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S-QVL023\share\02 地域医療構想・医療計画圏域・保健所調整・講演会等\02-02 病院プラン\2023年度\★01 病院プラン本体\送付用兼HP公開用（1 kaitouyousiki_r5_hpplan - Protect_0907-4）\"/>
    </mc:Choice>
  </mc:AlternateContent>
  <workbookProtection workbookAlgorithmName="SHA-512" workbookHashValue="5vhJ+6ptgC+EJoR7pCbGtcinJUUq/tlxiLUYsqEOqlj+NSOtQE8d1oe5GXSOd7pOpzt+FUWhKXTphjJPfH2SJg==" workbookSaltValue="9YRFobSsUYyIoEihMWsB4Q==" workbookSpinCount="100000" lockStructure="1"/>
  <bookViews>
    <workbookView xWindow="-90" yWindow="-90" windowWidth="23235" windowHeight="12435"/>
  </bookViews>
  <sheets>
    <sheet name="様式１" sheetId="12" r:id="rId1"/>
    <sheet name="様式２" sheetId="14" r:id="rId2"/>
    <sheet name="様式３" sheetId="21" r:id="rId3"/>
    <sheet name="様式４" sheetId="19" r:id="rId4"/>
    <sheet name="様式５" sheetId="25" r:id="rId5"/>
    <sheet name="様式６" sheetId="20" r:id="rId6"/>
    <sheet name="様式７" sheetId="11" r:id="rId7"/>
    <sheet name="様式８" sheetId="33" r:id="rId8"/>
    <sheet name="病棟機能確認票" sheetId="17" r:id="rId9"/>
    <sheet name="保健所用確認シート" sheetId="28" state="hidden" r:id="rId10"/>
    <sheet name="入院基本料（プルダウン作成用）" sheetId="2" state="hidden" r:id="rId11"/>
    <sheet name="R5＿プラン調査対象医療機関一覧" sheetId="13" state="hidden" r:id="rId12"/>
  </sheets>
  <definedNames>
    <definedName name="_01_豊中市">'R5＿プラン調査対象医療機関一覧'!$AA$3:$AA$25</definedName>
    <definedName name="_01_豊能">'R5＿プラン調査対象医療機関一覧'!$N$3:$N$14</definedName>
    <definedName name="_02_三島">'R5＿プラン調査対象医療機関一覧'!$O$3:$O$14</definedName>
    <definedName name="_02_池田市">'R5＿プラン調査対象医療機関一覧'!$AB$3:$AB$25</definedName>
    <definedName name="_03_吹田市">'R5＿プラン調査対象医療機関一覧'!$AC$3:$AC$25</definedName>
    <definedName name="_03_北河内">'R5＿プラン調査対象医療機関一覧'!$P$3:$P$14</definedName>
    <definedName name="_04_中河内">'R5＿プラン調査対象医療機関一覧'!$Q$3:$Q$14</definedName>
    <definedName name="_04_箕面市">'R5＿プラン調査対象医療機関一覧'!$AD$3:$AD$25</definedName>
    <definedName name="_05_南河内">'R5＿プラン調査対象医療機関一覧'!$R$3:$R$14</definedName>
    <definedName name="_05_豊能町">'R5＿プラン調査対象医療機関一覧'!$AE$3:$AE$25</definedName>
    <definedName name="_06_堺市">'R5＿プラン調査対象医療機関一覧'!$S$3:$S$14</definedName>
    <definedName name="_06_能勢町">'R5＿プラン調査対象医療機関一覧'!$AF$3:$AF$25</definedName>
    <definedName name="_07_高槻市">'R5＿プラン調査対象医療機関一覧'!$AG$3:$AG$25</definedName>
    <definedName name="_07_泉州">'R5＿プラン調査対象医療機関一覧'!$T$3:$T$14</definedName>
    <definedName name="_08_1_大阪市北部">'R5＿プラン調査対象医療機関一覧'!$U$3:$U$14</definedName>
    <definedName name="_08_2_大阪市西部">'R5＿プラン調査対象医療機関一覧'!$V$3:$V$14</definedName>
    <definedName name="_08_3_大阪市東部">'R5＿プラン調査対象医療機関一覧'!$W$3:$W$14</definedName>
    <definedName name="_08_4_大阪市南部">'R5＿プラン調査対象医療機関一覧'!$X$3:$X$14</definedName>
    <definedName name="_08_茨木市">'R5＿プラン調査対象医療機関一覧'!$AH$3:$AH$25</definedName>
    <definedName name="_09_摂津市">'R5＿プラン調査対象医療機関一覧'!$AI$3:$AI$25</definedName>
    <definedName name="_10_島本町">'R5＿プラン調査対象医療機関一覧'!$AJ$3:$AJ$25</definedName>
    <definedName name="_11_守口市">'R5＿プラン調査対象医療機関一覧'!$AK$3:$AK$25</definedName>
    <definedName name="_12_枚方市">'R5＿プラン調査対象医療機関一覧'!$AL$3:$AL$25</definedName>
    <definedName name="_13_寝屋川市">'R5＿プラン調査対象医療機関一覧'!$AM$3:$AM$25</definedName>
    <definedName name="_14_大東市">'R5＿プラン調査対象医療機関一覧'!$AN$3:$AN$25</definedName>
    <definedName name="_15_門真市">'R5＿プラン調査対象医療機関一覧'!$AO$3:$AO$25</definedName>
    <definedName name="_16_四條畷市">'R5＿プラン調査対象医療機関一覧'!$AP$3:$AP$25</definedName>
    <definedName name="_17_交野市">'R5＿プラン調査対象医療機関一覧'!$AQ$3:$AQ$25</definedName>
    <definedName name="_18_八尾市">'R5＿プラン調査対象医療機関一覧'!$AR$3:$AR$25</definedName>
    <definedName name="_19_柏原市">'R5＿プラン調査対象医療機関一覧'!$AS$3:$AS$25</definedName>
    <definedName name="_20_東大阪市">'R5＿プラン調査対象医療機関一覧'!$AT$3:$AT$25</definedName>
    <definedName name="_21_富田林市">'R5＿プラン調査対象医療機関一覧'!$AU$3:$AU$25</definedName>
    <definedName name="_22_河内長野市">'R5＿プラン調査対象医療機関一覧'!$AV$3:$AV$25</definedName>
    <definedName name="_23_松原市">'R5＿プラン調査対象医療機関一覧'!$AW$3:$AW$25</definedName>
    <definedName name="_24_羽曳野市">'R5＿プラン調査対象医療機関一覧'!$AX$3:$AX$25</definedName>
    <definedName name="_25_藤井寺市">'R5＿プラン調査対象医療機関一覧'!$AY$3:$AY$25</definedName>
    <definedName name="_26_大阪狭山市">'R5＿プラン調査対象医療機関一覧'!$AZ$3:$AZ$25</definedName>
    <definedName name="_27_太子町">'R5＿プラン調査対象医療機関一覧'!$BA$3:$BA$25</definedName>
    <definedName name="_28_河南町">'R5＿プラン調査対象医療機関一覧'!$BB$3:$BB$25</definedName>
    <definedName name="_29_千早赤阪村">'R5＿プラン調査対象医療機関一覧'!$BC$3:$BC$25</definedName>
    <definedName name="_30_岸和田市">'R5＿プラン調査対象医療機関一覧'!$BK$3:$BK$25</definedName>
    <definedName name="_31_泉大津市">'R5＿プラン調査対象医療機関一覧'!$BL$3:$BL$25</definedName>
    <definedName name="_32_貝塚市">'R5＿プラン調査対象医療機関一覧'!$BM$3:$BM$25</definedName>
    <definedName name="_33_泉佐野市">'R5＿プラン調査対象医療機関一覧'!$BN$3:$BN$25</definedName>
    <definedName name="_34_和泉市">'R5＿プラン調査対象医療機関一覧'!$BO$3:$BO$25</definedName>
    <definedName name="_35_高石市">'R5＿プラン調査対象医療機関一覧'!$BP$3:$BP$25</definedName>
    <definedName name="_36_泉南市">'R5＿プラン調査対象医療機関一覧'!$BQ$3:$BQ$25</definedName>
    <definedName name="_37_阪南市">'R5＿プラン調査対象医療機関一覧'!$BR$3:$BR$25</definedName>
    <definedName name="_38_忠岡町">'R5＿プラン調査対象医療機関一覧'!$BS$3:$BS$25</definedName>
    <definedName name="_39_熊取町">'R5＿プラン調査対象医療機関一覧'!$BT$3:$BT$25</definedName>
    <definedName name="_40_田尻町">'R5＿プラン調査対象医療機関一覧'!$BU$3:$BU$25</definedName>
    <definedName name="_41_岬町">'R5＿プラン調査対象医療機関一覧'!$BV$3:$BV$25</definedName>
    <definedName name="_51_堺区">'R5＿プラン調査対象医療機関一覧'!$BD$3:$BD$25</definedName>
    <definedName name="_52_中区">'R5＿プラン調査対象医療機関一覧'!$BE$3:$BE$25</definedName>
    <definedName name="_53_東区">'R5＿プラン調査対象医療機関一覧'!$BF$3:$BF$25</definedName>
    <definedName name="_54_西区">'R5＿プラン調査対象医療機関一覧'!$BG$3:$BG$25</definedName>
    <definedName name="_55_南区">'R5＿プラン調査対象医療機関一覧'!$BH$3:$BH$25</definedName>
    <definedName name="_56_北区">'R5＿プラン調査対象医療機関一覧'!$BI$3:$BI$25</definedName>
    <definedName name="_57_美原区">'R5＿プラン調査対象医療機関一覧'!$BJ$3:$BJ$25</definedName>
    <definedName name="_61_都島区">'R5＿プラン調査対象医療機関一覧'!$BW$3:$BW$25</definedName>
    <definedName name="_62_東淀川区">'R5＿プラン調査対象医療機関一覧'!$BX$3:$BX$25</definedName>
    <definedName name="_63_旭区">'R5＿プラン調査対象医療機関一覧'!$BY$3:$BY$25</definedName>
    <definedName name="_64_淀川区">'R5＿プラン調査対象医療機関一覧'!$BZ$3:$BZ$25</definedName>
    <definedName name="_65_北区">'R5＿プラン調査対象医療機関一覧'!$CA$3:$CA$25</definedName>
    <definedName name="_66_福島区">'R5＿プラン調査対象医療機関一覧'!$CB$3:$CB$25</definedName>
    <definedName name="_67_此花区">'R5＿プラン調査対象医療機関一覧'!$CC$3:$CC$25</definedName>
    <definedName name="_68_西区">'R5＿プラン調査対象医療機関一覧'!$CD$3:$CD$25</definedName>
    <definedName name="_69_港区">'R5＿プラン調査対象医療機関一覧'!$CE$3:$CE$25</definedName>
    <definedName name="_70_大正区">'R5＿プラン調査対象医療機関一覧'!$CF$3:$CF$25</definedName>
    <definedName name="_71_西淀川区">'R5＿プラン調査対象医療機関一覧'!$CG$3:$CG$25</definedName>
    <definedName name="_72_天王寺区">'R5＿プラン調査対象医療機関一覧'!$CH$3:$CH$25</definedName>
    <definedName name="_73_浪速区">'R5＿プラン調査対象医療機関一覧'!$CI$3:$CI$25</definedName>
    <definedName name="_74_東成区">'R5＿プラン調査対象医療機関一覧'!$CJ$3:$CJ$25</definedName>
    <definedName name="_75_生野区">'R5＿プラン調査対象医療機関一覧'!$CK$3:$CK$25</definedName>
    <definedName name="_76_城東区">'R5＿プラン調査対象医療機関一覧'!$CL$3:$CL$25</definedName>
    <definedName name="_77_鶴見区">'R5＿プラン調査対象医療機関一覧'!$CM$3:$CM$25</definedName>
    <definedName name="_78_中央区">'R5＿プラン調査対象医療機関一覧'!$CN$3:$CN$25</definedName>
    <definedName name="_79_阿倍野区">'R5＿プラン調査対象医療機関一覧'!$CO$3:$CO$25</definedName>
    <definedName name="_80_住吉区">'R5＿プラン調査対象医療機関一覧'!$CP$3:$CP$25</definedName>
    <definedName name="_81_東住吉区">'R5＿プラン調査対象医療機関一覧'!$CQ$3:$CQ$25</definedName>
    <definedName name="_82_西成区">'R5＿プラン調査対象医療機関一覧'!$CR$3:$CR$25</definedName>
    <definedName name="_83_住之江区">'R5＿プラン調査対象医療機関一覧'!$CS$3:$CS$25</definedName>
    <definedName name="_84_平野区">'R5＿プラン調査対象医療機関一覧'!$CT$3:$CT$25</definedName>
    <definedName name="_xlnm._FilterDatabase" localSheetId="11" hidden="1">'R5＿プラン調査対象医療機関一覧'!$D$3:$K$468</definedName>
    <definedName name="_xlnm.Print_Area" localSheetId="11">'R5＿プラン調査対象医療機関一覧'!$Z$2:$CT$25</definedName>
    <definedName name="_xlnm.Print_Area" localSheetId="8">病棟機能確認票!$A$1:$N$86</definedName>
    <definedName name="_xlnm.Print_Area" localSheetId="9">保健所用確認シート!$A$1:$P$85</definedName>
    <definedName name="_xlnm.Print_Area" localSheetId="0">様式１!$A$1:$P$50</definedName>
    <definedName name="_xlnm.Print_Area" localSheetId="1">様式２!$A$1:$K$64</definedName>
    <definedName name="_xlnm.Print_Area" localSheetId="3">様式４!$A$1:$H$70</definedName>
    <definedName name="_xlnm.Print_Area" localSheetId="4">様式５!$A$1:$Q$90</definedName>
    <definedName name="_xlnm.Print_Area" localSheetId="5">様式６!$A$1:$R$582</definedName>
    <definedName name="_xlnm.Print_Area" localSheetId="6">様式７!$A$1:$L$37</definedName>
    <definedName name="_xlnm.Print_Area" localSheetId="7">様式８!$A$1:$G$37</definedName>
    <definedName name="_xlnm.Print_Titles" localSheetId="11">'R5＿プラン調査対象医療機関一覧'!$1:$2</definedName>
    <definedName name="_xlnm.Print_Titles" localSheetId="9">保健所用確認シート!$1:$2</definedName>
    <definedName name="_xlnm.Print_Titles" localSheetId="1">様式２!$13:$13</definedName>
    <definedName name="_xlnm.Print_Titles" localSheetId="2">様式３!$6:$6</definedName>
    <definedName name="_xlnm.Print_Titles" localSheetId="3">様式４!$9:$11</definedName>
    <definedName name="_xlnm.Print_Titles" localSheetId="4">様式５!$9:$10</definedName>
    <definedName name="_xlnm.Print_Titles" localSheetId="5">様式６!$1:$5</definedName>
    <definedName name="茨木市">'R5＿プラン調査対象医療機関一覧'!$AH$3:$AH$25</definedName>
    <definedName name="羽曳野市">'R5＿プラン調査対象医療機関一覧'!$AX$3:$AX$25</definedName>
    <definedName name="河内長野市">'R5＿プラン調査対象医療機関一覧'!$AV$3:$AV$25</definedName>
    <definedName name="河南町">'R5＿プラン調査対象医療機関一覧'!$BB$3:$BB$25</definedName>
    <definedName name="介護施設等">'入院基本料（プルダウン作成用）'!$Y$4:$Y$7</definedName>
    <definedName name="回復期_リハ">'入院基本料（プルダウン作成用）'!$N$4:$N$63</definedName>
    <definedName name="回復期_地域">'入院基本料（プルダウン作成用）'!$M$4:$M$63</definedName>
    <definedName name="貝塚市">'R5＿プラン調査対象医療機関一覧'!$BM$3:$BM$25</definedName>
    <definedName name="岸和田市">'R5＿プラン調査対象医療機関一覧'!$BK$3:$BK$25</definedName>
    <definedName name="休棟中">'入院基本料（プルダウン作成用）'!$P$4:$P$5</definedName>
    <definedName name="休棟予定">'入院基本料（プルダウン作成用）'!$W$4</definedName>
    <definedName name="急性期">'入院基本料（プルダウン作成用）'!$L$4:$L$63</definedName>
    <definedName name="熊取町">'R5＿プラン調査対象医療機関一覧'!$BT$3:$BT$25</definedName>
    <definedName name="交野市">'R5＿プラン調査対象医療機関一覧'!$AQ$3:$AQ$25</definedName>
    <definedName name="高石市">'R5＿プラン調査対象医療機関一覧'!$BP$3:$BP$25</definedName>
    <definedName name="高槻市">'R5＿プラン調査対象医療機関一覧'!$AG$3:$AG$25</definedName>
    <definedName name="高度急性期">'入院基本料（プルダウン作成用）'!$K$4:$K$63</definedName>
    <definedName name="阪南市">'R5＿プラン調査対象医療機関一覧'!$BR$3:$BR$25</definedName>
    <definedName name="堺市">'R5＿プラン調査対象医療機関一覧'!$S$18:$S$29</definedName>
    <definedName name="堺市堺区">'R5＿プラン調査対象医療機関一覧'!$BD$3:$BD$25</definedName>
    <definedName name="堺市西区">'R5＿プラン調査対象医療機関一覧'!$BG$3:$BG$25</definedName>
    <definedName name="堺市中区">'R5＿プラン調査対象医療機関一覧'!$BE$3:$BE$25</definedName>
    <definedName name="堺市東区">'R5＿プラン調査対象医療機関一覧'!$BF$3:$BF$25</definedName>
    <definedName name="堺市南区">'R5＿プラン調査対象医療機関一覧'!$BH$3:$BH$25</definedName>
    <definedName name="堺市美原区">'R5＿プラン調査対象医療機関一覧'!$BJ$3:$BJ$25</definedName>
    <definedName name="堺市北区">'R5＿プラン調査対象医療機関一覧'!$BI$3:$BI$25</definedName>
    <definedName name="三島">'R5＿プラン調査対象医療機関一覧'!$O$18:$O$29</definedName>
    <definedName name="四條畷市">'R5＿プラン調査対象医療機関一覧'!$AP$3:$AP$25</definedName>
    <definedName name="守口市">'R5＿プラン調査対象医療機関一覧'!$AK$3:$AK$25</definedName>
    <definedName name="松原市">'R5＿プラン調査対象医療機関一覧'!$AW$3:$AW$25</definedName>
    <definedName name="寝屋川市">'R5＿プラン調査対象医療機関一覧'!$AM$3:$AM$25</definedName>
    <definedName name="吹田市">'R5＿プラン調査対象医療機関一覧'!$AC$3:$AC$25</definedName>
    <definedName name="摂津市">'R5＿プラン調査対象医療機関一覧'!$AI$3:$AI$25</definedName>
    <definedName name="千早赤阪村">'R5＿プラン調査対象医療機関一覧'!$BC$3:$BC$25</definedName>
    <definedName name="泉佐野市">'R5＿プラン調査対象医療機関一覧'!$BN$3:$BN$25</definedName>
    <definedName name="泉州">'R5＿プラン調査対象医療機関一覧'!$T$18:$T$29</definedName>
    <definedName name="泉大津市">'R5＿プラン調査対象医療機関一覧'!$BL$3:$BL$25</definedName>
    <definedName name="泉南市">'R5＿プラン調査対象医療機関一覧'!$BQ$3:$BQ$25</definedName>
    <definedName name="太子町">'R5＿プラン調査対象医療機関一覧'!$BA$3:$BA$25</definedName>
    <definedName name="大阪狭山市">'R5＿プラン調査対象医療機関一覧'!$AZ$3:$AZ$25</definedName>
    <definedName name="大阪市阿倍野区">'R5＿プラン調査対象医療機関一覧'!$CO$3:$CO$25</definedName>
    <definedName name="大阪市旭区">'R5＿プラン調査対象医療機関一覧'!$BY$3:$BY$25</definedName>
    <definedName name="大阪市港区">'R5＿プラン調査対象医療機関一覧'!$CE$3:$CE$25</definedName>
    <definedName name="大阪市此花区">'R5＿プラン調査対象医療機関一覧'!$CC$3:$CC$25</definedName>
    <definedName name="大阪市住吉区">'R5＿プラン調査対象医療機関一覧'!$CP$3:$CP$25</definedName>
    <definedName name="大阪市住之江区">'R5＿プラン調査対象医療機関一覧'!$CS$3:$CS$25</definedName>
    <definedName name="大阪市城東区">'R5＿プラン調査対象医療機関一覧'!$CL$3:$CL$25</definedName>
    <definedName name="大阪市生野区">'R5＿プラン調査対象医療機関一覧'!$CK$3:$CK$25</definedName>
    <definedName name="大阪市西区">'R5＿プラン調査対象医療機関一覧'!$CD$3:$CD$25</definedName>
    <definedName name="大阪市西成区">'R5＿プラン調査対象医療機関一覧'!$CR$3:$CR$25</definedName>
    <definedName name="大阪市西部">'R5＿プラン調査対象医療機関一覧'!$V$18:$V$29</definedName>
    <definedName name="大阪市西淀川区">'R5＿プラン調査対象医療機関一覧'!$CG$3:$CG$25</definedName>
    <definedName name="大阪市大正区">'R5＿プラン調査対象医療機関一覧'!$CF$3:$CF$25</definedName>
    <definedName name="大阪市中央区">'R5＿プラン調査対象医療機関一覧'!$CN$3:$CN$25</definedName>
    <definedName name="大阪市鶴見区">'R5＿プラン調査対象医療機関一覧'!$CM$3:$CM$25</definedName>
    <definedName name="大阪市天王寺区">'R5＿プラン調査対象医療機関一覧'!$CH$3:$CH$25</definedName>
    <definedName name="大阪市都島区">'R5＿プラン調査対象医療機関一覧'!$BW$3:$BW$25</definedName>
    <definedName name="大阪市東住吉区">'R5＿プラン調査対象医療機関一覧'!$CQ$3:$CQ$25</definedName>
    <definedName name="大阪市東成区">'R5＿プラン調査対象医療機関一覧'!$CJ$3:$CJ$25</definedName>
    <definedName name="大阪市東部">'R5＿プラン調査対象医療機関一覧'!$W$18:$W$29</definedName>
    <definedName name="大阪市東淀川区">'R5＿プラン調査対象医療機関一覧'!$BX$3:$BX$25</definedName>
    <definedName name="大阪市南部">'R5＿プラン調査対象医療機関一覧'!$X$18:$X$29</definedName>
    <definedName name="大阪市福島区">'R5＿プラン調査対象医療機関一覧'!$CB$3:$CB$25</definedName>
    <definedName name="大阪市平野区">'R5＿プラン調査対象医療機関一覧'!$CT$3:$CT$25</definedName>
    <definedName name="大阪市北区">'R5＿プラン調査対象医療機関一覧'!$CA$3:$CA$25</definedName>
    <definedName name="大阪市北部">'R5＿プラン調査対象医療機関一覧'!$U$18:$U$29</definedName>
    <definedName name="大阪市淀川区">'R5＿プラン調査対象医療機関一覧'!$BZ$3:$BZ$25</definedName>
    <definedName name="大阪市浪速区">'R5＿プラン調査対象医療機関一覧'!$CI$3:$CI$25</definedName>
    <definedName name="大東市">'R5＿プラン調査対象医療機関一覧'!$AN$3:$AN$25</definedName>
    <definedName name="池田市">'R5＿プラン調査対象医療機関一覧'!$AB$3:$AB$25</definedName>
    <definedName name="中河内">'R5＿プラン調査対象医療機関一覧'!$Q$18:$Q$29</definedName>
    <definedName name="忠岡町">'R5＿プラン調査対象医療機関一覧'!$BS$3:$BS$25</definedName>
    <definedName name="田尻町">'R5＿プラン調査対象医療機関一覧'!$BU$3:$BU$25</definedName>
    <definedName name="島本町">'R5＿プラン調査対象医療機関一覧'!$AJ$3:$AJ$25</definedName>
    <definedName name="東大阪市">'R5＿プラン調査対象医療機関一覧'!$AT$3:$AT$25</definedName>
    <definedName name="藤井寺市">'R5＿プラン調査対象医療機関一覧'!$AY$3:$AY$25</definedName>
    <definedName name="南河内">'R5＿プラン調査対象医療機関一覧'!$R$18:$R$29</definedName>
    <definedName name="二次医療圏">'R5＿プラン調査対象医療機関一覧'!$N$17:$X$17</definedName>
    <definedName name="能勢町">'R5＿プラン調査対象医療機関一覧'!$AF$3:$AF$25</definedName>
    <definedName name="廃止予定">'入院基本料（プルダウン作成用）'!$X$4</definedName>
    <definedName name="柏原市">'R5＿プラン調査対象医療機関一覧'!$AS$3:$AS$25</definedName>
    <definedName name="八尾市">'R5＿プラン調査対象医療機関一覧'!$AR$3:$AR$25</definedName>
    <definedName name="病床機能">'入院基本料（プルダウン作成用）'!$K$3:$P$3</definedName>
    <definedName name="病床機能2">'入院基本料（プルダウン作成用）'!$R$3:$Y$3</definedName>
    <definedName name="富田林市">'R5＿プラン調査対象医療機関一覧'!$AU$3:$AU$25</definedName>
    <definedName name="豊中市">'R5＿プラン調査対象医療機関一覧'!$AA$3:$AA$25</definedName>
    <definedName name="豊能">'R5＿プラン調査対象医療機関一覧'!$N$18:$N$29</definedName>
    <definedName name="豊能町">'R5＿プラン調査対象医療機関一覧'!$AE$3:$AE$25</definedName>
    <definedName name="北河内">'R5＿プラン調査対象医療機関一覧'!$P$18:$P$29</definedName>
    <definedName name="枚方市">'R5＿プラン調査対象医療機関一覧'!$AL$3:$AL$25</definedName>
    <definedName name="慢性期">'入院基本料（プルダウン作成用）'!$O$4:$O$63</definedName>
    <definedName name="箕面市">'R5＿プラン調査対象医療機関一覧'!$AD$3:$AD$25</definedName>
    <definedName name="岬町">'R5＿プラン調査対象医療機関一覧'!$BV$3:$BV$25</definedName>
    <definedName name="門真市">'R5＿プラン調査対象医療機関一覧'!$AO$3:$AO$25</definedName>
    <definedName name="和泉市">'R5＿プラン調査対象医療機関一覧'!$BO$3:$BO$25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6" i="21" l="1"/>
  <c r="G55" i="21"/>
  <c r="G54" i="21"/>
  <c r="G53" i="21"/>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K14" i="14" l="1"/>
  <c r="B123" i="20" l="1"/>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22" i="20"/>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73" i="20"/>
  <c r="B53" i="20"/>
  <c r="B54" i="20"/>
  <c r="B55" i="20"/>
  <c r="B56" i="20"/>
  <c r="B57" i="20"/>
  <c r="B58" i="20"/>
  <c r="B59" i="20"/>
  <c r="B60" i="20"/>
  <c r="B61" i="20"/>
  <c r="B62" i="20"/>
  <c r="B63" i="20"/>
  <c r="B64" i="20"/>
  <c r="B65" i="20"/>
  <c r="B66" i="20"/>
  <c r="B67" i="20"/>
  <c r="B68" i="20"/>
  <c r="B69" i="20"/>
  <c r="B70" i="20"/>
  <c r="B71" i="20"/>
  <c r="B72" i="20"/>
  <c r="C11" i="25"/>
  <c r="B11" i="25"/>
  <c r="H62" i="19" l="1"/>
  <c r="G90" i="20" l="1"/>
  <c r="E90" i="20"/>
  <c r="C90" i="20"/>
  <c r="M86" i="20"/>
  <c r="K86" i="20"/>
  <c r="I86" i="20"/>
  <c r="G86" i="20"/>
  <c r="E86" i="20"/>
  <c r="C86" i="20"/>
  <c r="O65" i="28" l="1"/>
  <c r="O66" i="28"/>
  <c r="O67" i="28"/>
  <c r="O68" i="28"/>
  <c r="O69" i="28"/>
  <c r="O70" i="28"/>
  <c r="O71" i="28"/>
  <c r="O72" i="28"/>
  <c r="O73" i="28"/>
  <c r="O74" i="28"/>
  <c r="O75" i="28"/>
  <c r="O76" i="28"/>
  <c r="O77" i="28"/>
  <c r="O78" i="28"/>
  <c r="O79" i="28"/>
  <c r="O80" i="28"/>
  <c r="O81" i="28"/>
  <c r="O82" i="28"/>
  <c r="O83" i="28"/>
  <c r="O84" i="28"/>
  <c r="O85" i="28"/>
  <c r="J11" i="28"/>
  <c r="J12" i="28"/>
  <c r="J13" i="28"/>
  <c r="J14" i="28"/>
  <c r="J15" i="28"/>
  <c r="J16" i="28"/>
  <c r="J17" i="28"/>
  <c r="J18" i="28"/>
  <c r="J19" i="28"/>
  <c r="J20" i="28"/>
  <c r="J21" i="28"/>
  <c r="J22" i="28"/>
  <c r="J23" i="28"/>
  <c r="J24" i="28"/>
  <c r="J25" i="28"/>
  <c r="J26" i="28"/>
  <c r="J27" i="28"/>
  <c r="J28" i="28"/>
  <c r="J29" i="28"/>
  <c r="J30" i="28"/>
  <c r="J6" i="28"/>
  <c r="P561" i="20" l="1"/>
  <c r="P559" i="20"/>
  <c r="P545" i="20"/>
  <c r="P543" i="20"/>
  <c r="P529" i="20"/>
  <c r="P527" i="20"/>
  <c r="P557" i="20"/>
  <c r="P555" i="20"/>
  <c r="P553" i="20"/>
  <c r="P551" i="20"/>
  <c r="P549" i="20"/>
  <c r="G557" i="20"/>
  <c r="G555" i="20"/>
  <c r="G553" i="20"/>
  <c r="G551" i="20"/>
  <c r="G549" i="20"/>
  <c r="P541" i="20"/>
  <c r="P539" i="20"/>
  <c r="P537" i="20"/>
  <c r="P535" i="20"/>
  <c r="P533" i="20"/>
  <c r="G541" i="20"/>
  <c r="G539" i="20"/>
  <c r="G537" i="20"/>
  <c r="G535" i="20"/>
  <c r="G533" i="20"/>
  <c r="P525" i="20"/>
  <c r="P523" i="20"/>
  <c r="P521" i="20"/>
  <c r="P519" i="20"/>
  <c r="P517" i="20"/>
  <c r="G525" i="20"/>
  <c r="G523" i="20"/>
  <c r="G521" i="20"/>
  <c r="G519" i="20"/>
  <c r="G517" i="20"/>
  <c r="G509" i="20"/>
  <c r="G507" i="20"/>
  <c r="G505" i="20"/>
  <c r="G503" i="20"/>
  <c r="G501" i="20"/>
  <c r="P501" i="20"/>
  <c r="P503" i="20"/>
  <c r="P505" i="20"/>
  <c r="P507" i="20"/>
  <c r="P509" i="20"/>
  <c r="P513" i="20"/>
  <c r="P511" i="20"/>
  <c r="G578" i="20" l="1"/>
  <c r="I578" i="20" s="1"/>
  <c r="G576" i="20"/>
  <c r="I576" i="20" s="1"/>
  <c r="E568" i="20"/>
  <c r="G568" i="20"/>
  <c r="G574" i="20"/>
  <c r="G566" i="20"/>
  <c r="E572" i="20"/>
  <c r="E570" i="20"/>
  <c r="E566" i="20"/>
  <c r="E574" i="20"/>
  <c r="F62" i="19"/>
  <c r="I566" i="20" l="1"/>
  <c r="I568" i="20"/>
  <c r="I574" i="20"/>
  <c r="G77" i="25"/>
  <c r="E77" i="25"/>
  <c r="C77" i="25"/>
  <c r="K73" i="25"/>
  <c r="I73" i="25"/>
  <c r="E73" i="25"/>
  <c r="M73" i="25"/>
  <c r="G73" i="25" l="1"/>
  <c r="C73" i="25"/>
  <c r="P90" i="20" l="1"/>
  <c r="P77" i="25"/>
  <c r="C39" i="17" l="1"/>
  <c r="C40" i="17"/>
  <c r="C41" i="17"/>
  <c r="C42" i="17"/>
  <c r="C43" i="17"/>
  <c r="C44" i="17"/>
  <c r="C45" i="17"/>
  <c r="C46" i="17"/>
  <c r="C47" i="17"/>
  <c r="C48" i="17"/>
  <c r="C49" i="17"/>
  <c r="C50" i="17"/>
  <c r="C51" i="17"/>
  <c r="C52" i="17"/>
  <c r="C53" i="17"/>
  <c r="C54" i="17"/>
  <c r="C55" i="17"/>
  <c r="C56" i="17"/>
  <c r="C57" i="17"/>
  <c r="C58" i="17"/>
  <c r="I478" i="20"/>
  <c r="I417" i="20"/>
  <c r="I358" i="20"/>
  <c r="I223" i="20"/>
  <c r="I162" i="20"/>
  <c r="Q74" i="20"/>
  <c r="J74" i="20"/>
  <c r="J61" i="25"/>
  <c r="B84" i="28" l="1"/>
  <c r="L58" i="17"/>
  <c r="K58" i="17"/>
  <c r="I58" i="17"/>
  <c r="I84" i="28" s="1"/>
  <c r="J58" i="17"/>
  <c r="M58" i="17"/>
  <c r="B83" i="28"/>
  <c r="K57" i="17"/>
  <c r="M57" i="17"/>
  <c r="L57" i="17"/>
  <c r="J57" i="17"/>
  <c r="I57" i="17"/>
  <c r="I83" i="28" s="1"/>
  <c r="B82" i="28"/>
  <c r="J56" i="17"/>
  <c r="M56" i="17"/>
  <c r="I56" i="17"/>
  <c r="I82" i="28" s="1"/>
  <c r="L56" i="17"/>
  <c r="K56" i="17"/>
  <c r="B81" i="28"/>
  <c r="L55" i="17"/>
  <c r="M55" i="17"/>
  <c r="K55" i="17"/>
  <c r="J55" i="17"/>
  <c r="I55" i="17"/>
  <c r="I81" i="28" s="1"/>
  <c r="B80" i="28"/>
  <c r="L54" i="17"/>
  <c r="K54" i="17"/>
  <c r="J54" i="17"/>
  <c r="M54" i="17"/>
  <c r="I54" i="17"/>
  <c r="I80" i="28" s="1"/>
  <c r="B79" i="28"/>
  <c r="K53" i="17"/>
  <c r="J53" i="17"/>
  <c r="M53" i="17"/>
  <c r="I53" i="17"/>
  <c r="I79" i="28" s="1"/>
  <c r="L53" i="17"/>
  <c r="B78" i="28"/>
  <c r="J52" i="17"/>
  <c r="K52" i="17"/>
  <c r="M52" i="17"/>
  <c r="I52" i="17"/>
  <c r="L52" i="17"/>
  <c r="B77" i="28"/>
  <c r="M51" i="17"/>
  <c r="I51" i="17"/>
  <c r="L51" i="17"/>
  <c r="J51" i="17"/>
  <c r="K51" i="17"/>
  <c r="B76" i="28"/>
  <c r="L50" i="17"/>
  <c r="K50" i="17"/>
  <c r="M50" i="17"/>
  <c r="J50" i="17"/>
  <c r="I50" i="17"/>
  <c r="B75" i="28"/>
  <c r="K49" i="17"/>
  <c r="J49" i="17"/>
  <c r="L49" i="17"/>
  <c r="M49" i="17"/>
  <c r="I49" i="17"/>
  <c r="I75" i="28" s="1"/>
  <c r="B74" i="28"/>
  <c r="M48" i="17"/>
  <c r="I48" i="17"/>
  <c r="I74" i="28" s="1"/>
  <c r="J48" i="17"/>
  <c r="L48" i="17"/>
  <c r="K48" i="17"/>
  <c r="B73" i="28"/>
  <c r="M47" i="17"/>
  <c r="I47" i="17"/>
  <c r="L47" i="17"/>
  <c r="J47" i="17"/>
  <c r="K47" i="17"/>
  <c r="B72" i="28"/>
  <c r="L46" i="17"/>
  <c r="M46" i="17"/>
  <c r="I46" i="17"/>
  <c r="I72" i="28" s="1"/>
  <c r="K46" i="17"/>
  <c r="J46" i="17"/>
  <c r="B71" i="28"/>
  <c r="K45" i="17"/>
  <c r="L45" i="17"/>
  <c r="J45" i="17"/>
  <c r="M45" i="17"/>
  <c r="I45" i="17"/>
  <c r="I71" i="28" s="1"/>
  <c r="B70" i="28"/>
  <c r="J44" i="17"/>
  <c r="M44" i="17"/>
  <c r="I44" i="17"/>
  <c r="I70" i="28" s="1"/>
  <c r="K44" i="17"/>
  <c r="L44" i="17"/>
  <c r="B69" i="28"/>
  <c r="M43" i="17"/>
  <c r="I43" i="17"/>
  <c r="L43" i="17"/>
  <c r="K43" i="17"/>
  <c r="J43" i="17"/>
  <c r="B68" i="28"/>
  <c r="L42" i="17"/>
  <c r="K42" i="17"/>
  <c r="J42" i="17"/>
  <c r="M42" i="17"/>
  <c r="I42" i="17"/>
  <c r="I68" i="28" s="1"/>
  <c r="B67" i="28"/>
  <c r="J41" i="17"/>
  <c r="K41" i="17"/>
  <c r="M41" i="17"/>
  <c r="I41" i="17"/>
  <c r="I67" i="28" s="1"/>
  <c r="L41" i="17"/>
  <c r="B66" i="28"/>
  <c r="J40" i="17"/>
  <c r="M40" i="17"/>
  <c r="I40" i="17"/>
  <c r="I66" i="28" s="1"/>
  <c r="L40" i="17"/>
  <c r="K40" i="17"/>
  <c r="B65" i="28"/>
  <c r="M39" i="17"/>
  <c r="I39" i="17"/>
  <c r="L39" i="17"/>
  <c r="J39" i="17"/>
  <c r="K39" i="17"/>
  <c r="F71" i="17"/>
  <c r="F67" i="17"/>
  <c r="F73" i="17"/>
  <c r="F68" i="17"/>
  <c r="F69" i="17"/>
  <c r="F72" i="17"/>
  <c r="Q61" i="25"/>
  <c r="C40" i="25"/>
  <c r="C41" i="25"/>
  <c r="C42" i="25"/>
  <c r="C43" i="25"/>
  <c r="C44" i="25"/>
  <c r="C45" i="25"/>
  <c r="C46" i="25"/>
  <c r="C47" i="25"/>
  <c r="C48" i="25"/>
  <c r="C49" i="25"/>
  <c r="C50" i="25"/>
  <c r="C51" i="25"/>
  <c r="C52" i="25"/>
  <c r="C53" i="25"/>
  <c r="C54" i="25"/>
  <c r="C55" i="25"/>
  <c r="C56" i="25"/>
  <c r="C57" i="25"/>
  <c r="C58" i="25"/>
  <c r="C59" i="25"/>
  <c r="B41" i="19"/>
  <c r="B42" i="19"/>
  <c r="B43" i="19"/>
  <c r="B44" i="19"/>
  <c r="B45" i="19"/>
  <c r="B46" i="19"/>
  <c r="B47" i="19"/>
  <c r="B48" i="19"/>
  <c r="B49" i="19"/>
  <c r="B50" i="19"/>
  <c r="B51" i="19"/>
  <c r="B52" i="19"/>
  <c r="B53" i="19"/>
  <c r="B54" i="19"/>
  <c r="B55" i="19"/>
  <c r="B56" i="19"/>
  <c r="B57" i="19"/>
  <c r="B58" i="19"/>
  <c r="B59" i="19"/>
  <c r="B60" i="19"/>
  <c r="I65" i="28"/>
  <c r="I69" i="28"/>
  <c r="I73" i="28"/>
  <c r="I76" i="28"/>
  <c r="I77" i="28"/>
  <c r="I78" i="28"/>
  <c r="B36" i="21"/>
  <c r="B37" i="21"/>
  <c r="B38" i="21"/>
  <c r="B39" i="21"/>
  <c r="B40" i="21"/>
  <c r="B41" i="21"/>
  <c r="B42" i="21"/>
  <c r="B43" i="21"/>
  <c r="B44" i="21"/>
  <c r="B45" i="21"/>
  <c r="B46" i="21"/>
  <c r="B47" i="21"/>
  <c r="B48" i="21"/>
  <c r="B49" i="21"/>
  <c r="B50" i="21"/>
  <c r="B51" i="21"/>
  <c r="B52" i="21"/>
  <c r="B53" i="21"/>
  <c r="B54" i="21"/>
  <c r="B55" i="21"/>
  <c r="K43" i="14"/>
  <c r="K44" i="14"/>
  <c r="K45" i="14"/>
  <c r="K46" i="14"/>
  <c r="K47" i="14"/>
  <c r="K48" i="14"/>
  <c r="K49" i="14"/>
  <c r="K50" i="14"/>
  <c r="K51" i="14"/>
  <c r="K52" i="14"/>
  <c r="K53" i="14"/>
  <c r="K54" i="14"/>
  <c r="K55" i="14"/>
  <c r="K56" i="14"/>
  <c r="K57" i="14"/>
  <c r="K58" i="14"/>
  <c r="K59" i="14"/>
  <c r="K60" i="14"/>
  <c r="K61" i="14"/>
  <c r="K62" i="14"/>
  <c r="E75" i="17" l="1"/>
  <c r="F70" i="17"/>
  <c r="L15" i="11"/>
  <c r="L11" i="11"/>
  <c r="L7" i="11"/>
  <c r="E24" i="11" l="1"/>
  <c r="D24" i="11"/>
  <c r="C24" i="11"/>
  <c r="C17" i="11"/>
  <c r="F15" i="11"/>
  <c r="F16" i="11"/>
  <c r="E17" i="11"/>
  <c r="D17" i="11"/>
  <c r="F11" i="11"/>
  <c r="F7" i="11"/>
  <c r="D12" i="11"/>
  <c r="C12" i="11"/>
  <c r="F17" i="11" l="1"/>
  <c r="F28" i="11"/>
  <c r="F424" i="20" l="1"/>
  <c r="F230" i="20"/>
  <c r="D499" i="20" l="1"/>
  <c r="B22" i="28" l="1"/>
  <c r="B23" i="28"/>
  <c r="B24" i="28"/>
  <c r="B25" i="28"/>
  <c r="B26" i="28"/>
  <c r="B27" i="28"/>
  <c r="B28" i="28"/>
  <c r="B29" i="28"/>
  <c r="B30" i="28"/>
  <c r="J7" i="28"/>
  <c r="J8" i="28"/>
  <c r="J9" i="28"/>
  <c r="J10" i="28"/>
  <c r="B21" i="28"/>
  <c r="B7" i="28" l="1"/>
  <c r="B8" i="28"/>
  <c r="B9" i="28"/>
  <c r="B10" i="28"/>
  <c r="B11" i="28"/>
  <c r="B12" i="28"/>
  <c r="B13" i="28"/>
  <c r="B14" i="28"/>
  <c r="B15" i="28"/>
  <c r="B16" i="28"/>
  <c r="B17" i="28"/>
  <c r="B18" i="28"/>
  <c r="B19" i="28"/>
  <c r="B20" i="28"/>
  <c r="B6" i="28"/>
  <c r="O37" i="28"/>
  <c r="O38" i="28"/>
  <c r="O39" i="28"/>
  <c r="O40" i="28"/>
  <c r="O41" i="28"/>
  <c r="O42" i="28"/>
  <c r="O43" i="28"/>
  <c r="O44" i="28"/>
  <c r="O45" i="28"/>
  <c r="O46" i="28"/>
  <c r="O47" i="28"/>
  <c r="O48" i="28"/>
  <c r="O49" i="28"/>
  <c r="O50" i="28"/>
  <c r="O51" i="28"/>
  <c r="O52" i="28"/>
  <c r="O53" i="28"/>
  <c r="O54" i="28"/>
  <c r="O55" i="28"/>
  <c r="O56" i="28"/>
  <c r="O57" i="28"/>
  <c r="O58" i="28"/>
  <c r="O59" i="28"/>
  <c r="O60" i="28"/>
  <c r="O61" i="28"/>
  <c r="O62" i="28"/>
  <c r="O63" i="28"/>
  <c r="O64" i="28"/>
  <c r="O36" i="28"/>
  <c r="D7" i="12" l="1"/>
  <c r="B427" i="20" l="1"/>
  <c r="F363" i="20"/>
  <c r="B366" i="20"/>
  <c r="F304" i="20"/>
  <c r="B307" i="20"/>
  <c r="B306" i="20" s="1"/>
  <c r="B233" i="20"/>
  <c r="B232" i="20" s="1"/>
  <c r="F169" i="20"/>
  <c r="B172" i="20"/>
  <c r="B171" i="20" s="1"/>
  <c r="F108" i="20"/>
  <c r="C16" i="25" l="1"/>
  <c r="Q1" i="25" l="1"/>
  <c r="D5" i="14" l="1"/>
  <c r="Q1" i="20" l="1"/>
  <c r="N2" i="17"/>
  <c r="F59" i="17" s="1"/>
  <c r="C12" i="25"/>
  <c r="C13" i="25"/>
  <c r="C14" i="25"/>
  <c r="C15" i="25"/>
  <c r="C17" i="25"/>
  <c r="C18" i="25"/>
  <c r="C19" i="25"/>
  <c r="C20" i="25"/>
  <c r="C21" i="25"/>
  <c r="C22" i="25"/>
  <c r="C23" i="25"/>
  <c r="C24" i="25"/>
  <c r="C25" i="25"/>
  <c r="C26" i="25"/>
  <c r="C27" i="25"/>
  <c r="C28" i="25"/>
  <c r="C29" i="25"/>
  <c r="C30" i="25"/>
  <c r="C31" i="25"/>
  <c r="C32" i="25"/>
  <c r="C33" i="25"/>
  <c r="C34" i="25"/>
  <c r="C35" i="25"/>
  <c r="C36" i="25"/>
  <c r="C37" i="25"/>
  <c r="C38" i="25"/>
  <c r="C39" i="25"/>
  <c r="C60" i="25"/>
  <c r="D2" i="20" l="1"/>
  <c r="F293" i="20"/>
  <c r="Q533" i="20"/>
  <c r="Q517" i="20"/>
  <c r="H549" i="20"/>
  <c r="H533" i="20"/>
  <c r="H517" i="20"/>
  <c r="Q501" i="20"/>
  <c r="F13" i="17"/>
  <c r="F41" i="17"/>
  <c r="F45" i="17"/>
  <c r="F49" i="17"/>
  <c r="F53" i="17"/>
  <c r="F56" i="17"/>
  <c r="E40" i="17"/>
  <c r="E44" i="17"/>
  <c r="N44" i="17" s="1"/>
  <c r="E48" i="17"/>
  <c r="E52" i="17"/>
  <c r="N52" i="17" s="1"/>
  <c r="E56" i="17"/>
  <c r="N56" i="17" s="1"/>
  <c r="F40" i="17"/>
  <c r="F52" i="17"/>
  <c r="E43" i="17"/>
  <c r="E55" i="17"/>
  <c r="N55" i="17" s="1"/>
  <c r="F42" i="17"/>
  <c r="F46" i="17"/>
  <c r="F50" i="17"/>
  <c r="F54" i="17"/>
  <c r="F57" i="17"/>
  <c r="E41" i="17"/>
  <c r="E45" i="17"/>
  <c r="N45" i="17" s="1"/>
  <c r="E49" i="17"/>
  <c r="E53" i="17"/>
  <c r="N53" i="17" s="1"/>
  <c r="E57" i="17"/>
  <c r="N57" i="17" s="1"/>
  <c r="F48" i="17"/>
  <c r="E39" i="17"/>
  <c r="N39" i="17" s="1"/>
  <c r="E47" i="17"/>
  <c r="F39" i="17"/>
  <c r="F43" i="17"/>
  <c r="F47" i="17"/>
  <c r="F51" i="17"/>
  <c r="F58" i="17"/>
  <c r="E42" i="17"/>
  <c r="E46" i="17"/>
  <c r="E50" i="17"/>
  <c r="E54" i="17"/>
  <c r="N54" i="17" s="1"/>
  <c r="E58" i="17"/>
  <c r="F44" i="17"/>
  <c r="F55" i="17"/>
  <c r="E51" i="17"/>
  <c r="C56" i="20"/>
  <c r="L13" i="28" s="1"/>
  <c r="N13" i="28" s="1"/>
  <c r="C60" i="20"/>
  <c r="L17" i="28" s="1"/>
  <c r="N17" i="28" s="1"/>
  <c r="C64" i="20"/>
  <c r="L21" i="28" s="1"/>
  <c r="N21" i="28" s="1"/>
  <c r="C68" i="20"/>
  <c r="L25" i="28" s="1"/>
  <c r="N25" i="28" s="1"/>
  <c r="C72" i="20"/>
  <c r="L29" i="28" s="1"/>
  <c r="N29" i="28" s="1"/>
  <c r="C58" i="20"/>
  <c r="L15" i="28" s="1"/>
  <c r="N15" i="28" s="1"/>
  <c r="C66" i="20"/>
  <c r="L23" i="28" s="1"/>
  <c r="N23" i="28" s="1"/>
  <c r="C67" i="20"/>
  <c r="L24" i="28" s="1"/>
  <c r="N24" i="28" s="1"/>
  <c r="C53" i="20"/>
  <c r="L10" i="28" s="1"/>
  <c r="N10" i="28" s="1"/>
  <c r="C57" i="20"/>
  <c r="L14" i="28" s="1"/>
  <c r="N14" i="28" s="1"/>
  <c r="C61" i="20"/>
  <c r="L18" i="28" s="1"/>
  <c r="N18" i="28" s="1"/>
  <c r="C65" i="20"/>
  <c r="L22" i="28" s="1"/>
  <c r="N22" i="28" s="1"/>
  <c r="C69" i="20"/>
  <c r="L26" i="28" s="1"/>
  <c r="N26" i="28" s="1"/>
  <c r="C62" i="20"/>
  <c r="L19" i="28" s="1"/>
  <c r="N19" i="28" s="1"/>
  <c r="C70" i="20"/>
  <c r="L27" i="28" s="1"/>
  <c r="N27" i="28" s="1"/>
  <c r="C55" i="20"/>
  <c r="L12" i="28" s="1"/>
  <c r="N12" i="28" s="1"/>
  <c r="C59" i="20"/>
  <c r="L16" i="28" s="1"/>
  <c r="N16" i="28" s="1"/>
  <c r="C63" i="20"/>
  <c r="L20" i="28" s="1"/>
  <c r="N20" i="28" s="1"/>
  <c r="C71" i="20"/>
  <c r="L28" i="28" s="1"/>
  <c r="N28" i="28" s="1"/>
  <c r="C54" i="20"/>
  <c r="L11" i="28" s="1"/>
  <c r="N11" i="28" s="1"/>
  <c r="C25" i="20"/>
  <c r="D7" i="28" s="1"/>
  <c r="F7" i="28" s="1"/>
  <c r="C51" i="20"/>
  <c r="L8" i="28" s="1"/>
  <c r="N8" i="28" s="1"/>
  <c r="C47" i="20"/>
  <c r="D29" i="28" s="1"/>
  <c r="F29" i="28" s="1"/>
  <c r="C43" i="20"/>
  <c r="D25" i="28" s="1"/>
  <c r="F25" i="28" s="1"/>
  <c r="C39" i="20"/>
  <c r="D21" i="28" s="1"/>
  <c r="F21" i="28" s="1"/>
  <c r="C35" i="20"/>
  <c r="D17" i="28" s="1"/>
  <c r="F17" i="28" s="1"/>
  <c r="C31" i="20"/>
  <c r="D13" i="28" s="1"/>
  <c r="F13" i="28" s="1"/>
  <c r="C27" i="20"/>
  <c r="D9" i="28" s="1"/>
  <c r="F9" i="28" s="1"/>
  <c r="C52" i="20"/>
  <c r="L9" i="28" s="1"/>
  <c r="N9" i="28" s="1"/>
  <c r="C44" i="20"/>
  <c r="D26" i="28" s="1"/>
  <c r="F26" i="28" s="1"/>
  <c r="C36" i="20"/>
  <c r="D18" i="28" s="1"/>
  <c r="F18" i="28" s="1"/>
  <c r="C28" i="20"/>
  <c r="D10" i="28" s="1"/>
  <c r="F10" i="28" s="1"/>
  <c r="C24" i="20"/>
  <c r="D6" i="28" s="1"/>
  <c r="F6" i="28" s="1"/>
  <c r="C50" i="20"/>
  <c r="L7" i="28" s="1"/>
  <c r="N7" i="28" s="1"/>
  <c r="C46" i="20"/>
  <c r="D28" i="28" s="1"/>
  <c r="F28" i="28" s="1"/>
  <c r="C42" i="20"/>
  <c r="D24" i="28" s="1"/>
  <c r="F24" i="28" s="1"/>
  <c r="C38" i="20"/>
  <c r="D20" i="28" s="1"/>
  <c r="F20" i="28" s="1"/>
  <c r="C34" i="20"/>
  <c r="D16" i="28" s="1"/>
  <c r="F16" i="28" s="1"/>
  <c r="C30" i="20"/>
  <c r="D12" i="28" s="1"/>
  <c r="F12" i="28" s="1"/>
  <c r="C26" i="20"/>
  <c r="D8" i="28" s="1"/>
  <c r="F8" i="28" s="1"/>
  <c r="C48" i="20"/>
  <c r="D30" i="28" s="1"/>
  <c r="F30" i="28" s="1"/>
  <c r="C40" i="20"/>
  <c r="D22" i="28" s="1"/>
  <c r="F22" i="28" s="1"/>
  <c r="C32" i="20"/>
  <c r="D14" i="28" s="1"/>
  <c r="F14" i="28" s="1"/>
  <c r="C73" i="20"/>
  <c r="L30" i="28" s="1"/>
  <c r="N30" i="28" s="1"/>
  <c r="C49" i="20"/>
  <c r="L6" i="28" s="1"/>
  <c r="N6" i="28" s="1"/>
  <c r="C45" i="20"/>
  <c r="D27" i="28" s="1"/>
  <c r="F27" i="28" s="1"/>
  <c r="C41" i="20"/>
  <c r="D23" i="28" s="1"/>
  <c r="F23" i="28" s="1"/>
  <c r="C37" i="20"/>
  <c r="D19" i="28" s="1"/>
  <c r="F19" i="28" s="1"/>
  <c r="C33" i="20"/>
  <c r="D15" i="28" s="1"/>
  <c r="F15" i="28" s="1"/>
  <c r="C29" i="20"/>
  <c r="D11" i="28" s="1"/>
  <c r="F11" i="28" s="1"/>
  <c r="E36" i="17"/>
  <c r="E28" i="17"/>
  <c r="E20" i="17"/>
  <c r="N20" i="17" s="1"/>
  <c r="F36" i="17"/>
  <c r="F20" i="17"/>
  <c r="E34" i="17"/>
  <c r="E26" i="17"/>
  <c r="N26" i="17" s="1"/>
  <c r="E18" i="17"/>
  <c r="N18" i="17" s="1"/>
  <c r="F32" i="17"/>
  <c r="F16" i="17"/>
  <c r="E10" i="17"/>
  <c r="N10" i="17" s="1"/>
  <c r="E32" i="17"/>
  <c r="E24" i="17"/>
  <c r="N24" i="17" s="1"/>
  <c r="E14" i="17"/>
  <c r="N14" i="17" s="1"/>
  <c r="F28" i="17"/>
  <c r="F12" i="17"/>
  <c r="E38" i="17"/>
  <c r="E30" i="17"/>
  <c r="E22" i="17"/>
  <c r="N22" i="17" s="1"/>
  <c r="F10" i="17"/>
  <c r="F24" i="17"/>
  <c r="E37" i="17"/>
  <c r="E33" i="17"/>
  <c r="E29" i="17"/>
  <c r="E25" i="17"/>
  <c r="N25" i="17" s="1"/>
  <c r="E21" i="17"/>
  <c r="N21" i="17" s="1"/>
  <c r="E17" i="17"/>
  <c r="N17" i="17" s="1"/>
  <c r="E13" i="17"/>
  <c r="N13" i="17" s="1"/>
  <c r="F85" i="28"/>
  <c r="F35" i="17"/>
  <c r="F31" i="17"/>
  <c r="F27" i="17"/>
  <c r="F23" i="17"/>
  <c r="F19" i="17"/>
  <c r="F15" i="17"/>
  <c r="F11" i="17"/>
  <c r="E16" i="17"/>
  <c r="N16" i="17" s="1"/>
  <c r="E12" i="17"/>
  <c r="N12" i="17" s="1"/>
  <c r="F38" i="17"/>
  <c r="F34" i="17"/>
  <c r="F30" i="17"/>
  <c r="F26" i="17"/>
  <c r="F22" i="17"/>
  <c r="F18" i="17"/>
  <c r="F14" i="17"/>
  <c r="E59" i="17"/>
  <c r="N59" i="17" s="1"/>
  <c r="E35" i="17"/>
  <c r="E31" i="17"/>
  <c r="E27" i="17"/>
  <c r="N27" i="17" s="1"/>
  <c r="E23" i="17"/>
  <c r="N23" i="17" s="1"/>
  <c r="E19" i="17"/>
  <c r="N19" i="17" s="1"/>
  <c r="E15" i="17"/>
  <c r="N15" i="17" s="1"/>
  <c r="E11" i="17"/>
  <c r="N11" i="17" s="1"/>
  <c r="F37" i="17"/>
  <c r="F33" i="17"/>
  <c r="F29" i="17"/>
  <c r="F25" i="17"/>
  <c r="F21" i="17"/>
  <c r="F17" i="17"/>
  <c r="F74" i="28" l="1"/>
  <c r="H48" i="17"/>
  <c r="N48" i="17" s="1"/>
  <c r="F76" i="28"/>
  <c r="H50" i="17"/>
  <c r="H76" i="28" s="1"/>
  <c r="F82" i="28"/>
  <c r="H56" i="17"/>
  <c r="H82" i="28" s="1"/>
  <c r="F65" i="28"/>
  <c r="H39" i="17"/>
  <c r="H65" i="28" s="1"/>
  <c r="F72" i="28"/>
  <c r="H46" i="17"/>
  <c r="H72" i="28" s="1"/>
  <c r="F81" i="28"/>
  <c r="H55" i="17"/>
  <c r="H81" i="28" s="1"/>
  <c r="F77" i="28"/>
  <c r="H51" i="17"/>
  <c r="H77" i="28" s="1"/>
  <c r="F83" i="28"/>
  <c r="H57" i="17"/>
  <c r="H83" i="28" s="1"/>
  <c r="F68" i="28"/>
  <c r="H42" i="17"/>
  <c r="H68" i="28" s="1"/>
  <c r="F66" i="28"/>
  <c r="H40" i="17"/>
  <c r="H66" i="28" s="1"/>
  <c r="F75" i="28"/>
  <c r="H49" i="17"/>
  <c r="H75" i="28" s="1"/>
  <c r="F69" i="28"/>
  <c r="H43" i="17"/>
  <c r="H69" i="28" s="1"/>
  <c r="F67" i="28"/>
  <c r="H41" i="17"/>
  <c r="N41" i="17" s="1"/>
  <c r="F84" i="28"/>
  <c r="H58" i="17"/>
  <c r="H84" i="28" s="1"/>
  <c r="F78" i="28"/>
  <c r="H52" i="17"/>
  <c r="H78" i="28" s="1"/>
  <c r="F79" i="28"/>
  <c r="H53" i="17"/>
  <c r="H79" i="28" s="1"/>
  <c r="F70" i="28"/>
  <c r="H44" i="17"/>
  <c r="H70" i="28" s="1"/>
  <c r="F73" i="28"/>
  <c r="H47" i="17"/>
  <c r="H73" i="28" s="1"/>
  <c r="F80" i="28"/>
  <c r="H54" i="17"/>
  <c r="F71" i="28"/>
  <c r="H45" i="17"/>
  <c r="H71" i="28" s="1"/>
  <c r="D76" i="28"/>
  <c r="Q76" i="28" s="1"/>
  <c r="D73" i="28"/>
  <c r="Q73" i="28" s="1"/>
  <c r="D79" i="28"/>
  <c r="Q79" i="28" s="1"/>
  <c r="D70" i="28"/>
  <c r="Q70" i="28" s="1"/>
  <c r="D72" i="28"/>
  <c r="Q72" i="28" s="1"/>
  <c r="D65" i="28"/>
  <c r="Q65" i="28" s="1"/>
  <c r="D75" i="28"/>
  <c r="Q75" i="28" s="1"/>
  <c r="D81" i="28"/>
  <c r="Q81" i="28" s="1"/>
  <c r="D82" i="28"/>
  <c r="Q82" i="28" s="1"/>
  <c r="D66" i="28"/>
  <c r="Q66" i="28" s="1"/>
  <c r="D84" i="28"/>
  <c r="Q84" i="28" s="1"/>
  <c r="D68" i="28"/>
  <c r="Q68" i="28" s="1"/>
  <c r="D71" i="28"/>
  <c r="Q71" i="28" s="1"/>
  <c r="D69" i="28"/>
  <c r="Q69" i="28" s="1"/>
  <c r="D78" i="28"/>
  <c r="Q78" i="28" s="1"/>
  <c r="D85" i="28"/>
  <c r="Q85" i="28" s="1"/>
  <c r="D77" i="28"/>
  <c r="Q77" i="28" s="1"/>
  <c r="D80" i="28"/>
  <c r="Q80" i="28" s="1"/>
  <c r="D83" i="28"/>
  <c r="Q83" i="28" s="1"/>
  <c r="D67" i="28"/>
  <c r="Q67" i="28" s="1"/>
  <c r="D74" i="28"/>
  <c r="Q74" i="28" s="1"/>
  <c r="B51" i="17"/>
  <c r="B48" i="17"/>
  <c r="B50" i="17"/>
  <c r="B47" i="17"/>
  <c r="B53" i="17"/>
  <c r="B44" i="17"/>
  <c r="B57" i="17"/>
  <c r="B46" i="17"/>
  <c r="B39" i="17"/>
  <c r="B42" i="17"/>
  <c r="B45" i="17"/>
  <c r="B43" i="17"/>
  <c r="B52" i="17"/>
  <c r="F44" i="28"/>
  <c r="F38" i="28"/>
  <c r="F62" i="28"/>
  <c r="K77" i="28"/>
  <c r="M77" i="28"/>
  <c r="L77" i="28"/>
  <c r="J77" i="28"/>
  <c r="L70" i="28"/>
  <c r="K70" i="28"/>
  <c r="J70" i="28"/>
  <c r="M70" i="28"/>
  <c r="K73" i="28"/>
  <c r="J73" i="28"/>
  <c r="L73" i="28"/>
  <c r="M73" i="28"/>
  <c r="B49" i="17"/>
  <c r="J80" i="28"/>
  <c r="L80" i="28"/>
  <c r="M80" i="28"/>
  <c r="H80" i="28"/>
  <c r="K80" i="28"/>
  <c r="B55" i="17"/>
  <c r="F56" i="25" s="1"/>
  <c r="B56" i="17"/>
  <c r="B40" i="17"/>
  <c r="M71" i="28"/>
  <c r="J71" i="28"/>
  <c r="K71" i="28"/>
  <c r="L71" i="28"/>
  <c r="F37" i="28"/>
  <c r="J68" i="28"/>
  <c r="K68" i="28"/>
  <c r="M68" i="28"/>
  <c r="L68" i="28"/>
  <c r="M75" i="28"/>
  <c r="K75" i="28"/>
  <c r="L75" i="28"/>
  <c r="J75" i="28"/>
  <c r="F59" i="28"/>
  <c r="F48" i="28"/>
  <c r="F57" i="28"/>
  <c r="F63" i="28"/>
  <c r="F52" i="28"/>
  <c r="F61" i="28"/>
  <c r="F42" i="28"/>
  <c r="B58" i="17"/>
  <c r="K69" i="28"/>
  <c r="M69" i="28"/>
  <c r="J69" i="28"/>
  <c r="L69" i="28"/>
  <c r="H74" i="28"/>
  <c r="L74" i="28"/>
  <c r="M74" i="28"/>
  <c r="J74" i="28"/>
  <c r="K74" i="28"/>
  <c r="J76" i="28"/>
  <c r="K76" i="28"/>
  <c r="M76" i="28"/>
  <c r="L76" i="28"/>
  <c r="L82" i="28"/>
  <c r="J82" i="28"/>
  <c r="M82" i="28"/>
  <c r="K82" i="28"/>
  <c r="M67" i="28"/>
  <c r="K67" i="28"/>
  <c r="L67" i="28"/>
  <c r="J67" i="28"/>
  <c r="F60" i="28"/>
  <c r="F53" i="28"/>
  <c r="F36" i="28"/>
  <c r="K81" i="28"/>
  <c r="J81" i="28"/>
  <c r="L81" i="28"/>
  <c r="M81" i="28"/>
  <c r="M83" i="28"/>
  <c r="K83" i="28"/>
  <c r="L83" i="28"/>
  <c r="J83" i="28"/>
  <c r="L66" i="28"/>
  <c r="J66" i="28"/>
  <c r="M66" i="28"/>
  <c r="K66" i="28"/>
  <c r="F43" i="28"/>
  <c r="F64" i="28"/>
  <c r="F51" i="28"/>
  <c r="F40" i="28"/>
  <c r="F56" i="28"/>
  <c r="F49" i="28"/>
  <c r="F50" i="28"/>
  <c r="F58" i="28"/>
  <c r="B54" i="17"/>
  <c r="J84" i="28"/>
  <c r="K84" i="28"/>
  <c r="L84" i="28"/>
  <c r="M84" i="28"/>
  <c r="K65" i="28"/>
  <c r="J65" i="28"/>
  <c r="L65" i="28"/>
  <c r="M65" i="28"/>
  <c r="B41" i="17"/>
  <c r="J72" i="28"/>
  <c r="L72" i="28"/>
  <c r="K72" i="28"/>
  <c r="M72" i="28"/>
  <c r="L78" i="28"/>
  <c r="K78" i="28"/>
  <c r="M78" i="28"/>
  <c r="J78" i="28"/>
  <c r="M79" i="28"/>
  <c r="J79" i="28"/>
  <c r="L79" i="28"/>
  <c r="K79" i="28"/>
  <c r="F39" i="28"/>
  <c r="F54" i="28"/>
  <c r="F46" i="28"/>
  <c r="F55" i="28"/>
  <c r="F47" i="28"/>
  <c r="F45" i="28"/>
  <c r="F41" i="28"/>
  <c r="D37" i="28"/>
  <c r="Q37" i="28" s="1"/>
  <c r="D38" i="28"/>
  <c r="Q38" i="28" s="1"/>
  <c r="B10" i="17"/>
  <c r="D47" i="28"/>
  <c r="Q47" i="28" s="1"/>
  <c r="D56" i="28"/>
  <c r="Q56" i="28" s="1"/>
  <c r="D42" i="28"/>
  <c r="Q42" i="28" s="1"/>
  <c r="D51" i="28"/>
  <c r="Q51" i="28" s="1"/>
  <c r="D64" i="28"/>
  <c r="Q64" i="28" s="1"/>
  <c r="D50" i="28"/>
  <c r="Q50" i="28" s="1"/>
  <c r="D62" i="28"/>
  <c r="Q62" i="28" s="1"/>
  <c r="D41" i="28"/>
  <c r="Q41" i="28" s="1"/>
  <c r="D57" i="28"/>
  <c r="Q57" i="28" s="1"/>
  <c r="D39" i="28"/>
  <c r="Q39" i="28" s="1"/>
  <c r="D55" i="28"/>
  <c r="Q55" i="28" s="1"/>
  <c r="D58" i="28"/>
  <c r="Q58" i="28" s="1"/>
  <c r="D44" i="28"/>
  <c r="Q44" i="28" s="1"/>
  <c r="D49" i="28"/>
  <c r="Q49" i="28" s="1"/>
  <c r="D63" i="28"/>
  <c r="Q63" i="28" s="1"/>
  <c r="D40" i="28"/>
  <c r="Q40" i="28" s="1"/>
  <c r="D60" i="28"/>
  <c r="Q60" i="28" s="1"/>
  <c r="D54" i="28"/>
  <c r="Q54" i="28" s="1"/>
  <c r="D53" i="28"/>
  <c r="Q53" i="28" s="1"/>
  <c r="D45" i="28"/>
  <c r="Q45" i="28" s="1"/>
  <c r="D61" i="28"/>
  <c r="Q61" i="28" s="1"/>
  <c r="D43" i="28"/>
  <c r="Q43" i="28" s="1"/>
  <c r="D59" i="28"/>
  <c r="Q59" i="28" s="1"/>
  <c r="D48" i="28"/>
  <c r="Q48" i="28" s="1"/>
  <c r="D36" i="28"/>
  <c r="Q36" i="28" s="1"/>
  <c r="D52" i="28"/>
  <c r="Q52" i="28" s="1"/>
  <c r="D46" i="28"/>
  <c r="Q46" i="28" s="1"/>
  <c r="B30" i="17"/>
  <c r="B34" i="17"/>
  <c r="B11" i="17"/>
  <c r="B27" i="17"/>
  <c r="B25" i="17"/>
  <c r="B38" i="17"/>
  <c r="B24" i="17"/>
  <c r="B36" i="17"/>
  <c r="B59" i="17"/>
  <c r="B12" i="17"/>
  <c r="B37" i="17"/>
  <c r="B14" i="17"/>
  <c r="B28" i="17"/>
  <c r="B31" i="17"/>
  <c r="B13" i="17"/>
  <c r="B29" i="17"/>
  <c r="B32" i="17"/>
  <c r="B23" i="17"/>
  <c r="B35" i="17"/>
  <c r="B33" i="17"/>
  <c r="B22" i="17"/>
  <c r="B26" i="17"/>
  <c r="B16" i="17"/>
  <c r="B15" i="17"/>
  <c r="B18" i="17"/>
  <c r="B21" i="17"/>
  <c r="B19" i="17"/>
  <c r="B17" i="17"/>
  <c r="B2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59" i="17"/>
  <c r="N43" i="17" l="1"/>
  <c r="F44" i="25" s="1"/>
  <c r="N50" i="17"/>
  <c r="N42" i="17"/>
  <c r="N40" i="17"/>
  <c r="F41" i="25" s="1"/>
  <c r="H67" i="28"/>
  <c r="N58" i="17"/>
  <c r="F59" i="25" s="1"/>
  <c r="N49" i="17"/>
  <c r="F50" i="25" s="1"/>
  <c r="N51" i="17"/>
  <c r="N46" i="17"/>
  <c r="N47" i="17"/>
  <c r="F57" i="25"/>
  <c r="F55" i="25"/>
  <c r="F42" i="25"/>
  <c r="B85" i="28"/>
  <c r="K59" i="17"/>
  <c r="K85" i="28" s="1"/>
  <c r="L59" i="17"/>
  <c r="L85" i="28" s="1"/>
  <c r="I59" i="17"/>
  <c r="M59" i="17"/>
  <c r="M85" i="28" s="1"/>
  <c r="J59" i="17"/>
  <c r="J85" i="28" s="1"/>
  <c r="K38" i="17"/>
  <c r="M38" i="17"/>
  <c r="I38" i="17"/>
  <c r="L38" i="17"/>
  <c r="J38" i="17"/>
  <c r="K37" i="17"/>
  <c r="J37" i="17"/>
  <c r="M37" i="17"/>
  <c r="I37" i="17"/>
  <c r="L37" i="17"/>
  <c r="J36" i="17"/>
  <c r="M36" i="17"/>
  <c r="I36" i="17"/>
  <c r="L36" i="17"/>
  <c r="K36" i="17"/>
  <c r="M35" i="17"/>
  <c r="I35" i="17"/>
  <c r="L35" i="17"/>
  <c r="K35" i="17"/>
  <c r="J35" i="17"/>
  <c r="L34" i="17"/>
  <c r="K34" i="17"/>
  <c r="M34" i="17"/>
  <c r="J34" i="17"/>
  <c r="I34" i="17"/>
  <c r="K33" i="17"/>
  <c r="J33" i="17"/>
  <c r="L33" i="17"/>
  <c r="M33" i="17"/>
  <c r="I33" i="17"/>
  <c r="J32" i="17"/>
  <c r="M32" i="17"/>
  <c r="K32" i="17"/>
  <c r="I32" i="17"/>
  <c r="L32" i="17"/>
  <c r="M31" i="17"/>
  <c r="I31" i="17"/>
  <c r="L31" i="17"/>
  <c r="J31" i="17"/>
  <c r="K31" i="17"/>
  <c r="L30" i="17"/>
  <c r="J30" i="17"/>
  <c r="M30" i="17"/>
  <c r="I30" i="17"/>
  <c r="K30" i="17"/>
  <c r="K29" i="17"/>
  <c r="L29" i="17"/>
  <c r="J29" i="17"/>
  <c r="M29" i="17"/>
  <c r="I29" i="17"/>
  <c r="J28" i="17"/>
  <c r="M28" i="17"/>
  <c r="I28" i="17"/>
  <c r="K28" i="17"/>
  <c r="K54" i="28" s="1"/>
  <c r="L28" i="17"/>
  <c r="M27" i="17"/>
  <c r="I27" i="17"/>
  <c r="L27" i="17"/>
  <c r="K27" i="17"/>
  <c r="J27" i="17"/>
  <c r="L26" i="17"/>
  <c r="K26" i="17"/>
  <c r="M26" i="17"/>
  <c r="J26" i="17"/>
  <c r="I26" i="17"/>
  <c r="K25" i="17"/>
  <c r="J25" i="17"/>
  <c r="M25" i="17"/>
  <c r="I25" i="17"/>
  <c r="L25" i="17"/>
  <c r="J24" i="17"/>
  <c r="M24" i="17"/>
  <c r="L24" i="17"/>
  <c r="K24" i="17"/>
  <c r="I24" i="17"/>
  <c r="M23" i="17"/>
  <c r="I23" i="17"/>
  <c r="L23" i="17"/>
  <c r="J23" i="17"/>
  <c r="K23" i="17"/>
  <c r="L22" i="17"/>
  <c r="K22" i="17"/>
  <c r="M22" i="17"/>
  <c r="I22" i="17"/>
  <c r="J22" i="17"/>
  <c r="K21" i="17"/>
  <c r="J21" i="17"/>
  <c r="M21" i="17"/>
  <c r="I21" i="17"/>
  <c r="L21" i="17"/>
  <c r="J20" i="17"/>
  <c r="K20" i="17"/>
  <c r="K46" i="28" s="1"/>
  <c r="M20" i="17"/>
  <c r="I20" i="17"/>
  <c r="L20" i="17"/>
  <c r="M19" i="17"/>
  <c r="I19" i="17"/>
  <c r="J19" i="17"/>
  <c r="L19" i="17"/>
  <c r="K19" i="17"/>
  <c r="K45" i="28" s="1"/>
  <c r="L18" i="17"/>
  <c r="M18" i="17"/>
  <c r="K18" i="17"/>
  <c r="J18" i="17"/>
  <c r="I18" i="17"/>
  <c r="K17" i="17"/>
  <c r="J17" i="17"/>
  <c r="L17" i="17"/>
  <c r="M17" i="17"/>
  <c r="I17" i="17"/>
  <c r="J16" i="17"/>
  <c r="M16" i="17"/>
  <c r="I16" i="17"/>
  <c r="K16" i="17"/>
  <c r="L16" i="17"/>
  <c r="M15" i="17"/>
  <c r="M41" i="28" s="1"/>
  <c r="I15" i="17"/>
  <c r="J15" i="17"/>
  <c r="J41" i="28" s="1"/>
  <c r="L15" i="17"/>
  <c r="L41" i="28" s="1"/>
  <c r="K15" i="17"/>
  <c r="K41" i="28" s="1"/>
  <c r="L14" i="17"/>
  <c r="K14" i="17"/>
  <c r="M14" i="17"/>
  <c r="J14" i="17"/>
  <c r="I14" i="17"/>
  <c r="K13" i="17"/>
  <c r="J13" i="17"/>
  <c r="M13" i="17"/>
  <c r="I13" i="17"/>
  <c r="L13" i="17"/>
  <c r="J12" i="17"/>
  <c r="M12" i="17"/>
  <c r="I12" i="17"/>
  <c r="K12" i="17"/>
  <c r="L12" i="17"/>
  <c r="M11" i="17"/>
  <c r="M37" i="28" s="1"/>
  <c r="L11" i="17"/>
  <c r="L37" i="28" s="1"/>
  <c r="I11" i="17"/>
  <c r="K11" i="17"/>
  <c r="K37" i="28" s="1"/>
  <c r="J11" i="17"/>
  <c r="J37" i="28" s="1"/>
  <c r="F33" i="20"/>
  <c r="F20" i="25"/>
  <c r="N84" i="28"/>
  <c r="P84" i="28" s="1"/>
  <c r="F72" i="20"/>
  <c r="F54" i="20"/>
  <c r="N75" i="28"/>
  <c r="P75" i="28" s="1"/>
  <c r="F63" i="20"/>
  <c r="F57" i="20"/>
  <c r="N80" i="28"/>
  <c r="P80" i="28" s="1"/>
  <c r="F68" i="20"/>
  <c r="N82" i="28"/>
  <c r="P82" i="28" s="1"/>
  <c r="F70" i="20"/>
  <c r="N67" i="28"/>
  <c r="P67" i="28" s="1"/>
  <c r="F55" i="20"/>
  <c r="N81" i="28"/>
  <c r="P81" i="28" s="1"/>
  <c r="F69" i="20"/>
  <c r="N45" i="28"/>
  <c r="P45" i="28" s="1"/>
  <c r="F27" i="25"/>
  <c r="F26" i="25"/>
  <c r="F25" i="25"/>
  <c r="B58" i="28"/>
  <c r="B50" i="28"/>
  <c r="B53" i="28"/>
  <c r="B49" i="28"/>
  <c r="B45" i="28"/>
  <c r="B37" i="28"/>
  <c r="B54" i="28"/>
  <c r="B42" i="28"/>
  <c r="B61" i="28"/>
  <c r="B64" i="28"/>
  <c r="B56" i="28"/>
  <c r="B48" i="28"/>
  <c r="B44" i="28"/>
  <c r="B40" i="28"/>
  <c r="B62" i="28"/>
  <c r="B46" i="28"/>
  <c r="B38" i="28"/>
  <c r="B57" i="28"/>
  <c r="B60" i="28"/>
  <c r="B52" i="28"/>
  <c r="B63" i="28"/>
  <c r="B59" i="28"/>
  <c r="B55" i="28"/>
  <c r="B51" i="28"/>
  <c r="B47" i="28"/>
  <c r="B43" i="28"/>
  <c r="B39" i="28"/>
  <c r="B41" i="28"/>
  <c r="C10" i="17"/>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61" i="19"/>
  <c r="B12" i="19"/>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56" i="21"/>
  <c r="B7" i="21"/>
  <c r="B12" i="25"/>
  <c r="B10" i="25"/>
  <c r="N66" i="28" l="1"/>
  <c r="P66" i="28" s="1"/>
  <c r="N69" i="28"/>
  <c r="P69" i="28" s="1"/>
  <c r="L10" i="17"/>
  <c r="L36" i="28" s="1"/>
  <c r="K10" i="17"/>
  <c r="M10" i="17"/>
  <c r="J10" i="17"/>
  <c r="J36" i="28" s="1"/>
  <c r="H10" i="17"/>
  <c r="F39" i="20"/>
  <c r="N52" i="28"/>
  <c r="P52" i="28" s="1"/>
  <c r="F40" i="20"/>
  <c r="N50" i="28"/>
  <c r="P50" i="28" s="1"/>
  <c r="F38" i="20"/>
  <c r="F42" i="20"/>
  <c r="F48" i="20"/>
  <c r="N51" i="28"/>
  <c r="P51" i="28" s="1"/>
  <c r="B36" i="28"/>
  <c r="B9" i="25"/>
  <c r="I284" i="20"/>
  <c r="B477" i="20"/>
  <c r="B456" i="20"/>
  <c r="B455" i="20"/>
  <c r="B454" i="20"/>
  <c r="B453" i="20"/>
  <c r="B452" i="20"/>
  <c r="B451" i="20"/>
  <c r="B450" i="20"/>
  <c r="B449" i="20"/>
  <c r="B448" i="20"/>
  <c r="B447" i="20"/>
  <c r="B446" i="20"/>
  <c r="B445" i="20"/>
  <c r="B444" i="20"/>
  <c r="B443" i="20"/>
  <c r="B442" i="20"/>
  <c r="B441" i="20"/>
  <c r="B440" i="20"/>
  <c r="B439" i="20"/>
  <c r="B438" i="20"/>
  <c r="B437" i="20"/>
  <c r="B436" i="20"/>
  <c r="B435" i="20"/>
  <c r="B434" i="20"/>
  <c r="B433" i="20"/>
  <c r="B432" i="20"/>
  <c r="B431" i="20"/>
  <c r="B430" i="20"/>
  <c r="B429" i="20"/>
  <c r="B428"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111" i="20"/>
  <c r="B112" i="20"/>
  <c r="B113" i="20"/>
  <c r="B114" i="20"/>
  <c r="B115" i="20"/>
  <c r="B116" i="20"/>
  <c r="B117" i="20"/>
  <c r="B118" i="20"/>
  <c r="B119" i="20"/>
  <c r="B120" i="20"/>
  <c r="B121"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416" i="20"/>
  <c r="K15" i="14"/>
  <c r="H11" i="17" s="1"/>
  <c r="J38" i="28"/>
  <c r="K38" i="28"/>
  <c r="L38" i="28"/>
  <c r="M38" i="28"/>
  <c r="J39" i="28"/>
  <c r="K39" i="28"/>
  <c r="L39" i="28"/>
  <c r="M39" i="28"/>
  <c r="J40" i="28"/>
  <c r="K40" i="28"/>
  <c r="L40" i="28"/>
  <c r="M40" i="28"/>
  <c r="J42" i="28"/>
  <c r="K42" i="28"/>
  <c r="L42" i="28"/>
  <c r="M42" i="28"/>
  <c r="J43" i="28"/>
  <c r="K43" i="28"/>
  <c r="L43" i="28"/>
  <c r="M43" i="28"/>
  <c r="J44" i="28"/>
  <c r="K44" i="28"/>
  <c r="L44" i="28"/>
  <c r="M44" i="28"/>
  <c r="J45" i="28"/>
  <c r="L45" i="28"/>
  <c r="M45" i="28"/>
  <c r="J46" i="28"/>
  <c r="L46" i="28"/>
  <c r="M46" i="28"/>
  <c r="J47" i="28"/>
  <c r="K47" i="28"/>
  <c r="L47" i="28"/>
  <c r="M47" i="28"/>
  <c r="J48" i="28"/>
  <c r="K48" i="28"/>
  <c r="L48" i="28"/>
  <c r="M48" i="28"/>
  <c r="J49" i="28"/>
  <c r="K49" i="28"/>
  <c r="L49" i="28"/>
  <c r="M49" i="28"/>
  <c r="J50" i="28"/>
  <c r="K50" i="28"/>
  <c r="L50" i="28"/>
  <c r="M50" i="28"/>
  <c r="J51" i="28"/>
  <c r="K51" i="28"/>
  <c r="L51" i="28"/>
  <c r="M51" i="28"/>
  <c r="J52" i="28"/>
  <c r="K52" i="28"/>
  <c r="L52" i="28"/>
  <c r="M52" i="28"/>
  <c r="J53" i="28"/>
  <c r="K53" i="28"/>
  <c r="L53" i="28"/>
  <c r="M53" i="28"/>
  <c r="J54" i="28"/>
  <c r="L54" i="28"/>
  <c r="M54" i="28"/>
  <c r="J55" i="28"/>
  <c r="K55" i="28"/>
  <c r="L55" i="28"/>
  <c r="M55" i="28"/>
  <c r="J56" i="28"/>
  <c r="K56" i="28"/>
  <c r="L56" i="28"/>
  <c r="M56" i="28"/>
  <c r="J57" i="28"/>
  <c r="K57" i="28"/>
  <c r="L57" i="28"/>
  <c r="M57" i="28"/>
  <c r="J58" i="28"/>
  <c r="K58" i="28"/>
  <c r="L58" i="28"/>
  <c r="M58" i="28"/>
  <c r="J59" i="28"/>
  <c r="K59" i="28"/>
  <c r="L59" i="28"/>
  <c r="M59" i="28"/>
  <c r="J60" i="28"/>
  <c r="K60" i="28"/>
  <c r="L60" i="28"/>
  <c r="M60" i="28"/>
  <c r="J61" i="28"/>
  <c r="K61" i="28"/>
  <c r="L61" i="28"/>
  <c r="M61" i="28"/>
  <c r="J62" i="28"/>
  <c r="K62" i="28"/>
  <c r="L62" i="28"/>
  <c r="M62" i="28"/>
  <c r="J63" i="28"/>
  <c r="K63" i="28"/>
  <c r="L63" i="28"/>
  <c r="M63" i="28"/>
  <c r="J64" i="28"/>
  <c r="K64" i="28"/>
  <c r="L64" i="28"/>
  <c r="M64" i="28"/>
  <c r="M36" i="28" l="1"/>
  <c r="K36" i="28"/>
  <c r="B426" i="20"/>
  <c r="B365" i="20"/>
  <c r="B110" i="20"/>
  <c r="B23" i="20"/>
  <c r="B22" i="20" l="1"/>
  <c r="Q549" i="20" l="1"/>
  <c r="M547" i="20"/>
  <c r="M531" i="20"/>
  <c r="M515" i="20"/>
  <c r="I10" i="17"/>
  <c r="G62" i="19"/>
  <c r="E62" i="19"/>
  <c r="D62" i="19"/>
  <c r="F36" i="11"/>
  <c r="F35" i="11"/>
  <c r="F32" i="11"/>
  <c r="F31" i="11"/>
  <c r="F27" i="11"/>
  <c r="F21" i="11"/>
  <c r="F22" i="11"/>
  <c r="F23" i="11"/>
  <c r="F20" i="11"/>
  <c r="E12" i="11"/>
  <c r="F8" i="11"/>
  <c r="F9" i="11"/>
  <c r="F10" i="11"/>
  <c r="I42" i="28" l="1"/>
  <c r="I50" i="28"/>
  <c r="I62" i="28"/>
  <c r="I43" i="28"/>
  <c r="I47" i="28"/>
  <c r="I51" i="28"/>
  <c r="I55" i="28"/>
  <c r="I59" i="28"/>
  <c r="I63" i="28"/>
  <c r="I38" i="28"/>
  <c r="I46" i="28"/>
  <c r="I54" i="28"/>
  <c r="I39" i="28"/>
  <c r="I40" i="28"/>
  <c r="I44" i="28"/>
  <c r="I48" i="28"/>
  <c r="I52" i="28"/>
  <c r="I56" i="28"/>
  <c r="I60" i="28"/>
  <c r="I64" i="28"/>
  <c r="I58" i="28"/>
  <c r="I36" i="28"/>
  <c r="I37" i="28"/>
  <c r="I41" i="28"/>
  <c r="I45" i="28"/>
  <c r="I49" i="28"/>
  <c r="I53" i="28"/>
  <c r="I57" i="28"/>
  <c r="I61" i="28"/>
  <c r="I85" i="28"/>
  <c r="F12" i="11"/>
  <c r="G570" i="20"/>
  <c r="I570" i="20" s="1"/>
  <c r="G572" i="20"/>
  <c r="I572" i="20" s="1"/>
  <c r="F24" i="11"/>
  <c r="G580" i="20" l="1"/>
  <c r="D515" i="20"/>
  <c r="D547" i="20"/>
  <c r="D531" i="20"/>
  <c r="M499" i="20"/>
  <c r="F16" i="12" l="1"/>
  <c r="M16" i="12" s="1"/>
  <c r="M22" i="12" s="1"/>
  <c r="K22" i="14" l="1"/>
  <c r="H18" i="17" s="1"/>
  <c r="K17" i="14"/>
  <c r="H13" i="17" s="1"/>
  <c r="K18" i="14"/>
  <c r="H14" i="17" s="1"/>
  <c r="K21" i="14"/>
  <c r="H17" i="17" s="1"/>
  <c r="K28" i="14"/>
  <c r="H24" i="17" s="1"/>
  <c r="K16" i="14"/>
  <c r="H12" i="17" s="1"/>
  <c r="K24" i="14"/>
  <c r="H20" i="17" s="1"/>
  <c r="K27" i="14"/>
  <c r="H23" i="17" s="1"/>
  <c r="K23" i="14"/>
  <c r="H19" i="17" s="1"/>
  <c r="K19" i="14"/>
  <c r="H15" i="17" s="1"/>
  <c r="K20" i="14"/>
  <c r="H16" i="17" s="1"/>
  <c r="K30" i="14"/>
  <c r="H26" i="17" s="1"/>
  <c r="K26" i="14"/>
  <c r="H22" i="17" s="1"/>
  <c r="K29" i="14"/>
  <c r="H25" i="17" s="1"/>
  <c r="K25" i="14"/>
  <c r="H21" i="17" s="1"/>
  <c r="H38" i="28" l="1"/>
  <c r="H52" i="28"/>
  <c r="H51" i="28"/>
  <c r="H50" i="28"/>
  <c r="H49" i="28"/>
  <c r="H48" i="28"/>
  <c r="H47" i="28"/>
  <c r="H46" i="28"/>
  <c r="H45" i="28"/>
  <c r="H44" i="28"/>
  <c r="H43" i="28"/>
  <c r="H42" i="28"/>
  <c r="H41" i="28"/>
  <c r="H40" i="28"/>
  <c r="H39" i="28"/>
  <c r="K34" i="14"/>
  <c r="H30" i="17" s="1"/>
  <c r="H56" i="28" l="1"/>
  <c r="K36" i="14"/>
  <c r="H32" i="17" s="1"/>
  <c r="N32" i="17" s="1"/>
  <c r="K40" i="14"/>
  <c r="H36" i="17" s="1"/>
  <c r="K37" i="14"/>
  <c r="H33" i="17" s="1"/>
  <c r="K33" i="14"/>
  <c r="H29" i="17" s="1"/>
  <c r="K38" i="14"/>
  <c r="H34" i="17" s="1"/>
  <c r="N34" i="17" s="1"/>
  <c r="K42" i="14"/>
  <c r="H38" i="17" s="1"/>
  <c r="K31" i="14"/>
  <c r="H27" i="17" s="1"/>
  <c r="K32" i="14"/>
  <c r="H28" i="17" s="1"/>
  <c r="K41" i="14"/>
  <c r="H37" i="17" s="1"/>
  <c r="K35" i="14"/>
  <c r="H31" i="17" s="1"/>
  <c r="K39" i="14"/>
  <c r="H35" i="17" s="1"/>
  <c r="N35" i="17" s="1"/>
  <c r="K63" i="14"/>
  <c r="H59" i="17" s="1"/>
  <c r="H37" i="28"/>
  <c r="B5" i="13"/>
  <c r="A5" i="13" s="1"/>
  <c r="B6" i="13"/>
  <c r="A6" i="13" s="1"/>
  <c r="B7" i="13"/>
  <c r="A7" i="13" s="1"/>
  <c r="B8" i="13"/>
  <c r="A8" i="13" s="1"/>
  <c r="B9" i="13"/>
  <c r="A9" i="13" s="1"/>
  <c r="B10" i="13"/>
  <c r="A10" i="13" s="1"/>
  <c r="B11" i="13"/>
  <c r="A11" i="13" s="1"/>
  <c r="B12" i="13"/>
  <c r="A12" i="13" s="1"/>
  <c r="B13" i="13"/>
  <c r="A13" i="13" s="1"/>
  <c r="B14" i="13"/>
  <c r="A14" i="13" s="1"/>
  <c r="B15" i="13"/>
  <c r="A15" i="13" s="1"/>
  <c r="B16" i="13"/>
  <c r="A16" i="13" s="1"/>
  <c r="B17" i="13"/>
  <c r="A17" i="13" s="1"/>
  <c r="B18" i="13"/>
  <c r="A18" i="13" s="1"/>
  <c r="B19" i="13"/>
  <c r="A19" i="13" s="1"/>
  <c r="B20" i="13"/>
  <c r="A20" i="13" s="1"/>
  <c r="B21" i="13"/>
  <c r="A21" i="13" s="1"/>
  <c r="B22" i="13"/>
  <c r="A22" i="13" s="1"/>
  <c r="B23" i="13"/>
  <c r="A23" i="13" s="1"/>
  <c r="B24" i="13"/>
  <c r="A24" i="13" s="1"/>
  <c r="B25" i="13"/>
  <c r="A25" i="13" s="1"/>
  <c r="B26" i="13"/>
  <c r="A26" i="13" s="1"/>
  <c r="B27" i="13"/>
  <c r="A27" i="13" s="1"/>
  <c r="B28" i="13"/>
  <c r="A28" i="13" s="1"/>
  <c r="B29" i="13"/>
  <c r="A29" i="13" s="1"/>
  <c r="B30" i="13"/>
  <c r="A30" i="13" s="1"/>
  <c r="B31" i="13"/>
  <c r="A31" i="13" s="1"/>
  <c r="B32" i="13"/>
  <c r="A32" i="13" s="1"/>
  <c r="B33" i="13"/>
  <c r="A33" i="13" s="1"/>
  <c r="B34" i="13"/>
  <c r="A34" i="13" s="1"/>
  <c r="B35" i="13"/>
  <c r="A35" i="13" s="1"/>
  <c r="B36" i="13"/>
  <c r="A36" i="13" s="1"/>
  <c r="B37" i="13"/>
  <c r="A37" i="13" s="1"/>
  <c r="B38" i="13"/>
  <c r="A38" i="13" s="1"/>
  <c r="B39" i="13"/>
  <c r="A39" i="13" s="1"/>
  <c r="B40" i="13"/>
  <c r="A40" i="13" s="1"/>
  <c r="B41" i="13"/>
  <c r="A41" i="13" s="1"/>
  <c r="B42" i="13"/>
  <c r="A42" i="13" s="1"/>
  <c r="B43" i="13"/>
  <c r="A43" i="13" s="1"/>
  <c r="B44" i="13"/>
  <c r="A44" i="13" s="1"/>
  <c r="B45" i="13"/>
  <c r="A45" i="13" s="1"/>
  <c r="B46" i="13"/>
  <c r="A46" i="13" s="1"/>
  <c r="B47" i="13"/>
  <c r="A47" i="13" s="1"/>
  <c r="B48" i="13"/>
  <c r="A48" i="13" s="1"/>
  <c r="B49" i="13"/>
  <c r="A49" i="13" s="1"/>
  <c r="B50" i="13"/>
  <c r="A50" i="13" s="1"/>
  <c r="B51" i="13"/>
  <c r="A51" i="13" s="1"/>
  <c r="B52" i="13"/>
  <c r="A52" i="13" s="1"/>
  <c r="B53" i="13"/>
  <c r="A53" i="13" s="1"/>
  <c r="B54" i="13"/>
  <c r="A54" i="13" s="1"/>
  <c r="B55" i="13"/>
  <c r="A55" i="13" s="1"/>
  <c r="B56" i="13"/>
  <c r="A56" i="13" s="1"/>
  <c r="B57" i="13"/>
  <c r="A57" i="13" s="1"/>
  <c r="B58" i="13"/>
  <c r="A58" i="13" s="1"/>
  <c r="B59" i="13"/>
  <c r="A59" i="13" s="1"/>
  <c r="B60" i="13"/>
  <c r="A60" i="13" s="1"/>
  <c r="B61" i="13"/>
  <c r="A61" i="13" s="1"/>
  <c r="B62" i="13"/>
  <c r="A62" i="13" s="1"/>
  <c r="B63" i="13"/>
  <c r="A63" i="13" s="1"/>
  <c r="B64" i="13"/>
  <c r="A64" i="13" s="1"/>
  <c r="B65" i="13"/>
  <c r="A65" i="13" s="1"/>
  <c r="B66" i="13"/>
  <c r="A66" i="13" s="1"/>
  <c r="B67" i="13"/>
  <c r="A67" i="13" s="1"/>
  <c r="B68" i="13"/>
  <c r="A68" i="13" s="1"/>
  <c r="B69" i="13"/>
  <c r="A69" i="13" s="1"/>
  <c r="B70" i="13"/>
  <c r="A70" i="13" s="1"/>
  <c r="B71" i="13"/>
  <c r="A71" i="13" s="1"/>
  <c r="B72" i="13"/>
  <c r="A72" i="13" s="1"/>
  <c r="B73" i="13"/>
  <c r="A73" i="13" s="1"/>
  <c r="B74" i="13"/>
  <c r="A74" i="13" s="1"/>
  <c r="B75" i="13"/>
  <c r="A75" i="13" s="1"/>
  <c r="B76" i="13"/>
  <c r="A76" i="13" s="1"/>
  <c r="B77" i="13"/>
  <c r="A77" i="13" s="1"/>
  <c r="B78" i="13"/>
  <c r="A78" i="13" s="1"/>
  <c r="B79" i="13"/>
  <c r="A79" i="13" s="1"/>
  <c r="B80" i="13"/>
  <c r="A80" i="13" s="1"/>
  <c r="B81" i="13"/>
  <c r="A81" i="13" s="1"/>
  <c r="B82" i="13"/>
  <c r="A82" i="13" s="1"/>
  <c r="B83" i="13"/>
  <c r="A83" i="13" s="1"/>
  <c r="B84" i="13"/>
  <c r="A84" i="13" s="1"/>
  <c r="B85" i="13"/>
  <c r="A85" i="13" s="1"/>
  <c r="B86" i="13"/>
  <c r="A86" i="13" s="1"/>
  <c r="B87" i="13"/>
  <c r="A87" i="13" s="1"/>
  <c r="B88" i="13"/>
  <c r="A88" i="13" s="1"/>
  <c r="B89" i="13"/>
  <c r="A89" i="13" s="1"/>
  <c r="B90" i="13"/>
  <c r="A90" i="13" s="1"/>
  <c r="B91" i="13"/>
  <c r="A91" i="13" s="1"/>
  <c r="B92" i="13"/>
  <c r="A92" i="13" s="1"/>
  <c r="B93" i="13"/>
  <c r="A93" i="13" s="1"/>
  <c r="B94" i="13"/>
  <c r="A94" i="13" s="1"/>
  <c r="B95" i="13"/>
  <c r="A95" i="13" s="1"/>
  <c r="B96" i="13"/>
  <c r="A96" i="13" s="1"/>
  <c r="B97" i="13"/>
  <c r="A97" i="13" s="1"/>
  <c r="B98" i="13"/>
  <c r="A98" i="13" s="1"/>
  <c r="B99" i="13"/>
  <c r="A99" i="13" s="1"/>
  <c r="B100" i="13"/>
  <c r="A100" i="13" s="1"/>
  <c r="B101" i="13"/>
  <c r="A101" i="13" s="1"/>
  <c r="B102" i="13"/>
  <c r="A102" i="13" s="1"/>
  <c r="B103" i="13"/>
  <c r="A103" i="13" s="1"/>
  <c r="B104" i="13"/>
  <c r="A104" i="13" s="1"/>
  <c r="B105" i="13"/>
  <c r="A105" i="13" s="1"/>
  <c r="B106" i="13"/>
  <c r="A106" i="13" s="1"/>
  <c r="B107" i="13"/>
  <c r="A107" i="13" s="1"/>
  <c r="B108" i="13"/>
  <c r="A108" i="13" s="1"/>
  <c r="B109" i="13"/>
  <c r="A109" i="13" s="1"/>
  <c r="B110" i="13"/>
  <c r="A110" i="13" s="1"/>
  <c r="B111" i="13"/>
  <c r="A111" i="13" s="1"/>
  <c r="B112" i="13"/>
  <c r="A112" i="13" s="1"/>
  <c r="B113" i="13"/>
  <c r="A113" i="13" s="1"/>
  <c r="B114" i="13"/>
  <c r="A114" i="13" s="1"/>
  <c r="B115" i="13"/>
  <c r="A115" i="13" s="1"/>
  <c r="B116" i="13"/>
  <c r="A116" i="13" s="1"/>
  <c r="B117" i="13"/>
  <c r="A117" i="13" s="1"/>
  <c r="B118" i="13"/>
  <c r="A118" i="13" s="1"/>
  <c r="B119" i="13"/>
  <c r="A119" i="13" s="1"/>
  <c r="B120" i="13"/>
  <c r="A120" i="13" s="1"/>
  <c r="B121" i="13"/>
  <c r="A121" i="13" s="1"/>
  <c r="B122" i="13"/>
  <c r="A122" i="13" s="1"/>
  <c r="B123" i="13"/>
  <c r="A123" i="13" s="1"/>
  <c r="B124" i="13"/>
  <c r="A124" i="13" s="1"/>
  <c r="B125" i="13"/>
  <c r="A125" i="13" s="1"/>
  <c r="B126" i="13"/>
  <c r="A126" i="13" s="1"/>
  <c r="B127" i="13"/>
  <c r="A127" i="13" s="1"/>
  <c r="B128" i="13"/>
  <c r="A128" i="13" s="1"/>
  <c r="B129" i="13"/>
  <c r="A129" i="13" s="1"/>
  <c r="B130" i="13"/>
  <c r="A130" i="13" s="1"/>
  <c r="B131" i="13"/>
  <c r="A131" i="13" s="1"/>
  <c r="B132" i="13"/>
  <c r="A132" i="13" s="1"/>
  <c r="B133" i="13"/>
  <c r="A133" i="13" s="1"/>
  <c r="B134" i="13"/>
  <c r="A134" i="13" s="1"/>
  <c r="B135" i="13"/>
  <c r="A135" i="13" s="1"/>
  <c r="B136" i="13"/>
  <c r="A136" i="13" s="1"/>
  <c r="B137" i="13"/>
  <c r="A137" i="13" s="1"/>
  <c r="B138" i="13"/>
  <c r="A138" i="13" s="1"/>
  <c r="B139" i="13"/>
  <c r="A139" i="13" s="1"/>
  <c r="B140" i="13"/>
  <c r="A140" i="13" s="1"/>
  <c r="B141" i="13"/>
  <c r="A141" i="13" s="1"/>
  <c r="B142" i="13"/>
  <c r="A142" i="13" s="1"/>
  <c r="B143" i="13"/>
  <c r="A143" i="13" s="1"/>
  <c r="B144" i="13"/>
  <c r="A144" i="13" s="1"/>
  <c r="B145" i="13"/>
  <c r="A145" i="13" s="1"/>
  <c r="B146" i="13"/>
  <c r="A146" i="13" s="1"/>
  <c r="B147" i="13"/>
  <c r="A147" i="13" s="1"/>
  <c r="B148" i="13"/>
  <c r="A148" i="13" s="1"/>
  <c r="B149" i="13"/>
  <c r="A149" i="13" s="1"/>
  <c r="B150" i="13"/>
  <c r="A150" i="13" s="1"/>
  <c r="B151" i="13"/>
  <c r="A151" i="13" s="1"/>
  <c r="B152" i="13"/>
  <c r="A152" i="13" s="1"/>
  <c r="B153" i="13"/>
  <c r="A153" i="13" s="1"/>
  <c r="B154" i="13"/>
  <c r="A154" i="13" s="1"/>
  <c r="B155" i="13"/>
  <c r="A155" i="13" s="1"/>
  <c r="B156" i="13"/>
  <c r="A156" i="13" s="1"/>
  <c r="B157" i="13"/>
  <c r="A157" i="13" s="1"/>
  <c r="B158" i="13"/>
  <c r="A158" i="13" s="1"/>
  <c r="B159" i="13"/>
  <c r="A159" i="13" s="1"/>
  <c r="B160" i="13"/>
  <c r="A160" i="13" s="1"/>
  <c r="B161" i="13"/>
  <c r="A161" i="13" s="1"/>
  <c r="B162" i="13"/>
  <c r="A162" i="13" s="1"/>
  <c r="B163" i="13"/>
  <c r="A163" i="13" s="1"/>
  <c r="B164" i="13"/>
  <c r="A164" i="13" s="1"/>
  <c r="B165" i="13"/>
  <c r="A165" i="13" s="1"/>
  <c r="B166" i="13"/>
  <c r="A166" i="13" s="1"/>
  <c r="B167" i="13"/>
  <c r="A167" i="13" s="1"/>
  <c r="B168" i="13"/>
  <c r="A168" i="13" s="1"/>
  <c r="B169" i="13"/>
  <c r="A169" i="13" s="1"/>
  <c r="B170" i="13"/>
  <c r="A170" i="13" s="1"/>
  <c r="B171" i="13"/>
  <c r="A171" i="13" s="1"/>
  <c r="B172" i="13"/>
  <c r="A172" i="13" s="1"/>
  <c r="B173" i="13"/>
  <c r="A173" i="13" s="1"/>
  <c r="B174" i="13"/>
  <c r="A174" i="13" s="1"/>
  <c r="B175" i="13"/>
  <c r="A175" i="13" s="1"/>
  <c r="B176" i="13"/>
  <c r="A176" i="13" s="1"/>
  <c r="B177" i="13"/>
  <c r="A177" i="13" s="1"/>
  <c r="B178" i="13"/>
  <c r="A178" i="13" s="1"/>
  <c r="B179" i="13"/>
  <c r="A179" i="13" s="1"/>
  <c r="B180" i="13"/>
  <c r="A180" i="13" s="1"/>
  <c r="B181" i="13"/>
  <c r="A181" i="13" s="1"/>
  <c r="B182" i="13"/>
  <c r="A182" i="13" s="1"/>
  <c r="B183" i="13"/>
  <c r="A183" i="13" s="1"/>
  <c r="B184" i="13"/>
  <c r="A184" i="13" s="1"/>
  <c r="B185" i="13"/>
  <c r="A185" i="13" s="1"/>
  <c r="B186" i="13"/>
  <c r="A186" i="13" s="1"/>
  <c r="B187" i="13"/>
  <c r="A187" i="13" s="1"/>
  <c r="B188" i="13"/>
  <c r="A188" i="13" s="1"/>
  <c r="B189" i="13"/>
  <c r="A189" i="13" s="1"/>
  <c r="B190" i="13"/>
  <c r="A190" i="13" s="1"/>
  <c r="B191" i="13"/>
  <c r="A191" i="13" s="1"/>
  <c r="B192" i="13"/>
  <c r="A192" i="13" s="1"/>
  <c r="B193" i="13"/>
  <c r="A193" i="13" s="1"/>
  <c r="B194" i="13"/>
  <c r="A194" i="13" s="1"/>
  <c r="B195" i="13"/>
  <c r="A195" i="13" s="1"/>
  <c r="B196" i="13"/>
  <c r="A196" i="13" s="1"/>
  <c r="B197" i="13"/>
  <c r="A197" i="13" s="1"/>
  <c r="B198" i="13"/>
  <c r="A198" i="13" s="1"/>
  <c r="B199" i="13"/>
  <c r="A199" i="13" s="1"/>
  <c r="B200" i="13"/>
  <c r="A200" i="13" s="1"/>
  <c r="B201" i="13"/>
  <c r="A201" i="13" s="1"/>
  <c r="B202" i="13"/>
  <c r="A202" i="13" s="1"/>
  <c r="B203" i="13"/>
  <c r="A203" i="13" s="1"/>
  <c r="B204" i="13"/>
  <c r="A204" i="13" s="1"/>
  <c r="B205" i="13"/>
  <c r="A205" i="13" s="1"/>
  <c r="B206" i="13"/>
  <c r="A206" i="13" s="1"/>
  <c r="B207" i="13"/>
  <c r="A207" i="13" s="1"/>
  <c r="B208" i="13"/>
  <c r="A208" i="13" s="1"/>
  <c r="B209" i="13"/>
  <c r="A209" i="13" s="1"/>
  <c r="B210" i="13"/>
  <c r="A210" i="13" s="1"/>
  <c r="B211" i="13"/>
  <c r="A211" i="13" s="1"/>
  <c r="B212" i="13"/>
  <c r="A212" i="13" s="1"/>
  <c r="B213" i="13"/>
  <c r="A213" i="13" s="1"/>
  <c r="B214" i="13"/>
  <c r="A214" i="13" s="1"/>
  <c r="B215" i="13"/>
  <c r="A215" i="13" s="1"/>
  <c r="B216" i="13"/>
  <c r="A216" i="13" s="1"/>
  <c r="B217" i="13"/>
  <c r="A217" i="13" s="1"/>
  <c r="B218" i="13"/>
  <c r="A218" i="13" s="1"/>
  <c r="B219" i="13"/>
  <c r="A219" i="13" s="1"/>
  <c r="B220" i="13"/>
  <c r="A220" i="13" s="1"/>
  <c r="B221" i="13"/>
  <c r="A221" i="13" s="1"/>
  <c r="B222" i="13"/>
  <c r="A222" i="13" s="1"/>
  <c r="B223" i="13"/>
  <c r="A223" i="13" s="1"/>
  <c r="B224" i="13"/>
  <c r="A224" i="13" s="1"/>
  <c r="B225" i="13"/>
  <c r="A225" i="13" s="1"/>
  <c r="B226" i="13"/>
  <c r="A226" i="13" s="1"/>
  <c r="B227" i="13"/>
  <c r="A227" i="13" s="1"/>
  <c r="B228" i="13"/>
  <c r="A228" i="13" s="1"/>
  <c r="B229" i="13"/>
  <c r="A229" i="13" s="1"/>
  <c r="B230" i="13"/>
  <c r="A230" i="13" s="1"/>
  <c r="B231" i="13"/>
  <c r="A231" i="13" s="1"/>
  <c r="B232" i="13"/>
  <c r="A232" i="13" s="1"/>
  <c r="B233" i="13"/>
  <c r="A233" i="13" s="1"/>
  <c r="B234" i="13"/>
  <c r="A234" i="13" s="1"/>
  <c r="B235" i="13"/>
  <c r="A235" i="13" s="1"/>
  <c r="B236" i="13"/>
  <c r="A236" i="13" s="1"/>
  <c r="B237" i="13"/>
  <c r="A237" i="13" s="1"/>
  <c r="B238" i="13"/>
  <c r="A238" i="13" s="1"/>
  <c r="B239" i="13"/>
  <c r="A239" i="13" s="1"/>
  <c r="B240" i="13"/>
  <c r="A240" i="13" s="1"/>
  <c r="B241" i="13"/>
  <c r="A241" i="13" s="1"/>
  <c r="B242" i="13"/>
  <c r="A242" i="13" s="1"/>
  <c r="B243" i="13"/>
  <c r="A243" i="13" s="1"/>
  <c r="B244" i="13"/>
  <c r="A244" i="13" s="1"/>
  <c r="B245" i="13"/>
  <c r="A245" i="13" s="1"/>
  <c r="B246" i="13"/>
  <c r="A246" i="13" s="1"/>
  <c r="B247" i="13"/>
  <c r="A247" i="13" s="1"/>
  <c r="B248" i="13"/>
  <c r="A248" i="13" s="1"/>
  <c r="B249" i="13"/>
  <c r="A249" i="13" s="1"/>
  <c r="B250" i="13"/>
  <c r="A250" i="13" s="1"/>
  <c r="B251" i="13"/>
  <c r="A251" i="13" s="1"/>
  <c r="B252" i="13"/>
  <c r="A252" i="13" s="1"/>
  <c r="B253" i="13"/>
  <c r="A253" i="13" s="1"/>
  <c r="B254" i="13"/>
  <c r="A254" i="13" s="1"/>
  <c r="B255" i="13"/>
  <c r="A255" i="13" s="1"/>
  <c r="B256" i="13"/>
  <c r="A256" i="13" s="1"/>
  <c r="B257" i="13"/>
  <c r="A257" i="13" s="1"/>
  <c r="B258" i="13"/>
  <c r="A258" i="13" s="1"/>
  <c r="B259" i="13"/>
  <c r="A259" i="13" s="1"/>
  <c r="B260" i="13"/>
  <c r="A260" i="13" s="1"/>
  <c r="B261" i="13"/>
  <c r="A261" i="13" s="1"/>
  <c r="B262" i="13"/>
  <c r="A262" i="13" s="1"/>
  <c r="B263" i="13"/>
  <c r="A263" i="13" s="1"/>
  <c r="B264" i="13"/>
  <c r="A264" i="13" s="1"/>
  <c r="B265" i="13"/>
  <c r="A265" i="13" s="1"/>
  <c r="B266" i="13"/>
  <c r="A266" i="13" s="1"/>
  <c r="B267" i="13"/>
  <c r="A267" i="13" s="1"/>
  <c r="B268" i="13"/>
  <c r="A268" i="13" s="1"/>
  <c r="B269" i="13"/>
  <c r="A269" i="13" s="1"/>
  <c r="B270" i="13"/>
  <c r="A270" i="13" s="1"/>
  <c r="B271" i="13"/>
  <c r="A271" i="13" s="1"/>
  <c r="B272" i="13"/>
  <c r="A272" i="13" s="1"/>
  <c r="B273" i="13"/>
  <c r="A273" i="13" s="1"/>
  <c r="B274" i="13"/>
  <c r="A274" i="13" s="1"/>
  <c r="B275" i="13"/>
  <c r="A275" i="13" s="1"/>
  <c r="B276" i="13"/>
  <c r="A276" i="13" s="1"/>
  <c r="B277" i="13"/>
  <c r="A277" i="13" s="1"/>
  <c r="B278" i="13"/>
  <c r="A278" i="13" s="1"/>
  <c r="B279" i="13"/>
  <c r="A279" i="13" s="1"/>
  <c r="B280" i="13"/>
  <c r="A280" i="13" s="1"/>
  <c r="B281" i="13"/>
  <c r="A281" i="13" s="1"/>
  <c r="B282" i="13"/>
  <c r="A282" i="13" s="1"/>
  <c r="B283" i="13"/>
  <c r="A283" i="13" s="1"/>
  <c r="B284" i="13"/>
  <c r="A284" i="13" s="1"/>
  <c r="B285" i="13"/>
  <c r="A285" i="13" s="1"/>
  <c r="B286" i="13"/>
  <c r="A286" i="13" s="1"/>
  <c r="B287" i="13"/>
  <c r="A287" i="13" s="1"/>
  <c r="B288" i="13"/>
  <c r="A288" i="13" s="1"/>
  <c r="B289" i="13"/>
  <c r="A289" i="13" s="1"/>
  <c r="B290" i="13"/>
  <c r="A290" i="13" s="1"/>
  <c r="B291" i="13"/>
  <c r="A291" i="13" s="1"/>
  <c r="B292" i="13"/>
  <c r="A292" i="13" s="1"/>
  <c r="B293" i="13"/>
  <c r="A293" i="13" s="1"/>
  <c r="B294" i="13"/>
  <c r="A294" i="13" s="1"/>
  <c r="B295" i="13"/>
  <c r="A295" i="13" s="1"/>
  <c r="B296" i="13"/>
  <c r="A296" i="13" s="1"/>
  <c r="B297" i="13"/>
  <c r="A297" i="13" s="1"/>
  <c r="B298" i="13"/>
  <c r="A298" i="13" s="1"/>
  <c r="B299" i="13"/>
  <c r="A299" i="13" s="1"/>
  <c r="B300" i="13"/>
  <c r="A300" i="13" s="1"/>
  <c r="B301" i="13"/>
  <c r="A301" i="13" s="1"/>
  <c r="B302" i="13"/>
  <c r="A302" i="13" s="1"/>
  <c r="B303" i="13"/>
  <c r="A303" i="13" s="1"/>
  <c r="B304" i="13"/>
  <c r="A304" i="13" s="1"/>
  <c r="B305" i="13"/>
  <c r="A305" i="13" s="1"/>
  <c r="B306" i="13"/>
  <c r="A306" i="13" s="1"/>
  <c r="B307" i="13"/>
  <c r="A307" i="13" s="1"/>
  <c r="B308" i="13"/>
  <c r="A308" i="13" s="1"/>
  <c r="B309" i="13"/>
  <c r="A309" i="13" s="1"/>
  <c r="B310" i="13"/>
  <c r="A310" i="13" s="1"/>
  <c r="B311" i="13"/>
  <c r="A311" i="13" s="1"/>
  <c r="B312" i="13"/>
  <c r="A312" i="13" s="1"/>
  <c r="B313" i="13"/>
  <c r="A313" i="13" s="1"/>
  <c r="B314" i="13"/>
  <c r="A314" i="13" s="1"/>
  <c r="B315" i="13"/>
  <c r="A315" i="13" s="1"/>
  <c r="B316" i="13"/>
  <c r="A316" i="13" s="1"/>
  <c r="B317" i="13"/>
  <c r="A317" i="13" s="1"/>
  <c r="B318" i="13"/>
  <c r="A318" i="13" s="1"/>
  <c r="B319" i="13"/>
  <c r="A319" i="13" s="1"/>
  <c r="B320" i="13"/>
  <c r="A320" i="13" s="1"/>
  <c r="B321" i="13"/>
  <c r="A321" i="13" s="1"/>
  <c r="B322" i="13"/>
  <c r="A322" i="13" s="1"/>
  <c r="B323" i="13"/>
  <c r="A323" i="13" s="1"/>
  <c r="B324" i="13"/>
  <c r="A324" i="13" s="1"/>
  <c r="B325" i="13"/>
  <c r="A325" i="13" s="1"/>
  <c r="B326" i="13"/>
  <c r="A326" i="13" s="1"/>
  <c r="B327" i="13"/>
  <c r="A327" i="13" s="1"/>
  <c r="B328" i="13"/>
  <c r="A328" i="13" s="1"/>
  <c r="B329" i="13"/>
  <c r="A329" i="13" s="1"/>
  <c r="B330" i="13"/>
  <c r="A330" i="13" s="1"/>
  <c r="B331" i="13"/>
  <c r="A331" i="13" s="1"/>
  <c r="B332" i="13"/>
  <c r="A332" i="13" s="1"/>
  <c r="B333" i="13"/>
  <c r="A333" i="13" s="1"/>
  <c r="B334" i="13"/>
  <c r="A334" i="13" s="1"/>
  <c r="B335" i="13"/>
  <c r="A335" i="13" s="1"/>
  <c r="B336" i="13"/>
  <c r="A336" i="13" s="1"/>
  <c r="B337" i="13"/>
  <c r="A337" i="13" s="1"/>
  <c r="B338" i="13"/>
  <c r="A338" i="13" s="1"/>
  <c r="B339" i="13"/>
  <c r="A339" i="13" s="1"/>
  <c r="B340" i="13"/>
  <c r="A340" i="13" s="1"/>
  <c r="B341" i="13"/>
  <c r="A341" i="13" s="1"/>
  <c r="B342" i="13"/>
  <c r="A342" i="13" s="1"/>
  <c r="B343" i="13"/>
  <c r="A343" i="13" s="1"/>
  <c r="B344" i="13"/>
  <c r="A344" i="13" s="1"/>
  <c r="B345" i="13"/>
  <c r="A345" i="13" s="1"/>
  <c r="B346" i="13"/>
  <c r="A346" i="13" s="1"/>
  <c r="B347" i="13"/>
  <c r="A347" i="13" s="1"/>
  <c r="B348" i="13"/>
  <c r="A348" i="13" s="1"/>
  <c r="B349" i="13"/>
  <c r="A349" i="13" s="1"/>
  <c r="B350" i="13"/>
  <c r="A350" i="13" s="1"/>
  <c r="B351" i="13"/>
  <c r="A351" i="13" s="1"/>
  <c r="B352" i="13"/>
  <c r="A352" i="13" s="1"/>
  <c r="B353" i="13"/>
  <c r="A353" i="13" s="1"/>
  <c r="B354" i="13"/>
  <c r="A354" i="13" s="1"/>
  <c r="B355" i="13"/>
  <c r="A355" i="13" s="1"/>
  <c r="B356" i="13"/>
  <c r="A356" i="13" s="1"/>
  <c r="B357" i="13"/>
  <c r="A357" i="13" s="1"/>
  <c r="B358" i="13"/>
  <c r="A358" i="13" s="1"/>
  <c r="B359" i="13"/>
  <c r="A359" i="13" s="1"/>
  <c r="B360" i="13"/>
  <c r="A360" i="13" s="1"/>
  <c r="B361" i="13"/>
  <c r="A361" i="13" s="1"/>
  <c r="B362" i="13"/>
  <c r="A362" i="13" s="1"/>
  <c r="B363" i="13"/>
  <c r="A363" i="13" s="1"/>
  <c r="B364" i="13"/>
  <c r="A364" i="13" s="1"/>
  <c r="B365" i="13"/>
  <c r="A365" i="13" s="1"/>
  <c r="B366" i="13"/>
  <c r="A366" i="13" s="1"/>
  <c r="B367" i="13"/>
  <c r="A367" i="13" s="1"/>
  <c r="B368" i="13"/>
  <c r="A368" i="13" s="1"/>
  <c r="B369" i="13"/>
  <c r="A369" i="13" s="1"/>
  <c r="B370" i="13"/>
  <c r="A370" i="13" s="1"/>
  <c r="B371" i="13"/>
  <c r="A371" i="13" s="1"/>
  <c r="B372" i="13"/>
  <c r="A372" i="13" s="1"/>
  <c r="B373" i="13"/>
  <c r="A373" i="13" s="1"/>
  <c r="B374" i="13"/>
  <c r="A374" i="13" s="1"/>
  <c r="B375" i="13"/>
  <c r="A375" i="13" s="1"/>
  <c r="B376" i="13"/>
  <c r="A376" i="13" s="1"/>
  <c r="B377" i="13"/>
  <c r="A377" i="13" s="1"/>
  <c r="B378" i="13"/>
  <c r="A378" i="13" s="1"/>
  <c r="B379" i="13"/>
  <c r="A379" i="13" s="1"/>
  <c r="B380" i="13"/>
  <c r="A380" i="13" s="1"/>
  <c r="B381" i="13"/>
  <c r="A381" i="13" s="1"/>
  <c r="B382" i="13"/>
  <c r="A382" i="13" s="1"/>
  <c r="B383" i="13"/>
  <c r="A383" i="13" s="1"/>
  <c r="B384" i="13"/>
  <c r="A384" i="13" s="1"/>
  <c r="B385" i="13"/>
  <c r="A385" i="13" s="1"/>
  <c r="B386" i="13"/>
  <c r="A386" i="13" s="1"/>
  <c r="B387" i="13"/>
  <c r="A387" i="13" s="1"/>
  <c r="B388" i="13"/>
  <c r="A388" i="13" s="1"/>
  <c r="B389" i="13"/>
  <c r="A389" i="13" s="1"/>
  <c r="B390" i="13"/>
  <c r="A390" i="13" s="1"/>
  <c r="B391" i="13"/>
  <c r="A391" i="13" s="1"/>
  <c r="B392" i="13"/>
  <c r="A392" i="13" s="1"/>
  <c r="B393" i="13"/>
  <c r="A393" i="13" s="1"/>
  <c r="B394" i="13"/>
  <c r="A394" i="13" s="1"/>
  <c r="B395" i="13"/>
  <c r="A395" i="13" s="1"/>
  <c r="B396" i="13"/>
  <c r="A396" i="13" s="1"/>
  <c r="B397" i="13"/>
  <c r="A397" i="13" s="1"/>
  <c r="B398" i="13"/>
  <c r="A398" i="13" s="1"/>
  <c r="B399" i="13"/>
  <c r="A399" i="13" s="1"/>
  <c r="B400" i="13"/>
  <c r="A400" i="13" s="1"/>
  <c r="B401" i="13"/>
  <c r="A401" i="13" s="1"/>
  <c r="B402" i="13"/>
  <c r="A402" i="13" s="1"/>
  <c r="B403" i="13"/>
  <c r="A403" i="13" s="1"/>
  <c r="B404" i="13"/>
  <c r="A404" i="13" s="1"/>
  <c r="B405" i="13"/>
  <c r="A405" i="13" s="1"/>
  <c r="B406" i="13"/>
  <c r="A406" i="13" s="1"/>
  <c r="B407" i="13"/>
  <c r="A407" i="13" s="1"/>
  <c r="B408" i="13"/>
  <c r="A408" i="13" s="1"/>
  <c r="B409" i="13"/>
  <c r="A409" i="13" s="1"/>
  <c r="B410" i="13"/>
  <c r="A410" i="13" s="1"/>
  <c r="B411" i="13"/>
  <c r="A411" i="13" s="1"/>
  <c r="B412" i="13"/>
  <c r="A412" i="13" s="1"/>
  <c r="B413" i="13"/>
  <c r="A413" i="13" s="1"/>
  <c r="B414" i="13"/>
  <c r="A414" i="13" s="1"/>
  <c r="B415" i="13"/>
  <c r="A415" i="13" s="1"/>
  <c r="B416" i="13"/>
  <c r="A416" i="13" s="1"/>
  <c r="B417" i="13"/>
  <c r="A417" i="13" s="1"/>
  <c r="B418" i="13"/>
  <c r="A418" i="13" s="1"/>
  <c r="B419" i="13"/>
  <c r="A419" i="13" s="1"/>
  <c r="B420" i="13"/>
  <c r="A420" i="13" s="1"/>
  <c r="B421" i="13"/>
  <c r="A421" i="13" s="1"/>
  <c r="B422" i="13"/>
  <c r="A422" i="13" s="1"/>
  <c r="B423" i="13"/>
  <c r="A423" i="13" s="1"/>
  <c r="B424" i="13"/>
  <c r="A424" i="13" s="1"/>
  <c r="B425" i="13"/>
  <c r="A425" i="13" s="1"/>
  <c r="B426" i="13"/>
  <c r="A426" i="13" s="1"/>
  <c r="B427" i="13"/>
  <c r="A427" i="13" s="1"/>
  <c r="B428" i="13"/>
  <c r="A428" i="13" s="1"/>
  <c r="B429" i="13"/>
  <c r="A429" i="13" s="1"/>
  <c r="B430" i="13"/>
  <c r="A430" i="13" s="1"/>
  <c r="B431" i="13"/>
  <c r="A431" i="13" s="1"/>
  <c r="B432" i="13"/>
  <c r="A432" i="13" s="1"/>
  <c r="B433" i="13"/>
  <c r="A433" i="13" s="1"/>
  <c r="B434" i="13"/>
  <c r="A434" i="13" s="1"/>
  <c r="B435" i="13"/>
  <c r="A435" i="13" s="1"/>
  <c r="B436" i="13"/>
  <c r="A436" i="13" s="1"/>
  <c r="B437" i="13"/>
  <c r="A437" i="13" s="1"/>
  <c r="B438" i="13"/>
  <c r="A438" i="13" s="1"/>
  <c r="B439" i="13"/>
  <c r="A439" i="13" s="1"/>
  <c r="B440" i="13"/>
  <c r="A440" i="13" s="1"/>
  <c r="B441" i="13"/>
  <c r="A441" i="13" s="1"/>
  <c r="B442" i="13"/>
  <c r="A442" i="13" s="1"/>
  <c r="B443" i="13"/>
  <c r="A443" i="13" s="1"/>
  <c r="B444" i="13"/>
  <c r="A444" i="13" s="1"/>
  <c r="B445" i="13"/>
  <c r="A445" i="13" s="1"/>
  <c r="B446" i="13"/>
  <c r="A446" i="13" s="1"/>
  <c r="B447" i="13"/>
  <c r="A447" i="13" s="1"/>
  <c r="B448" i="13"/>
  <c r="A448" i="13" s="1"/>
  <c r="B449" i="13"/>
  <c r="A449" i="13" s="1"/>
  <c r="B450" i="13"/>
  <c r="A450" i="13" s="1"/>
  <c r="B451" i="13"/>
  <c r="A451" i="13" s="1"/>
  <c r="B452" i="13"/>
  <c r="A452" i="13" s="1"/>
  <c r="B453" i="13"/>
  <c r="A453" i="13" s="1"/>
  <c r="B454" i="13"/>
  <c r="A454" i="13" s="1"/>
  <c r="B455" i="13"/>
  <c r="A455" i="13" s="1"/>
  <c r="B456" i="13"/>
  <c r="A456" i="13" s="1"/>
  <c r="B457" i="13"/>
  <c r="A457" i="13" s="1"/>
  <c r="B458" i="13"/>
  <c r="A458" i="13" s="1"/>
  <c r="B459" i="13"/>
  <c r="A459" i="13" s="1"/>
  <c r="B460" i="13"/>
  <c r="A460" i="13" s="1"/>
  <c r="B461" i="13"/>
  <c r="A461" i="13" s="1"/>
  <c r="B462" i="13"/>
  <c r="A462" i="13" s="1"/>
  <c r="B463" i="13"/>
  <c r="A463" i="13" s="1"/>
  <c r="B464" i="13"/>
  <c r="A464" i="13" s="1"/>
  <c r="B465" i="13"/>
  <c r="A465" i="13" s="1"/>
  <c r="B466" i="13"/>
  <c r="A466" i="13" s="1"/>
  <c r="B467" i="13"/>
  <c r="A467" i="13" s="1"/>
  <c r="B468" i="13"/>
  <c r="A468" i="13" s="1"/>
  <c r="B4" i="13"/>
  <c r="A4" i="13" s="1"/>
  <c r="F35" i="25" l="1"/>
  <c r="N60" i="28"/>
  <c r="P60" i="28" s="1"/>
  <c r="H85" i="28"/>
  <c r="G14" i="14"/>
  <c r="H53" i="28"/>
  <c r="E14" i="14"/>
  <c r="E62" i="14"/>
  <c r="G62" i="14"/>
  <c r="E61" i="14"/>
  <c r="E57" i="14"/>
  <c r="E53" i="14"/>
  <c r="E58" i="14"/>
  <c r="G56" i="14"/>
  <c r="G53" i="14"/>
  <c r="E46" i="14"/>
  <c r="E48" i="14"/>
  <c r="E44" i="14"/>
  <c r="G46" i="14"/>
  <c r="E47" i="14"/>
  <c r="G45" i="14"/>
  <c r="E60" i="14"/>
  <c r="E54" i="14"/>
  <c r="E51" i="14"/>
  <c r="G50" i="14"/>
  <c r="G44" i="14"/>
  <c r="E56" i="14"/>
  <c r="E55" i="14"/>
  <c r="G51" i="14"/>
  <c r="G49" i="14"/>
  <c r="E45" i="14"/>
  <c r="G61" i="14"/>
  <c r="G60" i="14"/>
  <c r="G55" i="14"/>
  <c r="G57" i="14"/>
  <c r="H57" i="14" s="1"/>
  <c r="G53" i="17" s="1"/>
  <c r="E52" i="14"/>
  <c r="G52" i="14"/>
  <c r="E43" i="14"/>
  <c r="G58" i="14"/>
  <c r="E59" i="14"/>
  <c r="E49" i="14"/>
  <c r="G47" i="14"/>
  <c r="G43" i="14"/>
  <c r="G59" i="14"/>
  <c r="G54" i="14"/>
  <c r="E50" i="14"/>
  <c r="G48" i="14"/>
  <c r="G63" i="14"/>
  <c r="E63" i="14"/>
  <c r="H64" i="28"/>
  <c r="G42" i="14"/>
  <c r="E42" i="14"/>
  <c r="H63" i="28"/>
  <c r="G41" i="14"/>
  <c r="E41" i="14"/>
  <c r="H62" i="28"/>
  <c r="G40" i="14"/>
  <c r="E40" i="14"/>
  <c r="H61" i="28"/>
  <c r="G39" i="14"/>
  <c r="E39" i="14"/>
  <c r="H60" i="28"/>
  <c r="G38" i="14"/>
  <c r="E38" i="14"/>
  <c r="H59" i="28"/>
  <c r="G37" i="14"/>
  <c r="E37" i="14"/>
  <c r="H58" i="28"/>
  <c r="G36" i="14"/>
  <c r="E36" i="14"/>
  <c r="G34" i="14"/>
  <c r="E34" i="14"/>
  <c r="H57" i="28"/>
  <c r="G35" i="14"/>
  <c r="E35" i="14"/>
  <c r="H55" i="28"/>
  <c r="G33" i="14"/>
  <c r="E33" i="14"/>
  <c r="H54" i="28"/>
  <c r="G32" i="14"/>
  <c r="E32" i="14"/>
  <c r="G29" i="14"/>
  <c r="E28" i="14"/>
  <c r="G25" i="14"/>
  <c r="E24" i="14"/>
  <c r="G21" i="14"/>
  <c r="E20" i="14"/>
  <c r="G17" i="14"/>
  <c r="G27" i="14"/>
  <c r="G23" i="14"/>
  <c r="E22" i="14"/>
  <c r="E18" i="14"/>
  <c r="G28" i="14"/>
  <c r="G24" i="14"/>
  <c r="G20" i="14"/>
  <c r="G30" i="14"/>
  <c r="E29" i="14"/>
  <c r="G26" i="14"/>
  <c r="E25" i="14"/>
  <c r="G22" i="14"/>
  <c r="E21" i="14"/>
  <c r="G18" i="14"/>
  <c r="E17" i="14"/>
  <c r="E30" i="14"/>
  <c r="H30" i="14" s="1"/>
  <c r="G26" i="17" s="1"/>
  <c r="E26" i="14"/>
  <c r="G19" i="14"/>
  <c r="E27" i="14"/>
  <c r="E23" i="14"/>
  <c r="E19" i="14"/>
  <c r="G31" i="14"/>
  <c r="E31" i="14"/>
  <c r="G16" i="14"/>
  <c r="E15" i="14"/>
  <c r="E16" i="14"/>
  <c r="G15" i="14"/>
  <c r="H36" i="28"/>
  <c r="H14" i="14" l="1"/>
  <c r="G10" i="17" s="1"/>
  <c r="H50" i="14"/>
  <c r="H45" i="14"/>
  <c r="H63" i="14"/>
  <c r="G59" i="17" s="1"/>
  <c r="H60" i="14"/>
  <c r="E580" i="20"/>
  <c r="I580" i="20" s="1"/>
  <c r="H61" i="14"/>
  <c r="G57" i="17" s="1"/>
  <c r="H54" i="14"/>
  <c r="G50" i="17" s="1"/>
  <c r="H53" i="14"/>
  <c r="G52" i="28"/>
  <c r="H52" i="14"/>
  <c r="G48" i="17" s="1"/>
  <c r="H62" i="14"/>
  <c r="H43" i="14"/>
  <c r="G39" i="17" s="1"/>
  <c r="H56" i="14"/>
  <c r="G52" i="17" s="1"/>
  <c r="H49" i="14"/>
  <c r="G45" i="17" s="1"/>
  <c r="H48" i="14"/>
  <c r="G44" i="17" s="1"/>
  <c r="H58" i="14"/>
  <c r="H44" i="14"/>
  <c r="H59" i="14"/>
  <c r="H55" i="14"/>
  <c r="G51" i="17" s="1"/>
  <c r="H51" i="14"/>
  <c r="G47" i="17" s="1"/>
  <c r="H47" i="14"/>
  <c r="H46" i="14"/>
  <c r="G42" i="17" s="1"/>
  <c r="H42" i="14"/>
  <c r="G38" i="17" s="1"/>
  <c r="N38" i="17" s="1"/>
  <c r="H41" i="14"/>
  <c r="G37" i="17" s="1"/>
  <c r="N37" i="17" s="1"/>
  <c r="H40" i="14"/>
  <c r="G36" i="17" s="1"/>
  <c r="N36" i="17" s="1"/>
  <c r="H39" i="14"/>
  <c r="G35" i="17" s="1"/>
  <c r="H38" i="14"/>
  <c r="G34" i="17" s="1"/>
  <c r="H35" i="14"/>
  <c r="G31" i="17" s="1"/>
  <c r="N31" i="17" s="1"/>
  <c r="H37" i="14"/>
  <c r="G33" i="17" s="1"/>
  <c r="N33" i="17" s="1"/>
  <c r="H36" i="14"/>
  <c r="G32" i="17" s="1"/>
  <c r="H34" i="14"/>
  <c r="G30" i="17" s="1"/>
  <c r="N30" i="17" s="1"/>
  <c r="H33" i="14"/>
  <c r="G29" i="17" s="1"/>
  <c r="N29" i="17" s="1"/>
  <c r="H17" i="14"/>
  <c r="G13" i="17" s="1"/>
  <c r="H32" i="14"/>
  <c r="G28" i="17" s="1"/>
  <c r="N28" i="17" s="1"/>
  <c r="H26" i="14"/>
  <c r="G22" i="17" s="1"/>
  <c r="H29" i="14"/>
  <c r="G25" i="17" s="1"/>
  <c r="H24" i="14"/>
  <c r="G20" i="17" s="1"/>
  <c r="H23" i="14"/>
  <c r="G19" i="17" s="1"/>
  <c r="H19" i="14"/>
  <c r="G15" i="17" s="1"/>
  <c r="H21" i="14"/>
  <c r="G17" i="17" s="1"/>
  <c r="H31" i="14"/>
  <c r="G27" i="17" s="1"/>
  <c r="H27" i="14"/>
  <c r="G23" i="17" s="1"/>
  <c r="H25" i="14"/>
  <c r="G21" i="17" s="1"/>
  <c r="H22" i="14"/>
  <c r="G18" i="17" s="1"/>
  <c r="H20" i="14"/>
  <c r="G16" i="17" s="1"/>
  <c r="H28" i="14"/>
  <c r="G24" i="17" s="1"/>
  <c r="H16" i="14"/>
  <c r="G12" i="17" s="1"/>
  <c r="H15" i="14"/>
  <c r="G11" i="17" s="1"/>
  <c r="H18" i="14"/>
  <c r="G14" i="17" s="1"/>
  <c r="H501" i="20"/>
  <c r="F29" i="25" l="1"/>
  <c r="N54" i="28"/>
  <c r="P54" i="28" s="1"/>
  <c r="G58" i="17"/>
  <c r="G84" i="28" s="1"/>
  <c r="G56" i="17"/>
  <c r="G82" i="28" s="1"/>
  <c r="G55" i="17"/>
  <c r="G81" i="28" s="1"/>
  <c r="G54" i="17"/>
  <c r="G80" i="28" s="1"/>
  <c r="G49" i="17"/>
  <c r="G75" i="28" s="1"/>
  <c r="G46" i="17"/>
  <c r="G72" i="28" s="1"/>
  <c r="G43" i="17"/>
  <c r="G69" i="28" s="1"/>
  <c r="G41" i="17"/>
  <c r="G67" i="28" s="1"/>
  <c r="G40" i="17"/>
  <c r="G66" i="28" s="1"/>
  <c r="F28" i="20"/>
  <c r="F15" i="25"/>
  <c r="F49" i="20"/>
  <c r="F36" i="25"/>
  <c r="F30" i="20"/>
  <c r="F17" i="25"/>
  <c r="F41" i="20"/>
  <c r="F28" i="25"/>
  <c r="F34" i="20"/>
  <c r="F21" i="25"/>
  <c r="F47" i="20"/>
  <c r="F34" i="25"/>
  <c r="F50" i="20"/>
  <c r="F37" i="25"/>
  <c r="F37" i="20"/>
  <c r="F24" i="25"/>
  <c r="F32" i="20"/>
  <c r="F19" i="25"/>
  <c r="F31" i="20"/>
  <c r="F18" i="25"/>
  <c r="F43" i="20"/>
  <c r="F30" i="25"/>
  <c r="F45" i="20"/>
  <c r="F32" i="25"/>
  <c r="F51" i="20"/>
  <c r="F38" i="25"/>
  <c r="F46" i="20"/>
  <c r="F33" i="25"/>
  <c r="F26" i="20"/>
  <c r="F13" i="25"/>
  <c r="F35" i="20"/>
  <c r="F22" i="25"/>
  <c r="F29" i="20"/>
  <c r="F16" i="25"/>
  <c r="F36" i="20"/>
  <c r="F23" i="25"/>
  <c r="F44" i="20"/>
  <c r="F31" i="25"/>
  <c r="F58" i="25"/>
  <c r="G83" i="28"/>
  <c r="G79" i="28"/>
  <c r="G76" i="28"/>
  <c r="G85" i="28"/>
  <c r="G51" i="28"/>
  <c r="G73" i="28"/>
  <c r="G60" i="28"/>
  <c r="G77" i="28"/>
  <c r="G50" i="28"/>
  <c r="G45" i="28"/>
  <c r="G54" i="28"/>
  <c r="G68" i="28"/>
  <c r="G71" i="28"/>
  <c r="G74" i="28"/>
  <c r="G53" i="28"/>
  <c r="G62" i="28"/>
  <c r="G55" i="28"/>
  <c r="G63" i="28"/>
  <c r="G56" i="28"/>
  <c r="G59" i="28"/>
  <c r="G57" i="28"/>
  <c r="G58" i="28"/>
  <c r="G61" i="28"/>
  <c r="G46" i="28"/>
  <c r="G47" i="28"/>
  <c r="G48" i="28"/>
  <c r="G49" i="28"/>
  <c r="G41" i="28"/>
  <c r="G40" i="28"/>
  <c r="G42" i="28"/>
  <c r="G44" i="28"/>
  <c r="G43" i="28"/>
  <c r="G38" i="28"/>
  <c r="N38" i="28"/>
  <c r="P38" i="28" s="1"/>
  <c r="G37" i="28" l="1"/>
  <c r="G39" i="28"/>
  <c r="F27" i="20"/>
  <c r="F60" i="20"/>
  <c r="F47" i="25"/>
  <c r="F64" i="20"/>
  <c r="F51" i="25"/>
  <c r="F24" i="20"/>
  <c r="F11" i="25"/>
  <c r="F73" i="20"/>
  <c r="F60" i="25"/>
  <c r="F67" i="20"/>
  <c r="F54" i="25"/>
  <c r="F71" i="20"/>
  <c r="F53" i="25"/>
  <c r="G78" i="28"/>
  <c r="G70" i="28"/>
  <c r="N85" i="28"/>
  <c r="P85" i="28" s="1"/>
  <c r="N79" i="28"/>
  <c r="P79" i="28" s="1"/>
  <c r="G65" i="28"/>
  <c r="N72" i="28"/>
  <c r="P72" i="28" s="1"/>
  <c r="N76" i="28"/>
  <c r="P76" i="28" s="1"/>
  <c r="N83" i="28"/>
  <c r="P83" i="28" s="1"/>
  <c r="F46" i="25"/>
  <c r="G64" i="28"/>
  <c r="F39" i="25"/>
  <c r="G36" i="28"/>
  <c r="N61" i="28"/>
  <c r="P61" i="28" s="1"/>
  <c r="N63" i="28"/>
  <c r="P63" i="28" s="1"/>
  <c r="N59" i="28"/>
  <c r="P59" i="28" s="1"/>
  <c r="N56" i="28"/>
  <c r="P56" i="28" s="1"/>
  <c r="N53" i="28"/>
  <c r="P53" i="28" s="1"/>
  <c r="N57" i="28"/>
  <c r="P57" i="28" s="1"/>
  <c r="N62" i="28"/>
  <c r="P62" i="28" s="1"/>
  <c r="N58" i="28"/>
  <c r="P58" i="28" s="1"/>
  <c r="N55" i="28"/>
  <c r="P55" i="28" s="1"/>
  <c r="N47" i="28"/>
  <c r="P47" i="28" s="1"/>
  <c r="N46" i="28"/>
  <c r="P46" i="28" s="1"/>
  <c r="N49" i="28"/>
  <c r="P49" i="28" s="1"/>
  <c r="N48" i="28"/>
  <c r="P48" i="28" s="1"/>
  <c r="N44" i="28"/>
  <c r="P44" i="28" s="1"/>
  <c r="N42" i="28"/>
  <c r="P42" i="28" s="1"/>
  <c r="N40" i="28"/>
  <c r="P40" i="28" s="1"/>
  <c r="N43" i="28"/>
  <c r="P43" i="28" s="1"/>
  <c r="N41" i="28"/>
  <c r="P41" i="28" s="1"/>
  <c r="F12" i="25" l="1"/>
  <c r="F25" i="20"/>
  <c r="N37" i="28"/>
  <c r="P37" i="28" s="1"/>
  <c r="F14" i="25"/>
  <c r="N39" i="28"/>
  <c r="P39" i="28" s="1"/>
  <c r="F56" i="20"/>
  <c r="F43" i="25"/>
  <c r="F62" i="20"/>
  <c r="F49" i="25"/>
  <c r="F53" i="20"/>
  <c r="F40" i="25"/>
  <c r="F58" i="20"/>
  <c r="F45" i="25"/>
  <c r="F61" i="20"/>
  <c r="F48" i="25"/>
  <c r="F65" i="20"/>
  <c r="F52" i="25"/>
  <c r="N64" i="28"/>
  <c r="P64" i="28" s="1"/>
  <c r="F52" i="20"/>
  <c r="F66" i="20"/>
  <c r="N71" i="28"/>
  <c r="P71" i="28" s="1"/>
  <c r="F59" i="20"/>
  <c r="N73" i="28"/>
  <c r="P73" i="28" s="1"/>
  <c r="N74" i="28"/>
  <c r="P74" i="28" s="1"/>
  <c r="N68" i="28"/>
  <c r="P68" i="28" s="1"/>
  <c r="N70" i="28"/>
  <c r="P70" i="28" s="1"/>
  <c r="N77" i="28"/>
  <c r="P77" i="28" s="1"/>
  <c r="N65" i="28"/>
  <c r="P65" i="28" s="1"/>
  <c r="N78" i="28"/>
  <c r="P78" i="28" s="1"/>
  <c r="N36" i="28"/>
  <c r="P36" i="28" s="1"/>
</calcChain>
</file>

<file path=xl/sharedStrings.xml><?xml version="1.0" encoding="utf-8"?>
<sst xmlns="http://schemas.openxmlformats.org/spreadsheetml/2006/main" count="4987" uniqueCount="1222">
  <si>
    <t>01 救命救急入院料１</t>
  </si>
  <si>
    <t>02 救命救急入院料２</t>
  </si>
  <si>
    <t>03 救命救急入院料３</t>
  </si>
  <si>
    <t>04 救命救急入院料４</t>
  </si>
  <si>
    <t>05 特定集中治療室管理料１</t>
  </si>
  <si>
    <t>06 特定集中治療室管理料２</t>
  </si>
  <si>
    <t>07 特定集中治療室管理料３</t>
  </si>
  <si>
    <t>08 特定集中治療室管理料４</t>
  </si>
  <si>
    <t>09 脳卒中ｹｱﾕﾆｯﾄ入院医療管理料</t>
  </si>
  <si>
    <t>10 ﾊｲｹｱﾕﾆｯﾄ入院医療管理料１</t>
  </si>
  <si>
    <t>11 ﾊｲｹｱﾕﾆｯﾄ入院医療管理料２</t>
  </si>
  <si>
    <t>12 総合周産期特定集中治療室管理料（母体・胎児）</t>
  </si>
  <si>
    <t>13 総合周産期特定集中治療室管理料（新生児）</t>
  </si>
  <si>
    <t>14 新生児特定集中治療室管理料１</t>
  </si>
  <si>
    <t>15 新生児特定集中治療室管理料２</t>
  </si>
  <si>
    <t>16 小児特定集中治療室管理料</t>
  </si>
  <si>
    <t>17 新生児治療回復室入院医療管理料</t>
  </si>
  <si>
    <t>18 小児入院医療管理料１</t>
  </si>
  <si>
    <t>19 小児入院医療管理料２</t>
  </si>
  <si>
    <t>20 小児入院医療管理料３</t>
  </si>
  <si>
    <t>21 小児入院医療管理料４</t>
  </si>
  <si>
    <t>22 小児入院医療管理料５</t>
  </si>
  <si>
    <t>23 特定機能病院一般病棟７対１入院基本料</t>
  </si>
  <si>
    <t>24 特定機能病院一般病棟10対１入院基本料</t>
  </si>
  <si>
    <t>25 専門病院７対１入院基本料</t>
  </si>
  <si>
    <t>26 専門病院10対１入院基本料</t>
  </si>
  <si>
    <t>27 専門病院13対１入院基本料</t>
  </si>
  <si>
    <t>28 急性期一般入院料１</t>
  </si>
  <si>
    <t>29 急性期一般入院料２</t>
  </si>
  <si>
    <t>30 急性期一般入院料３</t>
  </si>
  <si>
    <t>31 急性期一般入院料４　</t>
  </si>
  <si>
    <t>32 急性期一般入院料５</t>
  </si>
  <si>
    <t>33 急性期一般入院料６</t>
  </si>
  <si>
    <t>72 休棟中</t>
    <rPh sb="3" eb="4">
      <t>キュウ</t>
    </rPh>
    <rPh sb="4" eb="5">
      <t>トウ</t>
    </rPh>
    <rPh sb="5" eb="6">
      <t>チュウ</t>
    </rPh>
    <phoneticPr fontId="2"/>
  </si>
  <si>
    <t>分娩件数</t>
    <rPh sb="0" eb="2">
      <t>ブンベン</t>
    </rPh>
    <rPh sb="2" eb="4">
      <t>ケンスウ</t>
    </rPh>
    <phoneticPr fontId="3"/>
  </si>
  <si>
    <t>圏域</t>
    <rPh sb="0" eb="2">
      <t>ケンイキ</t>
    </rPh>
    <phoneticPr fontId="3"/>
  </si>
  <si>
    <t>担当部署</t>
    <rPh sb="0" eb="2">
      <t>タントウ</t>
    </rPh>
    <rPh sb="2" eb="4">
      <t>ブショ</t>
    </rPh>
    <phoneticPr fontId="3"/>
  </si>
  <si>
    <t>１　病院の基本情報</t>
    <rPh sb="2" eb="4">
      <t>ビョウイン</t>
    </rPh>
    <rPh sb="5" eb="7">
      <t>キホン</t>
    </rPh>
    <rPh sb="7" eb="9">
      <t>ジョウホウ</t>
    </rPh>
    <phoneticPr fontId="3"/>
  </si>
  <si>
    <t>一般病床</t>
    <rPh sb="0" eb="2">
      <t>イッパン</t>
    </rPh>
    <rPh sb="2" eb="4">
      <t>ビョウショウ</t>
    </rPh>
    <phoneticPr fontId="3"/>
  </si>
  <si>
    <t>合計
（自動計算）</t>
    <rPh sb="0" eb="2">
      <t>ゴウケイ</t>
    </rPh>
    <rPh sb="4" eb="6">
      <t>ジドウ</t>
    </rPh>
    <rPh sb="6" eb="8">
      <t>ケイサン</t>
    </rPh>
    <phoneticPr fontId="3"/>
  </si>
  <si>
    <t>医療療養病床</t>
    <rPh sb="0" eb="2">
      <t>イリョウ</t>
    </rPh>
    <rPh sb="2" eb="4">
      <t>リョウヨウ</t>
    </rPh>
    <rPh sb="4" eb="6">
      <t>ビョウショウ</t>
    </rPh>
    <phoneticPr fontId="3"/>
  </si>
  <si>
    <t>精神病床</t>
    <rPh sb="0" eb="2">
      <t>セイシン</t>
    </rPh>
    <rPh sb="2" eb="4">
      <t>ビョウショウ</t>
    </rPh>
    <phoneticPr fontId="3"/>
  </si>
  <si>
    <t>感染症病床</t>
    <rPh sb="0" eb="3">
      <t>カンセンショウ</t>
    </rPh>
    <rPh sb="3" eb="5">
      <t>ビョウショウ</t>
    </rPh>
    <phoneticPr fontId="3"/>
  </si>
  <si>
    <t>結核病床</t>
    <rPh sb="0" eb="2">
      <t>ケッカク</t>
    </rPh>
    <rPh sb="2" eb="4">
      <t>ビョウショウ</t>
    </rPh>
    <phoneticPr fontId="3"/>
  </si>
  <si>
    <t>がん</t>
    <phoneticPr fontId="3"/>
  </si>
  <si>
    <t>脳血管疾患</t>
    <rPh sb="0" eb="1">
      <t>ノウ</t>
    </rPh>
    <rPh sb="1" eb="3">
      <t>ケッカン</t>
    </rPh>
    <rPh sb="3" eb="5">
      <t>シッカン</t>
    </rPh>
    <phoneticPr fontId="3"/>
  </si>
  <si>
    <t>心血管疾患</t>
    <rPh sb="0" eb="3">
      <t>シンケッカン</t>
    </rPh>
    <rPh sb="3" eb="5">
      <t>シッカン</t>
    </rPh>
    <phoneticPr fontId="3"/>
  </si>
  <si>
    <t>糖尿病</t>
    <rPh sb="0" eb="3">
      <t>トウニョウビョウ</t>
    </rPh>
    <phoneticPr fontId="3"/>
  </si>
  <si>
    <t>精神疾患</t>
    <rPh sb="0" eb="2">
      <t>セイシン</t>
    </rPh>
    <rPh sb="2" eb="4">
      <t>シッカン</t>
    </rPh>
    <phoneticPr fontId="3"/>
  </si>
  <si>
    <t>救急医療</t>
    <rPh sb="0" eb="2">
      <t>キュウキュウ</t>
    </rPh>
    <rPh sb="2" eb="4">
      <t>イリョウ</t>
    </rPh>
    <phoneticPr fontId="3"/>
  </si>
  <si>
    <t>災害医療</t>
    <rPh sb="0" eb="2">
      <t>サイガイ</t>
    </rPh>
    <rPh sb="2" eb="4">
      <t>イリョウ</t>
    </rPh>
    <phoneticPr fontId="3"/>
  </si>
  <si>
    <t>周産期医療</t>
    <rPh sb="0" eb="3">
      <t>シュウサンキ</t>
    </rPh>
    <rPh sb="3" eb="5">
      <t>イリョウ</t>
    </rPh>
    <phoneticPr fontId="3"/>
  </si>
  <si>
    <t>小児医療</t>
    <rPh sb="0" eb="2">
      <t>ショウニ</t>
    </rPh>
    <rPh sb="2" eb="4">
      <t>イリョウ</t>
    </rPh>
    <phoneticPr fontId="3"/>
  </si>
  <si>
    <t>病床機能の転換</t>
    <rPh sb="0" eb="2">
      <t>ビョウショウ</t>
    </rPh>
    <rPh sb="2" eb="4">
      <t>キノウ</t>
    </rPh>
    <rPh sb="5" eb="7">
      <t>テンカン</t>
    </rPh>
    <phoneticPr fontId="3"/>
  </si>
  <si>
    <t>診療科目の見直し（増加）</t>
    <rPh sb="0" eb="2">
      <t>シンリョウ</t>
    </rPh>
    <rPh sb="2" eb="4">
      <t>カモク</t>
    </rPh>
    <rPh sb="5" eb="7">
      <t>ミナオ</t>
    </rPh>
    <rPh sb="9" eb="11">
      <t>ゾウカ</t>
    </rPh>
    <phoneticPr fontId="3"/>
  </si>
  <si>
    <t>診療科目の見直し（減少）</t>
    <rPh sb="0" eb="2">
      <t>シンリョウ</t>
    </rPh>
    <rPh sb="2" eb="4">
      <t>カモク</t>
    </rPh>
    <rPh sb="5" eb="7">
      <t>ミナオ</t>
    </rPh>
    <rPh sb="9" eb="11">
      <t>ゲンショウ</t>
    </rPh>
    <phoneticPr fontId="3"/>
  </si>
  <si>
    <t>病床数のダウンサイジング</t>
    <rPh sb="0" eb="3">
      <t>ビョウショウスウ</t>
    </rPh>
    <phoneticPr fontId="3"/>
  </si>
  <si>
    <t>病院の建て替え（5年以内）</t>
    <rPh sb="0" eb="2">
      <t>ビョウイン</t>
    </rPh>
    <rPh sb="3" eb="4">
      <t>タ</t>
    </rPh>
    <rPh sb="5" eb="6">
      <t>カ</t>
    </rPh>
    <rPh sb="9" eb="10">
      <t>ネン</t>
    </rPh>
    <rPh sb="10" eb="12">
      <t>イナイ</t>
    </rPh>
    <phoneticPr fontId="3"/>
  </si>
  <si>
    <t>病院の建て替え（6～10年以内）</t>
    <rPh sb="0" eb="2">
      <t>ビョウイン</t>
    </rPh>
    <rPh sb="3" eb="4">
      <t>タ</t>
    </rPh>
    <rPh sb="5" eb="6">
      <t>カ</t>
    </rPh>
    <rPh sb="12" eb="13">
      <t>ネン</t>
    </rPh>
    <rPh sb="13" eb="15">
      <t>イナイ</t>
    </rPh>
    <phoneticPr fontId="3"/>
  </si>
  <si>
    <t>　</t>
    <phoneticPr fontId="3"/>
  </si>
  <si>
    <t>高度急性期</t>
    <rPh sb="0" eb="2">
      <t>コウド</t>
    </rPh>
    <rPh sb="2" eb="5">
      <t>キュウセイキ</t>
    </rPh>
    <phoneticPr fontId="3"/>
  </si>
  <si>
    <t>急性期</t>
    <rPh sb="0" eb="3">
      <t>キュウセイキ</t>
    </rPh>
    <phoneticPr fontId="3"/>
  </si>
  <si>
    <t>回復期</t>
    <rPh sb="0" eb="2">
      <t>カイフク</t>
    </rPh>
    <rPh sb="2" eb="3">
      <t>キ</t>
    </rPh>
    <phoneticPr fontId="3"/>
  </si>
  <si>
    <t>慢性期</t>
    <rPh sb="0" eb="3">
      <t>マンセイキ</t>
    </rPh>
    <phoneticPr fontId="3"/>
  </si>
  <si>
    <t>合計</t>
    <rPh sb="0" eb="2">
      <t>ゴウケイ</t>
    </rPh>
    <phoneticPr fontId="3"/>
  </si>
  <si>
    <t>救急車の受入件数</t>
    <rPh sb="0" eb="3">
      <t>キュウキュウシャ</t>
    </rPh>
    <rPh sb="4" eb="6">
      <t>ウケイレ</t>
    </rPh>
    <rPh sb="6" eb="8">
      <t>ケンスウ</t>
    </rPh>
    <phoneticPr fontId="3"/>
  </si>
  <si>
    <t>医療機
関種別</t>
    <phoneticPr fontId="3"/>
  </si>
  <si>
    <t>保健所</t>
    <rPh sb="0" eb="3">
      <t>ホケンショ</t>
    </rPh>
    <phoneticPr fontId="3"/>
  </si>
  <si>
    <t>市区町村</t>
  </si>
  <si>
    <t>医療機関名称</t>
  </si>
  <si>
    <t>病院</t>
  </si>
  <si>
    <t>01 豊能</t>
  </si>
  <si>
    <t>01 池田保健所</t>
  </si>
  <si>
    <t>02 池田市</t>
  </si>
  <si>
    <t>市立池田病院</t>
  </si>
  <si>
    <t>医療法人互恵会池田回生病院</t>
  </si>
  <si>
    <t>医療法人マックシール巽病院</t>
  </si>
  <si>
    <t>04 箕面市</t>
  </si>
  <si>
    <t>箕面市立病院</t>
  </si>
  <si>
    <t>北大阪医療生活協同組合照葉の里箕面病院</t>
  </si>
  <si>
    <t>医療法人社団和風会千里リハビリテーション病院</t>
  </si>
  <si>
    <t>医療法人せいわ会彩都リハビリテーション病院</t>
  </si>
  <si>
    <t>医療法人マックシール巽今宮病院</t>
  </si>
  <si>
    <t>医療法人ガラシア会ガラシア病院</t>
  </si>
  <si>
    <t>医療法人仁誠会箕面正井病院</t>
  </si>
  <si>
    <t>医療法人清順堂ためなが温泉病院</t>
  </si>
  <si>
    <t>医療法人啓明会相原病院</t>
  </si>
  <si>
    <t>14 豊中市保健所</t>
  </si>
  <si>
    <t>01 豊中市</t>
  </si>
  <si>
    <t>市立豊中病院</t>
  </si>
  <si>
    <t>独立行政法人国立病院機構 大阪刀根山医療センター</t>
  </si>
  <si>
    <t>医療法人協和会千里中央病院</t>
  </si>
  <si>
    <t>医療法人篤友会坂本病院</t>
  </si>
  <si>
    <t>医療法人篤友会関西リハビリテーション病院</t>
  </si>
  <si>
    <t>医療法人篤友会坂本病院分院</t>
  </si>
  <si>
    <t>医療法人若葉会豊中若葉会病院</t>
  </si>
  <si>
    <t>医療法人康生会豊中平成病院</t>
  </si>
  <si>
    <t>医療法人康生会平成記念病院</t>
  </si>
  <si>
    <t>医療法人善正会上田病院</t>
  </si>
  <si>
    <t>社会医療法人彩樹豊中敬仁会病院</t>
  </si>
  <si>
    <t>医療法人篤友会千里山病院</t>
  </si>
  <si>
    <t>医療法人曽根会曽根病院</t>
  </si>
  <si>
    <t>医療法人真正会真正会病院</t>
  </si>
  <si>
    <t>医療法人藏春堂小西病院</t>
  </si>
  <si>
    <t>18 吹田市保健所</t>
  </si>
  <si>
    <t>03 吹田市</t>
  </si>
  <si>
    <t>大阪大学医学部附属病院</t>
  </si>
  <si>
    <t>国立研究開発法人国立循環器病研究センター</t>
  </si>
  <si>
    <t>社会福祉法人恩賜財団済生会支部大阪府済生会吹田病院</t>
  </si>
  <si>
    <t>市立吹田市民病院</t>
  </si>
  <si>
    <t>医療法人徳洲会吹田徳洲会病院</t>
  </si>
  <si>
    <t>社会福祉法人恩賜財団済生会支部大阪府済生会千里病院</t>
  </si>
  <si>
    <t>医療法人協和会協和会病院</t>
  </si>
  <si>
    <t>医療法人ダイワ会大和病院</t>
  </si>
  <si>
    <t>医療法人菊秀会皐月病院</t>
  </si>
  <si>
    <t>社会医療法人愛仁会井上病院</t>
  </si>
  <si>
    <t>医療法人甲聖会甲聖会紀念病院</t>
  </si>
  <si>
    <t>大阪市立弘済院附属病院</t>
  </si>
  <si>
    <t>医療法人京優会北摂三木病院</t>
  </si>
  <si>
    <t>大阪大学歯学部附属病院</t>
  </si>
  <si>
    <t>02 三島</t>
  </si>
  <si>
    <t>02 茨木保健所</t>
  </si>
  <si>
    <t>08 茨木市</t>
  </si>
  <si>
    <t>医療法人恒昭会藍野病院</t>
  </si>
  <si>
    <t>社会福祉法人恩賜財団大阪府済生会茨木病院</t>
  </si>
  <si>
    <t>医療法人成和会北大阪ほうせんか病院</t>
  </si>
  <si>
    <t>医療法人友紘会友紘会総合病院</t>
  </si>
  <si>
    <t>医療法人成和会ほうせんか病院</t>
  </si>
  <si>
    <t>医療法人友紘会 彩都友紘会病院</t>
  </si>
  <si>
    <t>医療法人和倉会サンタマリア病院</t>
  </si>
  <si>
    <t>医療法人恵仁会田中病院</t>
  </si>
  <si>
    <t>医療法人京優会谷川記念病院</t>
  </si>
  <si>
    <t>09 摂津市</t>
  </si>
  <si>
    <t>医療法人医誠会摂津医誠会病院</t>
  </si>
  <si>
    <t>医療法人若葉会昭和病院</t>
  </si>
  <si>
    <t>医療法人千里厚生会千里丘中央病院</t>
  </si>
  <si>
    <t>摂津ひかり病院</t>
  </si>
  <si>
    <t>10 島本町</t>
  </si>
  <si>
    <t>医療法人清仁会水無瀬病院</t>
  </si>
  <si>
    <t>13 高槻市保健所</t>
  </si>
  <si>
    <t>07 高槻市</t>
  </si>
  <si>
    <t>大阪医科薬科大学病院</t>
  </si>
  <si>
    <t>社会医療法人 愛仁会 高槻病院</t>
  </si>
  <si>
    <t>高槻赤十字病院</t>
  </si>
  <si>
    <t>社会医療法人祐生会みどりヶ丘病院</t>
  </si>
  <si>
    <t>社会医療法人愛仁会愛仁会リハビリテーション病院</t>
  </si>
  <si>
    <t>医療法人東和会第一東和会病院</t>
  </si>
  <si>
    <t>社会医療法人仙養会北摂総合病院</t>
  </si>
  <si>
    <t>大阪医科薬科大学三島南病院</t>
  </si>
  <si>
    <t>医療法人社団緑水会緑水会病院</t>
  </si>
  <si>
    <t>特定医療法人健和会うえだ下田部病院</t>
  </si>
  <si>
    <t>医療法人東和会第二東和会病院</t>
  </si>
  <si>
    <t>医療法人庸愛会富田町病院</t>
  </si>
  <si>
    <t>医療法人祥佑会藤田胃腸科病院</t>
  </si>
  <si>
    <t>医療法人健栄会三康病院</t>
  </si>
  <si>
    <t>03 北河内</t>
  </si>
  <si>
    <t>03 守口保健所</t>
  </si>
  <si>
    <t>11 守口市</t>
  </si>
  <si>
    <t>学校法人関西医科大学関西医科大学総合医療センター</t>
  </si>
  <si>
    <t>パナソニック健康保険組合松下記念病院</t>
  </si>
  <si>
    <t>社会医療法人弘道会守口生野記念病院</t>
  </si>
  <si>
    <t>社会医療法人彩樹守口敬仁会病院</t>
  </si>
  <si>
    <t>医療法人愛泉会愛泉会病院</t>
  </si>
  <si>
    <t>医療法人清水会鶴見緑地病院</t>
  </si>
  <si>
    <t>15 門真市</t>
  </si>
  <si>
    <t>医療法人孟仁会摂南総合病院</t>
  </si>
  <si>
    <t>社会医療法人蒼生会蒼生病院</t>
  </si>
  <si>
    <t>社会医療法人弘道会萱島生野病院</t>
  </si>
  <si>
    <t>医療法人清翠会牧リハビリテーション病院</t>
  </si>
  <si>
    <t>医療法人正幸会正幸会病院</t>
  </si>
  <si>
    <t>04 四条畷保健所</t>
  </si>
  <si>
    <t>14 大東市</t>
  </si>
  <si>
    <t>社会医療法人若弘会わかくさ竜間リハビリテーション病院</t>
  </si>
  <si>
    <t>医療法人徳洲会野崎徳洲会病院</t>
  </si>
  <si>
    <t>医療法人仁泉会仁泉会病院</t>
  </si>
  <si>
    <t>医療法人藤井会大東中央病院</t>
  </si>
  <si>
    <t>医療法人仁泉会阪奈病院</t>
  </si>
  <si>
    <t>16 四條畷市</t>
  </si>
  <si>
    <t>社会医療法人信愛会畷生会脳神経外科病院</t>
  </si>
  <si>
    <t>医療法人和幸会阪奈サナトリウム</t>
  </si>
  <si>
    <t>医療法人藤井会北河内藤井病院</t>
  </si>
  <si>
    <t>17 交野市</t>
  </si>
  <si>
    <t>社会医療法人信愛会交野病院</t>
  </si>
  <si>
    <t>医療法人和敬会星田南病院</t>
  </si>
  <si>
    <t>15 枚方市保健所</t>
  </si>
  <si>
    <t>12 枚方市</t>
  </si>
  <si>
    <t>関西医科大学附属病院</t>
  </si>
  <si>
    <t>独立行政法人地域医療機能推進機構星ヶ丘医療センター</t>
  </si>
  <si>
    <t>社会福祉法人枚方療育園</t>
  </si>
  <si>
    <t>医療法人大寿会大寿会病院</t>
  </si>
  <si>
    <t>市立ひらかた病院</t>
  </si>
  <si>
    <t>国家公務員共済組合連合会枚方公済病院</t>
  </si>
  <si>
    <t>医療法人みどり会中村病院</t>
  </si>
  <si>
    <t>医療法人御殿山福田総合病院</t>
  </si>
  <si>
    <t>医療法人（社団）有恵会 香里ヶ丘有恵会病院</t>
  </si>
  <si>
    <t>社会医療法人美杉会佐藤病院</t>
  </si>
  <si>
    <t>医療法人愛和会新世病院</t>
  </si>
  <si>
    <t>東香里病院</t>
  </si>
  <si>
    <t>関西医科大学くずは病院</t>
  </si>
  <si>
    <t>医療法人りんどう会向山病院</t>
  </si>
  <si>
    <t>医療法人讃高会高井病院</t>
  </si>
  <si>
    <t>医療法人中屋覚志会津田病院</t>
  </si>
  <si>
    <t>医療法人毅峰会吉田病院</t>
  </si>
  <si>
    <t>医療法人昭征会坂野病院</t>
  </si>
  <si>
    <t>医療法人亀廣記念医学会関西記念病院</t>
  </si>
  <si>
    <t>医療法人松徳会松谷病院</t>
  </si>
  <si>
    <t>医療法人成育会なりもとレディースホスピタル</t>
  </si>
  <si>
    <t>17 寝屋川市保健所</t>
  </si>
  <si>
    <t>13 寝屋川市</t>
  </si>
  <si>
    <t>関西医科大学香里病院</t>
  </si>
  <si>
    <t>医療法人協仁会小松病院</t>
  </si>
  <si>
    <t>社会医療法人山弘会上山病院</t>
  </si>
  <si>
    <t>医療法人河北会河北病院</t>
  </si>
  <si>
    <t>医療法人一祐会藤本病院</t>
  </si>
  <si>
    <t>医療法人大慶会星光病院</t>
  </si>
  <si>
    <t>社会医療法人弘道会寝屋川生野病院</t>
  </si>
  <si>
    <t>医療法人全心会寝屋川ひかり病院</t>
  </si>
  <si>
    <t>医療法人毅峰会青樹会病院</t>
  </si>
  <si>
    <t>松島病院</t>
  </si>
  <si>
    <t>医療法人道仁会道仁病院</t>
  </si>
  <si>
    <t>医療法人和敬会寝屋川南病院</t>
  </si>
  <si>
    <t>一般財団法人大阪府結核予防会大阪複十字病院</t>
  </si>
  <si>
    <t>04 中河内</t>
  </si>
  <si>
    <t>05 藤井寺保健所</t>
  </si>
  <si>
    <t>19 柏原市</t>
  </si>
  <si>
    <t>市立柏原病院</t>
  </si>
  <si>
    <t>医療法人徳洲会全南病院</t>
  </si>
  <si>
    <t>12 東大阪市保健所</t>
  </si>
  <si>
    <t>20 東大阪市</t>
  </si>
  <si>
    <t>市立東大阪医療センター</t>
  </si>
  <si>
    <t>医療法人河内友紘会河内総合病院</t>
  </si>
  <si>
    <t>医療法人藤井会 石切生喜病院</t>
  </si>
  <si>
    <t>社会医療法人若弘会若草第一病院</t>
  </si>
  <si>
    <t>医療法人孟仁会東大阪山路病院</t>
  </si>
  <si>
    <t>医療法人枚岡病院</t>
  </si>
  <si>
    <t>医療法人宝持会池田病院</t>
  </si>
  <si>
    <t>医療法人恵生会恵生会病院</t>
  </si>
  <si>
    <t>医療法人仁風会牧野病院</t>
  </si>
  <si>
    <t>医療法人清和会ながはら病院</t>
  </si>
  <si>
    <t>医療法人寿山会喜馬病院</t>
  </si>
  <si>
    <t>医療法人藤井会藤井会リハビリテーション病院</t>
  </si>
  <si>
    <t>医療法人康生会弥刀中央病院</t>
  </si>
  <si>
    <t>医療法人徳洲会東大阪徳洲会病院</t>
  </si>
  <si>
    <t>医療生協かわち野生活協同組合東大阪生協病院</t>
  </si>
  <si>
    <t>医療法人社団丸山会八戸の里病院</t>
  </si>
  <si>
    <t>医療法人渡辺会渡辺病院</t>
  </si>
  <si>
    <t>医療法人竹村医学研究会(財団)小阪産病院</t>
  </si>
  <si>
    <t>大阪府立中河内救命救急センター</t>
  </si>
  <si>
    <t>16 八尾市保健所</t>
  </si>
  <si>
    <t>18 八尾市</t>
  </si>
  <si>
    <t>医療法人徳洲会八尾徳洲会総合病院</t>
  </si>
  <si>
    <t>八尾市立病院</t>
  </si>
  <si>
    <t>医真会八尾総合病院</t>
  </si>
  <si>
    <t>医療法人貴島会貴島病院本院</t>
  </si>
  <si>
    <t>医療法人厚生医学会厚生会第一病院</t>
  </si>
  <si>
    <t>医療法人貴医会貴島中央病院</t>
  </si>
  <si>
    <t>八尾はぁとふる病院</t>
  </si>
  <si>
    <t>医療法人桜希会東朋八尾病院</t>
  </si>
  <si>
    <t>医真会八尾リハビリテーション病院</t>
  </si>
  <si>
    <t>05 南河内</t>
  </si>
  <si>
    <t>23 松原市</t>
  </si>
  <si>
    <t>社会医療法人垣谷会明治橋病院</t>
  </si>
  <si>
    <t>阪南中央病院</t>
  </si>
  <si>
    <t>医療法人徳洲会松原徳洲会病院</t>
  </si>
  <si>
    <t>医療法人邦英会寺下病院</t>
  </si>
  <si>
    <t>医療法人徳洲会松原中央病院</t>
  </si>
  <si>
    <t>24 羽曳野市</t>
  </si>
  <si>
    <t>地方独立行政法人大阪府立病院機構大阪はびきの医療センター</t>
  </si>
  <si>
    <t>医療法人春秋会城山病院</t>
  </si>
  <si>
    <t>医療法人医仁会藤本病院</t>
  </si>
  <si>
    <t>医療法人昌円会高村病院</t>
  </si>
  <si>
    <t>医療法人愛幸会天仁病院</t>
  </si>
  <si>
    <t>運動器ケアしまだ病院</t>
  </si>
  <si>
    <t>25 藤井寺市</t>
  </si>
  <si>
    <t>医療法人ラポール会青山病院</t>
  </si>
  <si>
    <t>市立藤井寺市民病院</t>
  </si>
  <si>
    <t>医療法人ラポール会青山藤ヶ丘病院</t>
  </si>
  <si>
    <t>06 富田林保健所</t>
  </si>
  <si>
    <t>21 富田林市</t>
  </si>
  <si>
    <t>医療法人宝生会ＰＬ病院</t>
  </si>
  <si>
    <t>社会福祉法人恩賜財団大阪府済生会富田林病院</t>
  </si>
  <si>
    <t>四天王寺和らぎ苑</t>
  </si>
  <si>
    <t>医療法人正清会金剛病院</t>
  </si>
  <si>
    <t>一般財団法人成研会結のぞみ病院</t>
  </si>
  <si>
    <t>富田林田中病院</t>
  </si>
  <si>
    <t>社会福祉法人 大阪府障害者福祉事業団 すくよか</t>
  </si>
  <si>
    <t>22 河内長野市</t>
  </si>
  <si>
    <t>独立行政法人国立病院機構大阪南医療センター</t>
  </si>
  <si>
    <t>医療法人生登会寺元記念病院</t>
  </si>
  <si>
    <t>医療法人生登会てらもと医療リハビリ病院</t>
  </si>
  <si>
    <t>医療法人ラポール会青山第二病院</t>
  </si>
  <si>
    <t>医療法人敬任会南河内おか病院</t>
  </si>
  <si>
    <t>医療法人博我会滝谷病院</t>
  </si>
  <si>
    <t>医療法人孝仁会澤田病院</t>
  </si>
  <si>
    <t>26 大阪狭山市</t>
  </si>
  <si>
    <t>学校法人近畿大学近畿大学病院</t>
  </si>
  <si>
    <t>医療法人恒昭会青葉丘病院</t>
  </si>
  <si>
    <t>医療法人樫本会樫本病院</t>
  </si>
  <si>
    <t>社会医療法人さくら会さくら会病院</t>
  </si>
  <si>
    <t>医療法人正雅会辻本病院</t>
  </si>
  <si>
    <t>医療法人恒尚会兵田病院</t>
  </si>
  <si>
    <t>06 堺市</t>
  </si>
  <si>
    <t>11 堺市保健所</t>
  </si>
  <si>
    <t>51 堺区</t>
  </si>
  <si>
    <t>耳原総合病院</t>
  </si>
  <si>
    <t>清恵会病院</t>
  </si>
  <si>
    <t>社会医療法人清恵会　清恵会三宝病院</t>
  </si>
  <si>
    <t>公益財団法人浅香山病院</t>
  </si>
  <si>
    <t>医療法人いずみ会阪堺病院</t>
  </si>
  <si>
    <t>医療法人朝日会朝日会病院</t>
  </si>
  <si>
    <t>医療法人慈友会堺山口病院</t>
  </si>
  <si>
    <t>堺市立重症心身障害者（児）支援センター</t>
  </si>
  <si>
    <t>医療法人淳康会堺近森病院</t>
  </si>
  <si>
    <t>52 中区</t>
  </si>
  <si>
    <t>医療法人錦秀会阪和第二泉北病院</t>
  </si>
  <si>
    <t>ベルランド総合病院</t>
  </si>
  <si>
    <t>南堺病院</t>
  </si>
  <si>
    <t>医療法人 邦徳会 邦和病院</t>
  </si>
  <si>
    <t>医療法人藤田好生会堺フジタ病院</t>
  </si>
  <si>
    <t>医療法人恵泉会堺平成病院</t>
  </si>
  <si>
    <t>53 東区</t>
  </si>
  <si>
    <t>社会医療法人頌徳会日野病院</t>
  </si>
  <si>
    <t>医療法人紀陽会田仲北野田病院</t>
  </si>
  <si>
    <t>54 西区</t>
  </si>
  <si>
    <t>堺市立総合医療センター</t>
  </si>
  <si>
    <t>社会医療法人ペガサス馬場記念病院</t>
  </si>
  <si>
    <t>ベルピアノ病院</t>
  </si>
  <si>
    <t>社会医療法人ペガサスペガサスリハビリテーション病院</t>
  </si>
  <si>
    <t>医療法人達瑛会鳳胃腸病院</t>
  </si>
  <si>
    <t>医療法人大泉会大仙病院</t>
  </si>
  <si>
    <t>55 南区</t>
  </si>
  <si>
    <t>医療法人錦秀会阪和第一泉北病院</t>
  </si>
  <si>
    <t>社会医療法人啓仁会堺咲花病院</t>
  </si>
  <si>
    <t>医療法人恒進會泉北陣内病院</t>
  </si>
  <si>
    <t>医療法人良秀会泉北藤井病院</t>
  </si>
  <si>
    <t>56 北区</t>
  </si>
  <si>
    <t>独立行政法人労働者健康安全機構大阪労災病院</t>
  </si>
  <si>
    <t>独立行政法人国立病院機構近畿中央呼吸器センター</t>
  </si>
  <si>
    <t>医療法人以和貴会 北条病院</t>
  </si>
  <si>
    <t>医療法人紀和会正風病院</t>
  </si>
  <si>
    <t>堺若葉会病院</t>
  </si>
  <si>
    <t>医療法人杏林会金岡病院</t>
  </si>
  <si>
    <t>医療法人方佑会植木病院</t>
  </si>
  <si>
    <t>医療法人田中会田中病院</t>
  </si>
  <si>
    <t>吉川病院</t>
  </si>
  <si>
    <t>タマダ病院</t>
  </si>
  <si>
    <t>57 美原区</t>
  </si>
  <si>
    <t>医療法人暁美会田中病院</t>
  </si>
  <si>
    <t>07 泉州</t>
  </si>
  <si>
    <t>07 和泉保健所</t>
  </si>
  <si>
    <t>31 泉大津市</t>
  </si>
  <si>
    <t>泉大津市立病院</t>
  </si>
  <si>
    <t>医療法人泉秀会かわい病院</t>
  </si>
  <si>
    <t>医療法人吉川會吉川病院</t>
  </si>
  <si>
    <t>医療法人穂仁会原病院</t>
  </si>
  <si>
    <t>34 和泉市</t>
  </si>
  <si>
    <t>医療法人育生会奥村病院</t>
  </si>
  <si>
    <t>医療法人河和会河和会病院</t>
  </si>
  <si>
    <t>医療法人琴仁会光生病院</t>
  </si>
  <si>
    <t>地方独立行政法人大阪府立病院機構大阪母子医療センター</t>
  </si>
  <si>
    <t>和泉市立総合医療センター</t>
  </si>
  <si>
    <t>社会医療法人啓仁会咲花病院</t>
  </si>
  <si>
    <t>医療法人新仁会新仁会病院</t>
  </si>
  <si>
    <t>医療法人守田会いぶきの病院</t>
  </si>
  <si>
    <t>府中病院</t>
  </si>
  <si>
    <t>医療法人和泉会和泉丘病院</t>
  </si>
  <si>
    <t>35 高石市</t>
  </si>
  <si>
    <t>医療法人博我会高石病院</t>
  </si>
  <si>
    <t>医療法人良秀会高石藤井病院</t>
  </si>
  <si>
    <t>医療法人医進会高石加茂病院</t>
  </si>
  <si>
    <t>38 忠岡町</t>
  </si>
  <si>
    <t>医療法人穂仁会聖祐病院</t>
  </si>
  <si>
    <t>08 岸和田保健所</t>
  </si>
  <si>
    <t>30 岸和田市</t>
  </si>
  <si>
    <t>市立岸和田市民病院</t>
  </si>
  <si>
    <t>医療法人宝山会小南記念病院</t>
  </si>
  <si>
    <t>医療法人社団柴田会久米田外科整形外科病院</t>
  </si>
  <si>
    <t>医療法人良秀会藤井病院</t>
  </si>
  <si>
    <t>医療法人聖志会渡辺病院</t>
  </si>
  <si>
    <t>医療法人大植会葛城病院</t>
  </si>
  <si>
    <t>医療法人徳洲会岸和田徳洲会病院</t>
  </si>
  <si>
    <t>医療法人阪南会天の川病院</t>
  </si>
  <si>
    <t>医療法人亀井会亀井病院</t>
  </si>
  <si>
    <t>医療法人ふれ愛の杜みどり病院</t>
  </si>
  <si>
    <t>医療法人晋救館和田病院</t>
  </si>
  <si>
    <t>医療法人えいしん会岸和田リハビリテーション病院</t>
  </si>
  <si>
    <t>医療法人吉栄会吉川病院</t>
  </si>
  <si>
    <t>社会福祉法人寺田萬寿会寺田萬寿病院</t>
  </si>
  <si>
    <t>一般財団法人岸和田農友協会岸和田平成病院</t>
  </si>
  <si>
    <t>32 貝塚市</t>
  </si>
  <si>
    <t>市立貝塚病院</t>
  </si>
  <si>
    <t>医療法人快生会 貝塚記念病院</t>
  </si>
  <si>
    <t>医療法人積善会高橋病院</t>
  </si>
  <si>
    <t>社会医療法人慈薫会河崎病院</t>
  </si>
  <si>
    <t>09 泉佐野保健所</t>
  </si>
  <si>
    <t>33 泉佐野市</t>
  </si>
  <si>
    <t>りんくう総合医療センター</t>
  </si>
  <si>
    <t>医療法人徳洲会東佐野病院</t>
  </si>
  <si>
    <t>医療法人良秀会泉南藤井病院</t>
  </si>
  <si>
    <t>医療法人定生会谷口病院</t>
  </si>
  <si>
    <t>医療法人桂信会羽原病院</t>
  </si>
  <si>
    <t>医療法人青松記念病院</t>
  </si>
  <si>
    <t>社会医療法人栄公会佐野記念病院</t>
  </si>
  <si>
    <t>医療法人康生会泉佐野優人会病院</t>
  </si>
  <si>
    <t>りんくう永山病院</t>
  </si>
  <si>
    <t>36 泉南市</t>
  </si>
  <si>
    <t>医療法人功徳会泉南泉南大阪晴愛病院</t>
  </si>
  <si>
    <t>医療法人晴心会野上病院</t>
  </si>
  <si>
    <t>医療法人白卯会白井病院</t>
  </si>
  <si>
    <t>和泉南病院</t>
  </si>
  <si>
    <t>医療法人功徳会大阪晴愛病院</t>
  </si>
  <si>
    <t>37 阪南市</t>
  </si>
  <si>
    <t>医療法人交詢医会大阪リハビリテーション病院</t>
  </si>
  <si>
    <t>社会医療法人生長会阪南市民病院</t>
  </si>
  <si>
    <t>玉井病院</t>
  </si>
  <si>
    <t>39 熊取町</t>
  </si>
  <si>
    <t>永山病院</t>
  </si>
  <si>
    <t>41 岬町</t>
  </si>
  <si>
    <t>医療法人誠人会与田病院</t>
  </si>
  <si>
    <t>08-1 大阪市北部</t>
  </si>
  <si>
    <t>10 大阪市保健所</t>
  </si>
  <si>
    <t>61 都島区</t>
  </si>
  <si>
    <t>医療法人新明会神原病院</t>
  </si>
  <si>
    <t>医療法人尽生会聖和病院</t>
  </si>
  <si>
    <t>医療法人桜希会東朋病院</t>
  </si>
  <si>
    <t>医療法人京昭会ツヂ病院</t>
  </si>
  <si>
    <t>大阪市立総合医療センター</t>
  </si>
  <si>
    <t>社会医療法人明生会明生病院</t>
  </si>
  <si>
    <t>社会医療法人明生会明生記念病院</t>
  </si>
  <si>
    <t>医療法人正和会協和病院</t>
  </si>
  <si>
    <t>医療法人正正会分野病院</t>
  </si>
  <si>
    <t>62 東淀川区</t>
  </si>
  <si>
    <t>宗教法人在日本南プレスビテリアンミッション淀川キリスト教病院</t>
  </si>
  <si>
    <t>医誠会病院</t>
  </si>
  <si>
    <t>医療法人若葉会淀川若葉会病院</t>
  </si>
  <si>
    <t>医療法人成仁会成仁会病院</t>
  </si>
  <si>
    <t>淀川平成病院</t>
  </si>
  <si>
    <t>63 旭区</t>
  </si>
  <si>
    <t>医療法人真心会真心会病院</t>
  </si>
  <si>
    <t>社会医療法人真美会大阪旭こども病院</t>
  </si>
  <si>
    <t>医療法人清翠会牧病院</t>
  </si>
  <si>
    <t>医療法人松仁会明徳病院</t>
  </si>
  <si>
    <t>社会医療法人祐生会城北みどりケ丘病院</t>
  </si>
  <si>
    <t>医療法人永寿会福島病院</t>
  </si>
  <si>
    <t>医療法人藤仁会藤立病院</t>
  </si>
  <si>
    <t>64 淀川区</t>
  </si>
  <si>
    <t>大阪回生病院</t>
  </si>
  <si>
    <t>医療法人平心会大阪治験病院</t>
  </si>
  <si>
    <t>東淀川病院</t>
  </si>
  <si>
    <t>社会医療法人協和会北大阪病院</t>
  </si>
  <si>
    <t>貴生病院</t>
  </si>
  <si>
    <t>革島病院</t>
  </si>
  <si>
    <t>北大阪医療生活協同組合十三病院</t>
  </si>
  <si>
    <t>大阪市立十三市民病院</t>
  </si>
  <si>
    <t>65 北区</t>
  </si>
  <si>
    <t>社会福祉法人恩賜財団済生会支部大阪府済生会中津病院</t>
  </si>
  <si>
    <t>公益財団法人田附興風会医学研究所北野病院</t>
  </si>
  <si>
    <t>大阪整肢学院</t>
  </si>
  <si>
    <t>一般財団法人住友病院</t>
  </si>
  <si>
    <t>社会医療法人協和会加納総合病院</t>
  </si>
  <si>
    <t>医療法人渡辺医学会桜橋渡辺病院</t>
  </si>
  <si>
    <t>医療法人伯鳳会大阪中央病院</t>
  </si>
  <si>
    <t>社会医療法人行岡医学研究会行岡病院</t>
  </si>
  <si>
    <t>08-2 大阪市西部</t>
  </si>
  <si>
    <t>66 福島区</t>
  </si>
  <si>
    <t>医療法人藤田会フジタ病院</t>
  </si>
  <si>
    <t>関西電力株式会社関西電力病院</t>
  </si>
  <si>
    <t>独立行政法人地域医療機能推進機構大阪病院</t>
  </si>
  <si>
    <t>医療法人燦恵会首藤病院</t>
  </si>
  <si>
    <t>67 此花区</t>
  </si>
  <si>
    <t>大場内科病院</t>
  </si>
  <si>
    <t>社会福祉法人大阪暁明館大阪暁明館病院</t>
  </si>
  <si>
    <t>医療法人義方会大津病院</t>
  </si>
  <si>
    <t>68 西区</t>
  </si>
  <si>
    <t>多根記念眼科病院</t>
  </si>
  <si>
    <t>医療法人仁生会内藤病院</t>
  </si>
  <si>
    <t>多根総合病院</t>
  </si>
  <si>
    <t>公益財団法人日本生命済生会日本生命病院</t>
  </si>
  <si>
    <t>医療法人日新会日新会病院</t>
  </si>
  <si>
    <t>社会医療法人寿楽会大野記念病院</t>
  </si>
  <si>
    <t>公益社団法人日本海員掖済会大阪掖済会病院</t>
  </si>
  <si>
    <t>69 港区</t>
  </si>
  <si>
    <t>独立行政法人地域医療機能推進機構大阪みなと中央病院</t>
  </si>
  <si>
    <t>多根第二病院</t>
  </si>
  <si>
    <t>多根脳神経リハビリテーション病院</t>
  </si>
  <si>
    <t>70 大正区</t>
  </si>
  <si>
    <t>医療法人彰療会大正病院</t>
  </si>
  <si>
    <t>社会福祉法人恩賜財団済生会支部大阪府済生会泉尾病院</t>
  </si>
  <si>
    <t>71 西淀川区</t>
  </si>
  <si>
    <t>公益財団法人大阪労働衛生センター第一病院</t>
  </si>
  <si>
    <t>医療法人博悠会名取病院</t>
  </si>
  <si>
    <t>医療法人康和会苗加病院</t>
  </si>
  <si>
    <t>社会医療法人愛仁会千船病院</t>
  </si>
  <si>
    <t>公益財団法人淀川勤労者厚生協会附属西淀病院</t>
  </si>
  <si>
    <t>08-3 大阪市東部</t>
  </si>
  <si>
    <t>72 天王寺区</t>
  </si>
  <si>
    <t>公益財団法人聖バルナバ病院</t>
  </si>
  <si>
    <t>医療法人歓喜会辻外科リハビリテーション病院</t>
  </si>
  <si>
    <t>社会福祉法人四天王寺福祉事業団四天王寺病院</t>
  </si>
  <si>
    <t>医療法人社団湯川胃腸病院</t>
  </si>
  <si>
    <t>早石病院</t>
  </si>
  <si>
    <t>大阪赤十字病院</t>
  </si>
  <si>
    <t>医療法人正啓会西下胃腸病院</t>
  </si>
  <si>
    <t>73 浪速区</t>
  </si>
  <si>
    <t>なにわ病院</t>
  </si>
  <si>
    <t>社会医療法人弘道会なにわ生野病院</t>
  </si>
  <si>
    <t>社会福祉法人石井記念愛染園附属愛染橋病院</t>
  </si>
  <si>
    <t>社会医療法人寿会富永病院</t>
  </si>
  <si>
    <t>74 東成区</t>
  </si>
  <si>
    <t>医療法人 風早会 外科野﨑病院</t>
  </si>
  <si>
    <t>医療法人朋愛会朋愛病院</t>
  </si>
  <si>
    <t>医療法人野中会東成病院</t>
  </si>
  <si>
    <t>公道会病院</t>
  </si>
  <si>
    <t>医療法人中本会中本病院</t>
  </si>
  <si>
    <t>医療法人仁志会西眼科病院</t>
  </si>
  <si>
    <t>医療法人弘善会矢木脳神経外科病院</t>
  </si>
  <si>
    <t>社会医療法人明生会明生第二病院</t>
  </si>
  <si>
    <t>75 生野区</t>
  </si>
  <si>
    <t>大楠病院</t>
  </si>
  <si>
    <t>医療法人同友会共和病院</t>
  </si>
  <si>
    <t>医療法人芥川会芥川病院</t>
  </si>
  <si>
    <t>医療法人アエバ会アエバ外科病院</t>
  </si>
  <si>
    <t>医療法人吉栄会吉栄会病院</t>
  </si>
  <si>
    <t>医療法人優心会優心会厚生病院</t>
  </si>
  <si>
    <t>医療法人同仁会松崎病院</t>
  </si>
  <si>
    <t>医療法人相生会相生病院</t>
  </si>
  <si>
    <t>医療法人朝日会朝日生野病院</t>
  </si>
  <si>
    <t>医療法人社団日翔会生野愛和病院</t>
  </si>
  <si>
    <t>医療法人育和会育和会記念病院</t>
  </si>
  <si>
    <t>医療法人貴和会生野中央病院</t>
  </si>
  <si>
    <t>医療法人邦和会　生野病院</t>
  </si>
  <si>
    <t>医療法人のぞみ会新大阪病院</t>
  </si>
  <si>
    <t>医療法人穂翔会村田病院</t>
  </si>
  <si>
    <t>医療法人豊旺会啓生病院</t>
  </si>
  <si>
    <t>76 城東区</t>
  </si>
  <si>
    <t>医療法人誠真会関目病院</t>
  </si>
  <si>
    <t>社会福祉法人大阪福祉事業財団すみれ病院</t>
  </si>
  <si>
    <t>社会福祉法人恩賜財団大阪府済生会野江病院</t>
  </si>
  <si>
    <t>医療法人医誠会城東中央病院</t>
  </si>
  <si>
    <t>社会医療法人大道会森之宮病院</t>
  </si>
  <si>
    <t>社会医療法人有隣会東大阪病院</t>
  </si>
  <si>
    <t>医療法人有光会サトウ病院</t>
  </si>
  <si>
    <t>社会医療法人大道会ボバース記念病院</t>
  </si>
  <si>
    <t>77 鶴見区</t>
  </si>
  <si>
    <t>医療法人恵彰会三和病院</t>
  </si>
  <si>
    <t>医療法人仁和会和田病院</t>
  </si>
  <si>
    <t>医療法人正和会新協和病院</t>
  </si>
  <si>
    <t>生活協同組合ヘルスコープおおさかコープおおさか病院</t>
  </si>
  <si>
    <t>社会医療法人盛和会本田病院</t>
  </si>
  <si>
    <t>医療法人津樹会城東病院</t>
  </si>
  <si>
    <t>社会医療法人ささき会藍の都脳神経外科病院</t>
  </si>
  <si>
    <t>78 中央区</t>
  </si>
  <si>
    <t>医療法人財団厚生会高津病院</t>
  </si>
  <si>
    <t>医療法人脳神経外科日本橋病院</t>
  </si>
  <si>
    <t>大阪歯科大学附属病院</t>
  </si>
  <si>
    <t>国家公務員共済組合連合会大手前病院</t>
  </si>
  <si>
    <t>地方独立行政法人大阪府立病院機構大阪国際がんセンター</t>
  </si>
  <si>
    <t>医療法人飯島会産科婦人科飯島病院</t>
  </si>
  <si>
    <t>原田病院</t>
  </si>
  <si>
    <t>独立行政法人国立病院機構大阪医療センター</t>
  </si>
  <si>
    <t>08-4 大阪市南部</t>
  </si>
  <si>
    <t>79 阿倍野区</t>
  </si>
  <si>
    <t>医療法人相愛会相原第二病院</t>
  </si>
  <si>
    <t>大阪公立大学医学部附属病院</t>
    <rPh sb="0" eb="2">
      <t>オオサカ</t>
    </rPh>
    <rPh sb="2" eb="6">
      <t>コウリツダイガク</t>
    </rPh>
    <rPh sb="6" eb="9">
      <t>イガクブ</t>
    </rPh>
    <rPh sb="9" eb="11">
      <t>フゾク</t>
    </rPh>
    <rPh sb="11" eb="13">
      <t>ビョウイン</t>
    </rPh>
    <phoneticPr fontId="3"/>
  </si>
  <si>
    <t>帝塚山リハビリテーション病院</t>
  </si>
  <si>
    <t>医療法人恵登久会越川病院</t>
  </si>
  <si>
    <t>西日本旅客鉄道株式会社大阪鉄道病院</t>
  </si>
  <si>
    <t>医療法人健友会帝塚山病院</t>
  </si>
  <si>
    <t>奥野病院</t>
  </si>
  <si>
    <t>80 住吉区</t>
  </si>
  <si>
    <t>越宗整形外科病院</t>
  </si>
  <si>
    <t>医療法人守田会オりオノ病院</t>
  </si>
  <si>
    <t>医療法人慈心会あびこ病院</t>
  </si>
  <si>
    <t>医療法人錦秀会阪和記念病院</t>
  </si>
  <si>
    <t>医療法人錦秀会阪和第二住吉病院</t>
  </si>
  <si>
    <t>医療法人錦秀会阪和病院</t>
  </si>
  <si>
    <t>地方独立行政法人大阪府立病院機構大阪急性期・総合医療センター</t>
  </si>
  <si>
    <t>81 東住吉区</t>
  </si>
  <si>
    <t>医療法人淀井病院</t>
  </si>
  <si>
    <t>医療法人仁真会白鷺病院</t>
  </si>
  <si>
    <t>社会福祉法人愛徳福祉会南大阪小児リハビリテーション病院</t>
  </si>
  <si>
    <t>医療法人橘会東住吉森本リハビリテーション病院</t>
  </si>
  <si>
    <t>医療法人橘会東住吉森本病院</t>
  </si>
  <si>
    <t>東和病院</t>
  </si>
  <si>
    <t>医療法人西中医学会西中病院</t>
  </si>
  <si>
    <t>82 西成区</t>
  </si>
  <si>
    <t>医療法人山紀会山本第一病院</t>
  </si>
  <si>
    <t>医療法人弘仁会まちだ胃腸病院</t>
  </si>
  <si>
    <t>医療法人嘉健会思温病院</t>
  </si>
  <si>
    <t>医療法人ダイワ会大和中央病院</t>
  </si>
  <si>
    <t>一般社団法人津守病院</t>
  </si>
  <si>
    <t>医療法人生樹会渡辺病院</t>
  </si>
  <si>
    <t>医療法人杏樹会杏林記念病院</t>
  </si>
  <si>
    <t>医療法人山紀会山本第三病院</t>
  </si>
  <si>
    <t>大阪社会医療センター付属病院</t>
  </si>
  <si>
    <t>医療法人愛壽会　愛壽記念病院</t>
  </si>
  <si>
    <t>83 住之江区</t>
  </si>
  <si>
    <t>社会医療法人景岳会南大阪病院</t>
  </si>
  <si>
    <t>医療法人慈心会咲洲病院</t>
  </si>
  <si>
    <t>医療法人讃和会友愛会病院</t>
  </si>
  <si>
    <t>社会医療法人三宝会南港病院</t>
  </si>
  <si>
    <t>84 平野区</t>
  </si>
  <si>
    <t>医療法人愛賛会浜田病院</t>
  </si>
  <si>
    <t>医療法人五月会平野若葉会病院</t>
  </si>
  <si>
    <t>医療法人正和病院</t>
  </si>
  <si>
    <t>医療法人松仁会松井記念病院</t>
  </si>
  <si>
    <t>医療法人豊旺会共立病院</t>
  </si>
  <si>
    <t>社会医療法人緑風会 緑風会病院</t>
  </si>
  <si>
    <t>松本病院</t>
  </si>
  <si>
    <t>医療法人高遼会高遼会病院</t>
  </si>
  <si>
    <t>医療法人育生会三好病院</t>
  </si>
  <si>
    <t>01 豊能</t>
    <phoneticPr fontId="3"/>
  </si>
  <si>
    <t>02 三島</t>
    <phoneticPr fontId="3"/>
  </si>
  <si>
    <t>03 北河内</t>
    <phoneticPr fontId="3"/>
  </si>
  <si>
    <t>04 中河内</t>
    <phoneticPr fontId="3"/>
  </si>
  <si>
    <t>05 南河内</t>
    <phoneticPr fontId="3"/>
  </si>
  <si>
    <t>06 堺市</t>
    <phoneticPr fontId="3"/>
  </si>
  <si>
    <t>07 泉州</t>
    <phoneticPr fontId="3"/>
  </si>
  <si>
    <t>08-1 大阪市北部</t>
    <phoneticPr fontId="3"/>
  </si>
  <si>
    <t>08-2 大阪市西部</t>
    <phoneticPr fontId="3"/>
  </si>
  <si>
    <t>08-3 大阪市東部</t>
    <phoneticPr fontId="3"/>
  </si>
  <si>
    <t>08-4 大阪市南部</t>
    <phoneticPr fontId="3"/>
  </si>
  <si>
    <t>医療法人社団萌彰会えびえ記念病院</t>
  </si>
  <si>
    <t>医療法人清翠会おおさかグローバル整形外科病院</t>
  </si>
  <si>
    <t>大阪公立大学医学部附属病院</t>
  </si>
  <si>
    <t>医療法人北辰会天の川病院</t>
  </si>
  <si>
    <t>医療法人せいわ会大阪たつみリハビリテーション病院</t>
  </si>
  <si>
    <t>医療法人東和会東和会いばらき病院</t>
  </si>
  <si>
    <t>病棟名</t>
    <rPh sb="0" eb="3">
      <t>ビョウトウメイ</t>
    </rPh>
    <phoneticPr fontId="3"/>
  </si>
  <si>
    <t>平均在
棟日数</t>
    <rPh sb="0" eb="2">
      <t>ヘイキン</t>
    </rPh>
    <rPh sb="2" eb="3">
      <t>ザイ</t>
    </rPh>
    <rPh sb="4" eb="5">
      <t>トウ</t>
    </rPh>
    <rPh sb="5" eb="7">
      <t>ニッスウ</t>
    </rPh>
    <phoneticPr fontId="3"/>
  </si>
  <si>
    <t>高度急性期</t>
    <rPh sb="0" eb="5">
      <t>コウドキュウセイキ</t>
    </rPh>
    <phoneticPr fontId="3"/>
  </si>
  <si>
    <t>休棟中</t>
    <rPh sb="0" eb="3">
      <t>キュウトウチュウ</t>
    </rPh>
    <phoneticPr fontId="3"/>
  </si>
  <si>
    <t>介護療養病床</t>
  </si>
  <si>
    <t>病床転換促進事業補助金の活用希望（回復期機能への転換時）</t>
    <rPh sb="0" eb="2">
      <t>ビョウショウ</t>
    </rPh>
    <rPh sb="2" eb="4">
      <t>テンカン</t>
    </rPh>
    <rPh sb="4" eb="6">
      <t>ソクシン</t>
    </rPh>
    <rPh sb="6" eb="8">
      <t>ジギョウ</t>
    </rPh>
    <rPh sb="8" eb="11">
      <t>ホジョキン</t>
    </rPh>
    <rPh sb="12" eb="14">
      <t>カツヨウ</t>
    </rPh>
    <rPh sb="14" eb="16">
      <t>キボウ</t>
    </rPh>
    <rPh sb="17" eb="19">
      <t>カイフク</t>
    </rPh>
    <rPh sb="19" eb="20">
      <t>キ</t>
    </rPh>
    <rPh sb="20" eb="22">
      <t>キノウ</t>
    </rPh>
    <rPh sb="24" eb="26">
      <t>テンカン</t>
    </rPh>
    <rPh sb="26" eb="27">
      <t>ジ</t>
    </rPh>
    <phoneticPr fontId="3"/>
  </si>
  <si>
    <t>再編統合の予定はない</t>
    <rPh sb="0" eb="4">
      <t>サイヘントウゴウ</t>
    </rPh>
    <rPh sb="5" eb="7">
      <t>ヨテイ</t>
    </rPh>
    <phoneticPr fontId="3"/>
  </si>
  <si>
    <t>今後、再編統合を予定している</t>
    <rPh sb="0" eb="2">
      <t>コンゴ</t>
    </rPh>
    <rPh sb="3" eb="5">
      <t>サイヘン</t>
    </rPh>
    <rPh sb="5" eb="7">
      <t>トウゴウ</t>
    </rPh>
    <rPh sb="8" eb="10">
      <t>ヨテイ</t>
    </rPh>
    <phoneticPr fontId="3"/>
  </si>
  <si>
    <t>月</t>
    <rPh sb="0" eb="1">
      <t>ゲツ</t>
    </rPh>
    <phoneticPr fontId="3"/>
  </si>
  <si>
    <t>西暦（和暦）年</t>
    <rPh sb="0" eb="2">
      <t>セイレキ</t>
    </rPh>
    <rPh sb="3" eb="5">
      <t>ワレキ</t>
    </rPh>
    <rPh sb="6" eb="7">
      <t>ネン</t>
    </rPh>
    <phoneticPr fontId="3"/>
  </si>
  <si>
    <t>病床機能</t>
    <rPh sb="0" eb="4">
      <t>ビョウショウキノウ</t>
    </rPh>
    <phoneticPr fontId="3"/>
  </si>
  <si>
    <t>有</t>
    <rPh sb="0" eb="1">
      <t>ア</t>
    </rPh>
    <phoneticPr fontId="3"/>
  </si>
  <si>
    <t>無</t>
    <rPh sb="0" eb="1">
      <t>ナ</t>
    </rPh>
    <phoneticPr fontId="3"/>
  </si>
  <si>
    <t>医療機関名</t>
    <rPh sb="0" eb="5">
      <t>イリョウキカンメイ</t>
    </rPh>
    <phoneticPr fontId="3"/>
  </si>
  <si>
    <t>病床機能</t>
    <rPh sb="0" eb="4">
      <t>ビョウショウキノウ</t>
    </rPh>
    <phoneticPr fontId="3"/>
  </si>
  <si>
    <t>病床数</t>
    <rPh sb="0" eb="3">
      <t>ビョウショウスウ</t>
    </rPh>
    <phoneticPr fontId="3"/>
  </si>
  <si>
    <t>回復期</t>
    <rPh sb="0" eb="3">
      <t>カイフクキ</t>
    </rPh>
    <phoneticPr fontId="3"/>
  </si>
  <si>
    <t>再編統合後</t>
    <rPh sb="0" eb="4">
      <t>サイヘントウゴウ</t>
    </rPh>
    <rPh sb="4" eb="5">
      <t>ゴ</t>
    </rPh>
    <phoneticPr fontId="3"/>
  </si>
  <si>
    <t>項目名</t>
    <rPh sb="0" eb="3">
      <t>コウモクメイ</t>
    </rPh>
    <phoneticPr fontId="3"/>
  </si>
  <si>
    <t>手術総数</t>
    <rPh sb="0" eb="4">
      <t>シュジュツソウスウ</t>
    </rPh>
    <phoneticPr fontId="3"/>
  </si>
  <si>
    <t>算定回数</t>
    <rPh sb="0" eb="2">
      <t>サンテイ</t>
    </rPh>
    <rPh sb="2" eb="4">
      <t>カイスウ</t>
    </rPh>
    <phoneticPr fontId="3"/>
  </si>
  <si>
    <t>算定回数</t>
    <rPh sb="0" eb="4">
      <t>サンテイカイスウ</t>
    </rPh>
    <phoneticPr fontId="3"/>
  </si>
  <si>
    <t>化学療法</t>
    <rPh sb="0" eb="4">
      <t>カガクリョウホウ</t>
    </rPh>
    <phoneticPr fontId="3"/>
  </si>
  <si>
    <t>算定日数</t>
    <rPh sb="0" eb="2">
      <t>サンテイ</t>
    </rPh>
    <rPh sb="2" eb="4">
      <t>ニッスウ</t>
    </rPh>
    <phoneticPr fontId="3"/>
  </si>
  <si>
    <t>救急医療管理加算
１及び２</t>
    <rPh sb="0" eb="2">
      <t>キュウキュウ</t>
    </rPh>
    <rPh sb="2" eb="4">
      <t>イリョウ</t>
    </rPh>
    <rPh sb="4" eb="6">
      <t>カンリ</t>
    </rPh>
    <rPh sb="6" eb="8">
      <t>カサン</t>
    </rPh>
    <rPh sb="10" eb="11">
      <t>オヨ</t>
    </rPh>
    <phoneticPr fontId="3"/>
  </si>
  <si>
    <t>平均在棟日数＝</t>
    <rPh sb="0" eb="6">
      <t>ヘイキンザイトウニッスウ</t>
    </rPh>
    <phoneticPr fontId="3"/>
  </si>
  <si>
    <t>½×｛各病棟の新規入棟患者数（１年間）＋各病棟の退棟患者数（１年間）｝</t>
    <rPh sb="3" eb="6">
      <t>カクビョウトウ</t>
    </rPh>
    <rPh sb="7" eb="9">
      <t>シンキ</t>
    </rPh>
    <rPh sb="9" eb="13">
      <t>ニュウトウカンジャ</t>
    </rPh>
    <rPh sb="13" eb="14">
      <t>スウ</t>
    </rPh>
    <rPh sb="16" eb="18">
      <t>ネンカン</t>
    </rPh>
    <rPh sb="20" eb="23">
      <t>カクビョウトウ</t>
    </rPh>
    <rPh sb="24" eb="29">
      <t>タイトウカンジャスウ</t>
    </rPh>
    <rPh sb="31" eb="33">
      <t>ネンカン</t>
    </rPh>
    <phoneticPr fontId="3"/>
  </si>
  <si>
    <t>各病棟の在棟患者延べ数（１年間）</t>
    <rPh sb="0" eb="3">
      <t>カクビョウトウ</t>
    </rPh>
    <rPh sb="4" eb="8">
      <t>ザイトウカンジャ</t>
    </rPh>
    <rPh sb="8" eb="9">
      <t>ノ</t>
    </rPh>
    <rPh sb="10" eb="11">
      <t>スウ</t>
    </rPh>
    <rPh sb="13" eb="15">
      <t>ネンカン</t>
    </rPh>
    <phoneticPr fontId="3"/>
  </si>
  <si>
    <t>平均在棟日数
（自動計算）★</t>
    <rPh sb="0" eb="6">
      <t>ヘイキンザイトウニッスウ</t>
    </rPh>
    <rPh sb="8" eb="12">
      <t>ジドウケイサン</t>
    </rPh>
    <phoneticPr fontId="3"/>
  </si>
  <si>
    <t>貴院</t>
    <rPh sb="0" eb="2">
      <t>キイン</t>
    </rPh>
    <phoneticPr fontId="3"/>
  </si>
  <si>
    <t>再編統合後に予定している病床機能</t>
    <rPh sb="0" eb="5">
      <t>サイヘントウゴウゴ</t>
    </rPh>
    <rPh sb="6" eb="8">
      <t>ヨテイ</t>
    </rPh>
    <rPh sb="12" eb="14">
      <t>ビョウショウ</t>
    </rPh>
    <rPh sb="14" eb="16">
      <t>キノウ</t>
    </rPh>
    <phoneticPr fontId="3"/>
  </si>
  <si>
    <t>二次医療圏
（選択式）</t>
    <rPh sb="0" eb="5">
      <t>ニジイリョウケン</t>
    </rPh>
    <rPh sb="7" eb="10">
      <t>センタクシキ</t>
    </rPh>
    <phoneticPr fontId="3"/>
  </si>
  <si>
    <t>病院名
（選択式）</t>
    <rPh sb="0" eb="2">
      <t>ビョウイン</t>
    </rPh>
    <rPh sb="2" eb="3">
      <t>メイ</t>
    </rPh>
    <rPh sb="5" eb="8">
      <t>センタクシキ</t>
    </rPh>
    <phoneticPr fontId="3"/>
  </si>
  <si>
    <t>在宅医療</t>
    <rPh sb="0" eb="4">
      <t>ザイタクイリョウ</t>
    </rPh>
    <phoneticPr fontId="3"/>
  </si>
  <si>
    <t>在宅医療</t>
    <rPh sb="0" eb="2">
      <t>ザイタク</t>
    </rPh>
    <rPh sb="2" eb="4">
      <t>イリョウ</t>
    </rPh>
    <phoneticPr fontId="3"/>
  </si>
  <si>
    <t>78 中央区</t>
    <phoneticPr fontId="3"/>
  </si>
  <si>
    <t>民間等</t>
  </si>
  <si>
    <t>65 北区</t>
    <phoneticPr fontId="3"/>
  </si>
  <si>
    <t>入院基本料・特定入院料
（選択式）</t>
    <rPh sb="0" eb="2">
      <t>ニュウイン</t>
    </rPh>
    <rPh sb="2" eb="5">
      <t>キホンリョウ</t>
    </rPh>
    <rPh sb="6" eb="8">
      <t>トクテイ</t>
    </rPh>
    <rPh sb="8" eb="11">
      <t>ニュウインリョウ</t>
    </rPh>
    <rPh sb="13" eb="16">
      <t>センタクシキ</t>
    </rPh>
    <phoneticPr fontId="3"/>
  </si>
  <si>
    <t>３　人員配置の状況</t>
    <rPh sb="2" eb="4">
      <t>ジンイン</t>
    </rPh>
    <rPh sb="4" eb="6">
      <t>ハイチ</t>
    </rPh>
    <rPh sb="7" eb="9">
      <t>ジョウキョウ</t>
    </rPh>
    <phoneticPr fontId="3"/>
  </si>
  <si>
    <t>４　病棟毎の患者数</t>
    <rPh sb="2" eb="5">
      <t>ビョウトウゴト</t>
    </rPh>
    <rPh sb="6" eb="8">
      <t>カンジャ</t>
    </rPh>
    <rPh sb="8" eb="9">
      <t>スウ</t>
    </rPh>
    <phoneticPr fontId="3"/>
  </si>
  <si>
    <t>７　主な手術等の診療実態</t>
    <rPh sb="2" eb="3">
      <t>オモ</t>
    </rPh>
    <rPh sb="4" eb="6">
      <t>シュジュツ</t>
    </rPh>
    <rPh sb="6" eb="7">
      <t>トウ</t>
    </rPh>
    <rPh sb="8" eb="10">
      <t>シンリョウ</t>
    </rPh>
    <rPh sb="10" eb="12">
      <t>ジッタイ</t>
    </rPh>
    <phoneticPr fontId="3"/>
  </si>
  <si>
    <t>算出可否
(選択式）</t>
    <rPh sb="0" eb="2">
      <t>サンシュツ</t>
    </rPh>
    <rPh sb="2" eb="4">
      <t>カヒ</t>
    </rPh>
    <rPh sb="6" eb="8">
      <t>センタク</t>
    </rPh>
    <rPh sb="8" eb="9">
      <t>シキ</t>
    </rPh>
    <phoneticPr fontId="3"/>
  </si>
  <si>
    <t>★　平均在棟日数（自動計算）は、以下の式で算出しています。</t>
    <rPh sb="2" eb="8">
      <t>ヘイキンザイトウニッスウ</t>
    </rPh>
    <rPh sb="9" eb="13">
      <t>ジドウケイサン</t>
    </rPh>
    <rPh sb="16" eb="18">
      <t>イカ</t>
    </rPh>
    <rPh sb="19" eb="20">
      <t>シキ</t>
    </rPh>
    <rPh sb="21" eb="23">
      <t>サンシュツ</t>
    </rPh>
    <phoneticPr fontId="3"/>
  </si>
  <si>
    <t>2025年に向け検討している病床機能等</t>
    <rPh sb="4" eb="5">
      <t>ネン</t>
    </rPh>
    <rPh sb="6" eb="7">
      <t>ム</t>
    </rPh>
    <rPh sb="8" eb="10">
      <t>ケントウ</t>
    </rPh>
    <rPh sb="14" eb="16">
      <t>ビョウショウ</t>
    </rPh>
    <rPh sb="16" eb="18">
      <t>キノウ</t>
    </rPh>
    <rPh sb="18" eb="19">
      <t>ナド</t>
    </rPh>
    <phoneticPr fontId="3"/>
  </si>
  <si>
    <t>入院基本料・特定入院料
（選択式）</t>
    <rPh sb="0" eb="2">
      <t>ニュウイン</t>
    </rPh>
    <rPh sb="2" eb="5">
      <t>キホンリョウ</t>
    </rPh>
    <rPh sb="6" eb="8">
      <t>トクテイ</t>
    </rPh>
    <rPh sb="8" eb="10">
      <t>ニュウイン</t>
    </rPh>
    <rPh sb="10" eb="11">
      <t>リョウ</t>
    </rPh>
    <rPh sb="13" eb="15">
      <t>センタク</t>
    </rPh>
    <rPh sb="15" eb="16">
      <t>シキ</t>
    </rPh>
    <phoneticPr fontId="3"/>
  </si>
  <si>
    <t>再編統合を行う医療機関（自院除く）</t>
    <rPh sb="0" eb="2">
      <t>サイヘン</t>
    </rPh>
    <rPh sb="2" eb="4">
      <t>トウゴウ</t>
    </rPh>
    <rPh sb="5" eb="6">
      <t>オコナ</t>
    </rPh>
    <rPh sb="7" eb="11">
      <t>イリョウキカン</t>
    </rPh>
    <rPh sb="12" eb="14">
      <t>ジイン</t>
    </rPh>
    <rPh sb="14" eb="15">
      <t>ノゾ</t>
    </rPh>
    <phoneticPr fontId="3"/>
  </si>
  <si>
    <t>医療機関1</t>
    <rPh sb="0" eb="2">
      <t>イリョウ</t>
    </rPh>
    <rPh sb="2" eb="4">
      <t>キカン</t>
    </rPh>
    <phoneticPr fontId="3"/>
  </si>
  <si>
    <t>医療機関2</t>
    <rPh sb="0" eb="2">
      <t>イリョウ</t>
    </rPh>
    <rPh sb="2" eb="4">
      <t>キカン</t>
    </rPh>
    <phoneticPr fontId="3"/>
  </si>
  <si>
    <t>医療機関3</t>
    <rPh sb="0" eb="2">
      <t>イリョウ</t>
    </rPh>
    <rPh sb="2" eb="4">
      <t>キカン</t>
    </rPh>
    <phoneticPr fontId="3"/>
  </si>
  <si>
    <t>二次医療圏
（選択式）</t>
    <rPh sb="0" eb="5">
      <t>ニジイリョウケン</t>
    </rPh>
    <rPh sb="7" eb="9">
      <t>センタク</t>
    </rPh>
    <rPh sb="9" eb="10">
      <t>シキ</t>
    </rPh>
    <phoneticPr fontId="3"/>
  </si>
  <si>
    <t>市区町村
（選択式）</t>
    <rPh sb="0" eb="4">
      <t>シクチョウソン</t>
    </rPh>
    <rPh sb="6" eb="9">
      <t>センタクシキ</t>
    </rPh>
    <phoneticPr fontId="3"/>
  </si>
  <si>
    <t>医療機関１</t>
    <rPh sb="0" eb="4">
      <t>イリョウキカン</t>
    </rPh>
    <phoneticPr fontId="3"/>
  </si>
  <si>
    <t>現状の許可病床数等の合計（自動計算）</t>
    <rPh sb="0" eb="2">
      <t>ゲンジョウ</t>
    </rPh>
    <rPh sb="3" eb="5">
      <t>キョカ</t>
    </rPh>
    <rPh sb="5" eb="8">
      <t>ビョウショウスウ</t>
    </rPh>
    <rPh sb="8" eb="9">
      <t>ナド</t>
    </rPh>
    <rPh sb="10" eb="12">
      <t>ゴウケイ</t>
    </rPh>
    <rPh sb="13" eb="15">
      <t>ジドウ</t>
    </rPh>
    <rPh sb="15" eb="17">
      <t>ケイサン</t>
    </rPh>
    <phoneticPr fontId="3"/>
  </si>
  <si>
    <t>2025年に向け検討している許可病床数等の合計（自動計算）</t>
    <rPh sb="14" eb="16">
      <t>キョカ</t>
    </rPh>
    <rPh sb="16" eb="19">
      <t>ビョウショウスウ</t>
    </rPh>
    <rPh sb="19" eb="20">
      <t>ナド</t>
    </rPh>
    <rPh sb="21" eb="23">
      <t>ゴウケイ</t>
    </rPh>
    <rPh sb="24" eb="26">
      <t>ジドウ</t>
    </rPh>
    <rPh sb="26" eb="28">
      <t>ケイサン</t>
    </rPh>
    <phoneticPr fontId="3"/>
  </si>
  <si>
    <t>現状の許可病床数等の合計（自動計算）</t>
    <rPh sb="0" eb="2">
      <t>ゲンジョウ</t>
    </rPh>
    <rPh sb="3" eb="5">
      <t>キョカ</t>
    </rPh>
    <rPh sb="5" eb="9">
      <t>ビョウショウスウナド</t>
    </rPh>
    <rPh sb="10" eb="12">
      <t>ゴウケイ</t>
    </rPh>
    <rPh sb="13" eb="15">
      <t>ジドウ</t>
    </rPh>
    <rPh sb="15" eb="17">
      <t>ケイサン</t>
    </rPh>
    <phoneticPr fontId="3"/>
  </si>
  <si>
    <t>再編統合後における許可病床数等の合計（自動計算）</t>
    <rPh sb="0" eb="4">
      <t>サイヘントウゴウ</t>
    </rPh>
    <rPh sb="4" eb="5">
      <t>ゴ</t>
    </rPh>
    <rPh sb="9" eb="11">
      <t>キョカ</t>
    </rPh>
    <rPh sb="11" eb="14">
      <t>ビョウショウスウ</t>
    </rPh>
    <rPh sb="14" eb="15">
      <t>ナド</t>
    </rPh>
    <rPh sb="16" eb="18">
      <t>ゴウケイ</t>
    </rPh>
    <rPh sb="19" eb="21">
      <t>ジドウ</t>
    </rPh>
    <rPh sb="21" eb="23">
      <t>ケイサン</t>
    </rPh>
    <phoneticPr fontId="3"/>
  </si>
  <si>
    <t>医療機関２</t>
    <rPh sb="0" eb="4">
      <t>イリョウキカン</t>
    </rPh>
    <phoneticPr fontId="3"/>
  </si>
  <si>
    <t>医療機関３</t>
    <rPh sb="0" eb="4">
      <t>イリョウキカン</t>
    </rPh>
    <phoneticPr fontId="3"/>
  </si>
  <si>
    <t>貴院新医療機関名等</t>
    <rPh sb="0" eb="2">
      <t>キイン</t>
    </rPh>
    <rPh sb="2" eb="3">
      <t>シン</t>
    </rPh>
    <rPh sb="3" eb="8">
      <t>イリョウキカンメイ</t>
    </rPh>
    <rPh sb="8" eb="9">
      <t>ナド</t>
    </rPh>
    <phoneticPr fontId="3"/>
  </si>
  <si>
    <t>医療機関名</t>
    <rPh sb="0" eb="2">
      <t>イリョウ</t>
    </rPh>
    <rPh sb="2" eb="5">
      <t>キカンメイ</t>
    </rPh>
    <phoneticPr fontId="3"/>
  </si>
  <si>
    <t>再編統合医療機関１</t>
    <rPh sb="0" eb="2">
      <t>サイヘン</t>
    </rPh>
    <rPh sb="2" eb="4">
      <t>トウゴウ</t>
    </rPh>
    <rPh sb="4" eb="8">
      <t>イリョウキカン</t>
    </rPh>
    <phoneticPr fontId="3"/>
  </si>
  <si>
    <t>再編統合後に予定している病床機能</t>
    <rPh sb="0" eb="2">
      <t>サイヘン</t>
    </rPh>
    <rPh sb="2" eb="4">
      <t>トウゴウ</t>
    </rPh>
    <rPh sb="4" eb="5">
      <t>ゴ</t>
    </rPh>
    <rPh sb="6" eb="8">
      <t>ヨテイ</t>
    </rPh>
    <rPh sb="12" eb="14">
      <t>ビョウショウ</t>
    </rPh>
    <rPh sb="14" eb="16">
      <t>キノウ</t>
    </rPh>
    <phoneticPr fontId="3"/>
  </si>
  <si>
    <t>　※再編統合後に予定している病床機能の内容は、再編統合に参加する各病院の病院プランの内容に差異がないようにしてください。</t>
    <rPh sb="2" eb="7">
      <t>サイヘントウゴウゴ</t>
    </rPh>
    <rPh sb="8" eb="10">
      <t>ヨテイ</t>
    </rPh>
    <rPh sb="14" eb="18">
      <t>ビョウショウキノウ</t>
    </rPh>
    <rPh sb="19" eb="21">
      <t>ナイヨウ</t>
    </rPh>
    <rPh sb="23" eb="25">
      <t>サイヘン</t>
    </rPh>
    <rPh sb="25" eb="27">
      <t>トウゴウ</t>
    </rPh>
    <rPh sb="28" eb="30">
      <t>サンカ</t>
    </rPh>
    <rPh sb="32" eb="33">
      <t>カク</t>
    </rPh>
    <rPh sb="33" eb="35">
      <t>ビョウイン</t>
    </rPh>
    <rPh sb="36" eb="38">
      <t>ビョウイン</t>
    </rPh>
    <rPh sb="42" eb="44">
      <t>ナイヨウ</t>
    </rPh>
    <rPh sb="45" eb="47">
      <t>サイ</t>
    </rPh>
    <phoneticPr fontId="3"/>
  </si>
  <si>
    <t>再編統合医療機関２</t>
    <rPh sb="0" eb="2">
      <t>サイヘン</t>
    </rPh>
    <rPh sb="2" eb="4">
      <t>トウゴウ</t>
    </rPh>
    <rPh sb="4" eb="8">
      <t>イリョウキカン</t>
    </rPh>
    <phoneticPr fontId="3"/>
  </si>
  <si>
    <t>再編統合医療機関３</t>
    <rPh sb="0" eb="2">
      <t>サイヘン</t>
    </rPh>
    <rPh sb="2" eb="4">
      <t>トウゴウ</t>
    </rPh>
    <rPh sb="4" eb="8">
      <t>イリョウキカン</t>
    </rPh>
    <phoneticPr fontId="3"/>
  </si>
  <si>
    <t>再編統合前</t>
    <rPh sb="0" eb="2">
      <t>サイヘン</t>
    </rPh>
    <rPh sb="2" eb="4">
      <t>トウゴウ</t>
    </rPh>
    <rPh sb="4" eb="5">
      <t>マエ</t>
    </rPh>
    <phoneticPr fontId="3"/>
  </si>
  <si>
    <t>再編統合後</t>
    <rPh sb="0" eb="2">
      <t>サイヘン</t>
    </rPh>
    <rPh sb="2" eb="4">
      <t>トウゴウ</t>
    </rPh>
    <rPh sb="4" eb="5">
      <t>アト</t>
    </rPh>
    <phoneticPr fontId="3"/>
  </si>
  <si>
    <t>再編統合前
病床数
（A）</t>
    <rPh sb="0" eb="2">
      <t>サイヘン</t>
    </rPh>
    <rPh sb="2" eb="5">
      <t>トウゴウマエ</t>
    </rPh>
    <rPh sb="6" eb="9">
      <t>ビョウショウスウ</t>
    </rPh>
    <phoneticPr fontId="3"/>
  </si>
  <si>
    <t>再編統合後
病床数
（B）</t>
    <rPh sb="0" eb="2">
      <t>サイヘン</t>
    </rPh>
    <rPh sb="2" eb="4">
      <t>トウゴウ</t>
    </rPh>
    <rPh sb="4" eb="5">
      <t>ゴ</t>
    </rPh>
    <rPh sb="6" eb="9">
      <t>ビョウショウスウ</t>
    </rPh>
    <phoneticPr fontId="3"/>
  </si>
  <si>
    <t>増減
（B）-（A）</t>
    <rPh sb="0" eb="2">
      <t>ゾウゲン</t>
    </rPh>
    <phoneticPr fontId="3"/>
  </si>
  <si>
    <t>許可病床数
（一般＋療養）</t>
    <rPh sb="0" eb="5">
      <t>キョカビョウショウスウ</t>
    </rPh>
    <rPh sb="7" eb="9">
      <t>イッパン</t>
    </rPh>
    <rPh sb="10" eb="12">
      <t>リョウヨウ</t>
    </rPh>
    <phoneticPr fontId="3"/>
  </si>
  <si>
    <t>入院基本料・特定入院料</t>
    <rPh sb="0" eb="2">
      <t>ニュウイン</t>
    </rPh>
    <rPh sb="2" eb="5">
      <t>キホンリョウ</t>
    </rPh>
    <rPh sb="6" eb="8">
      <t>トクテイ</t>
    </rPh>
    <rPh sb="8" eb="10">
      <t>ニュウイン</t>
    </rPh>
    <rPh sb="10" eb="11">
      <t>リョウ</t>
    </rPh>
    <phoneticPr fontId="3"/>
  </si>
  <si>
    <t>看護師数
/許可病床数</t>
    <rPh sb="0" eb="3">
      <t>カンゴシ</t>
    </rPh>
    <rPh sb="3" eb="4">
      <t>スウ</t>
    </rPh>
    <rPh sb="6" eb="8">
      <t>キョカ</t>
    </rPh>
    <rPh sb="8" eb="11">
      <t>ビョウショウスウ</t>
    </rPh>
    <phoneticPr fontId="3"/>
  </si>
  <si>
    <t>医師数
/許可病床数</t>
    <rPh sb="0" eb="3">
      <t>イシスウ</t>
    </rPh>
    <rPh sb="5" eb="7">
      <t>キョカ</t>
    </rPh>
    <rPh sb="7" eb="9">
      <t>ビョウショウ</t>
    </rPh>
    <rPh sb="9" eb="10">
      <t>スウ</t>
    </rPh>
    <phoneticPr fontId="3"/>
  </si>
  <si>
    <t>病床機能の報告基準にかかる指標</t>
    <rPh sb="0" eb="2">
      <t>ビョウショウ</t>
    </rPh>
    <rPh sb="2" eb="4">
      <t>キノウ</t>
    </rPh>
    <rPh sb="5" eb="7">
      <t>ホウコク</t>
    </rPh>
    <rPh sb="7" eb="9">
      <t>キジュン</t>
    </rPh>
    <rPh sb="13" eb="15">
      <t>シヒョウ</t>
    </rPh>
    <phoneticPr fontId="3"/>
  </si>
  <si>
    <t>病院機能分類</t>
    <rPh sb="0" eb="2">
      <t>ビョウイン</t>
    </rPh>
    <rPh sb="2" eb="4">
      <t>キノウ</t>
    </rPh>
    <rPh sb="4" eb="6">
      <t>ブンルイ</t>
    </rPh>
    <phoneticPr fontId="3"/>
  </si>
  <si>
    <t>呼吸心拍監視
〔３時間を超え７日以内の場合〕</t>
    <phoneticPr fontId="3"/>
  </si>
  <si>
    <t>区分
（自動入力）</t>
    <rPh sb="0" eb="2">
      <t>クブン</t>
    </rPh>
    <rPh sb="4" eb="6">
      <t>ジドウ</t>
    </rPh>
    <rPh sb="6" eb="8">
      <t>ニュウリョク</t>
    </rPh>
    <phoneticPr fontId="3"/>
  </si>
  <si>
    <t>５　病棟毎の診療実績</t>
    <rPh sb="2" eb="5">
      <t>ビョウトウゴト</t>
    </rPh>
    <rPh sb="6" eb="10">
      <t>シンリョウジッセキ</t>
    </rPh>
    <phoneticPr fontId="3"/>
  </si>
  <si>
    <t>高度急性期</t>
    <rPh sb="0" eb="5">
      <t>コウドキュウセイキ</t>
    </rPh>
    <phoneticPr fontId="3"/>
  </si>
  <si>
    <t>高度急性期OR急性期</t>
    <rPh sb="0" eb="5">
      <t>コウドキュウセイキ</t>
    </rPh>
    <rPh sb="7" eb="10">
      <t>キュウセイキ</t>
    </rPh>
    <phoneticPr fontId="3"/>
  </si>
  <si>
    <t>急性期OR回復期</t>
    <rPh sb="0" eb="3">
      <t>キュウセイキ</t>
    </rPh>
    <rPh sb="5" eb="8">
      <t>カイフクキ</t>
    </rPh>
    <phoneticPr fontId="3"/>
  </si>
  <si>
    <t>急性期OR回復期OR慢性期</t>
    <rPh sb="0" eb="3">
      <t>キュウセイキ</t>
    </rPh>
    <rPh sb="5" eb="8">
      <t>カイフクキ</t>
    </rPh>
    <rPh sb="10" eb="13">
      <t>マンセイキ</t>
    </rPh>
    <phoneticPr fontId="3"/>
  </si>
  <si>
    <t>回復期OR慢性期</t>
    <rPh sb="0" eb="3">
      <t>カイフクキ</t>
    </rPh>
    <rPh sb="5" eb="8">
      <t>マンセイキ</t>
    </rPh>
    <phoneticPr fontId="3"/>
  </si>
  <si>
    <t>豊能</t>
    <phoneticPr fontId="3"/>
  </si>
  <si>
    <t>豊中市</t>
    <phoneticPr fontId="3"/>
  </si>
  <si>
    <t>池田市</t>
    <phoneticPr fontId="3"/>
  </si>
  <si>
    <t>吹田市</t>
    <phoneticPr fontId="3"/>
  </si>
  <si>
    <t>箕面市</t>
    <phoneticPr fontId="3"/>
  </si>
  <si>
    <t>三島</t>
    <phoneticPr fontId="3"/>
  </si>
  <si>
    <t>高槻市</t>
    <phoneticPr fontId="3"/>
  </si>
  <si>
    <t>茨木市</t>
    <phoneticPr fontId="3"/>
  </si>
  <si>
    <t>摂津市</t>
    <phoneticPr fontId="3"/>
  </si>
  <si>
    <t>島本町</t>
    <phoneticPr fontId="3"/>
  </si>
  <si>
    <t>北河内</t>
    <phoneticPr fontId="3"/>
  </si>
  <si>
    <t>守口市</t>
    <phoneticPr fontId="3"/>
  </si>
  <si>
    <t>枚方市</t>
    <phoneticPr fontId="3"/>
  </si>
  <si>
    <t>寝屋川市</t>
    <phoneticPr fontId="3"/>
  </si>
  <si>
    <t>大東市</t>
    <phoneticPr fontId="3"/>
  </si>
  <si>
    <t>門真市</t>
    <phoneticPr fontId="3"/>
  </si>
  <si>
    <t>四條畷市</t>
    <phoneticPr fontId="3"/>
  </si>
  <si>
    <t>交野市</t>
    <phoneticPr fontId="3"/>
  </si>
  <si>
    <t>中河内</t>
    <phoneticPr fontId="3"/>
  </si>
  <si>
    <t>八尾市</t>
    <phoneticPr fontId="3"/>
  </si>
  <si>
    <t>柏原市</t>
    <phoneticPr fontId="3"/>
  </si>
  <si>
    <t>東大阪市</t>
    <phoneticPr fontId="3"/>
  </si>
  <si>
    <t>南河内</t>
    <phoneticPr fontId="3"/>
  </si>
  <si>
    <t>富田林市</t>
    <phoneticPr fontId="3"/>
  </si>
  <si>
    <t>河内長野市</t>
    <phoneticPr fontId="3"/>
  </si>
  <si>
    <t>松原市</t>
    <phoneticPr fontId="3"/>
  </si>
  <si>
    <t>羽曳野市</t>
    <phoneticPr fontId="3"/>
  </si>
  <si>
    <t>藤井寺市</t>
    <phoneticPr fontId="3"/>
  </si>
  <si>
    <t>大阪狭山市</t>
    <phoneticPr fontId="3"/>
  </si>
  <si>
    <t>堺市</t>
    <phoneticPr fontId="3"/>
  </si>
  <si>
    <t>岸和田市</t>
  </si>
  <si>
    <t>泉大津市</t>
  </si>
  <si>
    <t>貝塚市</t>
  </si>
  <si>
    <t>泉佐野市</t>
  </si>
  <si>
    <t>和泉市</t>
  </si>
  <si>
    <t>高石市</t>
  </si>
  <si>
    <t>泉南市</t>
  </si>
  <si>
    <t>阪南市</t>
  </si>
  <si>
    <t>忠岡町</t>
  </si>
  <si>
    <t>熊取町</t>
  </si>
  <si>
    <t>岬町</t>
  </si>
  <si>
    <t>泉州</t>
    <phoneticPr fontId="3"/>
  </si>
  <si>
    <t>大阪市北部</t>
    <phoneticPr fontId="3"/>
  </si>
  <si>
    <t>大阪市都島区</t>
  </si>
  <si>
    <t>大阪市東淀川区</t>
  </si>
  <si>
    <t>大阪市旭区</t>
  </si>
  <si>
    <t>大阪市淀川区</t>
  </si>
  <si>
    <t>大阪市北区</t>
  </si>
  <si>
    <t>大阪市福島区</t>
  </si>
  <si>
    <t>大阪市此花区</t>
  </si>
  <si>
    <t>大阪市西区</t>
  </si>
  <si>
    <t>大阪市港区</t>
  </si>
  <si>
    <t>大阪市大正区</t>
  </si>
  <si>
    <t>大阪市西淀川区</t>
  </si>
  <si>
    <t>大阪市東部</t>
    <phoneticPr fontId="3"/>
  </si>
  <si>
    <t>大阪市天王寺区</t>
  </si>
  <si>
    <t>大阪市浪速区</t>
  </si>
  <si>
    <t>大阪市東成区</t>
  </si>
  <si>
    <t>大阪市生野区</t>
  </si>
  <si>
    <t>大阪市城東区</t>
  </si>
  <si>
    <t>大阪市鶴見区</t>
  </si>
  <si>
    <t>大阪市中央区</t>
  </si>
  <si>
    <t>大阪市南部</t>
    <phoneticPr fontId="3"/>
  </si>
  <si>
    <t>大阪市西部</t>
    <phoneticPr fontId="3"/>
  </si>
  <si>
    <t>大阪市阿倍野区</t>
  </si>
  <si>
    <t>大阪市住吉区</t>
  </si>
  <si>
    <t>大阪市東住吉区</t>
  </si>
  <si>
    <t>大阪市西成区</t>
  </si>
  <si>
    <t>大阪市住之江区</t>
  </si>
  <si>
    <t>大阪市平野区</t>
  </si>
  <si>
    <t>豊能町</t>
    <phoneticPr fontId="3"/>
  </si>
  <si>
    <t>能勢町</t>
    <phoneticPr fontId="3"/>
  </si>
  <si>
    <t>太子町</t>
    <phoneticPr fontId="3"/>
  </si>
  <si>
    <t>河南町</t>
    <phoneticPr fontId="3"/>
  </si>
  <si>
    <t>千早赤阪村</t>
    <phoneticPr fontId="3"/>
  </si>
  <si>
    <t>堺市堺区</t>
  </si>
  <si>
    <t>堺市中区</t>
  </si>
  <si>
    <t>堺市東区</t>
  </si>
  <si>
    <t>堺市西区</t>
  </si>
  <si>
    <t>堺市南区</t>
  </si>
  <si>
    <t>堺市北区</t>
  </si>
  <si>
    <t>堺市美原区</t>
  </si>
  <si>
    <t>岸和田市</t>
    <phoneticPr fontId="3"/>
  </si>
  <si>
    <t>泉大津市</t>
    <phoneticPr fontId="3"/>
  </si>
  <si>
    <t>貝塚市</t>
    <phoneticPr fontId="3"/>
  </si>
  <si>
    <t>泉佐野市</t>
    <phoneticPr fontId="3"/>
  </si>
  <si>
    <t>和泉市</t>
    <phoneticPr fontId="3"/>
  </si>
  <si>
    <t>高石市</t>
    <phoneticPr fontId="3"/>
  </si>
  <si>
    <t>泉南市</t>
    <phoneticPr fontId="3"/>
  </si>
  <si>
    <t>阪南市</t>
    <phoneticPr fontId="3"/>
  </si>
  <si>
    <t>忠岡町</t>
    <phoneticPr fontId="3"/>
  </si>
  <si>
    <t>熊取町</t>
    <phoneticPr fontId="3"/>
  </si>
  <si>
    <t>田尻町</t>
    <phoneticPr fontId="3"/>
  </si>
  <si>
    <t>岬町</t>
    <phoneticPr fontId="3"/>
  </si>
  <si>
    <t>公的②</t>
  </si>
  <si>
    <t>区分</t>
    <rPh sb="0" eb="2">
      <t>クブン</t>
    </rPh>
    <phoneticPr fontId="3"/>
  </si>
  <si>
    <t>公立</t>
  </si>
  <si>
    <t>手術総数
/許可病床数</t>
    <rPh sb="0" eb="4">
      <t>シュジュツソウスウ</t>
    </rPh>
    <rPh sb="6" eb="8">
      <t>キョカ</t>
    </rPh>
    <rPh sb="8" eb="11">
      <t>ビョウショウスウ</t>
    </rPh>
    <phoneticPr fontId="3"/>
  </si>
  <si>
    <t>化学療法
/許可病床数</t>
    <rPh sb="0" eb="4">
      <t>カガクリョウホウ</t>
    </rPh>
    <rPh sb="6" eb="8">
      <t>キョカ</t>
    </rPh>
    <rPh sb="8" eb="11">
      <t>ビョウショウスウ</t>
    </rPh>
    <phoneticPr fontId="3"/>
  </si>
  <si>
    <t>病棟１</t>
    <rPh sb="0" eb="2">
      <t>ビョウトウ</t>
    </rPh>
    <phoneticPr fontId="3"/>
  </si>
  <si>
    <t>病棟２</t>
    <rPh sb="0" eb="2">
      <t>ビョウトウ</t>
    </rPh>
    <phoneticPr fontId="3"/>
  </si>
  <si>
    <t>病棟３</t>
    <rPh sb="0" eb="2">
      <t>ビョウトウ</t>
    </rPh>
    <phoneticPr fontId="3"/>
  </si>
  <si>
    <t>病棟４</t>
    <rPh sb="0" eb="2">
      <t>ビョウトウ</t>
    </rPh>
    <phoneticPr fontId="3"/>
  </si>
  <si>
    <t>病棟５</t>
    <rPh sb="0" eb="2">
      <t>ビョウトウ</t>
    </rPh>
    <phoneticPr fontId="3"/>
  </si>
  <si>
    <t>病棟６</t>
    <rPh sb="0" eb="2">
      <t>ビョウトウ</t>
    </rPh>
    <phoneticPr fontId="3"/>
  </si>
  <si>
    <t>病棟７</t>
    <rPh sb="0" eb="2">
      <t>ビョウトウ</t>
    </rPh>
    <phoneticPr fontId="3"/>
  </si>
  <si>
    <t>病棟８</t>
    <rPh sb="0" eb="2">
      <t>ビョウトウ</t>
    </rPh>
    <phoneticPr fontId="3"/>
  </si>
  <si>
    <t>病棟９</t>
    <rPh sb="0" eb="2">
      <t>ビョウトウ</t>
    </rPh>
    <phoneticPr fontId="3"/>
  </si>
  <si>
    <t>病棟１０</t>
    <rPh sb="0" eb="2">
      <t>ビョウトウ</t>
    </rPh>
    <phoneticPr fontId="3"/>
  </si>
  <si>
    <t>病棟１１</t>
    <rPh sb="0" eb="2">
      <t>ビョウトウ</t>
    </rPh>
    <phoneticPr fontId="3"/>
  </si>
  <si>
    <t>病棟１２</t>
    <rPh sb="0" eb="2">
      <t>ビョウトウ</t>
    </rPh>
    <phoneticPr fontId="3"/>
  </si>
  <si>
    <t>病棟１３</t>
    <rPh sb="0" eb="2">
      <t>ビョウトウ</t>
    </rPh>
    <phoneticPr fontId="3"/>
  </si>
  <si>
    <t>病棟１４</t>
    <rPh sb="0" eb="2">
      <t>ビョウトウ</t>
    </rPh>
    <phoneticPr fontId="3"/>
  </si>
  <si>
    <t>病棟１５</t>
    <rPh sb="0" eb="2">
      <t>ビョウトウ</t>
    </rPh>
    <phoneticPr fontId="3"/>
  </si>
  <si>
    <t>病棟１６</t>
    <rPh sb="0" eb="2">
      <t>ビョウトウ</t>
    </rPh>
    <phoneticPr fontId="3"/>
  </si>
  <si>
    <t>病棟１７</t>
    <rPh sb="0" eb="2">
      <t>ビョウトウ</t>
    </rPh>
    <phoneticPr fontId="3"/>
  </si>
  <si>
    <t>病棟１８</t>
    <rPh sb="0" eb="2">
      <t>ビョウトウ</t>
    </rPh>
    <phoneticPr fontId="3"/>
  </si>
  <si>
    <t>病棟１９</t>
    <rPh sb="0" eb="2">
      <t>ビョウトウ</t>
    </rPh>
    <phoneticPr fontId="3"/>
  </si>
  <si>
    <t>病棟２０</t>
    <rPh sb="0" eb="2">
      <t>ビョウトウ</t>
    </rPh>
    <phoneticPr fontId="3"/>
  </si>
  <si>
    <t>病棟10</t>
    <rPh sb="0" eb="2">
      <t>ビョウトウ</t>
    </rPh>
    <phoneticPr fontId="3"/>
  </si>
  <si>
    <t>病棟11</t>
    <rPh sb="0" eb="2">
      <t>ビョウトウ</t>
    </rPh>
    <phoneticPr fontId="3"/>
  </si>
  <si>
    <t>病棟12</t>
    <rPh sb="0" eb="2">
      <t>ビョウトウ</t>
    </rPh>
    <phoneticPr fontId="3"/>
  </si>
  <si>
    <t>病棟13</t>
    <rPh sb="0" eb="2">
      <t>ビョウトウ</t>
    </rPh>
    <phoneticPr fontId="3"/>
  </si>
  <si>
    <t>病棟14</t>
    <rPh sb="0" eb="2">
      <t>ビョウトウ</t>
    </rPh>
    <phoneticPr fontId="3"/>
  </si>
  <si>
    <t>病棟15</t>
    <rPh sb="0" eb="2">
      <t>ビョウトウ</t>
    </rPh>
    <phoneticPr fontId="3"/>
  </si>
  <si>
    <t>病棟16</t>
    <rPh sb="0" eb="2">
      <t>ビョウトウ</t>
    </rPh>
    <phoneticPr fontId="3"/>
  </si>
  <si>
    <t>病棟17</t>
    <rPh sb="0" eb="2">
      <t>ビョウトウ</t>
    </rPh>
    <phoneticPr fontId="3"/>
  </si>
  <si>
    <t>病棟18</t>
    <rPh sb="0" eb="2">
      <t>ビョウトウ</t>
    </rPh>
    <phoneticPr fontId="3"/>
  </si>
  <si>
    <t>病棟19</t>
    <rPh sb="0" eb="2">
      <t>ビョウトウ</t>
    </rPh>
    <phoneticPr fontId="3"/>
  </si>
  <si>
    <t>病棟20</t>
    <rPh sb="0" eb="2">
      <t>ビョウトウ</t>
    </rPh>
    <phoneticPr fontId="3"/>
  </si>
  <si>
    <t>病棟21</t>
    <rPh sb="0" eb="2">
      <t>ビョウトウ</t>
    </rPh>
    <phoneticPr fontId="3"/>
  </si>
  <si>
    <t>病棟22</t>
    <rPh sb="0" eb="2">
      <t>ビョウトウ</t>
    </rPh>
    <phoneticPr fontId="3"/>
  </si>
  <si>
    <t>病棟23</t>
    <rPh sb="0" eb="2">
      <t>ビョウトウ</t>
    </rPh>
    <phoneticPr fontId="3"/>
  </si>
  <si>
    <t>病棟24</t>
    <rPh sb="0" eb="2">
      <t>ビョウトウ</t>
    </rPh>
    <phoneticPr fontId="3"/>
  </si>
  <si>
    <t>病棟25</t>
    <rPh sb="0" eb="2">
      <t>ビョウトウ</t>
    </rPh>
    <phoneticPr fontId="3"/>
  </si>
  <si>
    <t>病棟26</t>
    <rPh sb="0" eb="2">
      <t>ビョウトウ</t>
    </rPh>
    <phoneticPr fontId="3"/>
  </si>
  <si>
    <t>病棟27</t>
    <rPh sb="0" eb="2">
      <t>ビョウトウ</t>
    </rPh>
    <phoneticPr fontId="3"/>
  </si>
  <si>
    <t>病棟28</t>
    <rPh sb="0" eb="2">
      <t>ビョウトウ</t>
    </rPh>
    <phoneticPr fontId="3"/>
  </si>
  <si>
    <t>病棟29</t>
    <rPh sb="0" eb="2">
      <t>ビョウトウ</t>
    </rPh>
    <phoneticPr fontId="3"/>
  </si>
  <si>
    <t>病棟30</t>
    <rPh sb="0" eb="2">
      <t>ビョウトウ</t>
    </rPh>
    <phoneticPr fontId="3"/>
  </si>
  <si>
    <t>病棟２１</t>
    <rPh sb="0" eb="2">
      <t>ビョウトウ</t>
    </rPh>
    <phoneticPr fontId="3"/>
  </si>
  <si>
    <t>病棟２２</t>
    <rPh sb="0" eb="2">
      <t>ビョウトウ</t>
    </rPh>
    <phoneticPr fontId="3"/>
  </si>
  <si>
    <t>病棟２３</t>
    <rPh sb="0" eb="2">
      <t>ビョウトウ</t>
    </rPh>
    <phoneticPr fontId="3"/>
  </si>
  <si>
    <t>病棟２４</t>
    <rPh sb="0" eb="2">
      <t>ビョウトウ</t>
    </rPh>
    <phoneticPr fontId="3"/>
  </si>
  <si>
    <t>病棟２５</t>
    <rPh sb="0" eb="2">
      <t>ビョウトウ</t>
    </rPh>
    <phoneticPr fontId="3"/>
  </si>
  <si>
    <t>病棟２６</t>
    <rPh sb="0" eb="2">
      <t>ビョウトウ</t>
    </rPh>
    <phoneticPr fontId="3"/>
  </si>
  <si>
    <t>病棟２７</t>
    <rPh sb="0" eb="2">
      <t>ビョウトウ</t>
    </rPh>
    <phoneticPr fontId="3"/>
  </si>
  <si>
    <t>病棟２８</t>
    <rPh sb="0" eb="2">
      <t>ビョウトウ</t>
    </rPh>
    <phoneticPr fontId="3"/>
  </si>
  <si>
    <t>病棟２９</t>
    <rPh sb="0" eb="2">
      <t>ビョウトウ</t>
    </rPh>
    <phoneticPr fontId="3"/>
  </si>
  <si>
    <t>病棟３０</t>
    <rPh sb="0" eb="2">
      <t>ビョウトウ</t>
    </rPh>
    <phoneticPr fontId="3"/>
  </si>
  <si>
    <t>救急医療管理加算１及び２
/許可病床数</t>
    <rPh sb="0" eb="8">
      <t>キュウキュウイリョウカンリカサン</t>
    </rPh>
    <rPh sb="9" eb="10">
      <t>オヨ</t>
    </rPh>
    <rPh sb="14" eb="16">
      <t>キョカ</t>
    </rPh>
    <rPh sb="16" eb="19">
      <t>ビョウショウスウ</t>
    </rPh>
    <phoneticPr fontId="3"/>
  </si>
  <si>
    <t>病院が選択した病床機能</t>
    <rPh sb="0" eb="2">
      <t>ビョウイン</t>
    </rPh>
    <rPh sb="3" eb="5">
      <t>センタク</t>
    </rPh>
    <rPh sb="7" eb="11">
      <t>ビョウショウキノウ</t>
    </rPh>
    <phoneticPr fontId="3"/>
  </si>
  <si>
    <t>基準に基づく
病床機能</t>
    <rPh sb="0" eb="2">
      <t>キジュン</t>
    </rPh>
    <rPh sb="3" eb="4">
      <t>モト</t>
    </rPh>
    <rPh sb="7" eb="9">
      <t>ビョウショウ</t>
    </rPh>
    <rPh sb="9" eb="11">
      <t>キノウ</t>
    </rPh>
    <phoneticPr fontId="3"/>
  </si>
  <si>
    <t>確認
要否</t>
    <rPh sb="0" eb="2">
      <t>カクニン</t>
    </rPh>
    <rPh sb="3" eb="5">
      <t>ヨウヒ</t>
    </rPh>
    <phoneticPr fontId="3"/>
  </si>
  <si>
    <t>病棟No.</t>
    <rPh sb="0" eb="2">
      <t>ビョウトウ</t>
    </rPh>
    <phoneticPr fontId="3"/>
  </si>
  <si>
    <t>参照先様式</t>
    <rPh sb="0" eb="3">
      <t>サンショウサキ</t>
    </rPh>
    <rPh sb="3" eb="5">
      <t>ヨウシキ</t>
    </rPh>
    <phoneticPr fontId="3"/>
  </si>
  <si>
    <t>確認要否</t>
    <rPh sb="0" eb="4">
      <t>カクニンヨウヒ</t>
    </rPh>
    <phoneticPr fontId="3"/>
  </si>
  <si>
    <t>病棟名</t>
    <rPh sb="0" eb="3">
      <t>ビョウトウメイ</t>
    </rPh>
    <phoneticPr fontId="3"/>
  </si>
  <si>
    <t>２　今後の病院の方針</t>
    <rPh sb="2" eb="4">
      <t>コンゴ</t>
    </rPh>
    <rPh sb="5" eb="7">
      <t>ビョウイン</t>
    </rPh>
    <rPh sb="8" eb="10">
      <t>ホウシン</t>
    </rPh>
    <phoneticPr fontId="3"/>
  </si>
  <si>
    <t>　　※医療機関１の病院プランと内容に齟齬が生じないよう確認の上、入力してください。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3"/>
  </si>
  <si>
    <t>　　※医療機関２の病院プランと内容に齟齬が生じないよう確認の上、入力してください。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3"/>
  </si>
  <si>
    <t>　　※医療機関３の病院プランと内容に齟齬が生じないよう確認の上、入力してください。</t>
    <rPh sb="3" eb="5">
      <t>イリョウ</t>
    </rPh>
    <rPh sb="5" eb="7">
      <t>キカン</t>
    </rPh>
    <rPh sb="9" eb="11">
      <t>ビョウイン</t>
    </rPh>
    <rPh sb="15" eb="17">
      <t>ナイヨウ</t>
    </rPh>
    <rPh sb="18" eb="20">
      <t>ソゴ</t>
    </rPh>
    <rPh sb="21" eb="22">
      <t>ショウ</t>
    </rPh>
    <rPh sb="27" eb="29">
      <t>カクニン</t>
    </rPh>
    <rPh sb="30" eb="31">
      <t>ウエ</t>
    </rPh>
    <rPh sb="32" eb="34">
      <t>ニュウリョク</t>
    </rPh>
    <phoneticPr fontId="3"/>
  </si>
  <si>
    <t>介護施設等への転換</t>
    <rPh sb="0" eb="4">
      <t>カイゴシセツ</t>
    </rPh>
    <rPh sb="4" eb="5">
      <t>ナド</t>
    </rPh>
    <rPh sb="7" eb="9">
      <t>テンカン</t>
    </rPh>
    <phoneticPr fontId="3"/>
  </si>
  <si>
    <t>廃止予定</t>
    <rPh sb="0" eb="2">
      <t>ハイシ</t>
    </rPh>
    <rPh sb="2" eb="4">
      <t>ヨテイ</t>
    </rPh>
    <phoneticPr fontId="3"/>
  </si>
  <si>
    <t>合計（自動計算）</t>
    <rPh sb="0" eb="2">
      <t>ゴウケイ</t>
    </rPh>
    <rPh sb="3" eb="5">
      <t>ジドウ</t>
    </rPh>
    <rPh sb="5" eb="7">
      <t>ケイサン</t>
    </rPh>
    <phoneticPr fontId="3"/>
  </si>
  <si>
    <t>合計（自動計算）</t>
    <rPh sb="0" eb="2">
      <t>ゴウケイ</t>
    </rPh>
    <rPh sb="1" eb="2">
      <t>トウゴウ</t>
    </rPh>
    <rPh sb="3" eb="5">
      <t>ジドウ</t>
    </rPh>
    <rPh sb="5" eb="7">
      <t>ケイサン</t>
    </rPh>
    <phoneticPr fontId="3"/>
  </si>
  <si>
    <t xml:space="preserve">令和５年度 病院プラン </t>
    <rPh sb="0" eb="2">
      <t>レイワ</t>
    </rPh>
    <rPh sb="3" eb="4">
      <t>ネン</t>
    </rPh>
    <rPh sb="4" eb="5">
      <t>ド</t>
    </rPh>
    <rPh sb="6" eb="8">
      <t>ビョウイン</t>
    </rPh>
    <phoneticPr fontId="3"/>
  </si>
  <si>
    <r>
      <t xml:space="preserve">病院名
</t>
    </r>
    <r>
      <rPr>
        <sz val="11"/>
        <color theme="1"/>
        <rFont val="Meiryo UI"/>
        <family val="3"/>
        <charset val="128"/>
      </rPr>
      <t>（病院名がプルダウンにない場合、右欄に記載ください）</t>
    </r>
    <rPh sb="20" eb="22">
      <t>ウラン</t>
    </rPh>
    <phoneticPr fontId="3"/>
  </si>
  <si>
    <r>
      <t xml:space="preserve">総病床数
</t>
    </r>
    <r>
      <rPr>
        <sz val="12"/>
        <color theme="1"/>
        <rFont val="Meiryo UI"/>
        <family val="3"/>
        <charset val="128"/>
      </rPr>
      <t>（自動計算）</t>
    </r>
    <rPh sb="0" eb="1">
      <t>ソウ</t>
    </rPh>
    <rPh sb="1" eb="4">
      <t>ビョウショウスウ</t>
    </rPh>
    <rPh sb="6" eb="8">
      <t>ジドウ</t>
    </rPh>
    <rPh sb="8" eb="10">
      <t>ケイサン</t>
    </rPh>
    <phoneticPr fontId="3"/>
  </si>
  <si>
    <r>
      <t xml:space="preserve">合計
</t>
    </r>
    <r>
      <rPr>
        <sz val="12"/>
        <color theme="1"/>
        <rFont val="Meiryo UI"/>
        <family val="3"/>
        <charset val="128"/>
      </rPr>
      <t>（自動計算）</t>
    </r>
    <rPh sb="0" eb="2">
      <t>ゴウケイ</t>
    </rPh>
    <rPh sb="4" eb="6">
      <t>ジドウ</t>
    </rPh>
    <rPh sb="6" eb="8">
      <t>ケイサン</t>
    </rPh>
    <phoneticPr fontId="3"/>
  </si>
  <si>
    <r>
      <t xml:space="preserve">療養病床
</t>
    </r>
    <r>
      <rPr>
        <sz val="12"/>
        <color theme="1"/>
        <rFont val="Meiryo UI"/>
        <family val="3"/>
        <charset val="128"/>
      </rPr>
      <t>（自動計算）</t>
    </r>
    <rPh sb="0" eb="2">
      <t>リョウヨウ</t>
    </rPh>
    <rPh sb="2" eb="4">
      <t>ビョウショウ</t>
    </rPh>
    <rPh sb="6" eb="10">
      <t>ジドウケイサン</t>
    </rPh>
    <phoneticPr fontId="3"/>
  </si>
  <si>
    <r>
      <t>感染症</t>
    </r>
    <r>
      <rPr>
        <sz val="14"/>
        <color theme="1"/>
        <rFont val="Meiryo UI"/>
        <family val="3"/>
        <charset val="128"/>
      </rPr>
      <t>（新型コロナウイルス）</t>
    </r>
    <rPh sb="0" eb="3">
      <t>カンセンショウ</t>
    </rPh>
    <rPh sb="4" eb="6">
      <t>シンガタ</t>
    </rPh>
    <phoneticPr fontId="3"/>
  </si>
  <si>
    <t xml:space="preserve">  ※2023（令和５）年度病床機能報告の報告内容と一致させるようにしてください。</t>
    <phoneticPr fontId="3"/>
  </si>
  <si>
    <r>
      <t xml:space="preserve">肺・呼吸器
</t>
    </r>
    <r>
      <rPr>
        <sz val="9"/>
        <color theme="1"/>
        <rFont val="Meiryo UI"/>
        <family val="3"/>
        <charset val="128"/>
      </rPr>
      <t>【算定回数】</t>
    </r>
    <rPh sb="0" eb="1">
      <t>ハイ</t>
    </rPh>
    <rPh sb="2" eb="5">
      <t>コキュウキ</t>
    </rPh>
    <rPh sb="7" eb="9">
      <t>サンテイ</t>
    </rPh>
    <rPh sb="9" eb="11">
      <t>カイスウ</t>
    </rPh>
    <phoneticPr fontId="3"/>
  </si>
  <si>
    <r>
      <t>消化器(消化管／肝胆膵）　　</t>
    </r>
    <r>
      <rPr>
        <sz val="9"/>
        <color theme="1"/>
        <rFont val="Meiryo UI"/>
        <family val="3"/>
        <charset val="128"/>
      </rPr>
      <t>【算定回数】</t>
    </r>
    <rPh sb="0" eb="3">
      <t>ショウカキ</t>
    </rPh>
    <rPh sb="4" eb="7">
      <t>ショウカカン</t>
    </rPh>
    <rPh sb="8" eb="11">
      <t>カンタンスイ</t>
    </rPh>
    <rPh sb="15" eb="17">
      <t>サンテイ</t>
    </rPh>
    <rPh sb="17" eb="19">
      <t>カイスウ</t>
    </rPh>
    <phoneticPr fontId="3"/>
  </si>
  <si>
    <r>
      <t xml:space="preserve">乳腺
</t>
    </r>
    <r>
      <rPr>
        <sz val="9"/>
        <color theme="1"/>
        <rFont val="Meiryo UI"/>
        <family val="3"/>
        <charset val="128"/>
      </rPr>
      <t>【算定回数】</t>
    </r>
    <rPh sb="0" eb="2">
      <t>ニュウセン</t>
    </rPh>
    <rPh sb="4" eb="6">
      <t>サンテイ</t>
    </rPh>
    <rPh sb="6" eb="8">
      <t>カイスウ</t>
    </rPh>
    <phoneticPr fontId="3"/>
  </si>
  <si>
    <r>
      <rPr>
        <sz val="11"/>
        <color theme="1"/>
        <rFont val="Meiryo UI"/>
        <family val="3"/>
        <charset val="128"/>
      </rPr>
      <t xml:space="preserve">泌尿器/生殖器
</t>
    </r>
    <r>
      <rPr>
        <sz val="9"/>
        <color theme="1"/>
        <rFont val="Meiryo UI"/>
        <family val="3"/>
        <charset val="128"/>
      </rPr>
      <t>【算定回数】</t>
    </r>
    <rPh sb="0" eb="1">
      <t>ヒツ</t>
    </rPh>
    <rPh sb="1" eb="3">
      <t>ニョウキ</t>
    </rPh>
    <rPh sb="4" eb="7">
      <t>セイショクキ</t>
    </rPh>
    <rPh sb="9" eb="11">
      <t>サンテイ</t>
    </rPh>
    <rPh sb="11" eb="13">
      <t>カイスウ</t>
    </rPh>
    <phoneticPr fontId="3"/>
  </si>
  <si>
    <r>
      <t xml:space="preserve">放射線療法
</t>
    </r>
    <r>
      <rPr>
        <sz val="9"/>
        <color theme="1"/>
        <rFont val="Meiryo UI"/>
        <family val="3"/>
        <charset val="128"/>
      </rPr>
      <t>【レセプト件数】</t>
    </r>
    <rPh sb="0" eb="3">
      <t>ホウシャセン</t>
    </rPh>
    <rPh sb="3" eb="5">
      <t>リョウホウ</t>
    </rPh>
    <rPh sb="11" eb="13">
      <t>ケンスウ</t>
    </rPh>
    <phoneticPr fontId="3"/>
  </si>
  <si>
    <r>
      <t xml:space="preserve">合計
</t>
    </r>
    <r>
      <rPr>
        <sz val="9"/>
        <color theme="1"/>
        <rFont val="Meiryo UI"/>
        <family val="3"/>
        <charset val="128"/>
      </rPr>
      <t>（自動計算）</t>
    </r>
    <rPh sb="0" eb="2">
      <t>ゴウケイ</t>
    </rPh>
    <rPh sb="4" eb="8">
      <t>ジドウケイサン</t>
    </rPh>
    <phoneticPr fontId="3"/>
  </si>
  <si>
    <r>
      <t>脳動脈瘤クリッピング術等　　　　</t>
    </r>
    <r>
      <rPr>
        <sz val="9"/>
        <color theme="1"/>
        <rFont val="Meiryo UI"/>
        <family val="3"/>
        <charset val="128"/>
      </rPr>
      <t>【算定回数】</t>
    </r>
    <rPh sb="0" eb="1">
      <t>ノウ</t>
    </rPh>
    <rPh sb="1" eb="4">
      <t>ドウミャクリュウ</t>
    </rPh>
    <rPh sb="10" eb="11">
      <t>ジュツ</t>
    </rPh>
    <rPh sb="11" eb="12">
      <t>トウ</t>
    </rPh>
    <rPh sb="17" eb="19">
      <t>サンテイ</t>
    </rPh>
    <rPh sb="19" eb="21">
      <t>カイスウ</t>
    </rPh>
    <phoneticPr fontId="3"/>
  </si>
  <si>
    <r>
      <rPr>
        <sz val="10"/>
        <color theme="1"/>
        <rFont val="Meiryo UI"/>
        <family val="3"/>
        <charset val="128"/>
      </rPr>
      <t>超急性期脳卒中加算</t>
    </r>
    <r>
      <rPr>
        <sz val="9"/>
        <color theme="1"/>
        <rFont val="Meiryo UI"/>
        <family val="3"/>
        <charset val="128"/>
      </rPr>
      <t>　　　　　　　　【レセプト件数】</t>
    </r>
    <rPh sb="0" eb="1">
      <t>チョウ</t>
    </rPh>
    <rPh sb="1" eb="4">
      <t>キュウセイキ</t>
    </rPh>
    <rPh sb="4" eb="7">
      <t>ノウソッチュウ</t>
    </rPh>
    <rPh sb="7" eb="9">
      <t>カサン</t>
    </rPh>
    <rPh sb="22" eb="24">
      <t>ケンスウ</t>
    </rPh>
    <phoneticPr fontId="3"/>
  </si>
  <si>
    <r>
      <t>開頭血腫除去術等</t>
    </r>
    <r>
      <rPr>
        <sz val="11"/>
        <color theme="1"/>
        <rFont val="Meiryo UI"/>
        <family val="3"/>
        <charset val="128"/>
      </rPr>
      <t>　</t>
    </r>
    <r>
      <rPr>
        <sz val="10"/>
        <color theme="1"/>
        <rFont val="Meiryo UI"/>
        <family val="3"/>
        <charset val="128"/>
      </rPr>
      <t>　</t>
    </r>
    <r>
      <rPr>
        <sz val="9"/>
        <color theme="1"/>
        <rFont val="Meiryo UI"/>
        <family val="3"/>
        <charset val="128"/>
      </rPr>
      <t>　　　　　　</t>
    </r>
    <r>
      <rPr>
        <sz val="10"/>
        <color theme="1"/>
        <rFont val="Meiryo UI"/>
        <family val="3"/>
        <charset val="128"/>
      </rPr>
      <t>　　　　</t>
    </r>
    <r>
      <rPr>
        <sz val="9"/>
        <color theme="1"/>
        <rFont val="Meiryo UI"/>
        <family val="3"/>
        <charset val="128"/>
      </rPr>
      <t>【算定回数】</t>
    </r>
    <rPh sb="0" eb="2">
      <t>カイトウ</t>
    </rPh>
    <rPh sb="2" eb="4">
      <t>ケッシュ</t>
    </rPh>
    <rPh sb="4" eb="6">
      <t>ジョキョ</t>
    </rPh>
    <rPh sb="6" eb="7">
      <t>ジュツ</t>
    </rPh>
    <rPh sb="7" eb="8">
      <t>トウ</t>
    </rPh>
    <rPh sb="21" eb="23">
      <t>サンテイ</t>
    </rPh>
    <rPh sb="23" eb="25">
      <t>カイスウ</t>
    </rPh>
    <phoneticPr fontId="3"/>
  </si>
  <si>
    <t>急性期心筋梗塞に対する
心臓カテーテル手術【算定回数】</t>
    <rPh sb="0" eb="3">
      <t>キュウセイキ</t>
    </rPh>
    <rPh sb="3" eb="5">
      <t>シンキン</t>
    </rPh>
    <rPh sb="5" eb="7">
      <t>コウソク</t>
    </rPh>
    <rPh sb="8" eb="9">
      <t>タイ</t>
    </rPh>
    <rPh sb="12" eb="14">
      <t>シンゾウ</t>
    </rPh>
    <rPh sb="19" eb="21">
      <t>シュジュツ</t>
    </rPh>
    <rPh sb="22" eb="24">
      <t>サンテイ</t>
    </rPh>
    <rPh sb="24" eb="26">
      <t>カイスウ</t>
    </rPh>
    <phoneticPr fontId="3"/>
  </si>
  <si>
    <r>
      <t xml:space="preserve">合計
</t>
    </r>
    <r>
      <rPr>
        <sz val="9"/>
        <color theme="1"/>
        <rFont val="Meiryo UI"/>
        <family val="3"/>
        <charset val="128"/>
      </rPr>
      <t>（自動計算）</t>
    </r>
    <rPh sb="0" eb="2">
      <t>ゴウケイ</t>
    </rPh>
    <rPh sb="4" eb="6">
      <t>ジドウ</t>
    </rPh>
    <rPh sb="6" eb="8">
      <t>ケイサン</t>
    </rPh>
    <phoneticPr fontId="3"/>
  </si>
  <si>
    <r>
      <rPr>
        <sz val="10"/>
        <color theme="1"/>
        <rFont val="Meiryo UI"/>
        <family val="3"/>
        <charset val="128"/>
      </rPr>
      <t>外科手術が必要な心疾患</t>
    </r>
    <r>
      <rPr>
        <sz val="9"/>
        <color theme="1"/>
        <rFont val="Meiryo UI"/>
        <family val="3"/>
        <charset val="128"/>
      </rPr>
      <t>　　　　【算定回数】</t>
    </r>
    <rPh sb="0" eb="2">
      <t>ゲカ</t>
    </rPh>
    <rPh sb="2" eb="4">
      <t>シュジュツ</t>
    </rPh>
    <rPh sb="5" eb="7">
      <t>ヒツヨウ</t>
    </rPh>
    <rPh sb="8" eb="11">
      <t>シンシッカン</t>
    </rPh>
    <rPh sb="16" eb="18">
      <t>サンテイ</t>
    </rPh>
    <rPh sb="18" eb="20">
      <t>カイスウ</t>
    </rPh>
    <phoneticPr fontId="3"/>
  </si>
  <si>
    <r>
      <t xml:space="preserve">在棟患者延べ数
</t>
    </r>
    <r>
      <rPr>
        <sz val="9"/>
        <color theme="1"/>
        <rFont val="Meiryo UI"/>
        <family val="3"/>
        <charset val="128"/>
      </rPr>
      <t>（令和４年４月１日から令和５年３月31日）</t>
    </r>
    <rPh sb="0" eb="4">
      <t>ザイトウカンジャ</t>
    </rPh>
    <rPh sb="4" eb="5">
      <t>ノベ</t>
    </rPh>
    <rPh sb="6" eb="7">
      <t>スウ</t>
    </rPh>
    <phoneticPr fontId="3"/>
  </si>
  <si>
    <r>
      <t xml:space="preserve">新規入棟患者数
</t>
    </r>
    <r>
      <rPr>
        <sz val="9"/>
        <color theme="1"/>
        <rFont val="Meiryo UI"/>
        <family val="3"/>
        <charset val="128"/>
      </rPr>
      <t>（令和４年４月１日から令和５年３月31日）</t>
    </r>
    <rPh sb="0" eb="4">
      <t>シンキニュウトウ</t>
    </rPh>
    <rPh sb="4" eb="7">
      <t>カンジャスウ</t>
    </rPh>
    <rPh sb="9" eb="11">
      <t>レイワ</t>
    </rPh>
    <rPh sb="19" eb="21">
      <t>レイワ</t>
    </rPh>
    <phoneticPr fontId="3"/>
  </si>
  <si>
    <r>
      <t xml:space="preserve">退棟患者数
</t>
    </r>
    <r>
      <rPr>
        <sz val="9"/>
        <color theme="1"/>
        <rFont val="Meiryo UI"/>
        <family val="3"/>
        <charset val="128"/>
      </rPr>
      <t>（令和４年４月１日から令和５年３月31日）</t>
    </r>
    <rPh sb="0" eb="5">
      <t>タイトウカンジャスウ</t>
    </rPh>
    <phoneticPr fontId="3"/>
  </si>
  <si>
    <t>現状（2023（令和５）年７月１日時点）の病床機能等</t>
    <rPh sb="0" eb="2">
      <t>ゲンジョウ</t>
    </rPh>
    <rPh sb="8" eb="10">
      <t>レイワ</t>
    </rPh>
    <rPh sb="12" eb="13">
      <t>ネン</t>
    </rPh>
    <rPh sb="14" eb="15">
      <t>ガツ</t>
    </rPh>
    <rPh sb="16" eb="17">
      <t>ニチ</t>
    </rPh>
    <rPh sb="17" eb="19">
      <t>ジテン</t>
    </rPh>
    <rPh sb="21" eb="23">
      <t>ビョウショウ</t>
    </rPh>
    <rPh sb="23" eb="25">
      <t>キノウ</t>
    </rPh>
    <rPh sb="25" eb="26">
      <t>ナド</t>
    </rPh>
    <phoneticPr fontId="3"/>
  </si>
  <si>
    <r>
      <t xml:space="preserve">貴医療機関名
</t>
    </r>
    <r>
      <rPr>
        <sz val="14"/>
        <color theme="1"/>
        <rFont val="Meiryo UI"/>
        <family val="3"/>
        <charset val="128"/>
      </rPr>
      <t>（様式１の回答から自動入力）</t>
    </r>
    <rPh sb="0" eb="1">
      <t>キ</t>
    </rPh>
    <rPh sb="1" eb="6">
      <t>イリョウキカンメイ</t>
    </rPh>
    <rPh sb="8" eb="10">
      <t>ヨウシキ</t>
    </rPh>
    <rPh sb="12" eb="14">
      <t>カイトウ</t>
    </rPh>
    <rPh sb="16" eb="18">
      <t>ジドウ</t>
    </rPh>
    <rPh sb="18" eb="20">
      <t>ニュウリョク</t>
    </rPh>
    <phoneticPr fontId="3"/>
  </si>
  <si>
    <t>現状（2023（令和５）年７月１日時点）</t>
    <rPh sb="0" eb="2">
      <t>ゲンジョウ</t>
    </rPh>
    <rPh sb="8" eb="10">
      <t>レイワ</t>
    </rPh>
    <rPh sb="12" eb="13">
      <t>ネン</t>
    </rPh>
    <rPh sb="14" eb="15">
      <t>ガツ</t>
    </rPh>
    <rPh sb="16" eb="17">
      <t>ニチ</t>
    </rPh>
    <rPh sb="17" eb="19">
      <t>ジテン</t>
    </rPh>
    <phoneticPr fontId="3"/>
  </si>
  <si>
    <r>
      <t xml:space="preserve">医療機関名
</t>
    </r>
    <r>
      <rPr>
        <sz val="12"/>
        <color theme="1"/>
        <rFont val="Meiryo UI"/>
        <family val="3"/>
        <charset val="128"/>
      </rPr>
      <t>（（５）ー１の回答から自動入力）</t>
    </r>
    <rPh sb="0" eb="2">
      <t>イリョウ</t>
    </rPh>
    <rPh sb="2" eb="4">
      <t>キカン</t>
    </rPh>
    <rPh sb="4" eb="5">
      <t>メイ</t>
    </rPh>
    <rPh sb="13" eb="15">
      <t>カイトウ</t>
    </rPh>
    <rPh sb="17" eb="19">
      <t>ジドウ</t>
    </rPh>
    <rPh sb="19" eb="21">
      <t>ニュウリョク</t>
    </rPh>
    <phoneticPr fontId="3"/>
  </si>
  <si>
    <t>2023（令和５）年７月１日時点</t>
    <phoneticPr fontId="3"/>
  </si>
  <si>
    <r>
      <rPr>
        <sz val="10"/>
        <color theme="1"/>
        <rFont val="Meiryo UI"/>
        <family val="3"/>
        <charset val="128"/>
      </rPr>
      <t>救急医療管理加算１及び２</t>
    </r>
    <r>
      <rPr>
        <sz val="11"/>
        <color theme="1"/>
        <rFont val="Meiryo UI"/>
        <family val="3"/>
        <charset val="128"/>
      </rPr>
      <t xml:space="preserve">
/許可病床数</t>
    </r>
    <rPh sb="0" eb="8">
      <t>キュウキュウイリョウカンリカサン</t>
    </rPh>
    <rPh sb="9" eb="10">
      <t>オヨ</t>
    </rPh>
    <rPh sb="14" eb="16">
      <t>キョカ</t>
    </rPh>
    <rPh sb="16" eb="19">
      <t>ビョウショウスウ</t>
    </rPh>
    <phoneticPr fontId="3"/>
  </si>
  <si>
    <r>
      <rPr>
        <sz val="10"/>
        <color theme="1"/>
        <rFont val="Meiryo UI"/>
        <family val="3"/>
        <charset val="128"/>
      </rPr>
      <t>呼吸心拍監視</t>
    </r>
    <r>
      <rPr>
        <sz val="11"/>
        <color theme="1"/>
        <rFont val="Meiryo UI"/>
        <family val="3"/>
        <charset val="128"/>
      </rPr>
      <t xml:space="preserve">
</t>
    </r>
    <r>
      <rPr>
        <sz val="8"/>
        <color theme="1"/>
        <rFont val="Meiryo UI"/>
        <family val="3"/>
        <charset val="128"/>
      </rPr>
      <t>〔３時間を超え７日以内の場合〕</t>
    </r>
    <r>
      <rPr>
        <sz val="11"/>
        <color theme="1"/>
        <rFont val="Meiryo UI"/>
        <family val="3"/>
        <charset val="128"/>
      </rPr>
      <t>/許可病床数</t>
    </r>
    <rPh sb="0" eb="6">
      <t>コキュウシンパクカンシ</t>
    </rPh>
    <rPh sb="23" eb="25">
      <t>キョカ</t>
    </rPh>
    <rPh sb="25" eb="28">
      <t>ビョウショウスウ</t>
    </rPh>
    <phoneticPr fontId="3"/>
  </si>
  <si>
    <r>
      <rPr>
        <sz val="12"/>
        <color theme="1"/>
        <rFont val="Meiryo UI"/>
        <family val="3"/>
        <charset val="128"/>
      </rPr>
      <t>病棟名</t>
    </r>
    <r>
      <rPr>
        <sz val="14"/>
        <color theme="1"/>
        <rFont val="Meiryo UI"/>
        <family val="3"/>
        <charset val="128"/>
      </rPr>
      <t xml:space="preserve">
</t>
    </r>
    <r>
      <rPr>
        <sz val="11"/>
        <color theme="1"/>
        <rFont val="Meiryo UI"/>
        <family val="3"/>
        <charset val="128"/>
      </rPr>
      <t>【2023（令和５）年７月１日時点】</t>
    </r>
    <rPh sb="0" eb="3">
      <t>ビョウトウメイ</t>
    </rPh>
    <rPh sb="10" eb="12">
      <t>レイワ</t>
    </rPh>
    <rPh sb="14" eb="15">
      <t>ネン</t>
    </rPh>
    <rPh sb="16" eb="17">
      <t>ガツ</t>
    </rPh>
    <rPh sb="18" eb="19">
      <t>ニチ</t>
    </rPh>
    <rPh sb="19" eb="21">
      <t>ジテン</t>
    </rPh>
    <phoneticPr fontId="3"/>
  </si>
  <si>
    <r>
      <t>大腿骨骨折等</t>
    </r>
    <r>
      <rPr>
        <sz val="9"/>
        <rFont val="Meiryo UI"/>
        <family val="3"/>
        <charset val="128"/>
      </rPr>
      <t xml:space="preserve">
【算定回数】</t>
    </r>
    <phoneticPr fontId="3"/>
  </si>
  <si>
    <t>新型コロナウイルス感染症
診療件数</t>
    <rPh sb="0" eb="2">
      <t>シンガタ</t>
    </rPh>
    <rPh sb="9" eb="12">
      <t>カンセンショウ</t>
    </rPh>
    <rPh sb="13" eb="15">
      <t>シンリョウ</t>
    </rPh>
    <rPh sb="15" eb="17">
      <t>ケンスウ</t>
    </rPh>
    <phoneticPr fontId="3"/>
  </si>
  <si>
    <t>４月分</t>
    <rPh sb="1" eb="3">
      <t>ガツブン</t>
    </rPh>
    <phoneticPr fontId="3"/>
  </si>
  <si>
    <t>６月分</t>
    <rPh sb="1" eb="3">
      <t>ガツブン</t>
    </rPh>
    <phoneticPr fontId="3"/>
  </si>
  <si>
    <t>８月分</t>
    <rPh sb="1" eb="2">
      <t>ガツ</t>
    </rPh>
    <rPh sb="2" eb="3">
      <t>ブン</t>
    </rPh>
    <phoneticPr fontId="3"/>
  </si>
  <si>
    <r>
      <rPr>
        <sz val="9"/>
        <color theme="1"/>
        <rFont val="Meiryo UI"/>
        <family val="3"/>
        <charset val="128"/>
      </rPr>
      <t>血栓除去術等の脳血管内手術　　</t>
    </r>
    <r>
      <rPr>
        <sz val="8"/>
        <color theme="1"/>
        <rFont val="Meiryo UI"/>
        <family val="3"/>
        <charset val="128"/>
      </rPr>
      <t>　　　　　　　　　　　　　　　　</t>
    </r>
    <r>
      <rPr>
        <sz val="10"/>
        <color theme="1"/>
        <rFont val="Meiryo UI"/>
        <family val="3"/>
        <charset val="128"/>
      </rPr>
      <t>　</t>
    </r>
    <r>
      <rPr>
        <sz val="9"/>
        <color theme="1"/>
        <rFont val="Meiryo UI"/>
        <family val="3"/>
        <charset val="128"/>
      </rPr>
      <t>【算定回数】</t>
    </r>
    <rPh sb="0" eb="2">
      <t>ケッセン</t>
    </rPh>
    <rPh sb="2" eb="4">
      <t>ジョキョ</t>
    </rPh>
    <rPh sb="4" eb="5">
      <t>ジュツ</t>
    </rPh>
    <rPh sb="5" eb="6">
      <t>トウ</t>
    </rPh>
    <rPh sb="7" eb="8">
      <t>ノウ</t>
    </rPh>
    <rPh sb="8" eb="10">
      <t>ケッカン</t>
    </rPh>
    <rPh sb="10" eb="11">
      <t>ナイ</t>
    </rPh>
    <rPh sb="11" eb="13">
      <t>シュジュツ</t>
    </rPh>
    <rPh sb="33" eb="35">
      <t>サンテイ</t>
    </rPh>
    <rPh sb="35" eb="37">
      <t>カイスウ</t>
    </rPh>
    <phoneticPr fontId="3"/>
  </si>
  <si>
    <t>病棟名
【2023（令和５）年
７月１日時点】</t>
    <rPh sb="0" eb="3">
      <t>ビョウトウメイ</t>
    </rPh>
    <rPh sb="10" eb="12">
      <t>レイワ</t>
    </rPh>
    <rPh sb="14" eb="15">
      <t>ネン</t>
    </rPh>
    <rPh sb="17" eb="18">
      <t>ガツ</t>
    </rPh>
    <rPh sb="19" eb="20">
      <t>ニチ</t>
    </rPh>
    <rPh sb="20" eb="22">
      <t>ジテン</t>
    </rPh>
    <phoneticPr fontId="3"/>
  </si>
  <si>
    <r>
      <t xml:space="preserve">看護師数
合計
</t>
    </r>
    <r>
      <rPr>
        <sz val="9"/>
        <color theme="1"/>
        <rFont val="Meiryo UI"/>
        <family val="3"/>
        <charset val="128"/>
      </rPr>
      <t>（自動計算）</t>
    </r>
    <rPh sb="0" eb="3">
      <t>カンゴシ</t>
    </rPh>
    <rPh sb="3" eb="4">
      <t>スウ</t>
    </rPh>
    <rPh sb="5" eb="7">
      <t>ゴウケイ</t>
    </rPh>
    <rPh sb="9" eb="11">
      <t>ジドウ</t>
    </rPh>
    <rPh sb="11" eb="13">
      <t>ケイサン</t>
    </rPh>
    <phoneticPr fontId="3"/>
  </si>
  <si>
    <r>
      <t>【参考値】
常勤
医師数</t>
    </r>
    <r>
      <rPr>
        <sz val="9"/>
        <color theme="1"/>
        <rFont val="Meiryo UI"/>
        <family val="3"/>
        <charset val="128"/>
      </rPr>
      <t xml:space="preserve">
（自動計算）</t>
    </r>
    <rPh sb="1" eb="4">
      <t>サンコウチ</t>
    </rPh>
    <rPh sb="6" eb="8">
      <t>ジョウキン</t>
    </rPh>
    <rPh sb="9" eb="12">
      <t>イシスウ</t>
    </rPh>
    <rPh sb="14" eb="16">
      <t>ジドウ</t>
    </rPh>
    <rPh sb="16" eb="18">
      <t>ケイサン</t>
    </rPh>
    <phoneticPr fontId="3"/>
  </si>
  <si>
    <r>
      <t>【参考値】
非常勤
医師数</t>
    </r>
    <r>
      <rPr>
        <sz val="9"/>
        <color theme="1"/>
        <rFont val="Meiryo UI"/>
        <family val="3"/>
        <charset val="128"/>
      </rPr>
      <t xml:space="preserve">
（自動計算）</t>
    </r>
    <rPh sb="1" eb="4">
      <t>サンコウチ</t>
    </rPh>
    <rPh sb="6" eb="9">
      <t>ヒジョウキン</t>
    </rPh>
    <rPh sb="10" eb="13">
      <t>イシスウ</t>
    </rPh>
    <rPh sb="15" eb="17">
      <t>ジドウ</t>
    </rPh>
    <rPh sb="17" eb="19">
      <t>ケイサン</t>
    </rPh>
    <phoneticPr fontId="3"/>
  </si>
  <si>
    <r>
      <t xml:space="preserve">医師数合計
</t>
    </r>
    <r>
      <rPr>
        <sz val="9"/>
        <color theme="1"/>
        <rFont val="Meiryo UI"/>
        <family val="3"/>
        <charset val="128"/>
      </rPr>
      <t>（自動計算）</t>
    </r>
    <rPh sb="0" eb="3">
      <t>イシスウ</t>
    </rPh>
    <rPh sb="3" eb="5">
      <t>ゴウケイ</t>
    </rPh>
    <rPh sb="7" eb="9">
      <t>ジドウ</t>
    </rPh>
    <rPh sb="9" eb="11">
      <t>ケイサン</t>
    </rPh>
    <phoneticPr fontId="3"/>
  </si>
  <si>
    <r>
      <t xml:space="preserve">医療機関数
</t>
    </r>
    <r>
      <rPr>
        <sz val="12"/>
        <color theme="1"/>
        <rFont val="Meiryo UI"/>
        <family val="3"/>
        <charset val="128"/>
      </rPr>
      <t>※自院除く（選択式）</t>
    </r>
    <rPh sb="0" eb="5">
      <t>イリョウキカンスウ</t>
    </rPh>
    <rPh sb="7" eb="9">
      <t>ジイン</t>
    </rPh>
    <rPh sb="9" eb="10">
      <t>ノゾ</t>
    </rPh>
    <rPh sb="12" eb="15">
      <t>センタクシキ</t>
    </rPh>
    <phoneticPr fontId="3"/>
  </si>
  <si>
    <r>
      <t xml:space="preserve">医療機関名
</t>
    </r>
    <r>
      <rPr>
        <sz val="12"/>
        <color theme="1"/>
        <rFont val="Meiryo UI"/>
        <family val="3"/>
        <charset val="128"/>
      </rPr>
      <t>（（４）ー１の回答から自動入力）</t>
    </r>
    <rPh sb="0" eb="2">
      <t>イリョウ</t>
    </rPh>
    <rPh sb="2" eb="4">
      <t>キカン</t>
    </rPh>
    <rPh sb="4" eb="5">
      <t>メイ</t>
    </rPh>
    <rPh sb="13" eb="15">
      <t>カイトウ</t>
    </rPh>
    <rPh sb="17" eb="19">
      <t>ジドウ</t>
    </rPh>
    <rPh sb="19" eb="21">
      <t>ニュウリョク</t>
    </rPh>
    <phoneticPr fontId="3"/>
  </si>
  <si>
    <r>
      <t xml:space="preserve">病床区分
</t>
    </r>
    <r>
      <rPr>
        <sz val="12"/>
        <color theme="1"/>
        <rFont val="Meiryo UI"/>
        <family val="3"/>
        <charset val="128"/>
      </rPr>
      <t>（選択式）</t>
    </r>
    <rPh sb="0" eb="2">
      <t>ビョウショウ</t>
    </rPh>
    <rPh sb="2" eb="4">
      <t>クブン</t>
    </rPh>
    <rPh sb="6" eb="9">
      <t>センタクシキ</t>
    </rPh>
    <phoneticPr fontId="3"/>
  </si>
  <si>
    <r>
      <t xml:space="preserve">病床機能
</t>
    </r>
    <r>
      <rPr>
        <sz val="12"/>
        <color theme="1"/>
        <rFont val="Meiryo UI"/>
        <family val="3"/>
        <charset val="128"/>
      </rPr>
      <t>（選択式）</t>
    </r>
    <rPh sb="0" eb="4">
      <t>ビョウショウキノウ</t>
    </rPh>
    <rPh sb="6" eb="9">
      <t>センタクシキ</t>
    </rPh>
    <phoneticPr fontId="3"/>
  </si>
  <si>
    <t>34 地域一般入院料１</t>
    <phoneticPr fontId="3"/>
  </si>
  <si>
    <t>35 地域一般入院料２</t>
    <phoneticPr fontId="3"/>
  </si>
  <si>
    <t>36 地域一般入院料３</t>
    <phoneticPr fontId="3"/>
  </si>
  <si>
    <t>37 一般病棟特別入院基本料</t>
    <phoneticPr fontId="3"/>
  </si>
  <si>
    <t>38 特定一般病棟入院料１</t>
    <phoneticPr fontId="3"/>
  </si>
  <si>
    <t>39 特定一般病棟入院料２</t>
    <phoneticPr fontId="3"/>
  </si>
  <si>
    <t>40 地域包括ケア病棟入院料１</t>
    <phoneticPr fontId="3"/>
  </si>
  <si>
    <t>41 地域包括ケア病棟入院料２</t>
    <phoneticPr fontId="3"/>
  </si>
  <si>
    <t>42 地域包括ケア病棟入院料３</t>
    <phoneticPr fontId="3"/>
  </si>
  <si>
    <t>43 地域包括ケア病棟入院料４</t>
    <phoneticPr fontId="3"/>
  </si>
  <si>
    <t>44 地域包括ケア入院医療管理料１</t>
    <phoneticPr fontId="3"/>
  </si>
  <si>
    <t>45 地域包括ケア入院医療管理料２</t>
    <phoneticPr fontId="3"/>
  </si>
  <si>
    <t>46 地域包括ケア入院医療管理料３</t>
    <phoneticPr fontId="3"/>
  </si>
  <si>
    <t>47 地域包括ケア入院医療管理料４</t>
    <phoneticPr fontId="3"/>
  </si>
  <si>
    <t>48 回復期ﾘﾊﾋﾞﾘﾃｰｼｮﾝ病棟入院料１</t>
    <phoneticPr fontId="3"/>
  </si>
  <si>
    <t>49 回復期ﾘﾊﾋﾞﾘﾃｰｼｮﾝ病棟入院料２</t>
    <phoneticPr fontId="3"/>
  </si>
  <si>
    <t>50 回復期ﾘﾊﾋﾞﾘﾃｰｼｮﾝ病棟入院料３</t>
    <phoneticPr fontId="3"/>
  </si>
  <si>
    <t>51 回復期ﾘﾊﾋﾞﾘﾃｰｼｮﾝ病棟入院料４</t>
    <phoneticPr fontId="3"/>
  </si>
  <si>
    <t>52 回復期ﾘﾊﾋﾞﾘﾃｰｼｮﾝ病棟入院料５</t>
    <phoneticPr fontId="3"/>
  </si>
  <si>
    <t>53 回復期ﾘﾊﾋﾞﾘﾃｰｼｮﾝ病棟入院料６</t>
    <phoneticPr fontId="3"/>
  </si>
  <si>
    <t>54 緩和ケア病棟入院料１</t>
    <phoneticPr fontId="3"/>
  </si>
  <si>
    <t>55 緩和ケア病棟入院料２</t>
    <phoneticPr fontId="3"/>
  </si>
  <si>
    <t>56 療養病棟入院料１</t>
    <phoneticPr fontId="3"/>
  </si>
  <si>
    <t>57 療養病棟入院料２</t>
    <phoneticPr fontId="3"/>
  </si>
  <si>
    <t>58 療養病棟特別入院基本料</t>
    <phoneticPr fontId="3"/>
  </si>
  <si>
    <t>59 介護療養病床</t>
    <phoneticPr fontId="3"/>
  </si>
  <si>
    <t>60 特殊疾患入院医療管理料</t>
    <phoneticPr fontId="3"/>
  </si>
  <si>
    <t>61 特殊疾患病棟入院料１</t>
    <phoneticPr fontId="3"/>
  </si>
  <si>
    <t>62 特殊疾患病棟入院料２</t>
    <phoneticPr fontId="3"/>
  </si>
  <si>
    <t>63 障害者施設等７対１入院基本料</t>
    <phoneticPr fontId="3"/>
  </si>
  <si>
    <t>64 障害者施設等10対１入院基本料</t>
    <phoneticPr fontId="3"/>
  </si>
  <si>
    <t>65 障害者施設等13対１入院基本料</t>
    <phoneticPr fontId="3"/>
  </si>
  <si>
    <t>66 障害者施設等15対１入院基本料</t>
    <phoneticPr fontId="3"/>
  </si>
  <si>
    <t>67 診療報酬上及び介護報酬上の入院料の届出なしの病床</t>
    <phoneticPr fontId="3"/>
  </si>
  <si>
    <t>社会医療法人純幸会関西メディカル病院</t>
  </si>
  <si>
    <t>公益財団法人唐澤記念会大阪脳神経外科病院</t>
  </si>
  <si>
    <t>公的①</t>
    <rPh sb="0" eb="2">
      <t>コウテキ</t>
    </rPh>
    <phoneticPr fontId="10"/>
  </si>
  <si>
    <t>医療法人医誠会茨木医誠会病院</t>
  </si>
  <si>
    <t>社会医療法人祐生会茨木みどりヶ丘病院</t>
  </si>
  <si>
    <t>医療法人仁悠会辻野病院</t>
  </si>
  <si>
    <t>医療法人ラポール会青山脳神経外科病院</t>
  </si>
  <si>
    <t>老寿やすらぎ病院</t>
  </si>
  <si>
    <t>社会福祉法人恩賜財団大阪府済生会新泉南病院</t>
  </si>
  <si>
    <t>社会福祉法人恩賜財団済生会支部大阪府済生会大阪北リハビリテーション病院</t>
  </si>
  <si>
    <t>医療法人啓信会大阪整形外科病院</t>
  </si>
  <si>
    <t>医療法人生樹会浦上病院</t>
  </si>
  <si>
    <t>医療法人寺西報恩会長吉総合病院</t>
  </si>
  <si>
    <t>令和５年度病院プラン調査対象医療機関一覧（令和５年６月30日時点）</t>
    <rPh sb="0" eb="2">
      <t>レイワ</t>
    </rPh>
    <rPh sb="3" eb="5">
      <t>ネンド</t>
    </rPh>
    <rPh sb="5" eb="7">
      <t>ビョウイン</t>
    </rPh>
    <rPh sb="18" eb="20">
      <t>イチラン</t>
    </rPh>
    <rPh sb="21" eb="23">
      <t>レイワ</t>
    </rPh>
    <rPh sb="24" eb="25">
      <t>ネン</t>
    </rPh>
    <rPh sb="26" eb="27">
      <t>ガツ</t>
    </rPh>
    <rPh sb="29" eb="30">
      <t>ニチ</t>
    </rPh>
    <rPh sb="30" eb="32">
      <t>ジテン</t>
    </rPh>
    <phoneticPr fontId="3"/>
  </si>
  <si>
    <t>社会医療法人警和会大阪警察病院</t>
    <rPh sb="0" eb="2">
      <t>シャカイ</t>
    </rPh>
    <phoneticPr fontId="3"/>
  </si>
  <si>
    <t>社会医療法人警和会第二大阪警察病院</t>
    <rPh sb="0" eb="2">
      <t>シャカイ</t>
    </rPh>
    <phoneticPr fontId="3"/>
  </si>
  <si>
    <t>34 地域一般入院料１</t>
  </si>
  <si>
    <t>35 地域一般入院料２</t>
  </si>
  <si>
    <t>36 地域一般入院料３</t>
  </si>
  <si>
    <t>37 一般病棟特別入院基本料</t>
  </si>
  <si>
    <t>38 特定一般病棟入院料１</t>
  </si>
  <si>
    <t>39 特定一般病棟入院料２</t>
  </si>
  <si>
    <t>40 地域包括ケア病棟入院料１</t>
  </si>
  <si>
    <t>41 地域包括ケア病棟入院料２</t>
  </si>
  <si>
    <t>42 地域包括ケア病棟入院料３</t>
  </si>
  <si>
    <t>43 地域包括ケア病棟入院料４</t>
  </si>
  <si>
    <t>44 地域包括ケア入院医療管理料１</t>
  </si>
  <si>
    <t>45 地域包括ケア入院医療管理料２</t>
  </si>
  <si>
    <t>46 地域包括ケア入院医療管理料３</t>
  </si>
  <si>
    <t>47 地域包括ケア入院医療管理料４</t>
  </si>
  <si>
    <t>48 回復期ﾘﾊﾋﾞﾘﾃｰｼｮﾝ病棟入院料１</t>
  </si>
  <si>
    <t>49 回復期ﾘﾊﾋﾞﾘﾃｰｼｮﾝ病棟入院料２</t>
  </si>
  <si>
    <t>50 回復期ﾘﾊﾋﾞﾘﾃｰｼｮﾝ病棟入院料３</t>
  </si>
  <si>
    <t>51 回復期ﾘﾊﾋﾞﾘﾃｰｼｮﾝ病棟入院料４</t>
  </si>
  <si>
    <t>52 回復期ﾘﾊﾋﾞﾘﾃｰｼｮﾝ病棟入院料５</t>
  </si>
  <si>
    <t>53 回復期ﾘﾊﾋﾞﾘﾃｰｼｮﾝ病棟入院料６</t>
  </si>
  <si>
    <t>54 緩和ケア病棟入院料１</t>
  </si>
  <si>
    <t>55 緩和ケア病棟入院料２</t>
  </si>
  <si>
    <t>56 療養病棟入院料１</t>
  </si>
  <si>
    <t>57 療養病棟入院料２</t>
  </si>
  <si>
    <t>58 療養病棟特別入院基本料</t>
  </si>
  <si>
    <t>59 介護療養病床</t>
  </si>
  <si>
    <t>60 特殊疾患入院医療管理料</t>
  </si>
  <si>
    <t>61 特殊疾患病棟入院料１</t>
  </si>
  <si>
    <t>62 特殊疾患病棟入院料２</t>
  </si>
  <si>
    <t>63 障害者施設等７対１入院基本料</t>
  </si>
  <si>
    <t>64 障害者施設等10対１入院基本料</t>
  </si>
  <si>
    <t>65 障害者施設等13対１入院基本料</t>
  </si>
  <si>
    <t>66 障害者施設等15対１入院基本料</t>
  </si>
  <si>
    <t>メールアドレス</t>
    <phoneticPr fontId="3"/>
  </si>
  <si>
    <t>電話番号</t>
    <rPh sb="0" eb="4">
      <t>デンワバンゴウ</t>
    </rPh>
    <phoneticPr fontId="3"/>
  </si>
  <si>
    <t>常勤
看護師数</t>
    <rPh sb="0" eb="2">
      <t>ジョウキン</t>
    </rPh>
    <rPh sb="3" eb="6">
      <t>カンゴシ</t>
    </rPh>
    <rPh sb="6" eb="7">
      <t>スウ</t>
    </rPh>
    <phoneticPr fontId="3"/>
  </si>
  <si>
    <t>非常勤
看護師数</t>
    <rPh sb="0" eb="3">
      <t>ヒジョウキン</t>
    </rPh>
    <rPh sb="4" eb="7">
      <t>カンゴシ</t>
    </rPh>
    <rPh sb="7" eb="8">
      <t>スウ</t>
    </rPh>
    <phoneticPr fontId="3"/>
  </si>
  <si>
    <t>高度急性期</t>
    <phoneticPr fontId="3"/>
  </si>
  <si>
    <t>急性期</t>
    <phoneticPr fontId="3"/>
  </si>
  <si>
    <t>慢性期</t>
    <phoneticPr fontId="3"/>
  </si>
  <si>
    <t>休棟中</t>
    <phoneticPr fontId="3"/>
  </si>
  <si>
    <t>回復期_地域</t>
    <phoneticPr fontId="3"/>
  </si>
  <si>
    <t>回復期_リハ</t>
    <phoneticPr fontId="3"/>
  </si>
  <si>
    <t>休棟予定</t>
    <phoneticPr fontId="3"/>
  </si>
  <si>
    <t>廃止予定</t>
    <phoneticPr fontId="3"/>
  </si>
  <si>
    <t>介護施設等</t>
    <phoneticPr fontId="3"/>
  </si>
  <si>
    <t>67 介護報酬上の入院料の届出なしの病床</t>
  </si>
  <si>
    <t>67 介護報酬上の入院料の届出なしの病床</t>
    <phoneticPr fontId="3"/>
  </si>
  <si>
    <t>68 介護医療院</t>
    <rPh sb="3" eb="5">
      <t>カイゴ</t>
    </rPh>
    <rPh sb="5" eb="7">
      <t>イリョウ</t>
    </rPh>
    <rPh sb="7" eb="8">
      <t>イン</t>
    </rPh>
    <phoneticPr fontId="2"/>
  </si>
  <si>
    <t>69 介護老人保健施設</t>
    <rPh sb="3" eb="5">
      <t>カイゴ</t>
    </rPh>
    <rPh sb="5" eb="7">
      <t>ロウジン</t>
    </rPh>
    <rPh sb="7" eb="9">
      <t>ホケン</t>
    </rPh>
    <rPh sb="9" eb="11">
      <t>シセツ</t>
    </rPh>
    <phoneticPr fontId="2"/>
  </si>
  <si>
    <t>70 その他介護施設・福祉施設</t>
    <rPh sb="5" eb="6">
      <t>ホカ</t>
    </rPh>
    <rPh sb="6" eb="8">
      <t>カイゴ</t>
    </rPh>
    <rPh sb="8" eb="10">
      <t>シセツ</t>
    </rPh>
    <rPh sb="11" eb="13">
      <t>フクシ</t>
    </rPh>
    <rPh sb="13" eb="15">
      <t>シセツ</t>
    </rPh>
    <phoneticPr fontId="2"/>
  </si>
  <si>
    <t>71 休棟予定</t>
    <rPh sb="3" eb="4">
      <t>キュウ</t>
    </rPh>
    <rPh sb="4" eb="5">
      <t>トウ</t>
    </rPh>
    <rPh sb="5" eb="7">
      <t>ヨテイ</t>
    </rPh>
    <phoneticPr fontId="2"/>
  </si>
  <si>
    <t>72 廃止予定</t>
    <rPh sb="3" eb="5">
      <t>ハイシ</t>
    </rPh>
    <rPh sb="5" eb="7">
      <t>ヨテイ</t>
    </rPh>
    <phoneticPr fontId="2"/>
  </si>
  <si>
    <t>　（５）2025年もしくはこれ以降に向けた病床機能の変更等の検討内容（概要）【自由記載】</t>
    <rPh sb="8" eb="9">
      <t>ネン</t>
    </rPh>
    <rPh sb="15" eb="17">
      <t>イコウ</t>
    </rPh>
    <rPh sb="18" eb="19">
      <t>ム</t>
    </rPh>
    <rPh sb="21" eb="23">
      <t>ビョウショウ</t>
    </rPh>
    <rPh sb="23" eb="25">
      <t>キノウ</t>
    </rPh>
    <rPh sb="26" eb="28">
      <t>ヘンコウ</t>
    </rPh>
    <rPh sb="28" eb="29">
      <t>トウ</t>
    </rPh>
    <rPh sb="30" eb="32">
      <t>ケントウ</t>
    </rPh>
    <rPh sb="32" eb="34">
      <t>ナイヨウ</t>
    </rPh>
    <rPh sb="35" eb="37">
      <t>ガイヨウ</t>
    </rPh>
    <rPh sb="39" eb="41">
      <t>ジユウ</t>
    </rPh>
    <rPh sb="41" eb="43">
      <t>キサイ</t>
    </rPh>
    <phoneticPr fontId="3"/>
  </si>
  <si>
    <t>休棟予定</t>
    <rPh sb="0" eb="4">
      <t>キュウトウヨテイ</t>
    </rPh>
    <phoneticPr fontId="3"/>
  </si>
  <si>
    <t>介護施設等</t>
    <rPh sb="0" eb="4">
      <t>カイゴシセツ</t>
    </rPh>
    <rPh sb="4" eb="5">
      <t>ナド</t>
    </rPh>
    <phoneticPr fontId="3"/>
  </si>
  <si>
    <t>回復期_地域</t>
    <rPh sb="0" eb="3">
      <t>カイフクキ</t>
    </rPh>
    <rPh sb="4" eb="6">
      <t>チイキ</t>
    </rPh>
    <phoneticPr fontId="3"/>
  </si>
  <si>
    <t>回復期_リハ</t>
    <rPh sb="0" eb="3">
      <t>カイフクキ</t>
    </rPh>
    <phoneticPr fontId="3"/>
  </si>
  <si>
    <r>
      <t xml:space="preserve">常勤
医師数
</t>
    </r>
    <r>
      <rPr>
        <sz val="6"/>
        <color theme="1"/>
        <rFont val="Meiryo UI"/>
        <family val="3"/>
        <charset val="128"/>
      </rPr>
      <t>※３－（２）で可と回答した場合</t>
    </r>
    <rPh sb="0" eb="2">
      <t>ジョウキン</t>
    </rPh>
    <rPh sb="3" eb="6">
      <t>イシスウ</t>
    </rPh>
    <rPh sb="14" eb="15">
      <t>カ</t>
    </rPh>
    <rPh sb="16" eb="18">
      <t>カイトウ</t>
    </rPh>
    <rPh sb="20" eb="22">
      <t>バアイ</t>
    </rPh>
    <phoneticPr fontId="3"/>
  </si>
  <si>
    <r>
      <t xml:space="preserve">非常勤
医師数
</t>
    </r>
    <r>
      <rPr>
        <sz val="6"/>
        <color theme="1"/>
        <rFont val="Meiryo UI"/>
        <family val="3"/>
        <charset val="128"/>
      </rPr>
      <t>※３－（２）で可と回答した場合</t>
    </r>
    <rPh sb="0" eb="3">
      <t>ヒジョウキン</t>
    </rPh>
    <rPh sb="4" eb="7">
      <t>イシスウ</t>
    </rPh>
    <phoneticPr fontId="3"/>
  </si>
  <si>
    <t>廃止予定</t>
    <rPh sb="0" eb="4">
      <t>ハイシヨテイ</t>
    </rPh>
    <phoneticPr fontId="3"/>
  </si>
  <si>
    <t>回復期_地域</t>
    <rPh sb="0" eb="3">
      <t>カイフクキ</t>
    </rPh>
    <rPh sb="4" eb="6">
      <t>チイキ</t>
    </rPh>
    <phoneticPr fontId="3"/>
  </si>
  <si>
    <t>回復期_リハ</t>
    <rPh sb="0" eb="3">
      <t>カイフクキ</t>
    </rPh>
    <phoneticPr fontId="3"/>
  </si>
  <si>
    <t>チェック欄</t>
    <rPh sb="4" eb="5">
      <t>ラン</t>
    </rPh>
    <phoneticPr fontId="3"/>
  </si>
  <si>
    <r>
      <t xml:space="preserve">病棟名
【2023（令和５）年
７月１日時点】
</t>
    </r>
    <r>
      <rPr>
        <u/>
        <sz val="9"/>
        <color theme="1"/>
        <rFont val="Meiryo UI"/>
        <family val="3"/>
        <charset val="128"/>
      </rPr>
      <t>（３－（３）の回答から自動入力）</t>
    </r>
    <rPh sb="0" eb="3">
      <t>ビョウトウメイ</t>
    </rPh>
    <rPh sb="10" eb="12">
      <t>レイワ</t>
    </rPh>
    <rPh sb="14" eb="15">
      <t>ネン</t>
    </rPh>
    <rPh sb="17" eb="18">
      <t>ガツ</t>
    </rPh>
    <rPh sb="19" eb="20">
      <t>ニチ</t>
    </rPh>
    <rPh sb="20" eb="22">
      <t>ジテン</t>
    </rPh>
    <rPh sb="31" eb="33">
      <t>カイトウ</t>
    </rPh>
    <rPh sb="35" eb="39">
      <t>ジドウニュウリョク</t>
    </rPh>
    <phoneticPr fontId="3"/>
  </si>
  <si>
    <r>
      <t xml:space="preserve">病床区分
</t>
    </r>
    <r>
      <rPr>
        <sz val="11"/>
        <color theme="1"/>
        <rFont val="Meiryo UI"/>
        <family val="3"/>
        <charset val="128"/>
      </rPr>
      <t>（選択式）</t>
    </r>
    <rPh sb="0" eb="2">
      <t>ビョウショウ</t>
    </rPh>
    <rPh sb="2" eb="4">
      <t>クブン</t>
    </rPh>
    <rPh sb="6" eb="9">
      <t>センタクシキ</t>
    </rPh>
    <phoneticPr fontId="3"/>
  </si>
  <si>
    <r>
      <t xml:space="preserve">病床機能
</t>
    </r>
    <r>
      <rPr>
        <sz val="11"/>
        <color theme="1"/>
        <rFont val="Meiryo UI"/>
        <family val="3"/>
        <charset val="128"/>
      </rPr>
      <t>（選択式）</t>
    </r>
    <rPh sb="0" eb="4">
      <t>ビョウショウキノウ</t>
    </rPh>
    <rPh sb="6" eb="9">
      <t>センタクシキ</t>
    </rPh>
    <phoneticPr fontId="3"/>
  </si>
  <si>
    <r>
      <t xml:space="preserve">病床機能
</t>
    </r>
    <r>
      <rPr>
        <sz val="11"/>
        <color theme="1"/>
        <rFont val="Meiryo UI"/>
        <family val="3"/>
        <charset val="128"/>
      </rPr>
      <t>（選択式）</t>
    </r>
    <rPh sb="0" eb="2">
      <t>ビョウショウ</t>
    </rPh>
    <rPh sb="2" eb="4">
      <t>キノウ</t>
    </rPh>
    <rPh sb="6" eb="9">
      <t>センタクシキ</t>
    </rPh>
    <phoneticPr fontId="3"/>
  </si>
  <si>
    <t>休棟予定</t>
    <rPh sb="0" eb="1">
      <t>キュウ</t>
    </rPh>
    <rPh sb="1" eb="2">
      <t>トウ</t>
    </rPh>
    <rPh sb="2" eb="4">
      <t>ヨテイ</t>
    </rPh>
    <phoneticPr fontId="3"/>
  </si>
  <si>
    <t>介護施設等</t>
    <rPh sb="0" eb="5">
      <t>カイゴシセツナド</t>
    </rPh>
    <phoneticPr fontId="3"/>
  </si>
  <si>
    <t>休棟中・休棟予定</t>
    <rPh sb="0" eb="3">
      <t>キュウトウチュウ</t>
    </rPh>
    <rPh sb="4" eb="6">
      <t>キュウトウ</t>
    </rPh>
    <rPh sb="6" eb="8">
      <t>ヨテイ</t>
    </rPh>
    <phoneticPr fontId="3"/>
  </si>
  <si>
    <t>病棟31</t>
    <rPh sb="0" eb="2">
      <t>ビョウトウ</t>
    </rPh>
    <phoneticPr fontId="3"/>
  </si>
  <si>
    <t>病棟32</t>
    <rPh sb="0" eb="2">
      <t>ビョウトウ</t>
    </rPh>
    <phoneticPr fontId="3"/>
  </si>
  <si>
    <t>病棟33</t>
    <rPh sb="0" eb="2">
      <t>ビョウトウ</t>
    </rPh>
    <phoneticPr fontId="3"/>
  </si>
  <si>
    <t>病棟34</t>
    <rPh sb="0" eb="2">
      <t>ビョウトウ</t>
    </rPh>
    <phoneticPr fontId="3"/>
  </si>
  <si>
    <t>病棟35</t>
    <rPh sb="0" eb="2">
      <t>ビョウトウ</t>
    </rPh>
    <phoneticPr fontId="3"/>
  </si>
  <si>
    <t>病棟36</t>
    <rPh sb="0" eb="2">
      <t>ビョウトウ</t>
    </rPh>
    <phoneticPr fontId="3"/>
  </si>
  <si>
    <t>病棟37</t>
    <rPh sb="0" eb="2">
      <t>ビョウトウ</t>
    </rPh>
    <phoneticPr fontId="3"/>
  </si>
  <si>
    <t>病棟38</t>
    <rPh sb="0" eb="2">
      <t>ビョウトウ</t>
    </rPh>
    <phoneticPr fontId="3"/>
  </si>
  <si>
    <t>病棟39</t>
    <rPh sb="0" eb="2">
      <t>ビョウトウ</t>
    </rPh>
    <phoneticPr fontId="3"/>
  </si>
  <si>
    <t>病棟40</t>
    <rPh sb="0" eb="2">
      <t>ビョウトウ</t>
    </rPh>
    <phoneticPr fontId="3"/>
  </si>
  <si>
    <t>病棟41</t>
    <rPh sb="0" eb="2">
      <t>ビョウトウ</t>
    </rPh>
    <phoneticPr fontId="3"/>
  </si>
  <si>
    <t>病棟42</t>
    <rPh sb="0" eb="2">
      <t>ビョウトウ</t>
    </rPh>
    <phoneticPr fontId="3"/>
  </si>
  <si>
    <t>病棟43</t>
    <rPh sb="0" eb="2">
      <t>ビョウトウ</t>
    </rPh>
    <phoneticPr fontId="3"/>
  </si>
  <si>
    <t>病棟44</t>
    <rPh sb="0" eb="2">
      <t>ビョウトウ</t>
    </rPh>
    <phoneticPr fontId="3"/>
  </si>
  <si>
    <t>病棟45</t>
    <rPh sb="0" eb="2">
      <t>ビョウトウ</t>
    </rPh>
    <phoneticPr fontId="3"/>
  </si>
  <si>
    <t>病棟46</t>
    <rPh sb="0" eb="2">
      <t>ビョウトウ</t>
    </rPh>
    <phoneticPr fontId="3"/>
  </si>
  <si>
    <t>病棟47</t>
    <rPh sb="0" eb="2">
      <t>ビョウトウ</t>
    </rPh>
    <phoneticPr fontId="3"/>
  </si>
  <si>
    <t>病棟48</t>
    <rPh sb="0" eb="2">
      <t>ビョウトウ</t>
    </rPh>
    <phoneticPr fontId="3"/>
  </si>
  <si>
    <t>病棟49</t>
    <rPh sb="0" eb="2">
      <t>ビョウトウ</t>
    </rPh>
    <phoneticPr fontId="3"/>
  </si>
  <si>
    <t>病棟50</t>
    <rPh sb="0" eb="2">
      <t>ビョウトウ</t>
    </rPh>
    <phoneticPr fontId="3"/>
  </si>
  <si>
    <t>病棟３１</t>
    <rPh sb="0" eb="2">
      <t>ビョウトウ</t>
    </rPh>
    <phoneticPr fontId="3"/>
  </si>
  <si>
    <t>病棟３２</t>
    <rPh sb="0" eb="2">
      <t>ビョウトウ</t>
    </rPh>
    <phoneticPr fontId="3"/>
  </si>
  <si>
    <t>病棟３３</t>
    <rPh sb="0" eb="2">
      <t>ビョウトウ</t>
    </rPh>
    <phoneticPr fontId="3"/>
  </si>
  <si>
    <t>病棟３４</t>
    <rPh sb="0" eb="2">
      <t>ビョウトウ</t>
    </rPh>
    <phoneticPr fontId="3"/>
  </si>
  <si>
    <t>病棟３５</t>
    <rPh sb="0" eb="2">
      <t>ビョウトウ</t>
    </rPh>
    <phoneticPr fontId="3"/>
  </si>
  <si>
    <t>病棟３６</t>
    <rPh sb="0" eb="2">
      <t>ビョウトウ</t>
    </rPh>
    <phoneticPr fontId="3"/>
  </si>
  <si>
    <t>病棟３７</t>
    <rPh sb="0" eb="2">
      <t>ビョウトウ</t>
    </rPh>
    <phoneticPr fontId="3"/>
  </si>
  <si>
    <t>病棟３８</t>
    <rPh sb="0" eb="2">
      <t>ビョウトウ</t>
    </rPh>
    <phoneticPr fontId="3"/>
  </si>
  <si>
    <t>病棟３９</t>
    <rPh sb="0" eb="2">
      <t>ビョウトウ</t>
    </rPh>
    <phoneticPr fontId="3"/>
  </si>
  <si>
    <t>病棟４０</t>
    <rPh sb="0" eb="2">
      <t>ビョウトウ</t>
    </rPh>
    <phoneticPr fontId="3"/>
  </si>
  <si>
    <t>病棟４１</t>
    <rPh sb="0" eb="2">
      <t>ビョウトウ</t>
    </rPh>
    <phoneticPr fontId="3"/>
  </si>
  <si>
    <t>病棟４２</t>
    <rPh sb="0" eb="2">
      <t>ビョウトウ</t>
    </rPh>
    <phoneticPr fontId="3"/>
  </si>
  <si>
    <t>病棟４３</t>
    <rPh sb="0" eb="2">
      <t>ビョウトウ</t>
    </rPh>
    <phoneticPr fontId="3"/>
  </si>
  <si>
    <t>病棟４４</t>
    <rPh sb="0" eb="2">
      <t>ビョウトウ</t>
    </rPh>
    <phoneticPr fontId="3"/>
  </si>
  <si>
    <t>病棟４５</t>
    <rPh sb="0" eb="2">
      <t>ビョウトウ</t>
    </rPh>
    <phoneticPr fontId="3"/>
  </si>
  <si>
    <t>病棟４６</t>
    <rPh sb="0" eb="2">
      <t>ビョウトウ</t>
    </rPh>
    <phoneticPr fontId="3"/>
  </si>
  <si>
    <t>病棟４７</t>
    <rPh sb="0" eb="2">
      <t>ビョウトウ</t>
    </rPh>
    <phoneticPr fontId="3"/>
  </si>
  <si>
    <t>病棟４８</t>
    <rPh sb="0" eb="2">
      <t>ビョウトウ</t>
    </rPh>
    <phoneticPr fontId="3"/>
  </si>
  <si>
    <t>病棟４９</t>
    <rPh sb="0" eb="2">
      <t>ビョウトウ</t>
    </rPh>
    <phoneticPr fontId="3"/>
  </si>
  <si>
    <t>病棟５０</t>
    <rPh sb="0" eb="2">
      <t>ビョウトウ</t>
    </rPh>
    <phoneticPr fontId="3"/>
  </si>
  <si>
    <t>８　 患者の転院・転棟状況</t>
    <rPh sb="3" eb="5">
      <t>カンジャ</t>
    </rPh>
    <rPh sb="6" eb="8">
      <t>テンイン</t>
    </rPh>
    <rPh sb="9" eb="11">
      <t>テントウ</t>
    </rPh>
    <rPh sb="11" eb="13">
      <t>ジョウキョウ</t>
    </rPh>
    <phoneticPr fontId="3"/>
  </si>
  <si>
    <t>①ほとんどの事例について、円滑に転院・転棟が進んでいる。</t>
    <rPh sb="6" eb="8">
      <t>ジレイ</t>
    </rPh>
    <rPh sb="13" eb="15">
      <t>エンカツ</t>
    </rPh>
    <rPh sb="16" eb="18">
      <t>テンイン</t>
    </rPh>
    <rPh sb="19" eb="20">
      <t>テン</t>
    </rPh>
    <rPh sb="20" eb="21">
      <t>トウ</t>
    </rPh>
    <rPh sb="22" eb="23">
      <t>スス</t>
    </rPh>
    <phoneticPr fontId="3"/>
  </si>
  <si>
    <t>②円滑に転院・転棟が進んでいる事例がどちらかというと多い。</t>
    <phoneticPr fontId="3"/>
  </si>
  <si>
    <t>③円滑に転院・転棟が進んでいない事例がどちらかというと多い。</t>
    <rPh sb="27" eb="28">
      <t>オオ</t>
    </rPh>
    <phoneticPr fontId="3"/>
  </si>
  <si>
    <t>④ほとんどの事例について、円滑に転院・転棟進んでいない。</t>
    <rPh sb="6" eb="8">
      <t>ジレイ</t>
    </rPh>
    <rPh sb="13" eb="15">
      <t>エンカツ</t>
    </rPh>
    <rPh sb="16" eb="18">
      <t>テンイン</t>
    </rPh>
    <rPh sb="19" eb="21">
      <t>テントウ</t>
    </rPh>
    <rPh sb="21" eb="22">
      <t>スス</t>
    </rPh>
    <phoneticPr fontId="3"/>
  </si>
  <si>
    <t>①平均の待機期間（０日：当日入院）</t>
    <rPh sb="1" eb="3">
      <t>ヘイキン</t>
    </rPh>
    <rPh sb="4" eb="6">
      <t>タイキ</t>
    </rPh>
    <rPh sb="6" eb="8">
      <t>キカン</t>
    </rPh>
    <rPh sb="10" eb="11">
      <t>ニチ</t>
    </rPh>
    <rPh sb="12" eb="14">
      <t>トウジツ</t>
    </rPh>
    <rPh sb="14" eb="16">
      <t>ニュウイン</t>
    </rPh>
    <phoneticPr fontId="3"/>
  </si>
  <si>
    <t>②平均の待機期間（１週間未満）</t>
    <rPh sb="1" eb="3">
      <t>ヘイキン</t>
    </rPh>
    <rPh sb="4" eb="6">
      <t>タイキ</t>
    </rPh>
    <rPh sb="6" eb="8">
      <t>キカン</t>
    </rPh>
    <rPh sb="10" eb="12">
      <t>シュウカン</t>
    </rPh>
    <rPh sb="12" eb="14">
      <t>ミマン</t>
    </rPh>
    <phoneticPr fontId="3"/>
  </si>
  <si>
    <t>③平均の待機期間（１週間～１か月未満）</t>
    <rPh sb="1" eb="3">
      <t>ヘイキン</t>
    </rPh>
    <rPh sb="4" eb="6">
      <t>タイキ</t>
    </rPh>
    <rPh sb="6" eb="8">
      <t>キカン</t>
    </rPh>
    <phoneticPr fontId="3"/>
  </si>
  <si>
    <t>⑥平均の待機期間（１か月以上）</t>
    <rPh sb="1" eb="3">
      <t>ヘイキン</t>
    </rPh>
    <rPh sb="4" eb="6">
      <t>タイキ</t>
    </rPh>
    <rPh sb="6" eb="8">
      <t>キカン</t>
    </rPh>
    <rPh sb="11" eb="12">
      <t>ゲツ</t>
    </rPh>
    <rPh sb="12" eb="14">
      <t>イジョウ</t>
    </rPh>
    <phoneticPr fontId="3"/>
  </si>
  <si>
    <t>①肺炎患者の入院治療</t>
    <rPh sb="1" eb="3">
      <t>ハイエン</t>
    </rPh>
    <rPh sb="3" eb="5">
      <t>カンジャ</t>
    </rPh>
    <rPh sb="6" eb="8">
      <t>ニュウイン</t>
    </rPh>
    <rPh sb="8" eb="10">
      <t>チリョウ</t>
    </rPh>
    <phoneticPr fontId="3"/>
  </si>
  <si>
    <t>②大腿骨頸部骨折・腰椎圧迫骨折患者の入院治療</t>
    <rPh sb="1" eb="4">
      <t>ダイタイコツ</t>
    </rPh>
    <rPh sb="4" eb="6">
      <t>ケイブ</t>
    </rPh>
    <rPh sb="6" eb="8">
      <t>コッセツ</t>
    </rPh>
    <rPh sb="9" eb="11">
      <t>ヨウツイ</t>
    </rPh>
    <rPh sb="11" eb="13">
      <t>アッパク</t>
    </rPh>
    <rPh sb="13" eb="15">
      <t>コッセツ</t>
    </rPh>
    <rPh sb="15" eb="17">
      <t>カンジャ</t>
    </rPh>
    <rPh sb="18" eb="20">
      <t>ニュウイン</t>
    </rPh>
    <rPh sb="20" eb="22">
      <t>チリョウ</t>
    </rPh>
    <phoneticPr fontId="3"/>
  </si>
  <si>
    <t>③尿路感染症患者の入院治療</t>
    <rPh sb="1" eb="6">
      <t>ニョウロカンセンショウ</t>
    </rPh>
    <rPh sb="6" eb="8">
      <t>カンジャ</t>
    </rPh>
    <rPh sb="9" eb="11">
      <t>ニュウイン</t>
    </rPh>
    <rPh sb="11" eb="13">
      <t>チリョウ</t>
    </rPh>
    <phoneticPr fontId="3"/>
  </si>
  <si>
    <t>④心不全患者の入院治療</t>
    <rPh sb="1" eb="4">
      <t>シンフゼン</t>
    </rPh>
    <rPh sb="4" eb="6">
      <t>カンジャ</t>
    </rPh>
    <rPh sb="7" eb="11">
      <t>ニュウインチリョウ</t>
    </rPh>
    <phoneticPr fontId="3"/>
  </si>
  <si>
    <t>⑤リハビリ（急性期症状を脱した患者に対するリハビリ）</t>
    <rPh sb="6" eb="9">
      <t>キュウセイキ</t>
    </rPh>
    <rPh sb="9" eb="11">
      <t>ショウジョウ</t>
    </rPh>
    <rPh sb="12" eb="13">
      <t>ダッ</t>
    </rPh>
    <rPh sb="15" eb="17">
      <t>カンジャ</t>
    </rPh>
    <rPh sb="18" eb="19">
      <t>タイ</t>
    </rPh>
    <phoneticPr fontId="3"/>
  </si>
  <si>
    <t>⑥その他</t>
    <rPh sb="3" eb="4">
      <t>タ</t>
    </rPh>
    <phoneticPr fontId="3"/>
  </si>
  <si>
    <r>
      <rPr>
        <sz val="12"/>
        <color theme="1"/>
        <rFont val="Meiryo UI"/>
        <family val="3"/>
        <charset val="128"/>
      </rPr>
      <t>市区町村</t>
    </r>
    <r>
      <rPr>
        <sz val="11"/>
        <color theme="1"/>
        <rFont val="Meiryo UI"/>
        <family val="3"/>
        <charset val="128"/>
      </rPr>
      <t xml:space="preserve">
(選択式）</t>
    </r>
    <rPh sb="0" eb="2">
      <t>シク</t>
    </rPh>
    <rPh sb="2" eb="4">
      <t>チョウソン</t>
    </rPh>
    <rPh sb="6" eb="9">
      <t>センタクシキ</t>
    </rPh>
    <phoneticPr fontId="3"/>
  </si>
  <si>
    <r>
      <t xml:space="preserve">感染症
</t>
    </r>
    <r>
      <rPr>
        <sz val="14"/>
        <color theme="1"/>
        <rFont val="Meiryo UI"/>
        <family val="3"/>
        <charset val="128"/>
      </rPr>
      <t>（新興・再興感染症等）</t>
    </r>
    <rPh sb="0" eb="3">
      <t>カンセンショウ</t>
    </rPh>
    <rPh sb="5" eb="7">
      <t>シンコウ</t>
    </rPh>
    <rPh sb="8" eb="10">
      <t>サイコウ</t>
    </rPh>
    <rPh sb="10" eb="13">
      <t>カンセンショウ</t>
    </rPh>
    <rPh sb="13" eb="14">
      <t>ナド</t>
    </rPh>
    <phoneticPr fontId="3"/>
  </si>
  <si>
    <t>　※各項目における具体的な手術例は、令和５年度病院プラン確認・記入要領を参照してください。</t>
    <rPh sb="2" eb="3">
      <t>カク</t>
    </rPh>
    <rPh sb="3" eb="5">
      <t>コウモク</t>
    </rPh>
    <rPh sb="9" eb="12">
      <t>グタイテキ</t>
    </rPh>
    <rPh sb="13" eb="15">
      <t>シュジュツ</t>
    </rPh>
    <rPh sb="15" eb="16">
      <t>レイ</t>
    </rPh>
    <rPh sb="18" eb="20">
      <t>レイワ</t>
    </rPh>
    <rPh sb="21" eb="23">
      <t>ネンド</t>
    </rPh>
    <rPh sb="23" eb="25">
      <t>ビョウイン</t>
    </rPh>
    <rPh sb="28" eb="30">
      <t>カクニン</t>
    </rPh>
    <rPh sb="31" eb="35">
      <t>キニュウヨウリョウ</t>
    </rPh>
    <rPh sb="36" eb="38">
      <t>サンショウ</t>
    </rPh>
    <phoneticPr fontId="3"/>
  </si>
  <si>
    <r>
      <t>　（４）病床機能の変更等の予定年月</t>
    </r>
    <r>
      <rPr>
        <b/>
        <sz val="16"/>
        <color theme="1"/>
        <rFont val="Meiryo UI"/>
        <family val="3"/>
        <charset val="128"/>
      </rPr>
      <t/>
    </r>
    <rPh sb="4" eb="6">
      <t>ビョウショウ</t>
    </rPh>
    <rPh sb="6" eb="8">
      <t>キノウ</t>
    </rPh>
    <rPh sb="9" eb="11">
      <t>ヘンコウ</t>
    </rPh>
    <rPh sb="11" eb="12">
      <t>ナド</t>
    </rPh>
    <rPh sb="13" eb="15">
      <t>ヨテイ</t>
    </rPh>
    <rPh sb="15" eb="17">
      <t>ネンゲツ</t>
    </rPh>
    <phoneticPr fontId="3"/>
  </si>
  <si>
    <t>R5病床機能報告
当初医療機関ID</t>
    <rPh sb="2" eb="4">
      <t>ビョウショウ</t>
    </rPh>
    <rPh sb="4" eb="6">
      <t>キノウ</t>
    </rPh>
    <rPh sb="6" eb="8">
      <t>ホウコク</t>
    </rPh>
    <rPh sb="9" eb="11">
      <t>トウショ</t>
    </rPh>
    <rPh sb="11" eb="13">
      <t>イリョウ</t>
    </rPh>
    <phoneticPr fontId="3"/>
  </si>
  <si>
    <r>
      <t>　　　</t>
    </r>
    <r>
      <rPr>
        <u/>
        <sz val="20"/>
        <color rgb="FFFF0000"/>
        <rFont val="Meiryo UI"/>
        <family val="3"/>
        <charset val="128"/>
      </rPr>
      <t>※2023（令和５）年６月30日時点の</t>
    </r>
    <r>
      <rPr>
        <b/>
        <u/>
        <sz val="20"/>
        <color rgb="FFFF0000"/>
        <rFont val="Meiryo UI"/>
        <family val="3"/>
        <charset val="128"/>
      </rPr>
      <t>医療機能表等</t>
    </r>
    <r>
      <rPr>
        <u/>
        <sz val="20"/>
        <color rgb="FFFF0000"/>
        <rFont val="Meiryo UI"/>
        <family val="3"/>
        <charset val="128"/>
      </rPr>
      <t>を確認の上、入力してください。</t>
    </r>
    <rPh sb="9" eb="11">
      <t>レイワ</t>
    </rPh>
    <rPh sb="13" eb="14">
      <t>ネン</t>
    </rPh>
    <rPh sb="15" eb="16">
      <t>ガツ</t>
    </rPh>
    <rPh sb="18" eb="19">
      <t>ニチ</t>
    </rPh>
    <rPh sb="19" eb="21">
      <t>ジテン</t>
    </rPh>
    <rPh sb="22" eb="27">
      <t>イリョウキノウヒョウ</t>
    </rPh>
    <rPh sb="27" eb="28">
      <t>ナド</t>
    </rPh>
    <rPh sb="29" eb="31">
      <t>カクニン</t>
    </rPh>
    <rPh sb="32" eb="33">
      <t>ウエ</t>
    </rPh>
    <rPh sb="34" eb="36">
      <t>ニュウリョク</t>
    </rPh>
    <phoneticPr fontId="3"/>
  </si>
  <si>
    <r>
      <t>　　※複数医療機関により病床機能再編を行う場合は</t>
    </r>
    <r>
      <rPr>
        <u/>
        <sz val="20"/>
        <rFont val="Meiryo UI"/>
        <family val="3"/>
        <charset val="128"/>
      </rPr>
      <t>施設数の増減に関わらず</t>
    </r>
    <r>
      <rPr>
        <sz val="20"/>
        <rFont val="Meiryo UI"/>
        <family val="3"/>
        <charset val="128"/>
      </rPr>
      <t>再編統合にあたります。</t>
    </r>
    <rPh sb="3" eb="5">
      <t>フクスウ</t>
    </rPh>
    <rPh sb="5" eb="7">
      <t>イリョウ</t>
    </rPh>
    <rPh sb="7" eb="9">
      <t>キカン</t>
    </rPh>
    <rPh sb="12" eb="16">
      <t>ビョウショウキノウ</t>
    </rPh>
    <rPh sb="16" eb="18">
      <t>サイヘン</t>
    </rPh>
    <rPh sb="19" eb="20">
      <t>オコナ</t>
    </rPh>
    <rPh sb="21" eb="23">
      <t>バアイ</t>
    </rPh>
    <rPh sb="24" eb="27">
      <t>シセツスウ</t>
    </rPh>
    <rPh sb="28" eb="30">
      <t>ゾウゲン</t>
    </rPh>
    <rPh sb="31" eb="32">
      <t>カカ</t>
    </rPh>
    <rPh sb="35" eb="37">
      <t>サイヘン</t>
    </rPh>
    <rPh sb="37" eb="39">
      <t>トウゴウ</t>
    </rPh>
    <phoneticPr fontId="3"/>
  </si>
  <si>
    <r>
      <t>　（３）病床数の増減</t>
    </r>
    <r>
      <rPr>
        <b/>
        <u/>
        <sz val="20"/>
        <color theme="1"/>
        <rFont val="Meiryo UI"/>
        <family val="3"/>
        <charset val="128"/>
      </rPr>
      <t>（自動計算のため、入力は必要ありません）</t>
    </r>
    <rPh sb="4" eb="7">
      <t>ビョウショウスウ</t>
    </rPh>
    <rPh sb="8" eb="10">
      <t>ゾウゲン</t>
    </rPh>
    <rPh sb="11" eb="13">
      <t>ジドウ</t>
    </rPh>
    <rPh sb="13" eb="15">
      <t>ケイサン</t>
    </rPh>
    <rPh sb="19" eb="21">
      <t>ニュウリョク</t>
    </rPh>
    <rPh sb="22" eb="24">
      <t>ヒツヨウ</t>
    </rPh>
    <phoneticPr fontId="3"/>
  </si>
  <si>
    <t>　 　　　※再編統合の内容について、医療機関間で異なった内容とならないよう調整の上提出してください。</t>
    <rPh sb="6" eb="8">
      <t>サイヘン</t>
    </rPh>
    <rPh sb="8" eb="10">
      <t>トウゴウ</t>
    </rPh>
    <rPh sb="11" eb="13">
      <t>ナイヨウ</t>
    </rPh>
    <rPh sb="18" eb="20">
      <t>イリョウ</t>
    </rPh>
    <rPh sb="20" eb="22">
      <t>キカン</t>
    </rPh>
    <rPh sb="22" eb="23">
      <t>アイダ</t>
    </rPh>
    <rPh sb="24" eb="25">
      <t>コト</t>
    </rPh>
    <rPh sb="28" eb="30">
      <t>ナイヨウ</t>
    </rPh>
    <rPh sb="37" eb="39">
      <t>チョウセイ</t>
    </rPh>
    <rPh sb="40" eb="41">
      <t>ウエ</t>
    </rPh>
    <rPh sb="41" eb="43">
      <t>テイシュツ</t>
    </rPh>
    <phoneticPr fontId="3"/>
  </si>
  <si>
    <r>
      <rPr>
        <b/>
        <sz val="22"/>
        <color theme="1"/>
        <rFont val="Meiryo UI"/>
        <family val="3"/>
        <charset val="128"/>
      </rPr>
      <t>※</t>
    </r>
    <r>
      <rPr>
        <b/>
        <u/>
        <sz val="22"/>
        <color theme="1"/>
        <rFont val="Meiryo UI"/>
        <family val="3"/>
        <charset val="128"/>
      </rPr>
      <t>再編統合を予定している医療機関それぞれで病院プランの提出が必要です。</t>
    </r>
    <rPh sb="21" eb="23">
      <t>ビョウイン</t>
    </rPh>
    <rPh sb="27" eb="29">
      <t>テイシュツ</t>
    </rPh>
    <rPh sb="30" eb="32">
      <t>ヒツヨウ</t>
    </rPh>
    <phoneticPr fontId="3"/>
  </si>
  <si>
    <r>
      <t>（３）ー 3 病床数の増減</t>
    </r>
    <r>
      <rPr>
        <b/>
        <u/>
        <sz val="22"/>
        <color theme="1"/>
        <rFont val="Meiryo UI"/>
        <family val="3"/>
        <charset val="128"/>
      </rPr>
      <t>（自動計算のため、入力は必要ありません）</t>
    </r>
    <rPh sb="7" eb="10">
      <t>ビョウショウスウ</t>
    </rPh>
    <rPh sb="11" eb="13">
      <t>ゾウゲン</t>
    </rPh>
    <rPh sb="14" eb="16">
      <t>ジドウ</t>
    </rPh>
    <rPh sb="16" eb="18">
      <t>ケイサン</t>
    </rPh>
    <rPh sb="22" eb="24">
      <t>ニュウリョク</t>
    </rPh>
    <rPh sb="25" eb="27">
      <t>ヒツヨウ</t>
    </rPh>
    <phoneticPr fontId="3"/>
  </si>
  <si>
    <r>
      <t xml:space="preserve"> （２）心筋梗塞等の心血管疾患</t>
    </r>
    <r>
      <rPr>
        <sz val="12"/>
        <color theme="1"/>
        <rFont val="Meiryo UI"/>
        <family val="3"/>
        <charset val="128"/>
      </rPr>
      <t>【令和５年４月、６月、８月分】</t>
    </r>
    <rPh sb="4" eb="6">
      <t>シンキン</t>
    </rPh>
    <rPh sb="6" eb="8">
      <t>コウソク</t>
    </rPh>
    <rPh sb="8" eb="9">
      <t>トウ</t>
    </rPh>
    <rPh sb="10" eb="13">
      <t>シンケッカン</t>
    </rPh>
    <rPh sb="13" eb="15">
      <t>シッカン</t>
    </rPh>
    <rPh sb="16" eb="18">
      <t>レイワ</t>
    </rPh>
    <rPh sb="19" eb="20">
      <t>ネン</t>
    </rPh>
    <rPh sb="24" eb="25">
      <t>ガツ</t>
    </rPh>
    <rPh sb="27" eb="28">
      <t>ガツ</t>
    </rPh>
    <rPh sb="28" eb="29">
      <t>ブン</t>
    </rPh>
    <phoneticPr fontId="3"/>
  </si>
  <si>
    <r>
      <t xml:space="preserve"> （１）がん</t>
    </r>
    <r>
      <rPr>
        <sz val="12"/>
        <color theme="1"/>
        <rFont val="Meiryo UI"/>
        <family val="3"/>
        <charset val="128"/>
      </rPr>
      <t>【令和５年４月、６月、８月分】</t>
    </r>
    <rPh sb="7" eb="9">
      <t>レイワ</t>
    </rPh>
    <rPh sb="10" eb="11">
      <t>ネン</t>
    </rPh>
    <rPh sb="15" eb="16">
      <t>ガツ</t>
    </rPh>
    <rPh sb="18" eb="20">
      <t>ガツブン</t>
    </rPh>
    <phoneticPr fontId="3"/>
  </si>
  <si>
    <r>
      <t xml:space="preserve"> （３）脳卒中等の脳血管疾患</t>
    </r>
    <r>
      <rPr>
        <sz val="12"/>
        <color theme="1"/>
        <rFont val="Meiryo UI"/>
        <family val="3"/>
        <charset val="128"/>
      </rPr>
      <t>【令和５年４月、６月、８月分】</t>
    </r>
    <rPh sb="4" eb="7">
      <t>ノウソッチュウ</t>
    </rPh>
    <rPh sb="7" eb="8">
      <t>ナド</t>
    </rPh>
    <rPh sb="9" eb="14">
      <t>ノウケッカンシッカン</t>
    </rPh>
    <rPh sb="15" eb="17">
      <t>レイワ</t>
    </rPh>
    <rPh sb="18" eb="19">
      <t>ネン</t>
    </rPh>
    <rPh sb="23" eb="24">
      <t>ガツ</t>
    </rPh>
    <rPh sb="26" eb="27">
      <t>ガツ</t>
    </rPh>
    <rPh sb="27" eb="28">
      <t>ブン</t>
    </rPh>
    <phoneticPr fontId="3"/>
  </si>
  <si>
    <r>
      <t xml:space="preserve"> （４）救急医療</t>
    </r>
    <r>
      <rPr>
        <sz val="12"/>
        <color theme="1"/>
        <rFont val="Meiryo UI"/>
        <family val="3"/>
        <charset val="128"/>
      </rPr>
      <t>【令和５年４月、６月、８月分】</t>
    </r>
    <rPh sb="4" eb="6">
      <t>キュウキュウ</t>
    </rPh>
    <rPh sb="6" eb="8">
      <t>イリョウ</t>
    </rPh>
    <rPh sb="9" eb="11">
      <t>レイワ</t>
    </rPh>
    <rPh sb="12" eb="13">
      <t>ネン</t>
    </rPh>
    <rPh sb="17" eb="18">
      <t>ガツ</t>
    </rPh>
    <rPh sb="20" eb="21">
      <t>ガツ</t>
    </rPh>
    <rPh sb="21" eb="22">
      <t>ブン</t>
    </rPh>
    <phoneticPr fontId="3"/>
  </si>
  <si>
    <r>
      <t xml:space="preserve"> （５）小児医療</t>
    </r>
    <r>
      <rPr>
        <sz val="12"/>
        <color theme="1"/>
        <rFont val="Meiryo UI"/>
        <family val="3"/>
        <charset val="128"/>
      </rPr>
      <t>【令和５年４月、６月、８月分】</t>
    </r>
    <rPh sb="4" eb="6">
      <t>ショウニ</t>
    </rPh>
    <rPh sb="6" eb="8">
      <t>イリョウ</t>
    </rPh>
    <rPh sb="9" eb="11">
      <t>レイワ</t>
    </rPh>
    <rPh sb="12" eb="13">
      <t>ネン</t>
    </rPh>
    <rPh sb="17" eb="18">
      <t>ガツ</t>
    </rPh>
    <rPh sb="20" eb="21">
      <t>ガツ</t>
    </rPh>
    <rPh sb="21" eb="22">
      <t>ブン</t>
    </rPh>
    <phoneticPr fontId="3"/>
  </si>
  <si>
    <r>
      <t xml:space="preserve"> （６）周産期医療</t>
    </r>
    <r>
      <rPr>
        <sz val="12"/>
        <color theme="1"/>
        <rFont val="Meiryo UI"/>
        <family val="3"/>
        <charset val="128"/>
      </rPr>
      <t>【令和５年４月、６月、８月分】</t>
    </r>
    <rPh sb="4" eb="7">
      <t>シュウサンキ</t>
    </rPh>
    <rPh sb="7" eb="9">
      <t>イリョウ</t>
    </rPh>
    <rPh sb="10" eb="12">
      <t>レイワ</t>
    </rPh>
    <rPh sb="13" eb="14">
      <t>ネン</t>
    </rPh>
    <rPh sb="18" eb="19">
      <t>ガツ</t>
    </rPh>
    <rPh sb="21" eb="22">
      <t>ガツ</t>
    </rPh>
    <rPh sb="22" eb="23">
      <t>ブン</t>
    </rPh>
    <phoneticPr fontId="3"/>
  </si>
  <si>
    <r>
      <t xml:space="preserve"> （７）地域包括ケア病床</t>
    </r>
    <r>
      <rPr>
        <sz val="12"/>
        <color theme="1"/>
        <rFont val="Meiryo UI"/>
        <family val="3"/>
        <charset val="128"/>
      </rPr>
      <t>【令和５年４月、６月、８月分】</t>
    </r>
    <rPh sb="4" eb="6">
      <t>チイキ</t>
    </rPh>
    <rPh sb="6" eb="8">
      <t>ホウカツ</t>
    </rPh>
    <rPh sb="10" eb="12">
      <t>ビョウショウ</t>
    </rPh>
    <rPh sb="13" eb="15">
      <t>レイワ</t>
    </rPh>
    <rPh sb="16" eb="17">
      <t>ネン</t>
    </rPh>
    <rPh sb="21" eb="22">
      <t>ガツ</t>
    </rPh>
    <rPh sb="24" eb="25">
      <t>ガツ</t>
    </rPh>
    <rPh sb="25" eb="26">
      <t>ブン</t>
    </rPh>
    <phoneticPr fontId="3"/>
  </si>
  <si>
    <r>
      <t xml:space="preserve"> （８）回復期リハビリテーション病床</t>
    </r>
    <r>
      <rPr>
        <sz val="12"/>
        <color theme="1"/>
        <rFont val="Meiryo UI"/>
        <family val="3"/>
        <charset val="128"/>
      </rPr>
      <t>【令和５年４月、６月、８月分】</t>
    </r>
    <rPh sb="4" eb="7">
      <t>カイフクキ</t>
    </rPh>
    <rPh sb="16" eb="18">
      <t>ビョウショウ</t>
    </rPh>
    <rPh sb="19" eb="21">
      <t>レイワ</t>
    </rPh>
    <rPh sb="22" eb="23">
      <t>ネン</t>
    </rPh>
    <rPh sb="27" eb="28">
      <t>ガツ</t>
    </rPh>
    <rPh sb="30" eb="31">
      <t>ガツ</t>
    </rPh>
    <rPh sb="31" eb="32">
      <t>ブン</t>
    </rPh>
    <phoneticPr fontId="3"/>
  </si>
  <si>
    <r>
      <t xml:space="preserve"> （９）新型コロナウイルス感染症</t>
    </r>
    <r>
      <rPr>
        <sz val="12"/>
        <color theme="1"/>
        <rFont val="Meiryo UI"/>
        <family val="3"/>
        <charset val="128"/>
      </rPr>
      <t>【令和５年４月、６月、８月分】</t>
    </r>
    <rPh sb="4" eb="6">
      <t>シンガタ</t>
    </rPh>
    <rPh sb="13" eb="16">
      <t>カンセンショウ</t>
    </rPh>
    <rPh sb="17" eb="19">
      <t>レイワ</t>
    </rPh>
    <rPh sb="20" eb="21">
      <t>ネン</t>
    </rPh>
    <rPh sb="25" eb="26">
      <t>ガツ</t>
    </rPh>
    <rPh sb="28" eb="29">
      <t>ガツ</t>
    </rPh>
    <rPh sb="29" eb="30">
      <t>ブン</t>
    </rPh>
    <phoneticPr fontId="3"/>
  </si>
  <si>
    <t>1 病床機能の記入漏れチェック</t>
    <rPh sb="2" eb="6">
      <t>ビョウショウキノウ</t>
    </rPh>
    <rPh sb="7" eb="10">
      <t>キニュウモ</t>
    </rPh>
    <phoneticPr fontId="3"/>
  </si>
  <si>
    <t>病棟名
【2023（令和５）年
７月１日時点】
（３－（３）の回答
から自動入力）</t>
    <rPh sb="0" eb="3">
      <t>ビョウトウメイ</t>
    </rPh>
    <rPh sb="10" eb="12">
      <t>レイワ</t>
    </rPh>
    <rPh sb="14" eb="15">
      <t>ネン</t>
    </rPh>
    <rPh sb="17" eb="18">
      <t>ガツ</t>
    </rPh>
    <rPh sb="19" eb="20">
      <t>ニチ</t>
    </rPh>
    <rPh sb="20" eb="22">
      <t>ジテン</t>
    </rPh>
    <phoneticPr fontId="3"/>
  </si>
  <si>
    <r>
      <t xml:space="preserve">※ </t>
    </r>
    <r>
      <rPr>
        <u/>
        <sz val="11"/>
        <color theme="1"/>
        <rFont val="Meiryo UI"/>
        <family val="3"/>
        <charset val="128"/>
      </rPr>
      <t>「特定機能病院７対１入院基本料」、「専門病院７対１入院基本料」、「小児入院医療管理料」、</t>
    </r>
    <phoneticPr fontId="3"/>
  </si>
  <si>
    <r>
      <t xml:space="preserve">　  </t>
    </r>
    <r>
      <rPr>
        <u/>
        <sz val="11"/>
        <color theme="1"/>
        <rFont val="Meiryo UI"/>
        <family val="3"/>
        <charset val="128"/>
      </rPr>
      <t>「急性期一般入院料１～３」を算定している病棟</t>
    </r>
    <r>
      <rPr>
        <sz val="11"/>
        <color theme="1"/>
        <rFont val="Meiryo UI"/>
        <family val="3"/>
        <charset val="128"/>
      </rPr>
      <t>については、病床機能の報告にかかる指標を</t>
    </r>
    <rPh sb="31" eb="33">
      <t>ビョウショウ</t>
    </rPh>
    <rPh sb="33" eb="35">
      <t>キノウ</t>
    </rPh>
    <rPh sb="36" eb="38">
      <t>ホウコク</t>
    </rPh>
    <phoneticPr fontId="3"/>
  </si>
  <si>
    <r>
      <t xml:space="preserve">呼吸心拍監視
</t>
    </r>
    <r>
      <rPr>
        <sz val="6.5"/>
        <color theme="1"/>
        <rFont val="Meiryo UI"/>
        <family val="3"/>
        <charset val="128"/>
      </rPr>
      <t>〔３時間を超え７日以内の場合〕/許可病床数</t>
    </r>
    <rPh sb="0" eb="6">
      <t>コキュウシンパクカンシ</t>
    </rPh>
    <rPh sb="23" eb="25">
      <t>キョカ</t>
    </rPh>
    <rPh sb="25" eb="28">
      <t>ビョウショウスウ</t>
    </rPh>
    <phoneticPr fontId="3"/>
  </si>
  <si>
    <t>経常損益
（百万円）</t>
    <rPh sb="0" eb="2">
      <t>ケイジョウ</t>
    </rPh>
    <rPh sb="2" eb="4">
      <t>ソンエキ</t>
    </rPh>
    <phoneticPr fontId="3"/>
  </si>
  <si>
    <t>他会計からの繰入状況
（百万円）
＜収益勘定繰入＞</t>
    <rPh sb="0" eb="1">
      <t>ホカ</t>
    </rPh>
    <rPh sb="1" eb="3">
      <t>カイケイ</t>
    </rPh>
    <rPh sb="6" eb="7">
      <t>ク</t>
    </rPh>
    <rPh sb="7" eb="8">
      <t>イ</t>
    </rPh>
    <rPh sb="8" eb="10">
      <t>ジョウキョウ</t>
    </rPh>
    <rPh sb="18" eb="20">
      <t>シュウエキ</t>
    </rPh>
    <rPh sb="20" eb="22">
      <t>カンジョウ</t>
    </rPh>
    <rPh sb="22" eb="23">
      <t>ク</t>
    </rPh>
    <rPh sb="23" eb="24">
      <t>イ</t>
    </rPh>
    <phoneticPr fontId="3"/>
  </si>
  <si>
    <t>他会計からの繰入状況
（百万円）
＜資本勘定繰入＞</t>
    <rPh sb="0" eb="1">
      <t>ホカ</t>
    </rPh>
    <rPh sb="1" eb="3">
      <t>カイケイ</t>
    </rPh>
    <rPh sb="6" eb="7">
      <t>ク</t>
    </rPh>
    <rPh sb="7" eb="8">
      <t>イ</t>
    </rPh>
    <rPh sb="8" eb="10">
      <t>ジョウキョウ</t>
    </rPh>
    <rPh sb="18" eb="20">
      <t>シホン</t>
    </rPh>
    <rPh sb="20" eb="22">
      <t>カンジョウ</t>
    </rPh>
    <rPh sb="22" eb="23">
      <t>ク</t>
    </rPh>
    <rPh sb="23" eb="24">
      <t>イ</t>
    </rPh>
    <phoneticPr fontId="3"/>
  </si>
  <si>
    <r>
      <t xml:space="preserve"> （１）</t>
    </r>
    <r>
      <rPr>
        <b/>
        <sz val="20"/>
        <color theme="1"/>
        <rFont val="Meiryo UI"/>
        <family val="3"/>
        <charset val="128"/>
      </rPr>
      <t>2023（令和５）年７月１日時点での許可病床数</t>
    </r>
    <rPh sb="9" eb="11">
      <t>レイワ</t>
    </rPh>
    <rPh sb="13" eb="14">
      <t>ネン</t>
    </rPh>
    <rPh sb="15" eb="16">
      <t>ガツ</t>
    </rPh>
    <rPh sb="17" eb="18">
      <t>ニチ</t>
    </rPh>
    <rPh sb="18" eb="20">
      <t>ジテン</t>
    </rPh>
    <rPh sb="22" eb="24">
      <t>キョカ</t>
    </rPh>
    <rPh sb="24" eb="27">
      <t>ビョウショウスウ</t>
    </rPh>
    <phoneticPr fontId="3"/>
  </si>
  <si>
    <t xml:space="preserve"> （２）現在の医療機能</t>
    <rPh sb="4" eb="6">
      <t>ゲンザイ</t>
    </rPh>
    <rPh sb="7" eb="9">
      <t>イリョウ</t>
    </rPh>
    <rPh sb="9" eb="11">
      <t>キノウ</t>
    </rPh>
    <phoneticPr fontId="3"/>
  </si>
  <si>
    <r>
      <t xml:space="preserve"> （３）2022（令和４）年度の繰入金等の状況（</t>
    </r>
    <r>
      <rPr>
        <sz val="20"/>
        <color rgb="FFFF0000"/>
        <rFont val="Meiryo UI"/>
        <family val="3"/>
        <charset val="128"/>
      </rPr>
      <t>※公立病院のみお答えください。</t>
    </r>
    <r>
      <rPr>
        <sz val="20"/>
        <color theme="1"/>
        <rFont val="Meiryo UI"/>
        <family val="3"/>
        <charset val="128"/>
      </rPr>
      <t>）</t>
    </r>
    <rPh sb="9" eb="11">
      <t>レイワ</t>
    </rPh>
    <rPh sb="13" eb="15">
      <t>ネンド</t>
    </rPh>
    <rPh sb="14" eb="15">
      <t>ド</t>
    </rPh>
    <rPh sb="25" eb="27">
      <t>コウリツ</t>
    </rPh>
    <rPh sb="27" eb="29">
      <t>ビョウイン</t>
    </rPh>
    <rPh sb="32" eb="33">
      <t>コタ</t>
    </rPh>
    <phoneticPr fontId="3"/>
  </si>
  <si>
    <t>（２）病床転換や診療科の見直し、病院の建替え等、今後検討している項目</t>
    <rPh sb="3" eb="5">
      <t>ビョウショウ</t>
    </rPh>
    <rPh sb="5" eb="7">
      <t>テンカン</t>
    </rPh>
    <rPh sb="8" eb="11">
      <t>シンリョウカ</t>
    </rPh>
    <rPh sb="12" eb="14">
      <t>ミナオ</t>
    </rPh>
    <rPh sb="16" eb="18">
      <t>ビョウイン</t>
    </rPh>
    <rPh sb="19" eb="21">
      <t>タテカ</t>
    </rPh>
    <rPh sb="22" eb="23">
      <t>ナド</t>
    </rPh>
    <rPh sb="24" eb="26">
      <t>コンゴ</t>
    </rPh>
    <rPh sb="26" eb="28">
      <t>ケントウ</t>
    </rPh>
    <rPh sb="32" eb="34">
      <t>コウモク</t>
    </rPh>
    <phoneticPr fontId="3"/>
  </si>
  <si>
    <t>（３）複数医療機関による再編統合の予定の有無</t>
    <rPh sb="3" eb="5">
      <t>フクスウ</t>
    </rPh>
    <rPh sb="5" eb="7">
      <t>イリョウ</t>
    </rPh>
    <rPh sb="7" eb="9">
      <t>キカン</t>
    </rPh>
    <rPh sb="12" eb="14">
      <t>サイヘン</t>
    </rPh>
    <rPh sb="14" eb="16">
      <t>トウゴウ</t>
    </rPh>
    <rPh sb="17" eb="19">
      <t>ヨテイ</t>
    </rPh>
    <rPh sb="20" eb="22">
      <t>ウム</t>
    </rPh>
    <phoneticPr fontId="3"/>
  </si>
  <si>
    <r>
      <t xml:space="preserve"> （１）2023（令和５）年７月１日時点の</t>
    </r>
    <r>
      <rPr>
        <b/>
        <sz val="14"/>
        <color theme="1"/>
        <rFont val="Meiryo UI"/>
        <family val="3"/>
        <charset val="128"/>
      </rPr>
      <t>施設全体の医師数</t>
    </r>
    <rPh sb="9" eb="11">
      <t>レイワ</t>
    </rPh>
    <rPh sb="13" eb="14">
      <t>ネン</t>
    </rPh>
    <rPh sb="15" eb="16">
      <t>ガツ</t>
    </rPh>
    <rPh sb="17" eb="18">
      <t>ニチ</t>
    </rPh>
    <rPh sb="18" eb="20">
      <t>ジテン</t>
    </rPh>
    <rPh sb="21" eb="25">
      <t>シセツゼンタイ</t>
    </rPh>
    <rPh sb="26" eb="29">
      <t>イシスウ</t>
    </rPh>
    <phoneticPr fontId="3"/>
  </si>
  <si>
    <t xml:space="preserve"> （2）病棟別医師数（2023（令和５）年７月１日時点：常勤・非常勤）の算出可否</t>
    <rPh sb="4" eb="6">
      <t>ビョウトウ</t>
    </rPh>
    <rPh sb="6" eb="7">
      <t>ベツ</t>
    </rPh>
    <rPh sb="7" eb="10">
      <t>イシスウ</t>
    </rPh>
    <rPh sb="28" eb="30">
      <t>ジョウキン</t>
    </rPh>
    <rPh sb="31" eb="34">
      <t>ヒジョウキン</t>
    </rPh>
    <rPh sb="36" eb="38">
      <t>サンシュツ</t>
    </rPh>
    <rPh sb="38" eb="40">
      <t>カヒ</t>
    </rPh>
    <phoneticPr fontId="3"/>
  </si>
  <si>
    <t xml:space="preserve"> 病棟毎の新規入棟患者数、在棟患者延べ数、退棟患者数</t>
    <rPh sb="1" eb="4">
      <t>ビョウトウゴト</t>
    </rPh>
    <rPh sb="5" eb="7">
      <t>シンキ</t>
    </rPh>
    <rPh sb="7" eb="9">
      <t>ニュウトウ</t>
    </rPh>
    <rPh sb="9" eb="12">
      <t>カンジャスウ</t>
    </rPh>
    <rPh sb="13" eb="17">
      <t>ザイトウカンジャ</t>
    </rPh>
    <rPh sb="17" eb="18">
      <t>ノ</t>
    </rPh>
    <rPh sb="19" eb="20">
      <t>スウ</t>
    </rPh>
    <rPh sb="21" eb="26">
      <t>タイトウカンジャスウ</t>
    </rPh>
    <phoneticPr fontId="3"/>
  </si>
  <si>
    <t xml:space="preserve"> （2022（令和４）年４月１日から2023（令和５）年３月31日までの１年間の総数）</t>
    <phoneticPr fontId="3"/>
  </si>
  <si>
    <r>
      <t xml:space="preserve"> （１）各診療項目に対応する</t>
    </r>
    <r>
      <rPr>
        <b/>
        <sz val="11"/>
        <color theme="1"/>
        <rFont val="Meiryo UI"/>
        <family val="3"/>
        <charset val="128"/>
      </rPr>
      <t>病棟毎の診療実績</t>
    </r>
    <rPh sb="4" eb="5">
      <t>カク</t>
    </rPh>
    <rPh sb="5" eb="7">
      <t>シンリョウ</t>
    </rPh>
    <rPh sb="7" eb="9">
      <t>コウモク</t>
    </rPh>
    <rPh sb="10" eb="12">
      <t>タイオウ</t>
    </rPh>
    <rPh sb="14" eb="17">
      <t>ビョウトウゴト</t>
    </rPh>
    <rPh sb="18" eb="22">
      <t>シンリョウジッセキ</t>
    </rPh>
    <phoneticPr fontId="3"/>
  </si>
  <si>
    <t>　　　　（ 2022（令和４）年４月１日から2023（令和５）年３月31日までの１年間の総数）</t>
    <phoneticPr fontId="3"/>
  </si>
  <si>
    <t>　（１）病棟毎の「2023（令和５）年７月１日時点の病床機能等」と「2025年に向け検討している病床機能等」</t>
    <rPh sb="4" eb="7">
      <t>ビョウトウゴト</t>
    </rPh>
    <rPh sb="14" eb="16">
      <t>レイワ</t>
    </rPh>
    <rPh sb="18" eb="19">
      <t>ネン</t>
    </rPh>
    <rPh sb="20" eb="21">
      <t>ガツ</t>
    </rPh>
    <rPh sb="22" eb="23">
      <t>ニチ</t>
    </rPh>
    <rPh sb="23" eb="25">
      <t>ジテン</t>
    </rPh>
    <rPh sb="26" eb="28">
      <t>ビョウショウ</t>
    </rPh>
    <rPh sb="28" eb="30">
      <t>キノウ</t>
    </rPh>
    <rPh sb="30" eb="31">
      <t>ナド</t>
    </rPh>
    <rPh sb="38" eb="39">
      <t>ネン</t>
    </rPh>
    <rPh sb="40" eb="41">
      <t>ム</t>
    </rPh>
    <rPh sb="42" eb="44">
      <t>ケントウ</t>
    </rPh>
    <rPh sb="48" eb="50">
      <t>ビョウショウ</t>
    </rPh>
    <rPh sb="50" eb="52">
      <t>キノウ</t>
    </rPh>
    <rPh sb="52" eb="53">
      <t>トウ</t>
    </rPh>
    <phoneticPr fontId="3"/>
  </si>
  <si>
    <t xml:space="preserve"> （１）再編統合に伴う病院の開設許可申請の予定</t>
    <rPh sb="4" eb="8">
      <t>サイヘントウゴウ</t>
    </rPh>
    <rPh sb="9" eb="10">
      <t>トモナ</t>
    </rPh>
    <rPh sb="11" eb="13">
      <t>ビョウイン</t>
    </rPh>
    <rPh sb="14" eb="20">
      <t>カイセツキョカシンセイ</t>
    </rPh>
    <rPh sb="21" eb="23">
      <t>ヨテイ</t>
    </rPh>
    <phoneticPr fontId="3"/>
  </si>
  <si>
    <t xml:space="preserve"> （２）再編統合予定年月</t>
    <rPh sb="4" eb="8">
      <t>サイヘントウゴウ</t>
    </rPh>
    <rPh sb="8" eb="10">
      <t>ヨテイ</t>
    </rPh>
    <rPh sb="10" eb="12">
      <t>ネンゲツ</t>
    </rPh>
    <phoneticPr fontId="3"/>
  </si>
  <si>
    <t>（３）ー１　貴院の2023（令和５）年７月１日時点の病床機能等と再編統合後に予定している病床機能等</t>
    <rPh sb="6" eb="8">
      <t>キイン</t>
    </rPh>
    <rPh sb="32" eb="36">
      <t>サイヘントウゴウ</t>
    </rPh>
    <rPh sb="36" eb="37">
      <t>ゴ</t>
    </rPh>
    <rPh sb="38" eb="40">
      <t>ヨテイ</t>
    </rPh>
    <rPh sb="48" eb="49">
      <t>ナド</t>
    </rPh>
    <phoneticPr fontId="3"/>
  </si>
  <si>
    <t>許可
病床数</t>
    <rPh sb="0" eb="2">
      <t>キョカ</t>
    </rPh>
    <rPh sb="3" eb="6">
      <t>ビョウショウスウ</t>
    </rPh>
    <phoneticPr fontId="3"/>
  </si>
  <si>
    <t>（４）ー２ 再編統合を行う医療機関１の病床機能等</t>
    <rPh sb="6" eb="8">
      <t>サイヘン</t>
    </rPh>
    <rPh sb="8" eb="10">
      <t>トウゴウ</t>
    </rPh>
    <rPh sb="11" eb="12">
      <t>オコナ</t>
    </rPh>
    <rPh sb="13" eb="17">
      <t>イリョウキカン</t>
    </rPh>
    <rPh sb="19" eb="23">
      <t>ビョウショウキノウ</t>
    </rPh>
    <rPh sb="23" eb="24">
      <t>ナド</t>
    </rPh>
    <phoneticPr fontId="3"/>
  </si>
  <si>
    <t>（４）ー３ 再編統合を行う医療機関２の病床機能等</t>
    <rPh sb="6" eb="8">
      <t>サイヘン</t>
    </rPh>
    <rPh sb="8" eb="10">
      <t>トウゴウ</t>
    </rPh>
    <rPh sb="11" eb="12">
      <t>オコナ</t>
    </rPh>
    <rPh sb="13" eb="17">
      <t>イリョウキカン</t>
    </rPh>
    <rPh sb="19" eb="23">
      <t>ビョウショウキノウ</t>
    </rPh>
    <rPh sb="23" eb="24">
      <t>ナド</t>
    </rPh>
    <phoneticPr fontId="3"/>
  </si>
  <si>
    <t>（４）ー４ 再編統合を行う医療機関３の病床機能等</t>
    <rPh sb="6" eb="8">
      <t>サイヘン</t>
    </rPh>
    <rPh sb="8" eb="10">
      <t>トウゴウ</t>
    </rPh>
    <rPh sb="11" eb="12">
      <t>オコナ</t>
    </rPh>
    <rPh sb="13" eb="17">
      <t>イリョウキカン</t>
    </rPh>
    <rPh sb="19" eb="23">
      <t>ビョウショウキノウ</t>
    </rPh>
    <rPh sb="23" eb="24">
      <t>ナド</t>
    </rPh>
    <phoneticPr fontId="3"/>
  </si>
  <si>
    <t>（５）ー１ 再編統合後の医療機関の数及びその名称</t>
    <rPh sb="6" eb="8">
      <t>サイヘン</t>
    </rPh>
    <rPh sb="8" eb="10">
      <t>トウゴウ</t>
    </rPh>
    <rPh sb="10" eb="11">
      <t>ゴ</t>
    </rPh>
    <rPh sb="12" eb="16">
      <t>イリョウキカン</t>
    </rPh>
    <rPh sb="17" eb="18">
      <t>カズ</t>
    </rPh>
    <rPh sb="18" eb="19">
      <t>オヨ</t>
    </rPh>
    <rPh sb="22" eb="24">
      <t>メイショウ</t>
    </rPh>
    <phoneticPr fontId="3"/>
  </si>
  <si>
    <t>（４）ー１ 再編統合予定医療機関の数及び名称等（自院除く）</t>
    <rPh sb="6" eb="8">
      <t>サイヘン</t>
    </rPh>
    <rPh sb="8" eb="10">
      <t>トウゴウ</t>
    </rPh>
    <rPh sb="10" eb="12">
      <t>ヨテイ</t>
    </rPh>
    <rPh sb="12" eb="16">
      <t>イリョウキカン</t>
    </rPh>
    <rPh sb="17" eb="18">
      <t>カズ</t>
    </rPh>
    <rPh sb="18" eb="19">
      <t>オヨ</t>
    </rPh>
    <rPh sb="20" eb="23">
      <t>メイショウナド</t>
    </rPh>
    <rPh sb="24" eb="26">
      <t>ジイン</t>
    </rPh>
    <rPh sb="26" eb="27">
      <t>ノゾ</t>
    </rPh>
    <phoneticPr fontId="3"/>
  </si>
  <si>
    <t>（５）ー２ 再編統合後の医療機関１の病床機能等</t>
    <rPh sb="6" eb="8">
      <t>サイヘン</t>
    </rPh>
    <rPh sb="8" eb="10">
      <t>トウゴウ</t>
    </rPh>
    <rPh sb="10" eb="11">
      <t>ゴ</t>
    </rPh>
    <rPh sb="12" eb="16">
      <t>イリョウキカン</t>
    </rPh>
    <rPh sb="18" eb="22">
      <t>ビョウショウキノウ</t>
    </rPh>
    <rPh sb="22" eb="23">
      <t>ナド</t>
    </rPh>
    <phoneticPr fontId="3"/>
  </si>
  <si>
    <t>（５）ー３ 再編統合後の医療機関２の病床機能等</t>
    <rPh sb="6" eb="8">
      <t>サイヘン</t>
    </rPh>
    <rPh sb="8" eb="10">
      <t>トウゴウ</t>
    </rPh>
    <rPh sb="10" eb="11">
      <t>ゴ</t>
    </rPh>
    <rPh sb="12" eb="16">
      <t>イリョウキカン</t>
    </rPh>
    <rPh sb="18" eb="22">
      <t>ビョウショウキノウ</t>
    </rPh>
    <rPh sb="22" eb="23">
      <t>ナド</t>
    </rPh>
    <phoneticPr fontId="3"/>
  </si>
  <si>
    <t>（５）ー４ 再編統合後の医療機関３の病床機能等</t>
    <rPh sb="6" eb="8">
      <t>サイヘン</t>
    </rPh>
    <rPh sb="8" eb="10">
      <t>トウゴウ</t>
    </rPh>
    <rPh sb="10" eb="11">
      <t>ゴ</t>
    </rPh>
    <rPh sb="12" eb="16">
      <t>イリョウキカン</t>
    </rPh>
    <rPh sb="18" eb="22">
      <t>ビョウショウキノウ</t>
    </rPh>
    <rPh sb="22" eb="23">
      <t>ナド</t>
    </rPh>
    <phoneticPr fontId="3"/>
  </si>
  <si>
    <t>＜参考＞再編統合の概要（様式６の回答内容から自動入力されます。）</t>
    <rPh sb="1" eb="3">
      <t>サンコウ</t>
    </rPh>
    <rPh sb="4" eb="6">
      <t>サイヘン</t>
    </rPh>
    <rPh sb="6" eb="8">
      <t>トウゴウ</t>
    </rPh>
    <rPh sb="9" eb="11">
      <t>ガイヨウ</t>
    </rPh>
    <rPh sb="12" eb="14">
      <t>ヨウシキ</t>
    </rPh>
    <rPh sb="16" eb="18">
      <t>カイトウ</t>
    </rPh>
    <rPh sb="18" eb="20">
      <t>ナイヨウ</t>
    </rPh>
    <rPh sb="22" eb="24">
      <t>ジドウ</t>
    </rPh>
    <rPh sb="24" eb="26">
      <t>ニュウリョク</t>
    </rPh>
    <phoneticPr fontId="3"/>
  </si>
  <si>
    <t>＜参考＞再編統合による病床数の増減（様式６の回答内容から自動入力されます。）</t>
    <rPh sb="1" eb="3">
      <t>サンコウ</t>
    </rPh>
    <rPh sb="4" eb="6">
      <t>サイヘン</t>
    </rPh>
    <rPh sb="6" eb="8">
      <t>トウゴウ</t>
    </rPh>
    <rPh sb="11" eb="14">
      <t>ビョウショウスウ</t>
    </rPh>
    <rPh sb="15" eb="17">
      <t>ゾウゲン</t>
    </rPh>
    <rPh sb="18" eb="20">
      <t>ヨウシキ</t>
    </rPh>
    <rPh sb="22" eb="24">
      <t>カイトウ</t>
    </rPh>
    <rPh sb="24" eb="26">
      <t>ナイヨウ</t>
    </rPh>
    <rPh sb="28" eb="30">
      <t>ジドウ</t>
    </rPh>
    <rPh sb="30" eb="32">
      <t>ニュウリョク</t>
    </rPh>
    <phoneticPr fontId="3"/>
  </si>
  <si>
    <t>（１）急性期症状を脱した患者の転院・転棟</t>
    <rPh sb="3" eb="6">
      <t>キュウセイキ</t>
    </rPh>
    <rPh sb="6" eb="8">
      <t>ショウジョウ</t>
    </rPh>
    <rPh sb="9" eb="10">
      <t>ダッ</t>
    </rPh>
    <rPh sb="12" eb="14">
      <t>カンジャ</t>
    </rPh>
    <rPh sb="15" eb="17">
      <t>テンイン</t>
    </rPh>
    <rPh sb="18" eb="20">
      <t>テントウ</t>
    </rPh>
    <phoneticPr fontId="3"/>
  </si>
  <si>
    <t>（２）回復期リハビリテーション病床への入院待機期間</t>
    <rPh sb="3" eb="6">
      <t>カイフクキ</t>
    </rPh>
    <rPh sb="15" eb="17">
      <t>ビョウショウ</t>
    </rPh>
    <rPh sb="19" eb="21">
      <t>ニュウイン</t>
    </rPh>
    <rPh sb="21" eb="23">
      <t>タイキ</t>
    </rPh>
    <rPh sb="23" eb="25">
      <t>キカン</t>
    </rPh>
    <phoneticPr fontId="3"/>
  </si>
  <si>
    <t>（３）地域包括ケア病棟における医療内容</t>
    <rPh sb="3" eb="5">
      <t>チイキ</t>
    </rPh>
    <rPh sb="5" eb="7">
      <t>ホウカツ</t>
    </rPh>
    <rPh sb="9" eb="11">
      <t>ビョウトウ</t>
    </rPh>
    <rPh sb="15" eb="17">
      <t>イリョウ</t>
    </rPh>
    <rPh sb="17" eb="19">
      <t>ナイヨウ</t>
    </rPh>
    <phoneticPr fontId="3"/>
  </si>
  <si>
    <t xml:space="preserve">   以下（１）～（６）の算定回数、レセプト件数及び受入件数</t>
    <rPh sb="3" eb="5">
      <t>イカ</t>
    </rPh>
    <rPh sb="13" eb="15">
      <t>サンテイ</t>
    </rPh>
    <rPh sb="15" eb="17">
      <t>カイスウ</t>
    </rPh>
    <rPh sb="22" eb="24">
      <t>ケンスウ</t>
    </rPh>
    <rPh sb="24" eb="25">
      <t>オヨ</t>
    </rPh>
    <rPh sb="26" eb="28">
      <t>ウケイレ</t>
    </rPh>
    <rPh sb="28" eb="30">
      <t>ケンスウ</t>
    </rPh>
    <phoneticPr fontId="3"/>
  </si>
  <si>
    <t>回復期リハビリテーション
病棟入院料【算定回数】</t>
    <rPh sb="0" eb="3">
      <t>カイフクキ</t>
    </rPh>
    <rPh sb="13" eb="15">
      <t>ビョウトウ</t>
    </rPh>
    <rPh sb="15" eb="18">
      <t>ニュウインリョウ</t>
    </rPh>
    <phoneticPr fontId="3"/>
  </si>
  <si>
    <r>
      <t xml:space="preserve">許可
病床数
</t>
    </r>
    <r>
      <rPr>
        <sz val="11"/>
        <color theme="1"/>
        <rFont val="Meiryo UI"/>
        <family val="3"/>
        <charset val="128"/>
      </rPr>
      <t>（一般＋
療養）</t>
    </r>
    <rPh sb="0" eb="2">
      <t>キョカ</t>
    </rPh>
    <rPh sb="3" eb="6">
      <t>ビョウショウスウ</t>
    </rPh>
    <rPh sb="8" eb="10">
      <t>イッパン</t>
    </rPh>
    <rPh sb="12" eb="14">
      <t>リョウヨウ</t>
    </rPh>
    <phoneticPr fontId="3"/>
  </si>
  <si>
    <r>
      <t xml:space="preserve">　　保健所用病床機能入力確認シート </t>
    </r>
    <r>
      <rPr>
        <b/>
        <sz val="14"/>
        <color theme="1"/>
        <rFont val="Meiryo UI"/>
        <family val="3"/>
        <charset val="128"/>
      </rPr>
      <t>※表示にはPW入力が必要</t>
    </r>
    <rPh sb="2" eb="5">
      <t>ホケンショ</t>
    </rPh>
    <rPh sb="5" eb="6">
      <t>ヨウ</t>
    </rPh>
    <rPh sb="6" eb="8">
      <t>ビョウショウ</t>
    </rPh>
    <rPh sb="8" eb="10">
      <t>キノウ</t>
    </rPh>
    <rPh sb="10" eb="12">
      <t>ニュウリョク</t>
    </rPh>
    <rPh sb="12" eb="14">
      <t>カクニン</t>
    </rPh>
    <rPh sb="19" eb="21">
      <t>ヒョウジ</t>
    </rPh>
    <rPh sb="25" eb="27">
      <t>ニュウリョク</t>
    </rPh>
    <rPh sb="28" eb="30">
      <t>ヒツヨウ</t>
    </rPh>
    <phoneticPr fontId="3"/>
  </si>
  <si>
    <t>　「要確認」となっている病棟について様式５又は様式６をご確認ください。</t>
    <rPh sb="12" eb="14">
      <t>ビョウトウ</t>
    </rPh>
    <phoneticPr fontId="3"/>
  </si>
  <si>
    <t>「要確認」となっている箇所について様式５又は様式６をご確認ください。</t>
    <phoneticPr fontId="3"/>
  </si>
  <si>
    <t>病院プラン担当者連絡先等</t>
    <rPh sb="0" eb="2">
      <t>ビョウイン</t>
    </rPh>
    <rPh sb="5" eb="8">
      <t>タントウシャ</t>
    </rPh>
    <rPh sb="8" eb="10">
      <t>レンラク</t>
    </rPh>
    <rPh sb="10" eb="11">
      <t>サキ</t>
    </rPh>
    <rPh sb="11" eb="12">
      <t>ナド</t>
    </rPh>
    <phoneticPr fontId="3"/>
  </si>
  <si>
    <t>担当者名</t>
    <rPh sb="0" eb="2">
      <t>タントウ</t>
    </rPh>
    <rPh sb="2" eb="3">
      <t>シャ</t>
    </rPh>
    <rPh sb="3" eb="4">
      <t>メイ</t>
    </rPh>
    <phoneticPr fontId="3"/>
  </si>
  <si>
    <t>（１）2025年における医療機能</t>
    <rPh sb="7" eb="8">
      <t>ネン</t>
    </rPh>
    <rPh sb="12" eb="14">
      <t>イリョウ</t>
    </rPh>
    <rPh sb="14" eb="16">
      <t>キノウ</t>
    </rPh>
    <phoneticPr fontId="3"/>
  </si>
  <si>
    <t xml:space="preserve"> （３）病棟名及び病棟毎の医師数・看護師数等（2023（令和５）年７月１日時点）</t>
    <rPh sb="4" eb="6">
      <t>ビョウトウ</t>
    </rPh>
    <rPh sb="6" eb="7">
      <t>メイ</t>
    </rPh>
    <rPh sb="7" eb="8">
      <t>オヨ</t>
    </rPh>
    <rPh sb="9" eb="11">
      <t>ビョウトウ</t>
    </rPh>
    <rPh sb="11" eb="12">
      <t>マイ</t>
    </rPh>
    <rPh sb="13" eb="16">
      <t>イシスウ</t>
    </rPh>
    <rPh sb="17" eb="20">
      <t>カンゴシ</t>
    </rPh>
    <rPh sb="20" eb="21">
      <t>スウ</t>
    </rPh>
    <rPh sb="21" eb="22">
      <t>ナド</t>
    </rPh>
    <rPh sb="28" eb="30">
      <t>レイワ</t>
    </rPh>
    <rPh sb="32" eb="33">
      <t>ネン</t>
    </rPh>
    <rPh sb="34" eb="35">
      <t>ガツ</t>
    </rPh>
    <rPh sb="36" eb="37">
      <t>ニチ</t>
    </rPh>
    <rPh sb="37" eb="39">
      <t>ジテン</t>
    </rPh>
    <phoneticPr fontId="3"/>
  </si>
  <si>
    <r>
      <t>⇒「６　現状の病床機能等と2025年に向け検討している病床機能等」については、</t>
    </r>
    <r>
      <rPr>
        <b/>
        <sz val="15"/>
        <color theme="1"/>
        <rFont val="Meiryo UI"/>
        <family val="3"/>
        <charset val="128"/>
      </rPr>
      <t>「様式５」</t>
    </r>
    <r>
      <rPr>
        <sz val="15"/>
        <color theme="1"/>
        <rFont val="Meiryo UI"/>
        <family val="3"/>
        <charset val="128"/>
      </rPr>
      <t>を作成ください。</t>
    </r>
    <rPh sb="40" eb="42">
      <t>ヨウシキ</t>
    </rPh>
    <rPh sb="45" eb="47">
      <t>サクセイ</t>
    </rPh>
    <phoneticPr fontId="3"/>
  </si>
  <si>
    <r>
      <t>⇒「６　現状の病床機能等と2025年に向け検討している病床機能等」については、</t>
    </r>
    <r>
      <rPr>
        <b/>
        <sz val="15"/>
        <color theme="1"/>
        <rFont val="Meiryo UI"/>
        <family val="3"/>
        <charset val="128"/>
      </rPr>
      <t>「様式６」</t>
    </r>
    <r>
      <rPr>
        <sz val="15"/>
        <color theme="1"/>
        <rFont val="Meiryo UI"/>
        <family val="3"/>
        <charset val="128"/>
      </rPr>
      <t>を作成ください。</t>
    </r>
    <rPh sb="45" eb="47">
      <t>サクセイ</t>
    </rPh>
    <phoneticPr fontId="3"/>
  </si>
  <si>
    <r>
      <t>　  算出するのに必要なため</t>
    </r>
    <r>
      <rPr>
        <u/>
        <sz val="11"/>
        <color theme="1"/>
        <rFont val="Meiryo UI"/>
        <family val="3"/>
        <charset val="128"/>
      </rPr>
      <t>必ず入力ください。</t>
    </r>
    <rPh sb="16" eb="18">
      <t>ニュウリョク</t>
    </rPh>
    <phoneticPr fontId="3"/>
  </si>
  <si>
    <t>（２）新病棟の実績報告期間について【自由記載欄】</t>
    <rPh sb="3" eb="4">
      <t>シン</t>
    </rPh>
    <rPh sb="4" eb="6">
      <t>ビョウトウ</t>
    </rPh>
    <rPh sb="7" eb="11">
      <t>ジッセキホウコク</t>
    </rPh>
    <rPh sb="11" eb="13">
      <t>キカン</t>
    </rPh>
    <rPh sb="18" eb="23">
      <t>ジユウキサイラン</t>
    </rPh>
    <phoneticPr fontId="3"/>
  </si>
  <si>
    <t>※新病棟を年度途中で設置し、5-(1)のチェック欄に「１」を入力した場合は必ず記載ください。</t>
    <rPh sb="1" eb="4">
      <t>シンビョウトウ</t>
    </rPh>
    <rPh sb="5" eb="7">
      <t>ネンド</t>
    </rPh>
    <rPh sb="7" eb="9">
      <t>トチュウ</t>
    </rPh>
    <rPh sb="10" eb="12">
      <t>セッチ</t>
    </rPh>
    <rPh sb="24" eb="25">
      <t>ラン</t>
    </rPh>
    <rPh sb="30" eb="32">
      <t>ニュウリョク</t>
    </rPh>
    <rPh sb="34" eb="36">
      <t>バアイ</t>
    </rPh>
    <rPh sb="37" eb="38">
      <t>カナラ</t>
    </rPh>
    <rPh sb="39" eb="41">
      <t>キサイ</t>
    </rPh>
    <phoneticPr fontId="3"/>
  </si>
  <si>
    <r>
      <rPr>
        <sz val="10"/>
        <color theme="1"/>
        <rFont val="Meiryo UI"/>
        <family val="3"/>
        <charset val="128"/>
      </rPr>
      <t>新生児集中治療室管理料等　</t>
    </r>
    <r>
      <rPr>
        <sz val="11"/>
        <color theme="1"/>
        <rFont val="Meiryo UI"/>
        <family val="3"/>
        <charset val="128"/>
      </rPr>
      <t>　　　　　　　　　　　　</t>
    </r>
    <r>
      <rPr>
        <sz val="9"/>
        <color theme="1"/>
        <rFont val="Meiryo UI"/>
        <family val="3"/>
        <charset val="128"/>
      </rPr>
      <t>【算定回数】</t>
    </r>
    <rPh sb="0" eb="3">
      <t>シンセイジ</t>
    </rPh>
    <rPh sb="3" eb="5">
      <t>シュウチュウ</t>
    </rPh>
    <rPh sb="5" eb="8">
      <t>チリョウシツ</t>
    </rPh>
    <rPh sb="8" eb="10">
      <t>カンリ</t>
    </rPh>
    <rPh sb="10" eb="11">
      <t>リョウ</t>
    </rPh>
    <rPh sb="11" eb="12">
      <t>トウ</t>
    </rPh>
    <rPh sb="26" eb="28">
      <t>サンテイ</t>
    </rPh>
    <rPh sb="28" eb="30">
      <t>カイスウ</t>
    </rPh>
    <phoneticPr fontId="3"/>
  </si>
  <si>
    <r>
      <rPr>
        <sz val="10"/>
        <color theme="1"/>
        <rFont val="Meiryo UI"/>
        <family val="3"/>
        <charset val="128"/>
      </rPr>
      <t xml:space="preserve">小児入院医療管理料
</t>
    </r>
    <r>
      <rPr>
        <sz val="9"/>
        <color theme="1"/>
        <rFont val="Meiryo UI"/>
        <family val="3"/>
        <charset val="128"/>
      </rPr>
      <t>【算定回数】</t>
    </r>
    <rPh sb="0" eb="2">
      <t>ショウニ</t>
    </rPh>
    <rPh sb="2" eb="4">
      <t>ニュウイン</t>
    </rPh>
    <rPh sb="4" eb="6">
      <t>イリョウ</t>
    </rPh>
    <rPh sb="6" eb="8">
      <t>カンリ</t>
    </rPh>
    <rPh sb="8" eb="9">
      <t>リョウ</t>
    </rPh>
    <rPh sb="11" eb="13">
      <t>サンテイ</t>
    </rPh>
    <rPh sb="13" eb="15">
      <t>カイスウ</t>
    </rPh>
    <phoneticPr fontId="3"/>
  </si>
  <si>
    <r>
      <rPr>
        <sz val="10"/>
        <color theme="1"/>
        <rFont val="Meiryo UI"/>
        <family val="3"/>
        <charset val="128"/>
      </rPr>
      <t xml:space="preserve">ハイリスク分娩管理加算
</t>
    </r>
    <r>
      <rPr>
        <sz val="9"/>
        <color theme="1"/>
        <rFont val="Meiryo UI"/>
        <family val="3"/>
        <charset val="128"/>
      </rPr>
      <t>【算定回数】</t>
    </r>
    <rPh sb="5" eb="7">
      <t>ブンベン</t>
    </rPh>
    <rPh sb="7" eb="9">
      <t>カンリ</t>
    </rPh>
    <rPh sb="9" eb="11">
      <t>カサン</t>
    </rPh>
    <phoneticPr fontId="3"/>
  </si>
  <si>
    <t>地域包括ケア病棟入院料等
【算定回数】</t>
    <rPh sb="0" eb="4">
      <t>チイキホウカツ</t>
    </rPh>
    <rPh sb="6" eb="8">
      <t>ビョウトウ</t>
    </rPh>
    <rPh sb="8" eb="11">
      <t>ニュウインリョウ</t>
    </rPh>
    <rPh sb="11" eb="12">
      <t>ナド</t>
    </rPh>
    <rPh sb="14" eb="16">
      <t>サンテイ</t>
    </rPh>
    <rPh sb="16" eb="18">
      <t>カイスウ</t>
    </rPh>
    <phoneticPr fontId="3"/>
  </si>
  <si>
    <t>６　現状の病床機能等と2025年に向け検討している病床機能等（単独医療機関用）</t>
    <rPh sb="2" eb="4">
      <t>ゲンジョウ</t>
    </rPh>
    <rPh sb="5" eb="7">
      <t>ビョウショウ</t>
    </rPh>
    <rPh sb="7" eb="9">
      <t>キノウ</t>
    </rPh>
    <rPh sb="9" eb="10">
      <t>ナド</t>
    </rPh>
    <rPh sb="15" eb="16">
      <t>ネン</t>
    </rPh>
    <rPh sb="17" eb="18">
      <t>ム</t>
    </rPh>
    <rPh sb="19" eb="21">
      <t>ケントウ</t>
    </rPh>
    <rPh sb="25" eb="27">
      <t>ビョウショウ</t>
    </rPh>
    <rPh sb="27" eb="29">
      <t>キノウ</t>
    </rPh>
    <rPh sb="29" eb="30">
      <t>ナド</t>
    </rPh>
    <rPh sb="31" eb="33">
      <t>タンドク</t>
    </rPh>
    <rPh sb="33" eb="35">
      <t>イリョウ</t>
    </rPh>
    <rPh sb="35" eb="37">
      <t>キカン</t>
    </rPh>
    <rPh sb="37" eb="38">
      <t>ヨウ</t>
    </rPh>
    <phoneticPr fontId="3"/>
  </si>
  <si>
    <r>
      <rPr>
        <sz val="14"/>
        <color theme="1"/>
        <rFont val="Meiryo UI"/>
        <family val="3"/>
        <charset val="128"/>
      </rPr>
      <t>病棟名</t>
    </r>
    <r>
      <rPr>
        <sz val="16"/>
        <color theme="1"/>
        <rFont val="Meiryo UI"/>
        <family val="3"/>
        <charset val="128"/>
      </rPr>
      <t xml:space="preserve">
</t>
    </r>
    <r>
      <rPr>
        <sz val="10"/>
        <color theme="1"/>
        <rFont val="Meiryo UI"/>
        <family val="3"/>
        <charset val="128"/>
      </rPr>
      <t>（３－（３）から自動入力）</t>
    </r>
    <phoneticPr fontId="3"/>
  </si>
  <si>
    <r>
      <t xml:space="preserve">病棟名
</t>
    </r>
    <r>
      <rPr>
        <sz val="10"/>
        <color theme="1"/>
        <rFont val="Meiryo UI"/>
        <family val="3"/>
        <charset val="128"/>
      </rPr>
      <t>（３－（３）のから自動入力）</t>
    </r>
    <phoneticPr fontId="3"/>
  </si>
  <si>
    <t>　　　※「現状」と「2025年に向けた検討」における許可病床数の合計は一致するようにしてください。</t>
    <rPh sb="5" eb="7">
      <t>ゲンジョウ</t>
    </rPh>
    <rPh sb="14" eb="15">
      <t>ネン</t>
    </rPh>
    <rPh sb="16" eb="17">
      <t>ム</t>
    </rPh>
    <rPh sb="19" eb="21">
      <t>ケントウ</t>
    </rPh>
    <rPh sb="26" eb="28">
      <t>キョカ</t>
    </rPh>
    <rPh sb="28" eb="30">
      <t>ビョウショウ</t>
    </rPh>
    <rPh sb="30" eb="31">
      <t>スウ</t>
    </rPh>
    <rPh sb="32" eb="34">
      <t>ゴウケイ</t>
    </rPh>
    <rPh sb="35" eb="37">
      <t>イッチ</t>
    </rPh>
    <phoneticPr fontId="3"/>
  </si>
  <si>
    <t>　　　　病棟の詳細について記載を希望する場合は、下記に記載してください。</t>
    <rPh sb="4" eb="6">
      <t>ビョウトウ</t>
    </rPh>
    <rPh sb="7" eb="9">
      <t>ショウサイ</t>
    </rPh>
    <rPh sb="13" eb="15">
      <t>キサイ</t>
    </rPh>
    <rPh sb="16" eb="18">
      <t>キボウ</t>
    </rPh>
    <rPh sb="20" eb="22">
      <t>バアイ</t>
    </rPh>
    <rPh sb="24" eb="26">
      <t>カキ</t>
    </rPh>
    <rPh sb="27" eb="29">
      <t>キサイ</t>
    </rPh>
    <phoneticPr fontId="3"/>
  </si>
  <si>
    <t>　　　（１）において現状と2025年に向け検討している病床機能等の内容に差がある場合のみ入力ください。</t>
    <rPh sb="44" eb="46">
      <t>ニュウリョク</t>
    </rPh>
    <phoneticPr fontId="3"/>
  </si>
  <si>
    <t>（１）「病棟毎の病床機能」確認シート</t>
    <rPh sb="13" eb="15">
      <t>カクニン</t>
    </rPh>
    <phoneticPr fontId="3"/>
  </si>
  <si>
    <t>＜参考＞「病棟毎の病床機能」「病院機能分類」確認シート</t>
    <rPh sb="1" eb="3">
      <t>サンコウ</t>
    </rPh>
    <rPh sb="5" eb="7">
      <t>ビョウトウ</t>
    </rPh>
    <rPh sb="7" eb="8">
      <t>マイ</t>
    </rPh>
    <rPh sb="9" eb="11">
      <t>ビョウショウ</t>
    </rPh>
    <rPh sb="11" eb="13">
      <t>キノウ</t>
    </rPh>
    <rPh sb="15" eb="17">
      <t>ビョウイン</t>
    </rPh>
    <rPh sb="17" eb="19">
      <t>キノウ</t>
    </rPh>
    <rPh sb="19" eb="21">
      <t>ブンルイ</t>
    </rPh>
    <rPh sb="22" eb="24">
      <t>カクニン</t>
    </rPh>
    <phoneticPr fontId="3"/>
  </si>
  <si>
    <t>（２）「病院機能分類」確認シート</t>
    <rPh sb="4" eb="6">
      <t>ビョウイン</t>
    </rPh>
    <rPh sb="6" eb="8">
      <t>キノウ</t>
    </rPh>
    <rPh sb="8" eb="10">
      <t>ブンルイ</t>
    </rPh>
    <rPh sb="11" eb="13">
      <t>カクニン</t>
    </rPh>
    <phoneticPr fontId="3"/>
  </si>
  <si>
    <t>全病床に占める割合（％）</t>
    <rPh sb="1" eb="3">
      <t>ビョウショウ</t>
    </rPh>
    <phoneticPr fontId="3"/>
  </si>
  <si>
    <t xml:space="preserve"> 高度急性期＋急性期</t>
    <phoneticPr fontId="3"/>
  </si>
  <si>
    <t>　（内）高度急性期</t>
    <phoneticPr fontId="3"/>
  </si>
  <si>
    <t>　（内）急性期</t>
    <phoneticPr fontId="3"/>
  </si>
  <si>
    <t xml:space="preserve"> 回復期</t>
    <phoneticPr fontId="3"/>
  </si>
  <si>
    <t>　（内）回復期_地域</t>
    <rPh sb="2" eb="3">
      <t>ウチ</t>
    </rPh>
    <rPh sb="8" eb="10">
      <t>チイキ</t>
    </rPh>
    <phoneticPr fontId="3"/>
  </si>
  <si>
    <t>　（内）回復期_リハ</t>
    <rPh sb="2" eb="3">
      <t>ウチ</t>
    </rPh>
    <phoneticPr fontId="3"/>
  </si>
  <si>
    <t xml:space="preserve"> 慢性期</t>
    <phoneticPr fontId="3"/>
  </si>
  <si>
    <t>　　　※「現状の病床機能」は、基準に基づく病床機能（自動表示）を踏まえ、選択してください。</t>
    <rPh sb="5" eb="7">
      <t>ゲンジョウ</t>
    </rPh>
    <rPh sb="8" eb="10">
      <t>ビョウショウ</t>
    </rPh>
    <rPh sb="10" eb="12">
      <t>キノウ</t>
    </rPh>
    <rPh sb="15" eb="17">
      <t>キジュン</t>
    </rPh>
    <rPh sb="18" eb="19">
      <t>モト</t>
    </rPh>
    <rPh sb="21" eb="23">
      <t>ビョウショウ</t>
    </rPh>
    <rPh sb="23" eb="25">
      <t>キノウ</t>
    </rPh>
    <rPh sb="26" eb="28">
      <t>ジドウ</t>
    </rPh>
    <rPh sb="28" eb="30">
      <t>ヒョウジ</t>
    </rPh>
    <rPh sb="32" eb="33">
      <t>フ</t>
    </rPh>
    <rPh sb="36" eb="38">
      <t>センタク</t>
    </rPh>
    <phoneticPr fontId="3"/>
  </si>
  <si>
    <t>67 介護報酬上の入院料の届出なしの病床</t>
    <phoneticPr fontId="3"/>
  </si>
  <si>
    <t>　（２）病棟の詳細【自由記載】</t>
    <rPh sb="4" eb="6">
      <t>ビョウトウ</t>
    </rPh>
    <rPh sb="7" eb="9">
      <t>ショウサイ</t>
    </rPh>
    <rPh sb="10" eb="12">
      <t>ジユウ</t>
    </rPh>
    <rPh sb="12" eb="14">
      <t>キサイ</t>
    </rPh>
    <phoneticPr fontId="3"/>
  </si>
  <si>
    <t>６現状の病床機能等と2025年に向け検討している病床機能等（再編統合医療機関用）</t>
    <rPh sb="1" eb="3">
      <t>ゲンジョウ</t>
    </rPh>
    <rPh sb="4" eb="6">
      <t>ビョウショウ</t>
    </rPh>
    <rPh sb="6" eb="9">
      <t>キノウナド</t>
    </rPh>
    <rPh sb="14" eb="15">
      <t>ネン</t>
    </rPh>
    <rPh sb="16" eb="17">
      <t>ム</t>
    </rPh>
    <rPh sb="18" eb="20">
      <t>ケントウ</t>
    </rPh>
    <rPh sb="24" eb="26">
      <t>ビョウショウ</t>
    </rPh>
    <rPh sb="26" eb="29">
      <t>キノウナド</t>
    </rPh>
    <rPh sb="30" eb="32">
      <t>サイヘン</t>
    </rPh>
    <rPh sb="32" eb="34">
      <t>トウゴウ</t>
    </rPh>
    <rPh sb="34" eb="36">
      <t>イリョウ</t>
    </rPh>
    <rPh sb="36" eb="38">
      <t>キカン</t>
    </rPh>
    <rPh sb="38" eb="39">
      <t>ヨウ</t>
    </rPh>
    <phoneticPr fontId="3"/>
  </si>
  <si>
    <t>（６）その他、再編統合に係る検討内容（概要）【自由記載】</t>
    <rPh sb="5" eb="6">
      <t>タ</t>
    </rPh>
    <rPh sb="7" eb="11">
      <t>サイヘントウゴウ</t>
    </rPh>
    <rPh sb="12" eb="13">
      <t>カカ</t>
    </rPh>
    <rPh sb="14" eb="16">
      <t>ケントウ</t>
    </rPh>
    <rPh sb="16" eb="18">
      <t>ナイヨウ</t>
    </rPh>
    <rPh sb="19" eb="21">
      <t>ガイヨウ</t>
    </rPh>
    <rPh sb="23" eb="27">
      <t>ジユウキサイ</t>
    </rPh>
    <phoneticPr fontId="3"/>
  </si>
  <si>
    <t>（３）－２ 病棟の詳細【自由記載】</t>
    <rPh sb="6" eb="8">
      <t>ビョウトウ</t>
    </rPh>
    <rPh sb="9" eb="11">
      <t>ショウサイ</t>
    </rPh>
    <rPh sb="12" eb="16">
      <t>ジユウキサイ</t>
    </rPh>
    <phoneticPr fontId="3"/>
  </si>
  <si>
    <t>　　※再編統合後に名称変更する場合は、新名称を記入してください。</t>
    <rPh sb="3" eb="5">
      <t>サイヘン</t>
    </rPh>
    <rPh sb="5" eb="7">
      <t>トウゴウ</t>
    </rPh>
    <rPh sb="7" eb="8">
      <t>ゴ</t>
    </rPh>
    <rPh sb="9" eb="13">
      <t>メイショウヘンコウ</t>
    </rPh>
    <rPh sb="15" eb="17">
      <t>バアイ</t>
    </rPh>
    <rPh sb="19" eb="20">
      <t>シン</t>
    </rPh>
    <rPh sb="20" eb="22">
      <t>メイショウ</t>
    </rPh>
    <rPh sb="23" eb="25">
      <t>キニュウ</t>
    </rPh>
    <phoneticPr fontId="3"/>
  </si>
  <si>
    <t>転院・転棟が円滑に進んでいない理由【自由記載】（上記において③、④を選択した場合に記載ください）</t>
    <rPh sb="0" eb="2">
      <t>テンイン</t>
    </rPh>
    <rPh sb="3" eb="4">
      <t>テン</t>
    </rPh>
    <rPh sb="4" eb="5">
      <t>トウ</t>
    </rPh>
    <rPh sb="6" eb="8">
      <t>エンカツ</t>
    </rPh>
    <rPh sb="9" eb="10">
      <t>スス</t>
    </rPh>
    <rPh sb="15" eb="17">
      <t>リユウ</t>
    </rPh>
    <rPh sb="18" eb="20">
      <t>ジユウ</t>
    </rPh>
    <rPh sb="20" eb="22">
      <t>キサイ</t>
    </rPh>
    <rPh sb="24" eb="26">
      <t>ジョウキ</t>
    </rPh>
    <rPh sb="41" eb="43">
      <t>キサイ</t>
    </rPh>
    <phoneticPr fontId="3"/>
  </si>
  <si>
    <t>※「回復期リハビリテーション病棟入院料」を算定している医療機関のみ入力をお願いします。</t>
    <phoneticPr fontId="3"/>
  </si>
  <si>
    <t>※「高度急性期」もしくは「急性期」病床を有する医療機関のみ入力をお願いします。</t>
    <rPh sb="2" eb="4">
      <t>コウド</t>
    </rPh>
    <rPh sb="4" eb="7">
      <t>キュウセイキ</t>
    </rPh>
    <rPh sb="13" eb="16">
      <t>キュウセイキ</t>
    </rPh>
    <rPh sb="17" eb="19">
      <t>ビョウショウ</t>
    </rPh>
    <rPh sb="20" eb="21">
      <t>ユウ</t>
    </rPh>
    <rPh sb="23" eb="25">
      <t>イリョウ</t>
    </rPh>
    <rPh sb="29" eb="31">
      <t>ニュウリョク</t>
    </rPh>
    <rPh sb="33" eb="34">
      <t>ネガ</t>
    </rPh>
    <phoneticPr fontId="3"/>
  </si>
  <si>
    <t>　　※地域包括ケア病棟入院料または地域包括ケア入院医療管理料を算定している医療機関のみ入力をお願いします。</t>
    <rPh sb="3" eb="5">
      <t>チイキ</t>
    </rPh>
    <rPh sb="5" eb="7">
      <t>ホウカツ</t>
    </rPh>
    <rPh sb="9" eb="11">
      <t>ビョウトウ</t>
    </rPh>
    <rPh sb="11" eb="14">
      <t>ニュウインリョウ</t>
    </rPh>
    <rPh sb="17" eb="21">
      <t>チイキホウカツ</t>
    </rPh>
    <rPh sb="23" eb="25">
      <t>ニュウイン</t>
    </rPh>
    <rPh sb="25" eb="27">
      <t>イリョウ</t>
    </rPh>
    <rPh sb="27" eb="29">
      <t>カンリ</t>
    </rPh>
    <rPh sb="29" eb="30">
      <t>リョウ</t>
    </rPh>
    <rPh sb="31" eb="33">
      <t>サンテイ</t>
    </rPh>
    <rPh sb="43" eb="45">
      <t>ニュウリョク</t>
    </rPh>
    <rPh sb="47" eb="48">
      <t>ネガ</t>
    </rPh>
    <phoneticPr fontId="3"/>
  </si>
  <si>
    <t>地域包括ケア病棟におけるその他の医療内容【自由記載】（上記において⑥を選択した場合に記載ください）</t>
    <rPh sb="14" eb="15">
      <t>タ</t>
    </rPh>
    <rPh sb="21" eb="23">
      <t>ジユウ</t>
    </rPh>
    <rPh sb="23" eb="25">
      <t>キサイ</t>
    </rPh>
    <phoneticPr fontId="3"/>
  </si>
  <si>
    <t>常勤医師数</t>
    <rPh sb="0" eb="2">
      <t>ジョウキン</t>
    </rPh>
    <rPh sb="2" eb="4">
      <t>イシ</t>
    </rPh>
    <rPh sb="4" eb="5">
      <t>スウ</t>
    </rPh>
    <phoneticPr fontId="3"/>
  </si>
  <si>
    <t>非常勤医師数</t>
    <rPh sb="0" eb="3">
      <t>ヒジョウキン</t>
    </rPh>
    <rPh sb="3" eb="5">
      <t>イシ</t>
    </rPh>
    <rPh sb="5" eb="6">
      <t>スウ</t>
    </rPh>
    <phoneticPr fontId="3"/>
  </si>
  <si>
    <t>　　　    各病床機能の割合を算出し、算出結果等から、貴院の病院機能分類の結果が自動表示されます。</t>
    <rPh sb="20" eb="22">
      <t>サンシュツ</t>
    </rPh>
    <rPh sb="22" eb="24">
      <t>ケッカ</t>
    </rPh>
    <rPh sb="24" eb="25">
      <t>ナド</t>
    </rPh>
    <rPh sb="28" eb="30">
      <t>キイン</t>
    </rPh>
    <rPh sb="31" eb="33">
      <t>ビョウイン</t>
    </rPh>
    <rPh sb="33" eb="35">
      <t>キノウ</t>
    </rPh>
    <rPh sb="35" eb="37">
      <t>ブンルイ</t>
    </rPh>
    <rPh sb="38" eb="40">
      <t>ケッカ</t>
    </rPh>
    <rPh sb="41" eb="43">
      <t>ジドウ</t>
    </rPh>
    <rPh sb="43" eb="45">
      <t>ヒョウジ</t>
    </rPh>
    <phoneticPr fontId="3"/>
  </si>
  <si>
    <t>2 選択した病床機能と基準に基づく病床機能との乖離チェック</t>
    <rPh sb="2" eb="4">
      <t>センタク</t>
    </rPh>
    <rPh sb="6" eb="10">
      <t>ビョウショウキノウ</t>
    </rPh>
    <rPh sb="11" eb="13">
      <t>キジュン</t>
    </rPh>
    <rPh sb="14" eb="15">
      <t>モト</t>
    </rPh>
    <rPh sb="17" eb="21">
      <t>ビョウショウキノウ</t>
    </rPh>
    <rPh sb="23" eb="25">
      <t>カイリ</t>
    </rPh>
    <phoneticPr fontId="3"/>
  </si>
  <si>
    <t>　　　　　入力いただいた「現状の病床機能別病床数」から、全一般療養病床（休棟中等を除く）に占める</t>
    <rPh sb="5" eb="7">
      <t>ニュウリョク</t>
    </rPh>
    <rPh sb="13" eb="15">
      <t>ゲンジョウ</t>
    </rPh>
    <rPh sb="16" eb="18">
      <t>ビョウショウ</t>
    </rPh>
    <rPh sb="18" eb="20">
      <t>キノウ</t>
    </rPh>
    <rPh sb="20" eb="21">
      <t>ベツ</t>
    </rPh>
    <rPh sb="21" eb="24">
      <t>ビョウショウスウ</t>
    </rPh>
    <rPh sb="28" eb="29">
      <t>ゼン</t>
    </rPh>
    <rPh sb="29" eb="31">
      <t>イッパン</t>
    </rPh>
    <rPh sb="31" eb="33">
      <t>リョウヨウ</t>
    </rPh>
    <rPh sb="33" eb="35">
      <t>ビョウショウ</t>
    </rPh>
    <rPh sb="36" eb="37">
      <t>ヤス</t>
    </rPh>
    <rPh sb="37" eb="38">
      <t>トウ</t>
    </rPh>
    <rPh sb="38" eb="39">
      <t>チュウ</t>
    </rPh>
    <rPh sb="39" eb="40">
      <t>ナド</t>
    </rPh>
    <rPh sb="41" eb="42">
      <t>ノゾ</t>
    </rPh>
    <rPh sb="45" eb="46">
      <t>シ</t>
    </rPh>
    <phoneticPr fontId="3"/>
  </si>
  <si>
    <t>31 急性期一般入院料４</t>
    <phoneticPr fontId="3"/>
  </si>
  <si>
    <t>31 急性期一般入院料４</t>
  </si>
  <si>
    <r>
      <t>　　　</t>
    </r>
    <r>
      <rPr>
        <b/>
        <u/>
        <sz val="18"/>
        <color rgb="FFFF0000"/>
        <rFont val="Meiryo UI"/>
        <family val="3"/>
        <charset val="128"/>
      </rPr>
      <t>※「入院基本料・特定入院料（選択式）」は、コピー＆ペーストで入力しないでください。</t>
    </r>
    <rPh sb="5" eb="7">
      <t>ニュウイン</t>
    </rPh>
    <rPh sb="7" eb="10">
      <t>キホンリョウ</t>
    </rPh>
    <rPh sb="11" eb="13">
      <t>トクテイ</t>
    </rPh>
    <rPh sb="13" eb="16">
      <t>ニュウインリョウ</t>
    </rPh>
    <rPh sb="17" eb="20">
      <t>センタクシキ</t>
    </rPh>
    <rPh sb="33" eb="35">
      <t>ニュウリョク</t>
    </rPh>
    <phoneticPr fontId="3"/>
  </si>
  <si>
    <r>
      <t xml:space="preserve">　　　　　　　　　　　　　　　　病　棟　毎　の　診　療　実　績
</t>
    </r>
    <r>
      <rPr>
        <sz val="9"/>
        <color theme="1"/>
        <rFont val="Meiryo UI"/>
        <family val="3"/>
        <charset val="128"/>
      </rPr>
      <t xml:space="preserve"> 2022（令和４）年４月１日から2023（令和５）年３月31日までの１年間の総数
※</t>
    </r>
    <r>
      <rPr>
        <u/>
        <sz val="9"/>
        <color theme="1"/>
        <rFont val="Meiryo UI"/>
        <family val="3"/>
        <charset val="128"/>
      </rPr>
      <t xml:space="preserve">１年間の実績の算出が困難な病棟がある場合は、チェック欄で「1」を選択し、「（２）新病棟
</t>
    </r>
    <r>
      <rPr>
        <sz val="9"/>
        <color theme="1"/>
        <rFont val="Meiryo UI"/>
        <family val="3"/>
        <charset val="128"/>
      </rPr>
      <t>　　</t>
    </r>
    <r>
      <rPr>
        <u/>
        <sz val="9"/>
        <color theme="1"/>
        <rFont val="Meiryo UI"/>
        <family val="3"/>
        <charset val="128"/>
      </rPr>
      <t>の実績報告期間について【自由記載欄】」に実績を報告する期間を記載してください。</t>
    </r>
    <rPh sb="16" eb="17">
      <t>ビョウ</t>
    </rPh>
    <rPh sb="18" eb="19">
      <t>トウ</t>
    </rPh>
    <rPh sb="20" eb="21">
      <t>ゴト</t>
    </rPh>
    <rPh sb="24" eb="25">
      <t>ミ</t>
    </rPh>
    <rPh sb="26" eb="27">
      <t>リョウ</t>
    </rPh>
    <rPh sb="28" eb="29">
      <t>ミノル</t>
    </rPh>
    <rPh sb="30" eb="31">
      <t>イサオ</t>
    </rPh>
    <rPh sb="76" eb="78">
      <t>ネンカン</t>
    </rPh>
    <rPh sb="79" eb="81">
      <t>ジッセキ</t>
    </rPh>
    <rPh sb="82" eb="84">
      <t>サンシュツ</t>
    </rPh>
    <rPh sb="85" eb="87">
      <t>コンナン</t>
    </rPh>
    <rPh sb="88" eb="90">
      <t>ビョウトウ</t>
    </rPh>
    <rPh sb="93" eb="95">
      <t>バアイ</t>
    </rPh>
    <rPh sb="101" eb="102">
      <t>ラン</t>
    </rPh>
    <rPh sb="107" eb="109">
      <t>センタク</t>
    </rPh>
    <rPh sb="115" eb="116">
      <t>シン</t>
    </rPh>
    <rPh sb="116" eb="118">
      <t>ビョウトウ</t>
    </rPh>
    <rPh sb="122" eb="128">
      <t>ジッセキホウコクキカン</t>
    </rPh>
    <rPh sb="133" eb="138">
      <t>ジユウキサイラン</t>
    </rPh>
    <rPh sb="141" eb="143">
      <t>ジッセキ</t>
    </rPh>
    <rPh sb="144" eb="146">
      <t>ホウコク</t>
    </rPh>
    <rPh sb="148" eb="150">
      <t>キカン</t>
    </rPh>
    <rPh sb="151" eb="153">
      <t>キサイ</t>
    </rPh>
    <phoneticPr fontId="3"/>
  </si>
  <si>
    <t>　　　　　様式に入力いただいた内容から、病床機能の報告基準にかかる指標、基準に基づく病棟毎の病床機能が自動で表示されま</t>
    <rPh sb="5" eb="7">
      <t>ヨウシキ</t>
    </rPh>
    <rPh sb="8" eb="10">
      <t>ニュウリョク</t>
    </rPh>
    <rPh sb="15" eb="17">
      <t>ナイヨウ</t>
    </rPh>
    <rPh sb="20" eb="22">
      <t>ビョウショウ</t>
    </rPh>
    <rPh sb="22" eb="24">
      <t>キノウ</t>
    </rPh>
    <rPh sb="25" eb="27">
      <t>ホウコク</t>
    </rPh>
    <rPh sb="27" eb="29">
      <t>キジュン</t>
    </rPh>
    <rPh sb="33" eb="35">
      <t>シヒョウ</t>
    </rPh>
    <rPh sb="36" eb="38">
      <t>キジュン</t>
    </rPh>
    <rPh sb="39" eb="40">
      <t>モト</t>
    </rPh>
    <rPh sb="42" eb="45">
      <t>ビョウトウゴト</t>
    </rPh>
    <phoneticPr fontId="3"/>
  </si>
  <si>
    <t xml:space="preserve">         す。</t>
    <phoneticPr fontId="3"/>
  </si>
  <si>
    <t>民間等</t>
    <rPh sb="0" eb="3">
      <t>ミンカンナド</t>
    </rPh>
    <phoneticPr fontId="3"/>
  </si>
  <si>
    <t>民間等</t>
    <phoneticPr fontId="3"/>
  </si>
  <si>
    <t>公的②</t>
    <rPh sb="0" eb="2">
      <t>コウテキ</t>
    </rPh>
    <phoneticPr fontId="3"/>
  </si>
  <si>
    <t>公的②</t>
    <phoneticPr fontId="3"/>
  </si>
  <si>
    <t>大阪整肢学院</t>
    <phoneticPr fontId="3"/>
  </si>
  <si>
    <t>公的①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</si>
</sst>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General&quot;床&quot;"/>
    <numFmt numFmtId="177" formatCode="0&quot;床&quot;"/>
    <numFmt numFmtId="178" formatCode="0.0_ "/>
    <numFmt numFmtId="179" formatCode="0.0_);[Red]\(0.0\)"/>
    <numFmt numFmtId="180" formatCode="0_ "/>
    <numFmt numFmtId="181" formatCode="General&quot; 床&quot;"/>
    <numFmt numFmtId="182" formatCode="#,##0_ "/>
    <numFmt numFmtId="183" formatCode="#,##0.0_ "/>
    <numFmt numFmtId="184" formatCode="#,##0_);[Red]\(#,##0\)"/>
    <numFmt numFmtId="185" formatCode="0.0%"/>
    <numFmt numFmtId="186" formatCode="0&quot;百&quot;&quot;万&quot;&quot;円&quot;"/>
    <numFmt numFmtId="187" formatCode="0_);[Red]\(0\)"/>
    <numFmt numFmtId="188" formatCode="0.000_);[Red]\(0.000\)"/>
  </numFmts>
  <fonts count="62" x14ac:knownFonts="1">
    <font>
      <sz val="11"/>
      <color theme="1"/>
      <name val="游ゴシック"/>
      <family val="2"/>
      <charset val="128"/>
      <scheme val="minor"/>
    </font>
    <font>
      <sz val="11"/>
      <color theme="1"/>
      <name val="Meiryo UI"/>
      <family val="2"/>
      <charset val="128"/>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9"/>
      <color theme="1"/>
      <name val="ＭＳ Ｐゴシック"/>
      <family val="3"/>
      <charset val="128"/>
    </font>
    <font>
      <b/>
      <sz val="11"/>
      <color theme="1"/>
      <name val="Meiryo UI"/>
      <family val="3"/>
      <charset val="128"/>
    </font>
    <font>
      <sz val="11"/>
      <color theme="1"/>
      <name val="Meiryo UI"/>
      <family val="3"/>
      <charset val="128"/>
    </font>
    <font>
      <b/>
      <sz val="22"/>
      <color theme="1"/>
      <name val="Meiryo UI"/>
      <family val="3"/>
      <charset val="128"/>
    </font>
    <font>
      <sz val="8"/>
      <color theme="1"/>
      <name val="游ゴシック"/>
      <family val="3"/>
      <charset val="128"/>
      <scheme val="minor"/>
    </font>
    <font>
      <b/>
      <sz val="18"/>
      <color theme="1"/>
      <name val="Meiryo UI"/>
      <family val="3"/>
      <charset val="128"/>
    </font>
    <font>
      <sz val="14"/>
      <color theme="1"/>
      <name val="Meiryo UI"/>
      <family val="3"/>
      <charset val="128"/>
    </font>
    <font>
      <sz val="20"/>
      <color theme="1"/>
      <name val="Meiryo UI"/>
      <family val="3"/>
      <charset val="128"/>
    </font>
    <font>
      <sz val="12"/>
      <color theme="1"/>
      <name val="Meiryo UI"/>
      <family val="3"/>
      <charset val="128"/>
    </font>
    <font>
      <sz val="14"/>
      <color rgb="FFFF0000"/>
      <name val="Meiryo UI"/>
      <family val="3"/>
      <charset val="128"/>
    </font>
    <font>
      <b/>
      <sz val="16"/>
      <color theme="1"/>
      <name val="Meiryo UI"/>
      <family val="3"/>
      <charset val="128"/>
    </font>
    <font>
      <sz val="16"/>
      <color theme="1"/>
      <name val="Meiryo UI"/>
      <family val="3"/>
      <charset val="128"/>
    </font>
    <font>
      <u/>
      <sz val="16"/>
      <color rgb="FFFF0000"/>
      <name val="Meiryo UI"/>
      <family val="3"/>
      <charset val="128"/>
    </font>
    <font>
      <sz val="16"/>
      <color rgb="FFFF0000"/>
      <name val="Meiryo UI"/>
      <family val="3"/>
      <charset val="128"/>
    </font>
    <font>
      <sz val="16"/>
      <name val="Meiryo UI"/>
      <family val="3"/>
      <charset val="128"/>
    </font>
    <font>
      <sz val="15"/>
      <color theme="1"/>
      <name val="Meiryo UI"/>
      <family val="3"/>
      <charset val="128"/>
    </font>
    <font>
      <b/>
      <sz val="15"/>
      <color theme="1"/>
      <name val="Meiryo UI"/>
      <family val="3"/>
      <charset val="128"/>
    </font>
    <font>
      <sz val="18"/>
      <color theme="1"/>
      <name val="Meiryo UI"/>
      <family val="3"/>
      <charset val="128"/>
    </font>
    <font>
      <b/>
      <sz val="14"/>
      <color theme="1"/>
      <name val="Meiryo UI"/>
      <family val="3"/>
      <charset val="128"/>
    </font>
    <font>
      <sz val="11"/>
      <color rgb="FFFF0000"/>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sz val="10"/>
      <name val="Meiryo UI"/>
      <family val="3"/>
      <charset val="128"/>
    </font>
    <font>
      <sz val="9"/>
      <name val="Meiryo UI"/>
      <family val="3"/>
      <charset val="128"/>
    </font>
    <font>
      <sz val="16"/>
      <color theme="0"/>
      <name val="Meiryo UI"/>
      <family val="3"/>
      <charset val="128"/>
    </font>
    <font>
      <sz val="18"/>
      <name val="Meiryo UI"/>
      <family val="3"/>
      <charset val="128"/>
    </font>
    <font>
      <strike/>
      <sz val="16"/>
      <color rgb="FFFF0000"/>
      <name val="Meiryo UI"/>
      <family val="3"/>
      <charset val="128"/>
    </font>
    <font>
      <sz val="11"/>
      <color theme="0"/>
      <name val="Meiryo UI"/>
      <family val="3"/>
      <charset val="128"/>
    </font>
    <font>
      <sz val="15"/>
      <color theme="0"/>
      <name val="Meiryo UI"/>
      <family val="3"/>
      <charset val="128"/>
    </font>
    <font>
      <sz val="14"/>
      <color theme="0"/>
      <name val="Meiryo UI"/>
      <family val="3"/>
      <charset val="128"/>
    </font>
    <font>
      <sz val="6"/>
      <color theme="1"/>
      <name val="Meiryo UI"/>
      <family val="3"/>
      <charset val="128"/>
    </font>
    <font>
      <u/>
      <sz val="9"/>
      <color theme="1"/>
      <name val="Meiryo UI"/>
      <family val="3"/>
      <charset val="128"/>
    </font>
    <font>
      <b/>
      <sz val="20"/>
      <color theme="1"/>
      <name val="Meiryo UI"/>
      <family val="3"/>
      <charset val="128"/>
    </font>
    <font>
      <sz val="20"/>
      <name val="Meiryo UI"/>
      <family val="3"/>
      <charset val="128"/>
    </font>
    <font>
      <b/>
      <sz val="24"/>
      <color theme="1"/>
      <name val="Meiryo UI"/>
      <family val="3"/>
      <charset val="128"/>
    </font>
    <font>
      <u/>
      <sz val="20"/>
      <color rgb="FFFF0000"/>
      <name val="Meiryo UI"/>
      <family val="3"/>
      <charset val="128"/>
    </font>
    <font>
      <b/>
      <u/>
      <sz val="20"/>
      <color rgb="FFFF0000"/>
      <name val="Meiryo UI"/>
      <family val="3"/>
      <charset val="128"/>
    </font>
    <font>
      <sz val="20"/>
      <color rgb="FFFF0000"/>
      <name val="Meiryo UI"/>
      <family val="3"/>
      <charset val="128"/>
    </font>
    <font>
      <u/>
      <sz val="20"/>
      <name val="Meiryo UI"/>
      <family val="3"/>
      <charset val="128"/>
    </font>
    <font>
      <u/>
      <sz val="11"/>
      <color theme="1"/>
      <name val="Meiryo UI"/>
      <family val="3"/>
      <charset val="128"/>
    </font>
    <font>
      <b/>
      <u/>
      <sz val="20"/>
      <color theme="1"/>
      <name val="Meiryo UI"/>
      <family val="3"/>
      <charset val="128"/>
    </font>
    <font>
      <b/>
      <u/>
      <sz val="22"/>
      <color theme="1"/>
      <name val="Meiryo UI"/>
      <family val="3"/>
      <charset val="128"/>
    </font>
    <font>
      <sz val="22"/>
      <color theme="1"/>
      <name val="Meiryo UI"/>
      <family val="3"/>
      <charset val="128"/>
    </font>
    <font>
      <sz val="22"/>
      <name val="Meiryo UI"/>
      <family val="3"/>
      <charset val="128"/>
    </font>
    <font>
      <sz val="6.5"/>
      <color theme="1"/>
      <name val="Meiryo UI"/>
      <family val="3"/>
      <charset val="128"/>
    </font>
    <font>
      <sz val="1"/>
      <color theme="0" tint="-0.34998626667073579"/>
      <name val="Meiryo UI"/>
      <family val="3"/>
      <charset val="128"/>
    </font>
    <font>
      <sz val="21"/>
      <name val="Meiryo UI"/>
      <family val="3"/>
      <charset val="128"/>
    </font>
    <font>
      <sz val="22"/>
      <color theme="0" tint="-0.34998626667073579"/>
      <name val="Meiryo UI"/>
      <family val="3"/>
      <charset val="128"/>
    </font>
    <font>
      <sz val="18"/>
      <color theme="0" tint="-0.34998626667073579"/>
      <name val="Meiryo UI"/>
      <family val="3"/>
      <charset val="128"/>
    </font>
    <font>
      <b/>
      <sz val="24"/>
      <color theme="0"/>
      <name val="Meiryo UI"/>
      <family val="3"/>
      <charset val="128"/>
    </font>
    <font>
      <sz val="18"/>
      <color rgb="FFFF0000"/>
      <name val="Meiryo UI"/>
      <family val="3"/>
      <charset val="128"/>
    </font>
    <font>
      <b/>
      <sz val="18"/>
      <color theme="0"/>
      <name val="Meiryo UI"/>
      <family val="3"/>
      <charset val="128"/>
    </font>
    <font>
      <sz val="15"/>
      <name val="Meiryo UI"/>
      <family val="3"/>
      <charset val="128"/>
    </font>
    <font>
      <b/>
      <sz val="18"/>
      <color rgb="FFFF0000"/>
      <name val="Meiryo UI"/>
      <family val="3"/>
      <charset val="128"/>
    </font>
    <font>
      <b/>
      <u/>
      <sz val="18"/>
      <color rgb="FFFF0000"/>
      <name val="Meiryo UI"/>
      <family val="3"/>
      <charset val="128"/>
    </font>
  </fonts>
  <fills count="2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0" fontId="4" fillId="0" borderId="0">
      <alignment vertical="center"/>
    </xf>
    <xf numFmtId="0" fontId="4" fillId="0" borderId="0">
      <alignment vertical="center"/>
    </xf>
    <xf numFmtId="0" fontId="1" fillId="0" borderId="0">
      <alignment vertical="center"/>
    </xf>
  </cellStyleXfs>
  <cellXfs count="804">
    <xf numFmtId="0" fontId="0" fillId="0" borderId="0" xfId="0">
      <alignment vertical="center"/>
    </xf>
    <xf numFmtId="0" fontId="4" fillId="0" borderId="0" xfId="1" applyProtection="1">
      <alignment vertical="center"/>
    </xf>
    <xf numFmtId="0" fontId="4" fillId="0" borderId="0" xfId="1">
      <alignment vertical="center"/>
    </xf>
    <xf numFmtId="0" fontId="7" fillId="0" borderId="0" xfId="0" applyFont="1">
      <alignment vertical="center"/>
    </xf>
    <xf numFmtId="0" fontId="8" fillId="0" borderId="0" xfId="0" applyFont="1">
      <alignment vertical="center"/>
    </xf>
    <xf numFmtId="0" fontId="0" fillId="6" borderId="1" xfId="0" applyFill="1" applyBorder="1" applyAlignment="1">
      <alignment horizontal="center" vertical="center" wrapText="1"/>
    </xf>
    <xf numFmtId="0" fontId="0" fillId="6" borderId="6" xfId="0" applyFill="1" applyBorder="1" applyAlignment="1">
      <alignment horizontal="center" vertical="center" wrapText="1"/>
    </xf>
    <xf numFmtId="0" fontId="8" fillId="6" borderId="29" xfId="0" applyFont="1" applyFill="1" applyBorder="1" applyAlignment="1">
      <alignment horizontal="center" vertical="center"/>
    </xf>
    <xf numFmtId="0" fontId="8" fillId="6" borderId="20" xfId="0" applyFont="1" applyFill="1" applyBorder="1"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8" fillId="6"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shrinkToFit="1"/>
    </xf>
    <xf numFmtId="0" fontId="8" fillId="6" borderId="48" xfId="0" applyFont="1" applyFill="1" applyBorder="1" applyAlignment="1">
      <alignment horizontal="center" vertical="center"/>
    </xf>
    <xf numFmtId="0" fontId="8" fillId="6" borderId="49" xfId="0" applyFont="1" applyFill="1" applyBorder="1" applyAlignment="1">
      <alignment horizontal="center" vertical="center"/>
    </xf>
    <xf numFmtId="0" fontId="0" fillId="0" borderId="49" xfId="0" applyBorder="1">
      <alignment vertical="center"/>
    </xf>
    <xf numFmtId="0" fontId="0" fillId="0" borderId="49" xfId="0" applyBorder="1" applyAlignment="1">
      <alignment vertical="center" shrinkToFit="1"/>
    </xf>
    <xf numFmtId="0" fontId="0" fillId="0" borderId="50" xfId="0" applyBorder="1" applyAlignment="1">
      <alignment vertical="center" shrinkToFit="1"/>
    </xf>
    <xf numFmtId="0" fontId="8" fillId="6" borderId="29" xfId="0" applyFont="1" applyFill="1" applyBorder="1" applyAlignment="1">
      <alignment horizontal="center" vertical="center" shrinkToFit="1"/>
    </xf>
    <xf numFmtId="0" fontId="8" fillId="6" borderId="20" xfId="0" applyFont="1" applyFill="1" applyBorder="1" applyAlignment="1">
      <alignment horizontal="center" vertical="center" shrinkToFit="1"/>
    </xf>
    <xf numFmtId="0" fontId="8" fillId="6" borderId="22" xfId="0" applyFont="1" applyFill="1" applyBorder="1" applyAlignment="1">
      <alignment horizontal="center" vertical="center" shrinkToFit="1"/>
    </xf>
    <xf numFmtId="0" fontId="8" fillId="6" borderId="41" xfId="0" applyFont="1" applyFill="1" applyBorder="1" applyAlignment="1">
      <alignment horizontal="center" vertical="center"/>
    </xf>
    <xf numFmtId="0" fontId="8" fillId="6" borderId="23" xfId="0" applyFont="1" applyFill="1" applyBorder="1" applyAlignment="1">
      <alignment horizontal="center" vertical="center"/>
    </xf>
    <xf numFmtId="0" fontId="0" fillId="0" borderId="41" xfId="0" applyBorder="1" applyAlignment="1">
      <alignment vertical="center" shrinkToFit="1"/>
    </xf>
    <xf numFmtId="0" fontId="0" fillId="0" borderId="23" xfId="0" applyBorder="1" applyAlignment="1">
      <alignment vertical="center" shrinkToFit="1"/>
    </xf>
    <xf numFmtId="0" fontId="0" fillId="0" borderId="41" xfId="0" applyBorder="1">
      <alignment vertical="center"/>
    </xf>
    <xf numFmtId="0" fontId="0" fillId="0" borderId="23" xfId="0" applyBorder="1">
      <alignment vertical="center"/>
    </xf>
    <xf numFmtId="0" fontId="0" fillId="0" borderId="33" xfId="0" applyBorder="1">
      <alignment vertical="center"/>
    </xf>
    <xf numFmtId="0" fontId="0" fillId="0" borderId="26" xfId="0" applyBorder="1">
      <alignment vertical="center"/>
    </xf>
    <xf numFmtId="0" fontId="0" fillId="0" borderId="26" xfId="0" applyBorder="1" applyAlignment="1">
      <alignment vertical="center" shrinkToFit="1"/>
    </xf>
    <xf numFmtId="0" fontId="0" fillId="0" borderId="36" xfId="0" applyBorder="1">
      <alignment vertical="center"/>
    </xf>
    <xf numFmtId="0" fontId="0" fillId="0" borderId="0" xfId="0" applyFill="1" applyBorder="1">
      <alignment vertical="center"/>
    </xf>
    <xf numFmtId="0" fontId="8" fillId="0" borderId="57" xfId="0" applyFont="1" applyFill="1" applyBorder="1" applyAlignment="1">
      <alignment horizontal="center" vertical="center"/>
    </xf>
    <xf numFmtId="0" fontId="0" fillId="0" borderId="57" xfId="0" applyFill="1" applyBorder="1">
      <alignment vertical="center"/>
    </xf>
    <xf numFmtId="0" fontId="0" fillId="0" borderId="57" xfId="0" applyFill="1" applyBorder="1" applyAlignment="1">
      <alignment vertical="center" shrinkToFit="1"/>
    </xf>
    <xf numFmtId="0" fontId="0" fillId="8" borderId="1" xfId="0" applyFill="1" applyBorder="1">
      <alignment vertical="center"/>
    </xf>
    <xf numFmtId="0" fontId="0" fillId="8" borderId="41" xfId="0" applyFill="1" applyBorder="1">
      <alignment vertical="center"/>
    </xf>
    <xf numFmtId="0" fontId="0" fillId="8" borderId="23" xfId="0" applyFill="1" applyBorder="1">
      <alignment vertical="center"/>
    </xf>
    <xf numFmtId="0" fontId="0" fillId="0" borderId="33" xfId="0" applyBorder="1" applyAlignment="1">
      <alignment vertical="center" shrinkToFit="1"/>
    </xf>
    <xf numFmtId="0" fontId="0" fillId="0" borderId="36" xfId="0" applyBorder="1" applyAlignment="1">
      <alignment vertical="center" shrinkToFit="1"/>
    </xf>
    <xf numFmtId="0" fontId="0" fillId="0" borderId="0" xfId="0" applyBorder="1" applyAlignment="1">
      <alignment vertical="center" shrinkToFit="1"/>
    </xf>
    <xf numFmtId="0" fontId="0" fillId="0" borderId="0" xfId="0" applyBorder="1">
      <alignmen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4" fillId="0" borderId="1" xfId="1" applyBorder="1" applyProtection="1">
      <alignment vertical="center"/>
    </xf>
    <xf numFmtId="0" fontId="5" fillId="2" borderId="1" xfId="2" applyFont="1" applyFill="1" applyBorder="1" applyAlignment="1" applyProtection="1">
      <alignment horizontal="left" vertical="center"/>
    </xf>
    <xf numFmtId="0" fontId="4" fillId="0" borderId="1" xfId="1" applyBorder="1">
      <alignment vertical="center"/>
    </xf>
    <xf numFmtId="0" fontId="5" fillId="13" borderId="1" xfId="2" applyFont="1" applyFill="1" applyBorder="1" applyAlignment="1" applyProtection="1">
      <alignment horizontal="left" vertical="center"/>
    </xf>
    <xf numFmtId="0" fontId="5" fillId="15" borderId="1" xfId="2" applyFont="1" applyFill="1" applyBorder="1" applyAlignment="1" applyProtection="1">
      <alignment horizontal="left" vertical="center"/>
    </xf>
    <xf numFmtId="0" fontId="6" fillId="15" borderId="1" xfId="1" applyFont="1" applyFill="1" applyBorder="1" applyProtection="1">
      <alignment vertical="center"/>
    </xf>
    <xf numFmtId="0" fontId="4" fillId="15" borderId="1" xfId="1" applyFill="1" applyBorder="1" applyProtection="1">
      <alignment vertical="center"/>
    </xf>
    <xf numFmtId="0" fontId="4" fillId="14" borderId="1" xfId="1" applyFill="1" applyBorder="1" applyProtection="1">
      <alignment vertical="center"/>
    </xf>
    <xf numFmtId="0" fontId="4" fillId="14" borderId="1" xfId="1" applyFill="1" applyBorder="1">
      <alignment vertical="center"/>
    </xf>
    <xf numFmtId="0" fontId="0" fillId="9" borderId="29" xfId="0" applyFill="1" applyBorder="1" applyAlignment="1">
      <alignment horizontal="center" vertical="center" shrinkToFit="1"/>
    </xf>
    <xf numFmtId="0" fontId="0" fillId="9" borderId="20" xfId="0" applyFill="1" applyBorder="1" applyAlignment="1">
      <alignment horizontal="center" vertical="center" shrinkToFit="1"/>
    </xf>
    <xf numFmtId="0" fontId="8" fillId="9" borderId="20" xfId="0" applyFont="1" applyFill="1" applyBorder="1" applyAlignment="1">
      <alignment horizontal="center" vertical="center" shrinkToFit="1"/>
    </xf>
    <xf numFmtId="0" fontId="0" fillId="9" borderId="22" xfId="0" applyFill="1" applyBorder="1" applyAlignment="1">
      <alignment horizontal="center" vertical="center" shrinkToFit="1"/>
    </xf>
    <xf numFmtId="0" fontId="8" fillId="6" borderId="22" xfId="0" applyFont="1" applyFill="1" applyBorder="1" applyAlignment="1">
      <alignment horizontal="center" vertical="center"/>
    </xf>
    <xf numFmtId="0" fontId="8" fillId="0" borderId="0" xfId="0" applyFont="1" applyProtection="1">
      <alignment vertical="center"/>
    </xf>
    <xf numFmtId="0" fontId="11" fillId="0" borderId="0" xfId="0" applyFont="1" applyAlignment="1" applyProtection="1">
      <alignment vertical="center"/>
    </xf>
    <xf numFmtId="0" fontId="12" fillId="0" borderId="0" xfId="0" applyFont="1" applyProtection="1">
      <alignment vertical="center"/>
    </xf>
    <xf numFmtId="0" fontId="12" fillId="0" borderId="0" xfId="0" applyFont="1" applyProtection="1">
      <alignment vertical="center"/>
      <protection locked="0"/>
    </xf>
    <xf numFmtId="0" fontId="16" fillId="0" borderId="0" xfId="0" applyFont="1" applyProtection="1">
      <alignment vertical="center"/>
    </xf>
    <xf numFmtId="0" fontId="17" fillId="0" borderId="0" xfId="0" applyFont="1" applyProtection="1">
      <alignment vertical="center"/>
    </xf>
    <xf numFmtId="0" fontId="17" fillId="10" borderId="40" xfId="0" applyFont="1" applyFill="1" applyBorder="1" applyAlignment="1" applyProtection="1">
      <alignment horizontal="center" vertical="center"/>
      <protection locked="0"/>
    </xf>
    <xf numFmtId="0" fontId="17" fillId="10" borderId="32" xfId="0" applyFont="1" applyFill="1" applyBorder="1" applyAlignment="1" applyProtection="1">
      <alignment horizontal="center" vertical="center"/>
      <protection locked="0"/>
    </xf>
    <xf numFmtId="0" fontId="17" fillId="10" borderId="39" xfId="0" applyFont="1" applyFill="1" applyBorder="1" applyAlignment="1" applyProtection="1">
      <alignment horizontal="center" vertical="center"/>
      <protection locked="0"/>
    </xf>
    <xf numFmtId="0" fontId="17" fillId="10" borderId="44" xfId="0"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protection locked="0"/>
    </xf>
    <xf numFmtId="0" fontId="17" fillId="10" borderId="43" xfId="0" applyFont="1" applyFill="1" applyBorder="1" applyAlignment="1" applyProtection="1">
      <alignment horizontal="center" vertical="center"/>
      <protection locked="0"/>
    </xf>
    <xf numFmtId="0" fontId="17" fillId="10" borderId="47" xfId="0" applyFont="1" applyFill="1" applyBorder="1" applyAlignment="1" applyProtection="1">
      <alignment horizontal="center" vertical="center"/>
      <protection locked="0"/>
    </xf>
    <xf numFmtId="0" fontId="17" fillId="10" borderId="45"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xf>
    <xf numFmtId="0" fontId="17" fillId="0" borderId="0" xfId="0" applyNumberFormat="1" applyFont="1" applyBorder="1" applyAlignment="1" applyProtection="1">
      <alignment vertical="center"/>
    </xf>
    <xf numFmtId="0" fontId="17" fillId="0" borderId="0" xfId="0" applyFont="1" applyBorder="1" applyAlignment="1" applyProtection="1">
      <alignment horizontal="center" vertical="center" wrapText="1"/>
    </xf>
    <xf numFmtId="0" fontId="17" fillId="0" borderId="0" xfId="0" applyFont="1" applyBorder="1" applyAlignment="1" applyProtection="1">
      <alignment vertical="center"/>
    </xf>
    <xf numFmtId="0" fontId="17" fillId="0" borderId="0" xfId="0" applyFont="1" applyFill="1" applyBorder="1" applyAlignment="1" applyProtection="1">
      <alignment horizontal="center" vertical="center" wrapText="1"/>
    </xf>
    <xf numFmtId="0" fontId="17" fillId="10" borderId="46" xfId="0" applyFont="1" applyFill="1" applyBorder="1" applyAlignment="1" applyProtection="1">
      <alignment horizontal="center" vertical="center"/>
      <protection locked="0"/>
    </xf>
    <xf numFmtId="0" fontId="17" fillId="10" borderId="51" xfId="0" applyFont="1" applyFill="1" applyBorder="1" applyAlignment="1" applyProtection="1">
      <alignment horizontal="center" vertical="center"/>
      <protection locked="0"/>
    </xf>
    <xf numFmtId="0" fontId="17" fillId="10" borderId="14" xfId="0" applyFont="1" applyFill="1" applyBorder="1" applyAlignment="1" applyProtection="1">
      <alignment horizontal="center" vertical="center"/>
      <protection locked="0"/>
    </xf>
    <xf numFmtId="0" fontId="17" fillId="0" borderId="0" xfId="0" applyFont="1" applyAlignment="1" applyProtection="1">
      <alignment horizontal="right" vertical="center"/>
    </xf>
    <xf numFmtId="0" fontId="20" fillId="0" borderId="0" xfId="0" applyFont="1" applyProtection="1">
      <alignment vertical="center"/>
    </xf>
    <xf numFmtId="0" fontId="17" fillId="5" borderId="14" xfId="0" applyFont="1" applyFill="1" applyBorder="1" applyAlignment="1" applyProtection="1">
      <alignment horizontal="center" vertical="center"/>
      <protection locked="0"/>
    </xf>
    <xf numFmtId="0" fontId="21"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center" vertical="center"/>
      <protection locked="0"/>
    </xf>
    <xf numFmtId="0" fontId="17" fillId="0" borderId="0" xfId="0" applyFont="1" applyFill="1" applyBorder="1" applyProtection="1">
      <alignment vertical="center"/>
    </xf>
    <xf numFmtId="0" fontId="23" fillId="0" borderId="0" xfId="0" applyFont="1" applyAlignment="1" applyProtection="1">
      <alignment horizontal="right" vertical="center"/>
    </xf>
    <xf numFmtId="0" fontId="17" fillId="0" borderId="57" xfId="0" applyFont="1" applyBorder="1" applyProtection="1">
      <alignment vertical="center"/>
    </xf>
    <xf numFmtId="0" fontId="8" fillId="2" borderId="0" xfId="0" applyFont="1" applyFill="1">
      <alignment vertical="center"/>
    </xf>
    <xf numFmtId="0" fontId="24"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25" fillId="2" borderId="0" xfId="0" applyFont="1" applyFill="1" applyAlignment="1">
      <alignment horizontal="left" vertical="center"/>
    </xf>
    <xf numFmtId="0" fontId="25" fillId="2" borderId="0" xfId="0" applyFont="1" applyFill="1" applyAlignment="1">
      <alignment horizontal="center" vertical="center"/>
    </xf>
    <xf numFmtId="0" fontId="8" fillId="2" borderId="0" xfId="0" applyFont="1" applyFill="1" applyBorder="1" applyAlignment="1">
      <alignment horizontal="center" vertical="center"/>
    </xf>
    <xf numFmtId="0" fontId="8" fillId="4" borderId="29" xfId="0" applyFont="1" applyFill="1" applyBorder="1" applyAlignment="1">
      <alignment horizontal="center" vertical="center"/>
    </xf>
    <xf numFmtId="0" fontId="8" fillId="7" borderId="62" xfId="0" applyFont="1" applyFill="1" applyBorder="1" applyAlignment="1">
      <alignment horizontal="center" vertical="center" wrapText="1"/>
    </xf>
    <xf numFmtId="0" fontId="8" fillId="7" borderId="62" xfId="0" applyFont="1" applyFill="1" applyBorder="1" applyAlignment="1">
      <alignment horizontal="center" vertical="center"/>
    </xf>
    <xf numFmtId="0" fontId="8" fillId="7" borderId="22"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8" fillId="2" borderId="0" xfId="0" applyFont="1" applyFill="1" applyBorder="1" applyAlignment="1">
      <alignment horizontal="right" vertical="center"/>
    </xf>
    <xf numFmtId="0" fontId="8" fillId="7" borderId="50"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Fill="1">
      <alignment vertical="center"/>
    </xf>
    <xf numFmtId="0" fontId="8" fillId="0" borderId="0" xfId="0" applyFont="1" applyFill="1" applyBorder="1" applyAlignment="1">
      <alignment horizontal="center" vertical="center" wrapText="1"/>
    </xf>
    <xf numFmtId="180" fontId="8" fillId="0" borderId="0" xfId="0" applyNumberFormat="1" applyFont="1" applyFill="1" applyBorder="1" applyAlignment="1">
      <alignment vertical="center" wrapText="1"/>
    </xf>
    <xf numFmtId="0" fontId="29" fillId="7" borderId="5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2" borderId="0" xfId="0" applyFont="1" applyFill="1" applyBorder="1">
      <alignment vertical="center"/>
    </xf>
    <xf numFmtId="0" fontId="8" fillId="5" borderId="11" xfId="0" applyFont="1" applyFill="1" applyBorder="1" applyAlignment="1" applyProtection="1">
      <alignment horizontal="right" vertical="center"/>
      <protection locked="0"/>
    </xf>
    <xf numFmtId="0" fontId="8" fillId="8" borderId="14" xfId="0" applyFont="1" applyFill="1" applyBorder="1" applyAlignment="1">
      <alignment horizontal="right" vertical="center"/>
    </xf>
    <xf numFmtId="0" fontId="14" fillId="0" borderId="0" xfId="0" applyFont="1" applyFill="1" applyBorder="1" applyAlignment="1">
      <alignment horizontal="center" vertical="center"/>
    </xf>
    <xf numFmtId="0" fontId="8" fillId="0" borderId="0" xfId="0" applyFont="1" applyFill="1" applyAlignment="1">
      <alignment horizontal="center" vertical="center"/>
    </xf>
    <xf numFmtId="0" fontId="8" fillId="7"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2" borderId="0" xfId="0" applyFont="1" applyFill="1" applyBorder="1" applyAlignment="1">
      <alignment vertical="center"/>
    </xf>
    <xf numFmtId="179" fontId="8" fillId="2" borderId="0" xfId="0" applyNumberFormat="1" applyFont="1" applyFill="1" applyAlignment="1">
      <alignment horizontal="center" vertical="center"/>
    </xf>
    <xf numFmtId="178" fontId="8" fillId="2" borderId="0" xfId="0" applyNumberFormat="1" applyFont="1" applyFill="1" applyBorder="1" applyAlignment="1">
      <alignment horizontal="right" vertical="center"/>
    </xf>
    <xf numFmtId="0" fontId="26" fillId="2" borderId="0" xfId="0" applyFont="1" applyFill="1">
      <alignment vertical="center"/>
    </xf>
    <xf numFmtId="0" fontId="26" fillId="2" borderId="0" xfId="0" applyFont="1" applyFill="1" applyAlignment="1">
      <alignment horizontal="center" vertical="center"/>
    </xf>
    <xf numFmtId="0" fontId="26" fillId="0" borderId="0" xfId="0" applyFont="1">
      <alignment vertical="center"/>
    </xf>
    <xf numFmtId="0" fontId="26" fillId="4" borderId="12"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8" fillId="2" borderId="3" xfId="0" applyFont="1" applyFill="1" applyBorder="1" applyAlignment="1">
      <alignment horizontal="left" vertical="center"/>
    </xf>
    <xf numFmtId="0" fontId="8" fillId="2" borderId="18" xfId="0" applyFont="1" applyFill="1" applyBorder="1" applyAlignment="1">
      <alignment horizontal="center" vertical="center"/>
    </xf>
    <xf numFmtId="0" fontId="8" fillId="0" borderId="9" xfId="0" applyFont="1" applyBorder="1">
      <alignment vertical="center"/>
    </xf>
    <xf numFmtId="0" fontId="8" fillId="0" borderId="16" xfId="0" applyFont="1" applyBorder="1">
      <alignment vertical="center"/>
    </xf>
    <xf numFmtId="0" fontId="8" fillId="2" borderId="4" xfId="0" applyFont="1" applyFill="1" applyBorder="1" applyAlignment="1">
      <alignment vertical="center"/>
    </xf>
    <xf numFmtId="0" fontId="8" fillId="2" borderId="17" xfId="0" applyFont="1" applyFill="1" applyBorder="1" applyAlignment="1">
      <alignment vertical="center"/>
    </xf>
    <xf numFmtId="0" fontId="8" fillId="2" borderId="17" xfId="0" applyFont="1" applyFill="1" applyBorder="1" applyAlignment="1">
      <alignment horizontal="center" vertical="center"/>
    </xf>
    <xf numFmtId="178" fontId="8" fillId="2" borderId="17" xfId="0" applyNumberFormat="1" applyFont="1" applyFill="1" applyBorder="1" applyAlignment="1">
      <alignment horizontal="right" vertical="center"/>
    </xf>
    <xf numFmtId="0" fontId="8" fillId="0" borderId="13" xfId="0" applyFont="1" applyBorder="1">
      <alignment vertical="center"/>
    </xf>
    <xf numFmtId="0" fontId="26" fillId="2" borderId="0" xfId="0" applyFont="1" applyFill="1" applyBorder="1" applyAlignment="1">
      <alignment vertical="center"/>
    </xf>
    <xf numFmtId="0" fontId="26" fillId="2" borderId="0" xfId="0" applyFont="1" applyFill="1" applyBorder="1" applyAlignment="1">
      <alignment horizontal="center" vertical="center"/>
    </xf>
    <xf numFmtId="0" fontId="26" fillId="2" borderId="0" xfId="0" applyFont="1" applyFill="1" applyBorder="1" applyAlignment="1">
      <alignment horizontal="right" vertical="center"/>
    </xf>
    <xf numFmtId="0" fontId="28" fillId="7" borderId="20" xfId="0" applyFont="1" applyFill="1" applyBorder="1" applyAlignment="1">
      <alignment horizontal="center" vertical="center" wrapText="1"/>
    </xf>
    <xf numFmtId="0" fontId="28" fillId="7" borderId="22"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26" fillId="7" borderId="36" xfId="0" applyFont="1" applyFill="1" applyBorder="1" applyAlignment="1">
      <alignment horizontal="center" vertical="center" wrapText="1"/>
    </xf>
    <xf numFmtId="184" fontId="26" fillId="5" borderId="37" xfId="0" applyNumberFormat="1" applyFont="1" applyFill="1" applyBorder="1" applyAlignment="1" applyProtection="1">
      <alignment vertical="center"/>
      <protection locked="0"/>
    </xf>
    <xf numFmtId="184" fontId="26" fillId="5" borderId="2" xfId="0" applyNumberFormat="1" applyFont="1" applyFill="1" applyBorder="1" applyAlignment="1" applyProtection="1">
      <alignment vertical="center"/>
      <protection locked="0"/>
    </xf>
    <xf numFmtId="184" fontId="26" fillId="5" borderId="38" xfId="0" applyNumberFormat="1" applyFont="1" applyFill="1" applyBorder="1" applyAlignment="1" applyProtection="1">
      <alignment vertical="center"/>
      <protection locked="0"/>
    </xf>
    <xf numFmtId="184" fontId="26" fillId="5" borderId="41" xfId="0" applyNumberFormat="1" applyFont="1" applyFill="1" applyBorder="1" applyAlignment="1" applyProtection="1">
      <alignment vertical="center"/>
      <protection locked="0"/>
    </xf>
    <xf numFmtId="184" fontId="26" fillId="5" borderId="1" xfId="0" applyNumberFormat="1" applyFont="1" applyFill="1" applyBorder="1" applyAlignment="1" applyProtection="1">
      <alignment vertical="center"/>
      <protection locked="0"/>
    </xf>
    <xf numFmtId="184" fontId="26" fillId="5" borderId="23" xfId="0" applyNumberFormat="1" applyFont="1" applyFill="1" applyBorder="1" applyAlignment="1" applyProtection="1">
      <alignment vertical="center"/>
      <protection locked="0"/>
    </xf>
    <xf numFmtId="184" fontId="26" fillId="5" borderId="33" xfId="0" applyNumberFormat="1" applyFont="1" applyFill="1" applyBorder="1" applyAlignment="1" applyProtection="1">
      <alignment vertical="center"/>
      <protection locked="0"/>
    </xf>
    <xf numFmtId="184" fontId="26" fillId="5" borderId="26" xfId="0" applyNumberFormat="1" applyFont="1" applyFill="1" applyBorder="1" applyAlignment="1" applyProtection="1">
      <alignment vertical="center"/>
      <protection locked="0"/>
    </xf>
    <xf numFmtId="184" fontId="26" fillId="5" borderId="36" xfId="0" applyNumberFormat="1" applyFont="1" applyFill="1" applyBorder="1" applyAlignment="1" applyProtection="1">
      <alignment vertical="center"/>
      <protection locked="0"/>
    </xf>
    <xf numFmtId="184" fontId="26" fillId="8" borderId="25" xfId="0" applyNumberFormat="1" applyFont="1" applyFill="1" applyBorder="1" applyAlignment="1">
      <alignment vertical="center"/>
    </xf>
    <xf numFmtId="184" fontId="26" fillId="8" borderId="55" xfId="0" applyNumberFormat="1" applyFont="1" applyFill="1" applyBorder="1" applyAlignment="1">
      <alignment vertical="center"/>
    </xf>
    <xf numFmtId="184" fontId="26" fillId="8" borderId="67" xfId="0" applyNumberFormat="1" applyFont="1" applyFill="1" applyBorder="1" applyAlignment="1">
      <alignment vertical="center"/>
    </xf>
    <xf numFmtId="0" fontId="31" fillId="0" borderId="0" xfId="0" applyFont="1" applyProtection="1">
      <alignment vertical="center"/>
    </xf>
    <xf numFmtId="0" fontId="32" fillId="0" borderId="0" xfId="0" applyFont="1" applyProtection="1">
      <alignment vertical="center"/>
    </xf>
    <xf numFmtId="0" fontId="23" fillId="0" borderId="0" xfId="0" applyFont="1" applyProtection="1">
      <alignment vertical="center"/>
    </xf>
    <xf numFmtId="0" fontId="17" fillId="7" borderId="41"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shrinkToFit="1"/>
      <protection locked="0"/>
    </xf>
    <xf numFmtId="0" fontId="17" fillId="8" borderId="1" xfId="0" applyFont="1" applyFill="1" applyBorder="1" applyAlignment="1" applyProtection="1">
      <alignment horizontal="center" vertical="center" shrinkToFit="1"/>
    </xf>
    <xf numFmtId="181" fontId="17" fillId="5" borderId="23" xfId="0" applyNumberFormat="1" applyFont="1" applyFill="1" applyBorder="1" applyAlignment="1" applyProtection="1">
      <alignment vertical="center"/>
      <protection locked="0"/>
    </xf>
    <xf numFmtId="0" fontId="17" fillId="5" borderId="41" xfId="0" applyFont="1" applyFill="1" applyBorder="1" applyAlignment="1" applyProtection="1">
      <alignment horizontal="center" vertical="center" shrinkToFit="1"/>
      <protection locked="0"/>
    </xf>
    <xf numFmtId="0" fontId="17" fillId="10" borderId="41" xfId="0" applyFont="1" applyFill="1" applyBorder="1" applyAlignment="1" applyProtection="1">
      <alignment horizontal="center" vertical="center" shrinkToFit="1"/>
      <protection locked="0"/>
    </xf>
    <xf numFmtId="0" fontId="17" fillId="10" borderId="1" xfId="0" applyFont="1" applyFill="1" applyBorder="1" applyAlignment="1" applyProtection="1">
      <alignment horizontal="center" vertical="center"/>
      <protection locked="0"/>
    </xf>
    <xf numFmtId="181" fontId="17" fillId="10" borderId="23" xfId="0" applyNumberFormat="1" applyFont="1" applyFill="1" applyBorder="1" applyAlignment="1" applyProtection="1">
      <alignment vertical="center"/>
      <protection locked="0"/>
    </xf>
    <xf numFmtId="0" fontId="17" fillId="10" borderId="33" xfId="0" applyFont="1" applyFill="1" applyBorder="1" applyAlignment="1" applyProtection="1">
      <alignment horizontal="center" vertical="center" shrinkToFit="1"/>
      <protection locked="0"/>
    </xf>
    <xf numFmtId="0" fontId="17" fillId="10" borderId="26" xfId="0" applyFont="1" applyFill="1" applyBorder="1" applyAlignment="1" applyProtection="1">
      <alignment horizontal="center" vertical="center"/>
      <protection locked="0"/>
    </xf>
    <xf numFmtId="181" fontId="17" fillId="10" borderId="36" xfId="0" applyNumberFormat="1" applyFont="1" applyFill="1" applyBorder="1" applyAlignment="1" applyProtection="1">
      <alignment vertical="center"/>
      <protection locked="0"/>
    </xf>
    <xf numFmtId="0" fontId="17" fillId="0" borderId="0" xfId="0" applyFont="1" applyAlignment="1" applyProtection="1">
      <alignment vertical="top"/>
    </xf>
    <xf numFmtId="0" fontId="17" fillId="7" borderId="22" xfId="0" applyFont="1" applyFill="1" applyBorder="1" applyAlignment="1" applyProtection="1">
      <alignment horizontal="center" vertical="center"/>
    </xf>
    <xf numFmtId="0" fontId="17" fillId="5" borderId="36" xfId="0" applyFont="1" applyFill="1" applyBorder="1" applyAlignment="1" applyProtection="1">
      <alignment horizontal="center" vertical="center"/>
      <protection locked="0"/>
    </xf>
    <xf numFmtId="0" fontId="17" fillId="2" borderId="0" xfId="0" applyFont="1" applyFill="1" applyBorder="1" applyProtection="1">
      <alignment vertical="center"/>
    </xf>
    <xf numFmtId="0" fontId="12" fillId="0" borderId="0" xfId="0" applyFont="1" applyAlignment="1" applyProtection="1">
      <alignment horizontal="right" vertical="center"/>
    </xf>
    <xf numFmtId="0" fontId="17" fillId="2" borderId="0" xfId="0" applyFont="1" applyFill="1" applyProtection="1">
      <alignment vertical="center"/>
    </xf>
    <xf numFmtId="0" fontId="18" fillId="2" borderId="0" xfId="0" applyFont="1" applyFill="1" applyProtection="1">
      <alignment vertical="center"/>
    </xf>
    <xf numFmtId="0" fontId="31" fillId="2" borderId="0" xfId="0" applyFont="1" applyFill="1" applyProtection="1">
      <alignment vertical="center"/>
    </xf>
    <xf numFmtId="0" fontId="14" fillId="0" borderId="0" xfId="0" applyFont="1" applyProtection="1">
      <alignment vertical="center"/>
    </xf>
    <xf numFmtId="0" fontId="14" fillId="2" borderId="0" xfId="0" applyFont="1" applyFill="1" applyProtection="1">
      <alignment vertical="center"/>
    </xf>
    <xf numFmtId="0" fontId="23" fillId="2" borderId="0" xfId="0" applyFont="1" applyFill="1" applyProtection="1">
      <alignment vertical="center"/>
    </xf>
    <xf numFmtId="0" fontId="17" fillId="7" borderId="29" xfId="0" applyFont="1" applyFill="1" applyBorder="1" applyAlignment="1" applyProtection="1">
      <alignment horizontal="center" vertical="center"/>
    </xf>
    <xf numFmtId="0" fontId="17" fillId="5" borderId="22" xfId="0" applyFont="1" applyFill="1" applyBorder="1" applyAlignment="1" applyProtection="1">
      <alignment horizontal="center" vertical="center"/>
      <protection locked="0"/>
    </xf>
    <xf numFmtId="0" fontId="17" fillId="7" borderId="33" xfId="0" applyFont="1" applyFill="1" applyBorder="1" applyAlignment="1" applyProtection="1">
      <alignment horizontal="center" vertical="center"/>
    </xf>
    <xf numFmtId="0" fontId="17" fillId="2" borderId="0" xfId="0" applyFont="1" applyFill="1" applyAlignment="1" applyProtection="1">
      <alignment vertical="top"/>
    </xf>
    <xf numFmtId="0" fontId="17" fillId="2" borderId="0" xfId="0" applyFont="1" applyFill="1" applyBorder="1" applyAlignment="1" applyProtection="1">
      <alignment vertical="center"/>
    </xf>
    <xf numFmtId="0" fontId="20" fillId="2" borderId="0" xfId="0" applyFont="1" applyFill="1" applyProtection="1">
      <alignment vertical="center"/>
    </xf>
    <xf numFmtId="0" fontId="12" fillId="7" borderId="1" xfId="0" applyFont="1" applyFill="1" applyBorder="1" applyAlignment="1" applyProtection="1">
      <alignment horizontal="center" vertical="center" wrapText="1"/>
    </xf>
    <xf numFmtId="0" fontId="17" fillId="7" borderId="41" xfId="0" applyFont="1" applyFill="1" applyBorder="1" applyAlignment="1" applyProtection="1">
      <alignment horizontal="center" vertical="center"/>
    </xf>
    <xf numFmtId="0" fontId="17" fillId="8" borderId="41" xfId="0" applyFont="1" applyFill="1" applyBorder="1" applyAlignment="1" applyProtection="1">
      <alignment vertical="center" shrinkToFit="1"/>
    </xf>
    <xf numFmtId="0" fontId="17" fillId="5" borderId="41" xfId="0" applyFont="1" applyFill="1" applyBorder="1" applyAlignment="1" applyProtection="1">
      <alignment vertical="center" shrinkToFit="1"/>
      <protection locked="0"/>
    </xf>
    <xf numFmtId="0" fontId="17" fillId="10" borderId="41" xfId="0" applyFont="1" applyFill="1" applyBorder="1" applyAlignment="1" applyProtection="1">
      <alignment vertical="center" shrinkToFit="1"/>
      <protection locked="0"/>
    </xf>
    <xf numFmtId="0" fontId="17" fillId="10" borderId="1" xfId="0" applyFont="1" applyFill="1" applyBorder="1" applyAlignment="1" applyProtection="1">
      <alignment horizontal="center" vertical="center" shrinkToFit="1"/>
      <protection locked="0"/>
    </xf>
    <xf numFmtId="0" fontId="17" fillId="8" borderId="33" xfId="0" applyFont="1" applyFill="1" applyBorder="1" applyAlignment="1" applyProtection="1">
      <alignment vertical="center" shrinkToFit="1"/>
    </xf>
    <xf numFmtId="0" fontId="17" fillId="10" borderId="33" xfId="0" applyFont="1" applyFill="1" applyBorder="1" applyAlignment="1" applyProtection="1">
      <alignment vertical="center" shrinkToFit="1"/>
      <protection locked="0"/>
    </xf>
    <xf numFmtId="0" fontId="17" fillId="10" borderId="26" xfId="0" applyFont="1" applyFill="1" applyBorder="1" applyAlignment="1" applyProtection="1">
      <alignment horizontal="center" vertical="center" shrinkToFit="1"/>
      <protection locked="0"/>
    </xf>
    <xf numFmtId="177" fontId="17" fillId="2" borderId="0" xfId="0" applyNumberFormat="1" applyFont="1" applyFill="1" applyBorder="1" applyAlignment="1" applyProtection="1">
      <alignment vertical="center"/>
    </xf>
    <xf numFmtId="0" fontId="17" fillId="5" borderId="7" xfId="0" applyFont="1" applyFill="1" applyBorder="1" applyAlignment="1" applyProtection="1">
      <alignment horizontal="center" vertical="center"/>
      <protection locked="0"/>
    </xf>
    <xf numFmtId="0" fontId="17" fillId="4" borderId="55" xfId="0" applyFont="1" applyFill="1" applyBorder="1" applyAlignment="1" applyProtection="1">
      <alignment vertical="center" shrinkToFit="1"/>
    </xf>
    <xf numFmtId="0" fontId="17" fillId="4" borderId="12" xfId="0" applyFont="1" applyFill="1" applyBorder="1" applyAlignment="1" applyProtection="1">
      <alignment vertical="center" shrinkToFit="1"/>
    </xf>
    <xf numFmtId="0" fontId="17" fillId="10" borderId="63" xfId="0" applyFont="1" applyFill="1" applyBorder="1" applyAlignment="1" applyProtection="1">
      <alignment vertical="center" shrinkToFit="1"/>
      <protection locked="0"/>
    </xf>
    <xf numFmtId="0" fontId="17" fillId="10" borderId="10" xfId="0" applyFont="1" applyFill="1" applyBorder="1" applyAlignment="1" applyProtection="1">
      <alignment horizontal="center" vertical="center"/>
      <protection locked="0"/>
    </xf>
    <xf numFmtId="181" fontId="17" fillId="10" borderId="64" xfId="0" applyNumberFormat="1" applyFont="1" applyFill="1" applyBorder="1" applyAlignment="1" applyProtection="1">
      <alignment vertical="center"/>
      <protection locked="0"/>
    </xf>
    <xf numFmtId="0" fontId="33" fillId="2" borderId="0" xfId="0" applyFont="1" applyFill="1" applyProtection="1">
      <alignment vertical="center"/>
    </xf>
    <xf numFmtId="0" fontId="13" fillId="2" borderId="0" xfId="0" applyFont="1" applyFill="1" applyProtection="1">
      <alignment vertical="center"/>
    </xf>
    <xf numFmtId="0" fontId="13" fillId="0" borderId="0" xfId="0" applyFont="1" applyProtection="1">
      <alignment vertical="center"/>
    </xf>
    <xf numFmtId="0" fontId="13" fillId="2" borderId="59"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0" xfId="0" applyFont="1" applyFill="1" applyBorder="1" applyProtection="1">
      <alignment vertical="center"/>
    </xf>
    <xf numFmtId="0" fontId="17" fillId="4" borderId="1" xfId="0" applyFont="1" applyFill="1" applyBorder="1" applyAlignment="1" applyProtection="1">
      <alignment horizontal="center" vertical="center"/>
    </xf>
    <xf numFmtId="0" fontId="17" fillId="4" borderId="23" xfId="0" applyFont="1" applyFill="1" applyBorder="1" applyAlignment="1" applyProtection="1">
      <alignment horizontal="center" vertical="center"/>
    </xf>
    <xf numFmtId="181" fontId="17" fillId="2" borderId="0" xfId="0" applyNumberFormat="1" applyFont="1" applyFill="1" applyBorder="1" applyAlignment="1" applyProtection="1">
      <alignment vertical="center"/>
    </xf>
    <xf numFmtId="181" fontId="17" fillId="0" borderId="0" xfId="0" applyNumberFormat="1" applyFont="1" applyBorder="1" applyAlignment="1" applyProtection="1">
      <alignment vertical="center"/>
    </xf>
    <xf numFmtId="0" fontId="8" fillId="2" borderId="0" xfId="0" applyFont="1" applyFill="1" applyProtection="1">
      <alignment vertical="center"/>
    </xf>
    <xf numFmtId="0" fontId="11" fillId="2" borderId="0" xfId="0" applyFont="1" applyFill="1" applyAlignment="1">
      <alignment horizontal="left" vertical="center"/>
    </xf>
    <xf numFmtId="0" fontId="34" fillId="0" borderId="0" xfId="0" applyFont="1">
      <alignment vertical="center"/>
    </xf>
    <xf numFmtId="0" fontId="12" fillId="0" borderId="0" xfId="0" applyFont="1">
      <alignment vertical="center"/>
    </xf>
    <xf numFmtId="0" fontId="12" fillId="0" borderId="0" xfId="0" applyFont="1" applyAlignment="1">
      <alignment vertical="top" wrapText="1"/>
    </xf>
    <xf numFmtId="0" fontId="12" fillId="0" borderId="0" xfId="0" applyFont="1" applyBorder="1" applyAlignment="1">
      <alignment vertical="center" wrapText="1"/>
    </xf>
    <xf numFmtId="0" fontId="8" fillId="7" borderId="26"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35" fillId="0" borderId="0" xfId="0" applyFont="1">
      <alignment vertical="center"/>
    </xf>
    <xf numFmtId="0" fontId="21" fillId="0" borderId="17" xfId="0" applyFont="1" applyBorder="1" applyAlignment="1">
      <alignment vertical="center" shrinkToFit="1"/>
    </xf>
    <xf numFmtId="181" fontId="21" fillId="0" borderId="37" xfId="0" applyNumberFormat="1" applyFont="1" applyBorder="1" applyAlignment="1">
      <alignment vertical="center" shrinkToFit="1"/>
    </xf>
    <xf numFmtId="0" fontId="21" fillId="0" borderId="0" xfId="0" applyFont="1" applyBorder="1" applyAlignment="1">
      <alignment vertical="center"/>
    </xf>
    <xf numFmtId="0" fontId="21" fillId="0" borderId="0" xfId="0" applyFont="1">
      <alignment vertical="center"/>
    </xf>
    <xf numFmtId="0" fontId="21" fillId="0" borderId="42" xfId="0" applyFont="1" applyBorder="1" applyAlignment="1">
      <alignment vertical="center" shrinkToFit="1"/>
    </xf>
    <xf numFmtId="0" fontId="21" fillId="0" borderId="0" xfId="0" applyFont="1" applyBorder="1" applyAlignment="1">
      <alignment horizontal="center" vertical="center"/>
    </xf>
    <xf numFmtId="0" fontId="21" fillId="0" borderId="0" xfId="0" applyFont="1" applyAlignment="1">
      <alignment horizontal="center" vertical="center"/>
    </xf>
    <xf numFmtId="0" fontId="21" fillId="0" borderId="45" xfId="0" applyFont="1" applyBorder="1" applyAlignment="1">
      <alignment vertical="center" shrinkToFit="1"/>
    </xf>
    <xf numFmtId="0" fontId="12" fillId="0" borderId="0" xfId="0" applyFont="1" applyAlignment="1">
      <alignment horizontal="center" vertical="center"/>
    </xf>
    <xf numFmtId="0" fontId="17" fillId="0" borderId="0" xfId="0" applyFont="1">
      <alignment vertical="center"/>
    </xf>
    <xf numFmtId="185" fontId="21" fillId="12" borderId="1" xfId="0" applyNumberFormat="1" applyFont="1" applyFill="1" applyBorder="1">
      <alignment vertical="center"/>
    </xf>
    <xf numFmtId="0" fontId="36" fillId="0" borderId="0" xfId="0" applyFont="1" applyAlignment="1">
      <alignment vertical="center"/>
    </xf>
    <xf numFmtId="180" fontId="8" fillId="0" borderId="0" xfId="0" applyNumberFormat="1" applyFont="1" applyFill="1" applyBorder="1" applyAlignment="1">
      <alignment vertical="center"/>
    </xf>
    <xf numFmtId="0" fontId="28" fillId="7" borderId="50" xfId="0" applyFont="1" applyFill="1" applyBorder="1" applyAlignment="1">
      <alignment horizontal="center" vertical="center" wrapText="1"/>
    </xf>
    <xf numFmtId="0" fontId="14" fillId="10" borderId="7" xfId="0" applyFont="1" applyFill="1" applyBorder="1" applyAlignment="1" applyProtection="1">
      <alignment horizontal="center" vertical="center"/>
      <protection locked="0"/>
    </xf>
    <xf numFmtId="0" fontId="0" fillId="2" borderId="1" xfId="0" applyFill="1" applyBorder="1" applyAlignment="1">
      <alignment horizontal="center" vertical="center" shrinkToFit="1"/>
    </xf>
    <xf numFmtId="49" fontId="0" fillId="2" borderId="6" xfId="0" applyNumberFormat="1" applyFill="1" applyBorder="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8" fillId="2" borderId="0" xfId="0" applyFont="1" applyFill="1" applyBorder="1" applyAlignment="1">
      <alignment vertical="top" wrapText="1"/>
    </xf>
    <xf numFmtId="184" fontId="26" fillId="5" borderId="63" xfId="0" applyNumberFormat="1" applyFont="1" applyFill="1" applyBorder="1" applyAlignment="1" applyProtection="1">
      <alignment vertical="center"/>
      <protection locked="0"/>
    </xf>
    <xf numFmtId="184" fontId="26" fillId="5" borderId="10" xfId="0" applyNumberFormat="1" applyFont="1" applyFill="1" applyBorder="1" applyAlignment="1" applyProtection="1">
      <alignment vertical="center"/>
      <protection locked="0"/>
    </xf>
    <xf numFmtId="184" fontId="26" fillId="5" borderId="64" xfId="0" applyNumberFormat="1" applyFont="1" applyFill="1" applyBorder="1" applyAlignment="1" applyProtection="1">
      <alignment vertical="center"/>
      <protection locked="0"/>
    </xf>
    <xf numFmtId="0" fontId="17" fillId="10" borderId="63" xfId="0" applyFont="1" applyFill="1" applyBorder="1" applyAlignment="1" applyProtection="1">
      <alignment horizontal="center" vertical="center" shrinkToFit="1"/>
      <protection locked="0"/>
    </xf>
    <xf numFmtId="181" fontId="17" fillId="8" borderId="7" xfId="0" applyNumberFormat="1" applyFont="1" applyFill="1" applyBorder="1" applyAlignment="1" applyProtection="1">
      <alignment vertical="center" shrinkToFit="1"/>
    </xf>
    <xf numFmtId="0" fontId="17" fillId="10" borderId="10" xfId="0" applyFont="1" applyFill="1" applyBorder="1" applyAlignment="1" applyProtection="1">
      <alignment horizontal="center" vertical="center" shrinkToFit="1"/>
      <protection locked="0"/>
    </xf>
    <xf numFmtId="0" fontId="17" fillId="5" borderId="1" xfId="0" applyFont="1" applyFill="1" applyBorder="1" applyAlignment="1" applyProtection="1">
      <alignment horizontal="center" vertical="center" shrinkToFit="1"/>
      <protection locked="0"/>
    </xf>
    <xf numFmtId="0" fontId="6" fillId="0" borderId="1" xfId="1" applyFont="1" applyBorder="1" applyProtection="1">
      <alignment vertical="center"/>
    </xf>
    <xf numFmtId="0" fontId="17" fillId="4"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shrinkToFit="1"/>
      <protection locked="0"/>
    </xf>
    <xf numFmtId="0" fontId="21" fillId="0" borderId="73" xfId="0" applyFont="1" applyBorder="1" applyAlignment="1">
      <alignment horizontal="center" vertical="center" shrinkToFit="1"/>
    </xf>
    <xf numFmtId="0" fontId="21" fillId="0" borderId="71" xfId="0" applyFont="1" applyBorder="1" applyAlignment="1">
      <alignment horizontal="center" vertical="center" shrinkToFit="1"/>
    </xf>
    <xf numFmtId="184" fontId="26" fillId="8" borderId="14" xfId="0" applyNumberFormat="1" applyFont="1" applyFill="1" applyBorder="1" applyAlignment="1">
      <alignment horizontal="right" vertical="center" shrinkToFit="1"/>
    </xf>
    <xf numFmtId="0" fontId="4" fillId="0" borderId="0" xfId="1" applyAlignment="1">
      <alignment vertical="center" shrinkToFit="1"/>
    </xf>
    <xf numFmtId="0" fontId="5" fillId="2" borderId="0" xfId="2" applyFont="1" applyFill="1" applyBorder="1" applyAlignment="1" applyProtection="1">
      <alignment horizontal="left" vertical="center" shrinkToFit="1"/>
    </xf>
    <xf numFmtId="0" fontId="4" fillId="0" borderId="0" xfId="1" applyAlignment="1" applyProtection="1">
      <alignment vertical="center" shrinkToFit="1"/>
    </xf>
    <xf numFmtId="0" fontId="4" fillId="0" borderId="1" xfId="1" applyBorder="1" applyAlignment="1">
      <alignment vertical="center" shrinkToFit="1"/>
    </xf>
    <xf numFmtId="0" fontId="4" fillId="2" borderId="1" xfId="2" applyFont="1" applyFill="1" applyBorder="1" applyAlignment="1" applyProtection="1">
      <alignment horizontal="left" vertical="center" shrinkToFit="1"/>
    </xf>
    <xf numFmtId="0" fontId="4" fillId="0" borderId="1" xfId="1" applyBorder="1" applyAlignment="1" applyProtection="1">
      <alignment vertical="center" shrinkToFit="1"/>
    </xf>
    <xf numFmtId="0" fontId="5" fillId="2" borderId="1" xfId="2" applyFont="1" applyFill="1" applyBorder="1" applyAlignment="1" applyProtection="1">
      <alignment horizontal="left" vertical="center" shrinkToFit="1"/>
    </xf>
    <xf numFmtId="0" fontId="6" fillId="0" borderId="1" xfId="1" applyFont="1" applyBorder="1" applyAlignment="1" applyProtection="1">
      <alignment vertical="center" shrinkToFit="1"/>
    </xf>
    <xf numFmtId="0" fontId="8" fillId="0" borderId="0" xfId="3" applyFont="1" applyAlignment="1" applyProtection="1">
      <alignment vertical="center"/>
    </xf>
    <xf numFmtId="0" fontId="14" fillId="0" borderId="0" xfId="3" applyFont="1" applyBorder="1" applyAlignment="1" applyProtection="1">
      <alignment horizontal="center" vertical="center"/>
    </xf>
    <xf numFmtId="0" fontId="8" fillId="0" borderId="0" xfId="3" applyFont="1" applyBorder="1" applyAlignment="1" applyProtection="1">
      <alignment horizontal="center" vertical="center"/>
    </xf>
    <xf numFmtId="0" fontId="8" fillId="0" borderId="0" xfId="3" applyNumberFormat="1" applyFont="1" applyBorder="1" applyAlignment="1" applyProtection="1">
      <alignment vertical="center"/>
    </xf>
    <xf numFmtId="0" fontId="8" fillId="0" borderId="0" xfId="3" applyFont="1" applyBorder="1" applyAlignment="1" applyProtection="1">
      <alignment horizontal="center" vertical="center" wrapText="1"/>
    </xf>
    <xf numFmtId="0" fontId="25" fillId="0" borderId="0" xfId="3" applyFont="1" applyProtection="1">
      <alignment vertical="center"/>
    </xf>
    <xf numFmtId="0" fontId="8" fillId="7" borderId="48" xfId="3" applyFont="1" applyFill="1" applyBorder="1" applyAlignment="1" applyProtection="1">
      <alignment vertical="center"/>
    </xf>
    <xf numFmtId="0" fontId="8" fillId="7" borderId="32" xfId="3" applyFont="1" applyFill="1" applyBorder="1" applyAlignment="1" applyProtection="1">
      <alignment vertical="center"/>
    </xf>
    <xf numFmtId="0" fontId="17" fillId="10" borderId="40" xfId="3" applyFont="1" applyFill="1" applyBorder="1" applyAlignment="1" applyProtection="1">
      <alignment horizontal="center" vertical="center"/>
      <protection locked="0"/>
    </xf>
    <xf numFmtId="0" fontId="8" fillId="0" borderId="58" xfId="3" applyFont="1" applyBorder="1" applyAlignment="1" applyProtection="1">
      <alignment horizontal="center" vertical="center"/>
    </xf>
    <xf numFmtId="0" fontId="8" fillId="7" borderId="42" xfId="3" applyFont="1" applyFill="1" applyBorder="1" applyAlignment="1" applyProtection="1">
      <alignment vertical="center"/>
    </xf>
    <xf numFmtId="0" fontId="17" fillId="10" borderId="44" xfId="3" applyFont="1" applyFill="1" applyBorder="1" applyAlignment="1" applyProtection="1">
      <alignment horizontal="center" vertical="center"/>
      <protection locked="0"/>
    </xf>
    <xf numFmtId="0" fontId="8" fillId="7" borderId="57" xfId="3" applyFont="1" applyFill="1" applyBorder="1" applyAlignment="1" applyProtection="1">
      <alignment vertical="center"/>
    </xf>
    <xf numFmtId="0" fontId="8" fillId="7" borderId="0" xfId="3" applyFont="1" applyFill="1" applyBorder="1" applyAlignment="1" applyProtection="1">
      <alignment vertical="center"/>
    </xf>
    <xf numFmtId="0" fontId="8" fillId="0" borderId="0" xfId="3" applyFont="1" applyFill="1" applyBorder="1" applyAlignment="1" applyProtection="1">
      <alignment vertical="top"/>
    </xf>
    <xf numFmtId="0" fontId="8" fillId="7" borderId="50" xfId="3" applyFont="1" applyFill="1" applyBorder="1" applyAlignment="1" applyProtection="1">
      <alignment vertical="center"/>
    </xf>
    <xf numFmtId="0" fontId="8" fillId="7" borderId="45" xfId="3" applyFont="1" applyFill="1" applyBorder="1" applyAlignment="1" applyProtection="1">
      <alignment vertical="center"/>
    </xf>
    <xf numFmtId="0" fontId="17" fillId="10" borderId="47" xfId="3" applyFont="1" applyFill="1" applyBorder="1" applyAlignment="1" applyProtection="1">
      <alignment horizontal="center" vertical="center"/>
      <protection locked="0"/>
    </xf>
    <xf numFmtId="0" fontId="8" fillId="0" borderId="0" xfId="3" applyFont="1" applyBorder="1" applyAlignment="1" applyProtection="1">
      <alignment vertical="center"/>
    </xf>
    <xf numFmtId="0" fontId="8" fillId="7" borderId="49" xfId="3" applyFont="1" applyFill="1" applyBorder="1" applyAlignment="1" applyProtection="1">
      <alignment vertical="center"/>
    </xf>
    <xf numFmtId="0" fontId="8" fillId="7" borderId="24" xfId="3" applyFont="1" applyFill="1" applyBorder="1" applyAlignment="1" applyProtection="1">
      <alignment vertical="center"/>
    </xf>
    <xf numFmtId="0" fontId="8" fillId="7" borderId="59" xfId="3" applyFont="1" applyFill="1" applyBorder="1" applyAlignment="1" applyProtection="1">
      <alignment vertical="center"/>
    </xf>
    <xf numFmtId="0" fontId="25" fillId="0" borderId="0" xfId="3" applyFont="1" applyAlignment="1" applyProtection="1">
      <alignment vertical="center"/>
    </xf>
    <xf numFmtId="0" fontId="8" fillId="7" borderId="68" xfId="3" applyFont="1" applyFill="1" applyBorder="1" applyAlignment="1" applyProtection="1">
      <alignment vertical="center"/>
    </xf>
    <xf numFmtId="0" fontId="8" fillId="7" borderId="18" xfId="3" applyFont="1" applyFill="1" applyBorder="1" applyAlignment="1" applyProtection="1">
      <alignment vertical="center"/>
    </xf>
    <xf numFmtId="0" fontId="8" fillId="0" borderId="0" xfId="3" applyFont="1" applyBorder="1" applyAlignment="1" applyProtection="1">
      <alignment horizontal="left" vertical="center"/>
    </xf>
    <xf numFmtId="184" fontId="26" fillId="5" borderId="40" xfId="0" applyNumberFormat="1" applyFont="1" applyFill="1" applyBorder="1" applyAlignment="1" applyProtection="1">
      <alignment horizontal="right" vertical="center"/>
      <protection locked="0"/>
    </xf>
    <xf numFmtId="184" fontId="26" fillId="5" borderId="44" xfId="0" applyNumberFormat="1" applyFont="1" applyFill="1" applyBorder="1" applyAlignment="1" applyProtection="1">
      <alignment horizontal="right" vertical="center"/>
      <protection locked="0"/>
    </xf>
    <xf numFmtId="184" fontId="26" fillId="5" borderId="47" xfId="0" applyNumberFormat="1" applyFont="1" applyFill="1" applyBorder="1" applyAlignment="1" applyProtection="1">
      <alignment horizontal="right" vertical="center"/>
      <protection locked="0"/>
    </xf>
    <xf numFmtId="0" fontId="19" fillId="0" borderId="0" xfId="0" applyFont="1" applyAlignment="1" applyProtection="1">
      <alignment vertical="top"/>
    </xf>
    <xf numFmtId="0" fontId="14" fillId="2" borderId="0" xfId="0" applyFont="1" applyFill="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40" fillId="0" borderId="0" xfId="0" applyFont="1" applyProtection="1">
      <alignment vertical="center"/>
    </xf>
    <xf numFmtId="0" fontId="9" fillId="0" borderId="0" xfId="0" applyFont="1" applyProtection="1">
      <alignment vertical="center"/>
    </xf>
    <xf numFmtId="0" fontId="17" fillId="4"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shrinkToFit="1"/>
      <protection locked="0"/>
    </xf>
    <xf numFmtId="0" fontId="16" fillId="2" borderId="0" xfId="0" applyFont="1" applyFill="1" applyAlignment="1">
      <alignment horizontal="left" vertical="center"/>
    </xf>
    <xf numFmtId="0" fontId="14" fillId="0" borderId="0" xfId="0" applyFont="1" applyAlignment="1">
      <alignment vertical="center"/>
    </xf>
    <xf numFmtId="0" fontId="41" fillId="0" borderId="0" xfId="0" applyFont="1" applyProtection="1">
      <alignment vertical="center"/>
    </xf>
    <xf numFmtId="0" fontId="13" fillId="0" borderId="0" xfId="0" applyFont="1" applyAlignment="1" applyProtection="1">
      <alignment vertical="top"/>
    </xf>
    <xf numFmtId="0" fontId="9" fillId="2" borderId="0" xfId="0" applyFont="1" applyFill="1" applyProtection="1">
      <alignment vertical="center"/>
    </xf>
    <xf numFmtId="0" fontId="48" fillId="2" borderId="0" xfId="0" applyFont="1" applyFill="1" applyProtection="1">
      <alignment vertical="center"/>
    </xf>
    <xf numFmtId="0" fontId="49" fillId="2" borderId="0" xfId="0" applyFont="1" applyFill="1" applyProtection="1">
      <alignment vertical="center"/>
    </xf>
    <xf numFmtId="0" fontId="50" fillId="2" borderId="0" xfId="0" applyFont="1" applyFill="1" applyProtection="1">
      <alignment vertical="center"/>
    </xf>
    <xf numFmtId="0" fontId="49" fillId="0" borderId="0" xfId="0" applyFont="1" applyProtection="1">
      <alignment vertical="center"/>
    </xf>
    <xf numFmtId="0" fontId="12" fillId="2" borderId="0" xfId="0" applyFont="1" applyFill="1" applyAlignment="1">
      <alignment horizontal="left"/>
    </xf>
    <xf numFmtId="0" fontId="15" fillId="2" borderId="0" xfId="0" applyFont="1" applyFill="1" applyAlignment="1">
      <alignment horizontal="left" vertical="center"/>
    </xf>
    <xf numFmtId="0" fontId="41" fillId="2" borderId="0" xfId="0" applyFont="1" applyFill="1" applyAlignment="1">
      <alignment horizontal="left" vertical="center"/>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xf>
    <xf numFmtId="0" fontId="27" fillId="7" borderId="1"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8" fillId="0" borderId="1" xfId="0" applyFont="1" applyFill="1" applyBorder="1">
      <alignment vertical="center"/>
    </xf>
    <xf numFmtId="0" fontId="8" fillId="0" borderId="41" xfId="0" applyFont="1" applyFill="1" applyBorder="1" applyAlignment="1">
      <alignment horizontal="center" vertical="center" shrinkToFit="1"/>
    </xf>
    <xf numFmtId="0" fontId="8" fillId="0" borderId="23" xfId="0" applyFont="1" applyBorder="1" applyAlignment="1">
      <alignment horizontal="center" vertical="center" shrinkToFit="1"/>
    </xf>
    <xf numFmtId="0" fontId="8" fillId="0" borderId="44" xfId="0" applyFont="1" applyBorder="1" applyAlignment="1">
      <alignment horizontal="center" vertical="center"/>
    </xf>
    <xf numFmtId="0" fontId="8" fillId="0" borderId="33" xfId="0" applyFont="1" applyFill="1" applyBorder="1" applyAlignment="1">
      <alignment horizontal="center" vertical="center" shrinkToFit="1"/>
    </xf>
    <xf numFmtId="0" fontId="8" fillId="0" borderId="36" xfId="0" applyFont="1" applyBorder="1" applyAlignment="1">
      <alignment horizontal="center" vertical="center" shrinkToFit="1"/>
    </xf>
    <xf numFmtId="0" fontId="8" fillId="0" borderId="47" xfId="0" applyFont="1" applyBorder="1" applyAlignment="1">
      <alignment horizontal="center" vertical="center"/>
    </xf>
    <xf numFmtId="181" fontId="17" fillId="5" borderId="23" xfId="0" applyNumberFormat="1" applyFont="1" applyFill="1" applyBorder="1" applyAlignment="1" applyProtection="1">
      <alignment vertical="center" shrinkToFit="1"/>
      <protection locked="0"/>
    </xf>
    <xf numFmtId="181" fontId="17" fillId="10" borderId="23" xfId="0" applyNumberFormat="1" applyFont="1" applyFill="1" applyBorder="1" applyAlignment="1" applyProtection="1">
      <alignment vertical="center" shrinkToFit="1"/>
      <protection locked="0"/>
    </xf>
    <xf numFmtId="181" fontId="17" fillId="10" borderId="64" xfId="0" applyNumberFormat="1" applyFont="1" applyFill="1" applyBorder="1" applyAlignment="1" applyProtection="1">
      <alignment vertical="center" shrinkToFit="1"/>
      <protection locked="0"/>
    </xf>
    <xf numFmtId="181" fontId="17" fillId="10" borderId="36" xfId="0" applyNumberFormat="1" applyFont="1" applyFill="1" applyBorder="1" applyAlignment="1" applyProtection="1">
      <alignment vertical="center" shrinkToFit="1"/>
      <protection locked="0"/>
    </xf>
    <xf numFmtId="181" fontId="17" fillId="8" borderId="67" xfId="0" applyNumberFormat="1" applyFont="1" applyFill="1" applyBorder="1" applyAlignment="1" applyProtection="1">
      <alignment vertical="center" shrinkToFit="1"/>
    </xf>
    <xf numFmtId="182" fontId="8" fillId="5" borderId="11" xfId="0" applyNumberFormat="1" applyFont="1" applyFill="1" applyBorder="1" applyAlignment="1" applyProtection="1">
      <alignment vertical="center" shrinkToFit="1"/>
      <protection locked="0"/>
    </xf>
    <xf numFmtId="182" fontId="8" fillId="5" borderId="12" xfId="0" applyNumberFormat="1" applyFont="1" applyFill="1" applyBorder="1" applyAlignment="1" applyProtection="1">
      <alignment vertical="center" shrinkToFit="1"/>
      <protection locked="0"/>
    </xf>
    <xf numFmtId="182" fontId="8" fillId="5" borderId="7" xfId="0" applyNumberFormat="1" applyFont="1" applyFill="1" applyBorder="1" applyAlignment="1" applyProtection="1">
      <alignment vertical="center" shrinkToFit="1"/>
      <protection locked="0"/>
    </xf>
    <xf numFmtId="182" fontId="8" fillId="8" borderId="46" xfId="0" applyNumberFormat="1" applyFont="1" applyFill="1" applyBorder="1" applyAlignment="1">
      <alignment vertical="center" shrinkToFit="1"/>
    </xf>
    <xf numFmtId="182" fontId="8" fillId="5" borderId="29" xfId="0" applyNumberFormat="1" applyFont="1" applyFill="1" applyBorder="1" applyAlignment="1" applyProtection="1">
      <alignment vertical="center" shrinkToFit="1"/>
      <protection locked="0"/>
    </xf>
    <xf numFmtId="182" fontId="8" fillId="5" borderId="20" xfId="0" applyNumberFormat="1" applyFont="1" applyFill="1" applyBorder="1" applyAlignment="1" applyProtection="1">
      <alignment vertical="center" shrinkToFit="1"/>
      <protection locked="0"/>
    </xf>
    <xf numFmtId="182" fontId="8" fillId="5" borderId="22" xfId="0" applyNumberFormat="1" applyFont="1" applyFill="1" applyBorder="1" applyAlignment="1" applyProtection="1">
      <alignment vertical="center" shrinkToFit="1"/>
      <protection locked="0"/>
    </xf>
    <xf numFmtId="182" fontId="8" fillId="8" borderId="43" xfId="0" applyNumberFormat="1" applyFont="1" applyFill="1" applyBorder="1" applyAlignment="1">
      <alignment vertical="center" shrinkToFit="1"/>
    </xf>
    <xf numFmtId="182" fontId="8" fillId="5" borderId="41" xfId="0" applyNumberFormat="1" applyFont="1" applyFill="1" applyBorder="1" applyAlignment="1" applyProtection="1">
      <alignment vertical="center" shrinkToFit="1"/>
      <protection locked="0"/>
    </xf>
    <xf numFmtId="182" fontId="8" fillId="5" borderId="1" xfId="0" applyNumberFormat="1" applyFont="1" applyFill="1" applyBorder="1" applyAlignment="1" applyProtection="1">
      <alignment vertical="center" shrinkToFit="1"/>
      <protection locked="0"/>
    </xf>
    <xf numFmtId="182" fontId="8" fillId="5" borderId="23" xfId="0" applyNumberFormat="1" applyFont="1" applyFill="1" applyBorder="1" applyAlignment="1" applyProtection="1">
      <alignment vertical="center" shrinkToFit="1"/>
      <protection locked="0"/>
    </xf>
    <xf numFmtId="182" fontId="8" fillId="5" borderId="33" xfId="0" applyNumberFormat="1" applyFont="1" applyFill="1" applyBorder="1" applyAlignment="1" applyProtection="1">
      <alignment vertical="center" shrinkToFit="1"/>
      <protection locked="0"/>
    </xf>
    <xf numFmtId="182" fontId="8" fillId="5" borderId="26" xfId="0" applyNumberFormat="1" applyFont="1" applyFill="1" applyBorder="1" applyAlignment="1" applyProtection="1">
      <alignment vertical="center" shrinkToFit="1"/>
      <protection locked="0"/>
    </xf>
    <xf numFmtId="182" fontId="8" fillId="5" borderId="36" xfId="0" applyNumberFormat="1" applyFont="1" applyFill="1" applyBorder="1" applyAlignment="1" applyProtection="1">
      <alignment vertical="center" shrinkToFit="1"/>
      <protection locked="0"/>
    </xf>
    <xf numFmtId="182" fontId="8" fillId="8" borderId="55" xfId="0" applyNumberFormat="1" applyFont="1" applyFill="1" applyBorder="1" applyAlignment="1">
      <alignment vertical="center" shrinkToFit="1"/>
    </xf>
    <xf numFmtId="182" fontId="8" fillId="8" borderId="36" xfId="0" applyNumberFormat="1" applyFont="1" applyFill="1" applyBorder="1" applyAlignment="1">
      <alignment vertical="center" shrinkToFit="1"/>
    </xf>
    <xf numFmtId="0" fontId="52" fillId="0" borderId="0" xfId="0" applyFont="1">
      <alignment vertical="center"/>
    </xf>
    <xf numFmtId="0" fontId="53" fillId="2" borderId="0" xfId="0" applyFont="1" applyFill="1" applyProtection="1">
      <alignment vertical="center"/>
    </xf>
    <xf numFmtId="0" fontId="17" fillId="5" borderId="1" xfId="0" applyFont="1" applyFill="1" applyBorder="1" applyAlignment="1" applyProtection="1">
      <alignment horizontal="center" vertical="center" shrinkToFit="1"/>
      <protection locked="0"/>
    </xf>
    <xf numFmtId="0" fontId="17" fillId="5" borderId="36" xfId="0" applyFont="1" applyFill="1" applyBorder="1" applyAlignment="1" applyProtection="1">
      <alignment horizontal="center" vertical="center" shrinkToFit="1"/>
      <protection locked="0"/>
    </xf>
    <xf numFmtId="0" fontId="17" fillId="0" borderId="0" xfId="0" applyFont="1" applyAlignment="1" applyProtection="1">
      <alignment horizontal="center" vertical="center"/>
    </xf>
    <xf numFmtId="0" fontId="26" fillId="0" borderId="0" xfId="0" applyFont="1" applyAlignment="1">
      <alignment horizontal="center" vertical="center"/>
    </xf>
    <xf numFmtId="0" fontId="17" fillId="10" borderId="36" xfId="0" applyFont="1" applyFill="1" applyBorder="1" applyAlignment="1" applyProtection="1">
      <alignment horizontal="center" vertical="center" shrinkToFit="1"/>
      <protection locked="0"/>
    </xf>
    <xf numFmtId="0" fontId="8" fillId="7" borderId="1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9" fillId="2" borderId="0" xfId="0" applyFont="1" applyFill="1">
      <alignment vertical="center"/>
    </xf>
    <xf numFmtId="0" fontId="49" fillId="2" borderId="0" xfId="0" applyFont="1" applyFill="1">
      <alignment vertical="center"/>
    </xf>
    <xf numFmtId="0" fontId="54" fillId="0" borderId="0" xfId="0" applyFont="1">
      <alignment vertical="center"/>
    </xf>
    <xf numFmtId="0" fontId="49" fillId="0" borderId="0" xfId="0" applyFont="1">
      <alignment vertical="center"/>
    </xf>
    <xf numFmtId="0" fontId="23" fillId="2" borderId="0" xfId="0" applyFont="1" applyFill="1">
      <alignment vertical="center"/>
    </xf>
    <xf numFmtId="0" fontId="55" fillId="0" borderId="0" xfId="0" applyFont="1">
      <alignment vertical="center"/>
    </xf>
    <xf numFmtId="0" fontId="23" fillId="0" borderId="0" xfId="0" applyFont="1">
      <alignment vertical="center"/>
    </xf>
    <xf numFmtId="0" fontId="9" fillId="0" borderId="0" xfId="0" applyFont="1" applyAlignment="1" applyProtection="1"/>
    <xf numFmtId="0" fontId="8" fillId="0" borderId="0" xfId="0" applyFont="1" applyAlignment="1">
      <alignment horizontal="left" vertical="center"/>
    </xf>
    <xf numFmtId="0" fontId="17" fillId="2" borderId="41" xfId="0" applyFont="1" applyFill="1" applyBorder="1" applyAlignment="1" applyProtection="1">
      <alignment horizontal="center" vertical="center" wrapText="1"/>
    </xf>
    <xf numFmtId="0" fontId="32" fillId="0" borderId="0" xfId="0" applyFont="1" applyAlignment="1" applyProtection="1">
      <alignment vertical="top"/>
    </xf>
    <xf numFmtId="0" fontId="12" fillId="3" borderId="1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57" fillId="0" borderId="0" xfId="0" applyFont="1" applyProtection="1">
      <alignment vertical="center"/>
    </xf>
    <xf numFmtId="0" fontId="17" fillId="5" borderId="1" xfId="0" applyFont="1" applyFill="1" applyBorder="1" applyAlignment="1" applyProtection="1">
      <alignment horizontal="center" vertical="center" shrinkToFit="1"/>
      <protection locked="0"/>
    </xf>
    <xf numFmtId="0" fontId="41" fillId="2" borderId="0" xfId="0" applyFont="1" applyFill="1" applyProtection="1">
      <alignment vertical="center"/>
    </xf>
    <xf numFmtId="180" fontId="8" fillId="0" borderId="0" xfId="0" applyNumberFormat="1" applyFont="1" applyFill="1" applyBorder="1" applyAlignment="1" applyProtection="1">
      <alignment vertical="center" wrapText="1"/>
    </xf>
    <xf numFmtId="180" fontId="8" fillId="0" borderId="0" xfId="0" applyNumberFormat="1" applyFont="1" applyFill="1" applyBorder="1" applyAlignment="1" applyProtection="1">
      <alignment vertical="center"/>
    </xf>
    <xf numFmtId="0" fontId="1" fillId="0" borderId="0" xfId="3" applyProtection="1">
      <alignment vertical="center"/>
    </xf>
    <xf numFmtId="0" fontId="24" fillId="2" borderId="0" xfId="3" applyFont="1" applyFill="1" applyAlignment="1" applyProtection="1">
      <alignment horizontal="left" vertical="center"/>
    </xf>
    <xf numFmtId="0" fontId="1" fillId="0" borderId="0" xfId="3" applyFont="1" applyProtection="1">
      <alignment vertical="center"/>
    </xf>
    <xf numFmtId="188" fontId="21" fillId="0" borderId="2" xfId="0" applyNumberFormat="1" applyFont="1" applyBorder="1" applyAlignment="1">
      <alignment vertical="center" shrinkToFit="1"/>
    </xf>
    <xf numFmtId="188" fontId="59" fillId="0" borderId="2" xfId="0" applyNumberFormat="1" applyFont="1" applyBorder="1" applyAlignment="1">
      <alignment vertical="center" shrinkToFit="1"/>
    </xf>
    <xf numFmtId="188" fontId="21" fillId="0" borderId="38" xfId="0" applyNumberFormat="1" applyFont="1" applyBorder="1" applyAlignment="1">
      <alignment vertical="center" shrinkToFit="1"/>
    </xf>
    <xf numFmtId="188" fontId="21" fillId="0" borderId="26" xfId="0" applyNumberFormat="1" applyFont="1" applyBorder="1" applyAlignment="1">
      <alignment vertical="center" shrinkToFit="1"/>
    </xf>
    <xf numFmtId="188" fontId="21" fillId="0" borderId="36" xfId="0" applyNumberFormat="1" applyFont="1" applyBorder="1" applyAlignment="1">
      <alignment vertical="center" shrinkToFit="1"/>
    </xf>
    <xf numFmtId="188" fontId="8" fillId="0" borderId="1" xfId="0" applyNumberFormat="1" applyFont="1" applyFill="1" applyBorder="1" applyAlignment="1">
      <alignment vertical="center" shrinkToFit="1"/>
    </xf>
    <xf numFmtId="188" fontId="8" fillId="0" borderId="6" xfId="0" applyNumberFormat="1" applyFont="1" applyFill="1" applyBorder="1" applyAlignment="1">
      <alignment vertical="center" shrinkToFit="1"/>
    </xf>
    <xf numFmtId="0" fontId="17" fillId="8" borderId="41" xfId="0" applyFont="1" applyFill="1" applyBorder="1" applyAlignment="1" applyProtection="1">
      <alignment horizontal="center" vertical="center" shrinkToFit="1"/>
    </xf>
    <xf numFmtId="0" fontId="17" fillId="8" borderId="33" xfId="0" applyFont="1" applyFill="1" applyBorder="1" applyAlignment="1" applyProtection="1">
      <alignment horizontal="center" vertical="center" shrinkToFit="1"/>
    </xf>
    <xf numFmtId="187" fontId="8" fillId="5" borderId="2" xfId="0" applyNumberFormat="1" applyFont="1" applyFill="1" applyBorder="1" applyAlignment="1" applyProtection="1">
      <alignment vertical="center" shrinkToFit="1"/>
      <protection locked="0"/>
    </xf>
    <xf numFmtId="179" fontId="8" fillId="8" borderId="2" xfId="0" applyNumberFormat="1" applyFont="1" applyFill="1" applyBorder="1" applyAlignment="1">
      <alignment vertical="center" shrinkToFit="1"/>
    </xf>
    <xf numFmtId="179" fontId="8" fillId="5" borderId="2" xfId="0" applyNumberFormat="1" applyFont="1" applyFill="1" applyBorder="1" applyAlignment="1" applyProtection="1">
      <alignment vertical="center" shrinkToFit="1"/>
      <protection locked="0"/>
    </xf>
    <xf numFmtId="179" fontId="8" fillId="8" borderId="38" xfId="0" applyNumberFormat="1" applyFont="1" applyFill="1" applyBorder="1" applyAlignment="1">
      <alignment vertical="center" shrinkToFit="1"/>
    </xf>
    <xf numFmtId="187" fontId="8" fillId="5" borderId="37" xfId="0" applyNumberFormat="1" applyFont="1" applyFill="1" applyBorder="1" applyAlignment="1" applyProtection="1">
      <alignment vertical="center" shrinkToFit="1"/>
      <protection locked="0"/>
    </xf>
    <xf numFmtId="179" fontId="8" fillId="8" borderId="38" xfId="0" applyNumberFormat="1" applyFont="1" applyFill="1" applyBorder="1" applyAlignment="1">
      <alignment horizontal="right" vertical="center" shrinkToFit="1"/>
    </xf>
    <xf numFmtId="187" fontId="8" fillId="5" borderId="1" xfId="0" applyNumberFormat="1" applyFont="1" applyFill="1" applyBorder="1" applyAlignment="1" applyProtection="1">
      <alignment vertical="center" shrinkToFit="1"/>
      <protection locked="0"/>
    </xf>
    <xf numFmtId="179" fontId="8" fillId="5" borderId="1" xfId="0" applyNumberFormat="1" applyFont="1" applyFill="1" applyBorder="1" applyAlignment="1" applyProtection="1">
      <alignment vertical="center" shrinkToFit="1"/>
      <protection locked="0"/>
    </xf>
    <xf numFmtId="179" fontId="8" fillId="8" borderId="23" xfId="0" applyNumberFormat="1" applyFont="1" applyFill="1" applyBorder="1" applyAlignment="1">
      <alignment vertical="center" shrinkToFit="1"/>
    </xf>
    <xf numFmtId="187" fontId="8" fillId="5" borderId="41" xfId="0" applyNumberFormat="1" applyFont="1" applyFill="1" applyBorder="1" applyAlignment="1" applyProtection="1">
      <alignment vertical="center" shrinkToFit="1"/>
      <protection locked="0"/>
    </xf>
    <xf numFmtId="179" fontId="8" fillId="8" borderId="23" xfId="0" applyNumberFormat="1" applyFont="1" applyFill="1" applyBorder="1" applyAlignment="1">
      <alignment horizontal="right" vertical="center" shrinkToFit="1"/>
    </xf>
    <xf numFmtId="179" fontId="8" fillId="8" borderId="1" xfId="0" applyNumberFormat="1" applyFont="1" applyFill="1" applyBorder="1" applyAlignment="1">
      <alignment vertical="center" shrinkToFit="1"/>
    </xf>
    <xf numFmtId="187" fontId="8" fillId="5" borderId="26" xfId="0" applyNumberFormat="1" applyFont="1" applyFill="1" applyBorder="1" applyAlignment="1" applyProtection="1">
      <alignment vertical="center" shrinkToFit="1"/>
      <protection locked="0"/>
    </xf>
    <xf numFmtId="179" fontId="8" fillId="8" borderId="26" xfId="0" applyNumberFormat="1" applyFont="1" applyFill="1" applyBorder="1" applyAlignment="1">
      <alignment vertical="center" shrinkToFit="1"/>
    </xf>
    <xf numFmtId="179" fontId="8" fillId="5" borderId="26" xfId="0" applyNumberFormat="1" applyFont="1" applyFill="1" applyBorder="1" applyAlignment="1" applyProtection="1">
      <alignment vertical="center" shrinkToFit="1"/>
      <protection locked="0"/>
    </xf>
    <xf numFmtId="179" fontId="8" fillId="8" borderId="36" xfId="0" applyNumberFormat="1" applyFont="1" applyFill="1" applyBorder="1" applyAlignment="1">
      <alignment vertical="center" shrinkToFit="1"/>
    </xf>
    <xf numFmtId="187" fontId="8" fillId="5" borderId="33" xfId="0" applyNumberFormat="1" applyFont="1" applyFill="1" applyBorder="1" applyAlignment="1" applyProtection="1">
      <alignment vertical="center" shrinkToFit="1"/>
      <protection locked="0"/>
    </xf>
    <xf numFmtId="179" fontId="8" fillId="8" borderId="36" xfId="0" applyNumberFormat="1" applyFont="1" applyFill="1" applyBorder="1" applyAlignment="1">
      <alignment horizontal="right" vertical="center" shrinkToFit="1"/>
    </xf>
    <xf numFmtId="182" fontId="26" fillId="5" borderId="37" xfId="0" applyNumberFormat="1" applyFont="1" applyFill="1" applyBorder="1" applyAlignment="1" applyProtection="1">
      <alignment vertical="center" shrinkToFit="1"/>
      <protection locked="0"/>
    </xf>
    <xf numFmtId="182" fontId="26" fillId="5" borderId="2" xfId="0" applyNumberFormat="1" applyFont="1" applyFill="1" applyBorder="1" applyAlignment="1" applyProtection="1">
      <alignment vertical="center" shrinkToFit="1"/>
      <protection locked="0"/>
    </xf>
    <xf numFmtId="182" fontId="26" fillId="5" borderId="38" xfId="0" applyNumberFormat="1" applyFont="1" applyFill="1" applyBorder="1" applyAlignment="1" applyProtection="1">
      <alignment vertical="center" shrinkToFit="1"/>
      <protection locked="0"/>
    </xf>
    <xf numFmtId="183" fontId="26" fillId="8" borderId="60" xfId="0" applyNumberFormat="1" applyFont="1" applyFill="1" applyBorder="1" applyAlignment="1">
      <alignment horizontal="right" vertical="center" shrinkToFit="1"/>
    </xf>
    <xf numFmtId="182" fontId="26" fillId="5" borderId="41" xfId="0" applyNumberFormat="1" applyFont="1" applyFill="1" applyBorder="1" applyAlignment="1" applyProtection="1">
      <alignment vertical="center" shrinkToFit="1"/>
      <protection locked="0"/>
    </xf>
    <xf numFmtId="182" fontId="26" fillId="5" borderId="1" xfId="0" applyNumberFormat="1" applyFont="1" applyFill="1" applyBorder="1" applyAlignment="1" applyProtection="1">
      <alignment vertical="center" shrinkToFit="1"/>
      <protection locked="0"/>
    </xf>
    <xf numFmtId="182" fontId="26" fillId="5" borderId="23" xfId="0" applyNumberFormat="1" applyFont="1" applyFill="1" applyBorder="1" applyAlignment="1" applyProtection="1">
      <alignment vertical="center" shrinkToFit="1"/>
      <protection locked="0"/>
    </xf>
    <xf numFmtId="183" fontId="26" fillId="8" borderId="43" xfId="0" applyNumberFormat="1" applyFont="1" applyFill="1" applyBorder="1" applyAlignment="1">
      <alignment horizontal="right" vertical="center" shrinkToFit="1"/>
    </xf>
    <xf numFmtId="182" fontId="26" fillId="5" borderId="63" xfId="0" applyNumberFormat="1" applyFont="1" applyFill="1" applyBorder="1" applyAlignment="1" applyProtection="1">
      <alignment vertical="center" shrinkToFit="1"/>
      <protection locked="0"/>
    </xf>
    <xf numFmtId="182" fontId="26" fillId="5" borderId="10" xfId="0" applyNumberFormat="1" applyFont="1" applyFill="1" applyBorder="1" applyAlignment="1" applyProtection="1">
      <alignment vertical="center" shrinkToFit="1"/>
      <protection locked="0"/>
    </xf>
    <xf numFmtId="182" fontId="26" fillId="5" borderId="64" xfId="0" applyNumberFormat="1" applyFont="1" applyFill="1" applyBorder="1" applyAlignment="1" applyProtection="1">
      <alignment vertical="center" shrinkToFit="1"/>
      <protection locked="0"/>
    </xf>
    <xf numFmtId="182" fontId="26" fillId="5" borderId="33" xfId="0" applyNumberFormat="1" applyFont="1" applyFill="1" applyBorder="1" applyAlignment="1" applyProtection="1">
      <alignment vertical="center" shrinkToFit="1"/>
      <protection locked="0"/>
    </xf>
    <xf numFmtId="182" fontId="26" fillId="5" borderId="26" xfId="0" applyNumberFormat="1" applyFont="1" applyFill="1" applyBorder="1" applyAlignment="1" applyProtection="1">
      <alignment vertical="center" shrinkToFit="1"/>
      <protection locked="0"/>
    </xf>
    <xf numFmtId="182" fontId="26" fillId="5" borderId="36" xfId="0" applyNumberFormat="1" applyFont="1" applyFill="1" applyBorder="1" applyAlignment="1" applyProtection="1">
      <alignment vertical="center" shrinkToFit="1"/>
      <protection locked="0"/>
    </xf>
    <xf numFmtId="183" fontId="26" fillId="8" borderId="46" xfId="0" applyNumberFormat="1" applyFont="1" applyFill="1" applyBorder="1" applyAlignment="1">
      <alignment horizontal="right" vertical="center" shrinkToFit="1"/>
    </xf>
    <xf numFmtId="181" fontId="21" fillId="0" borderId="41" xfId="0" applyNumberFormat="1" applyFont="1" applyBorder="1" applyAlignment="1">
      <alignment vertical="center" shrinkToFit="1"/>
    </xf>
    <xf numFmtId="181" fontId="21" fillId="0" borderId="33" xfId="0" applyNumberFormat="1" applyFont="1" applyBorder="1" applyAlignment="1">
      <alignment vertical="center" shrinkToFit="1"/>
    </xf>
    <xf numFmtId="0" fontId="21" fillId="0" borderId="0" xfId="0"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center"/>
    </xf>
    <xf numFmtId="0" fontId="23" fillId="0" borderId="0" xfId="0" applyFont="1" applyAlignment="1">
      <alignment horizontal="left" vertical="center"/>
    </xf>
    <xf numFmtId="0" fontId="17" fillId="5" borderId="1" xfId="0" applyFont="1" applyFill="1" applyBorder="1" applyAlignment="1" applyProtection="1">
      <alignment horizontal="center" vertical="center" shrinkToFit="1"/>
      <protection locked="0"/>
    </xf>
    <xf numFmtId="0" fontId="60" fillId="0" borderId="0" xfId="0" applyFont="1" applyBorder="1" applyProtection="1">
      <alignment vertical="center"/>
    </xf>
    <xf numFmtId="0" fontId="8" fillId="0" borderId="1" xfId="0" applyFont="1" applyFill="1" applyBorder="1" applyAlignment="1">
      <alignment vertical="center" shrinkToFit="1"/>
    </xf>
    <xf numFmtId="0" fontId="8" fillId="0" borderId="1" xfId="0" applyFont="1" applyFill="1" applyBorder="1" applyAlignment="1">
      <alignment horizontal="center" vertical="center" shrinkToFit="1"/>
    </xf>
    <xf numFmtId="0" fontId="0" fillId="0" borderId="23" xfId="0" applyFill="1" applyBorder="1" applyAlignment="1">
      <alignment vertical="center" shrinkToFit="1"/>
    </xf>
    <xf numFmtId="0" fontId="12" fillId="7" borderId="41" xfId="0" applyFont="1" applyFill="1" applyBorder="1" applyAlignment="1" applyProtection="1">
      <alignment horizontal="center" vertical="center"/>
    </xf>
    <xf numFmtId="0" fontId="12" fillId="7" borderId="1" xfId="0" applyFont="1" applyFill="1" applyBorder="1" applyAlignment="1" applyProtection="1">
      <alignment horizontal="center" vertical="center"/>
    </xf>
    <xf numFmtId="0" fontId="12" fillId="7" borderId="33" xfId="0" applyFont="1" applyFill="1" applyBorder="1" applyAlignment="1" applyProtection="1">
      <alignment horizontal="center" vertical="center"/>
    </xf>
    <xf numFmtId="0" fontId="12" fillId="7" borderId="26" xfId="0" applyFont="1" applyFill="1" applyBorder="1" applyAlignment="1" applyProtection="1">
      <alignment horizontal="center" vertical="center"/>
    </xf>
    <xf numFmtId="0" fontId="12" fillId="7" borderId="1" xfId="0" applyFont="1" applyFill="1" applyBorder="1" applyAlignment="1" applyProtection="1">
      <alignment horizontal="center" vertical="center" shrinkToFit="1"/>
      <protection locked="0"/>
    </xf>
    <xf numFmtId="0" fontId="12" fillId="7" borderId="26"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26" xfId="0" applyFont="1" applyFill="1" applyBorder="1" applyAlignment="1" applyProtection="1">
      <alignment horizontal="center" vertical="center" shrinkToFit="1"/>
      <protection locked="0"/>
    </xf>
    <xf numFmtId="0" fontId="12" fillId="5" borderId="36"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17" fillId="7" borderId="29" xfId="0" applyFont="1" applyFill="1" applyBorder="1" applyAlignment="1" applyProtection="1">
      <alignment horizontal="center" vertical="center"/>
    </xf>
    <xf numFmtId="0" fontId="17" fillId="7" borderId="30" xfId="0" applyFont="1" applyFill="1" applyBorder="1" applyAlignment="1" applyProtection="1">
      <alignment horizontal="center" vertical="center"/>
    </xf>
    <xf numFmtId="0" fontId="17" fillId="7" borderId="20" xfId="0" applyFont="1" applyFill="1" applyBorder="1" applyAlignment="1" applyProtection="1">
      <alignment horizontal="center" vertical="center"/>
    </xf>
    <xf numFmtId="0" fontId="17" fillId="7" borderId="33" xfId="0" applyFont="1" applyFill="1" applyBorder="1" applyAlignment="1" applyProtection="1">
      <alignment horizontal="center" vertical="center"/>
    </xf>
    <xf numFmtId="0" fontId="17" fillId="7" borderId="34" xfId="0" applyFont="1" applyFill="1" applyBorder="1" applyAlignment="1" applyProtection="1">
      <alignment horizontal="center" vertical="center"/>
    </xf>
    <xf numFmtId="0" fontId="17" fillId="7" borderId="26" xfId="0" applyFont="1" applyFill="1" applyBorder="1" applyAlignment="1" applyProtection="1">
      <alignment horizontal="center" vertical="center"/>
    </xf>
    <xf numFmtId="0" fontId="17" fillId="7" borderId="20" xfId="0" applyFont="1" applyFill="1" applyBorder="1" applyAlignment="1" applyProtection="1">
      <alignment horizontal="center" vertical="center" wrapText="1"/>
    </xf>
    <xf numFmtId="0" fontId="17" fillId="7" borderId="31" xfId="0" applyFont="1" applyFill="1" applyBorder="1" applyAlignment="1" applyProtection="1">
      <alignment horizontal="center" vertical="center"/>
    </xf>
    <xf numFmtId="0" fontId="17" fillId="7" borderId="32" xfId="0" applyFont="1" applyFill="1" applyBorder="1" applyAlignment="1" applyProtection="1">
      <alignment horizontal="center" vertical="center"/>
    </xf>
    <xf numFmtId="0" fontId="15" fillId="0" borderId="0" xfId="0" applyFont="1" applyBorder="1" applyAlignment="1" applyProtection="1">
      <alignment horizontal="left" vertical="center" wrapText="1"/>
    </xf>
    <xf numFmtId="0" fontId="17" fillId="7" borderId="29" xfId="0" applyFont="1" applyFill="1" applyBorder="1" applyAlignment="1" applyProtection="1">
      <alignment horizontal="center" vertical="center" wrapText="1"/>
    </xf>
    <xf numFmtId="0" fontId="17" fillId="7" borderId="22" xfId="0" applyFont="1" applyFill="1" applyBorder="1" applyAlignment="1" applyProtection="1">
      <alignment horizontal="center" vertical="center"/>
    </xf>
    <xf numFmtId="0" fontId="17" fillId="7" borderId="36" xfId="0" applyFont="1" applyFill="1" applyBorder="1" applyAlignment="1" applyProtection="1">
      <alignment horizontal="center" vertical="center"/>
    </xf>
    <xf numFmtId="0" fontId="17" fillId="7" borderId="35" xfId="0" applyFont="1" applyFill="1" applyBorder="1" applyAlignment="1" applyProtection="1">
      <alignment horizontal="center" vertical="center"/>
    </xf>
    <xf numFmtId="0" fontId="17" fillId="7" borderId="45" xfId="0" applyFont="1" applyFill="1" applyBorder="1" applyAlignment="1" applyProtection="1">
      <alignment horizontal="center" vertical="center"/>
    </xf>
    <xf numFmtId="0" fontId="17" fillId="7" borderId="46" xfId="0" applyFont="1" applyFill="1" applyBorder="1" applyAlignment="1" applyProtection="1">
      <alignment horizontal="center" vertical="center"/>
    </xf>
    <xf numFmtId="0" fontId="56" fillId="18" borderId="0" xfId="0" applyFont="1" applyFill="1" applyAlignment="1" applyProtection="1">
      <alignment horizontal="center" vertical="center"/>
    </xf>
    <xf numFmtId="0" fontId="12" fillId="7" borderId="41" xfId="0" applyFont="1" applyFill="1" applyBorder="1" applyAlignment="1" applyProtection="1">
      <alignment horizontal="center" vertical="center" wrapText="1"/>
    </xf>
    <xf numFmtId="0" fontId="12" fillId="7" borderId="20" xfId="0" applyFont="1" applyFill="1" applyBorder="1" applyAlignment="1" applyProtection="1">
      <alignment horizontal="center" vertical="center" wrapText="1"/>
    </xf>
    <xf numFmtId="0" fontId="12" fillId="7" borderId="20" xfId="0" applyFont="1" applyFill="1" applyBorder="1" applyAlignment="1" applyProtection="1">
      <alignment horizontal="center" vertical="center"/>
    </xf>
    <xf numFmtId="0" fontId="13" fillId="5" borderId="20" xfId="0" applyFont="1" applyFill="1" applyBorder="1" applyAlignment="1" applyProtection="1">
      <alignment horizontal="center" vertical="center" shrinkToFit="1"/>
      <protection locked="0"/>
    </xf>
    <xf numFmtId="0" fontId="13" fillId="5" borderId="22"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shrinkToFit="1"/>
      <protection locked="0"/>
    </xf>
    <xf numFmtId="0" fontId="12" fillId="8" borderId="1" xfId="0" applyFont="1" applyFill="1" applyBorder="1" applyAlignment="1" applyProtection="1">
      <alignment horizontal="center" vertical="center"/>
    </xf>
    <xf numFmtId="0" fontId="12" fillId="7" borderId="29"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4" fillId="7" borderId="41"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xf>
    <xf numFmtId="0" fontId="14" fillId="7" borderId="41" xfId="0" applyFont="1" applyFill="1" applyBorder="1" applyAlignment="1" applyProtection="1">
      <alignment horizontal="center" vertical="center"/>
    </xf>
    <xf numFmtId="0" fontId="12" fillId="10" borderId="1" xfId="0" applyFont="1" applyFill="1" applyBorder="1" applyAlignment="1" applyProtection="1">
      <alignment horizontal="center" vertical="center"/>
      <protection locked="0"/>
    </xf>
    <xf numFmtId="0" fontId="12" fillId="10" borderId="23" xfId="0" applyFont="1" applyFill="1" applyBorder="1" applyAlignment="1" applyProtection="1">
      <alignment horizontal="center" vertical="center"/>
      <protection locked="0"/>
    </xf>
    <xf numFmtId="176" fontId="17" fillId="10" borderId="21" xfId="0" applyNumberFormat="1" applyFont="1" applyFill="1" applyBorder="1" applyAlignment="1" applyProtection="1">
      <alignment vertical="center"/>
      <protection locked="0"/>
    </xf>
    <xf numFmtId="176" fontId="17" fillId="10" borderId="28" xfId="0" applyNumberFormat="1" applyFont="1" applyFill="1" applyBorder="1" applyAlignment="1" applyProtection="1">
      <alignment vertical="center"/>
      <protection locked="0"/>
    </xf>
    <xf numFmtId="176" fontId="17" fillId="10" borderId="65" xfId="0" applyNumberFormat="1" applyFont="1" applyFill="1" applyBorder="1" applyAlignment="1" applyProtection="1">
      <alignment vertical="center"/>
      <protection locked="0"/>
    </xf>
    <xf numFmtId="176" fontId="17" fillId="10" borderId="66" xfId="0" applyNumberFormat="1" applyFont="1" applyFill="1" applyBorder="1" applyAlignment="1" applyProtection="1">
      <alignment vertical="center"/>
      <protection locked="0"/>
    </xf>
    <xf numFmtId="176" fontId="17" fillId="10" borderId="59" xfId="0" applyNumberFormat="1" applyFont="1" applyFill="1" applyBorder="1" applyAlignment="1" applyProtection="1">
      <alignment vertical="center"/>
      <protection locked="0"/>
    </xf>
    <xf numFmtId="176" fontId="17" fillId="10" borderId="25" xfId="0" applyNumberFormat="1" applyFont="1" applyFill="1" applyBorder="1" applyAlignment="1" applyProtection="1">
      <alignment vertical="center"/>
      <protection locked="0"/>
    </xf>
    <xf numFmtId="176" fontId="17" fillId="10" borderId="56" xfId="0" applyNumberFormat="1" applyFont="1" applyFill="1" applyBorder="1" applyAlignment="1" applyProtection="1">
      <alignment vertical="center"/>
      <protection locked="0"/>
    </xf>
    <xf numFmtId="176" fontId="17" fillId="10" borderId="27" xfId="0" applyNumberFormat="1" applyFont="1" applyFill="1" applyBorder="1" applyAlignment="1" applyProtection="1">
      <alignment vertical="center"/>
      <protection locked="0"/>
    </xf>
    <xf numFmtId="176" fontId="17" fillId="10" borderId="37" xfId="0" applyNumberFormat="1" applyFont="1" applyFill="1" applyBorder="1" applyAlignment="1" applyProtection="1">
      <alignment vertical="center"/>
      <protection locked="0"/>
    </xf>
    <xf numFmtId="176" fontId="17" fillId="10" borderId="13" xfId="0" applyNumberFormat="1" applyFont="1" applyFill="1" applyBorder="1" applyAlignment="1" applyProtection="1">
      <alignment vertical="center"/>
      <protection locked="0"/>
    </xf>
    <xf numFmtId="176" fontId="17" fillId="10" borderId="2" xfId="0" applyNumberFormat="1" applyFont="1" applyFill="1" applyBorder="1" applyAlignment="1" applyProtection="1">
      <alignment vertical="center"/>
      <protection locked="0"/>
    </xf>
    <xf numFmtId="176" fontId="17" fillId="10" borderId="33" xfId="0" applyNumberFormat="1" applyFont="1" applyFill="1" applyBorder="1" applyAlignment="1" applyProtection="1">
      <alignment vertical="center"/>
      <protection locked="0"/>
    </xf>
    <xf numFmtId="176" fontId="17" fillId="10" borderId="34" xfId="0" applyNumberFormat="1" applyFont="1" applyFill="1" applyBorder="1" applyAlignment="1" applyProtection="1">
      <alignment vertical="center"/>
      <protection locked="0"/>
    </xf>
    <xf numFmtId="176" fontId="17" fillId="10" borderId="26" xfId="0" applyNumberFormat="1" applyFont="1" applyFill="1" applyBorder="1" applyAlignment="1" applyProtection="1">
      <alignment vertical="center"/>
      <protection locked="0"/>
    </xf>
    <xf numFmtId="176" fontId="17" fillId="8" borderId="2" xfId="0" applyNumberFormat="1" applyFont="1" applyFill="1" applyBorder="1" applyAlignment="1" applyProtection="1">
      <alignment vertical="center"/>
    </xf>
    <xf numFmtId="176" fontId="17" fillId="8" borderId="26" xfId="0" applyNumberFormat="1" applyFont="1" applyFill="1" applyBorder="1" applyAlignment="1" applyProtection="1">
      <alignment vertical="center"/>
    </xf>
    <xf numFmtId="177" fontId="17" fillId="8" borderId="37" xfId="0" applyNumberFormat="1" applyFont="1" applyFill="1" applyBorder="1" applyAlignment="1" applyProtection="1">
      <alignment vertical="center"/>
    </xf>
    <xf numFmtId="177" fontId="17" fillId="8" borderId="38" xfId="0" applyNumberFormat="1" applyFont="1" applyFill="1" applyBorder="1" applyAlignment="1" applyProtection="1">
      <alignment vertical="center"/>
    </xf>
    <xf numFmtId="177" fontId="17" fillId="8" borderId="33" xfId="0" applyNumberFormat="1" applyFont="1" applyFill="1" applyBorder="1" applyAlignment="1" applyProtection="1">
      <alignment vertical="center"/>
    </xf>
    <xf numFmtId="177" fontId="17" fillId="8" borderId="36" xfId="0" applyNumberFormat="1" applyFont="1" applyFill="1" applyBorder="1" applyAlignment="1" applyProtection="1">
      <alignment vertical="center"/>
    </xf>
    <xf numFmtId="0" fontId="17" fillId="7" borderId="41" xfId="0" applyFont="1" applyFill="1" applyBorder="1" applyAlignment="1" applyProtection="1">
      <alignment horizontal="center" vertical="center"/>
    </xf>
    <xf numFmtId="0" fontId="17" fillId="7" borderId="23" xfId="0" applyFont="1" applyFill="1" applyBorder="1" applyAlignment="1" applyProtection="1">
      <alignment horizontal="center" vertical="center"/>
    </xf>
    <xf numFmtId="0" fontId="17" fillId="7" borderId="48" xfId="0" applyFont="1" applyFill="1" applyBorder="1" applyAlignment="1" applyProtection="1">
      <alignment horizontal="center" vertical="center"/>
    </xf>
    <xf numFmtId="0" fontId="17" fillId="7" borderId="39" xfId="0" applyFont="1" applyFill="1" applyBorder="1" applyAlignment="1" applyProtection="1">
      <alignment horizontal="center" vertical="center"/>
    </xf>
    <xf numFmtId="0" fontId="17" fillId="7" borderId="50" xfId="0" applyFont="1" applyFill="1" applyBorder="1" applyAlignment="1" applyProtection="1">
      <alignment horizontal="center" vertical="center"/>
    </xf>
    <xf numFmtId="177" fontId="17" fillId="10" borderId="37" xfId="0" applyNumberFormat="1" applyFont="1" applyFill="1" applyBorder="1" applyAlignment="1" applyProtection="1">
      <alignment vertical="center"/>
      <protection locked="0"/>
    </xf>
    <xf numFmtId="177" fontId="17" fillId="10" borderId="13" xfId="0" applyNumberFormat="1" applyFont="1" applyFill="1" applyBorder="1" applyAlignment="1" applyProtection="1">
      <alignment vertical="center"/>
      <protection locked="0"/>
    </xf>
    <xf numFmtId="177" fontId="17" fillId="10" borderId="2" xfId="0" applyNumberFormat="1" applyFont="1" applyFill="1" applyBorder="1" applyAlignment="1" applyProtection="1">
      <alignment vertical="center"/>
      <protection locked="0"/>
    </xf>
    <xf numFmtId="177" fontId="17" fillId="10" borderId="33" xfId="0" applyNumberFormat="1" applyFont="1" applyFill="1" applyBorder="1" applyAlignment="1" applyProtection="1">
      <alignment vertical="center"/>
      <protection locked="0"/>
    </xf>
    <xf numFmtId="177" fontId="17" fillId="10" borderId="34" xfId="0" applyNumberFormat="1" applyFont="1" applyFill="1" applyBorder="1" applyAlignment="1" applyProtection="1">
      <alignment vertical="center"/>
      <protection locked="0"/>
    </xf>
    <xf numFmtId="177" fontId="17" fillId="10" borderId="26" xfId="0" applyNumberFormat="1" applyFont="1" applyFill="1" applyBorder="1" applyAlignment="1" applyProtection="1">
      <alignment vertical="center"/>
      <protection locked="0"/>
    </xf>
    <xf numFmtId="177" fontId="17" fillId="10" borderId="38" xfId="0" applyNumberFormat="1" applyFont="1" applyFill="1" applyBorder="1" applyAlignment="1" applyProtection="1">
      <alignment vertical="center"/>
      <protection locked="0"/>
    </xf>
    <xf numFmtId="177" fontId="17" fillId="10" borderId="36" xfId="0" applyNumberFormat="1" applyFont="1" applyFill="1" applyBorder="1" applyAlignment="1" applyProtection="1">
      <alignment vertical="center"/>
      <protection locked="0"/>
    </xf>
    <xf numFmtId="0" fontId="17" fillId="7" borderId="49" xfId="0" applyFont="1" applyFill="1" applyBorder="1" applyAlignment="1" applyProtection="1">
      <alignment horizontal="center" vertical="center"/>
    </xf>
    <xf numFmtId="0" fontId="17" fillId="7" borderId="42"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186" fontId="17" fillId="11" borderId="52" xfId="0" applyNumberFormat="1" applyFont="1" applyFill="1" applyBorder="1" applyAlignment="1" applyProtection="1">
      <alignment horizontal="center" vertical="center"/>
      <protection locked="0"/>
    </xf>
    <xf numFmtId="186" fontId="17" fillId="11" borderId="8" xfId="0" applyNumberFormat="1" applyFont="1" applyFill="1" applyBorder="1" applyAlignment="1" applyProtection="1">
      <alignment horizontal="center" vertical="center"/>
      <protection locked="0"/>
    </xf>
    <xf numFmtId="0" fontId="21" fillId="7" borderId="52" xfId="0" applyFont="1" applyFill="1" applyBorder="1" applyAlignment="1" applyProtection="1">
      <alignment horizontal="center" vertical="center" wrapText="1"/>
    </xf>
    <xf numFmtId="0" fontId="21" fillId="7" borderId="53" xfId="0" applyFont="1" applyFill="1" applyBorder="1" applyAlignment="1" applyProtection="1">
      <alignment horizontal="center" vertical="center"/>
    </xf>
    <xf numFmtId="0" fontId="21" fillId="7" borderId="53" xfId="0" applyFont="1" applyFill="1" applyBorder="1" applyAlignment="1" applyProtection="1">
      <alignment horizontal="center" vertical="center" wrapText="1"/>
    </xf>
    <xf numFmtId="0" fontId="17" fillId="7" borderId="52" xfId="0" applyFont="1" applyFill="1" applyBorder="1" applyAlignment="1" applyProtection="1">
      <alignment horizontal="center" vertical="center"/>
    </xf>
    <xf numFmtId="0" fontId="17" fillId="7" borderId="53" xfId="0" applyFont="1" applyFill="1" applyBorder="1" applyAlignment="1" applyProtection="1">
      <alignment horizontal="center" vertical="center"/>
    </xf>
    <xf numFmtId="0" fontId="17" fillId="7" borderId="54" xfId="0" applyFont="1" applyFill="1" applyBorder="1" applyAlignment="1" applyProtection="1">
      <alignment horizontal="center" vertical="center"/>
    </xf>
    <xf numFmtId="0" fontId="17" fillId="7" borderId="8" xfId="0" applyFont="1" applyFill="1" applyBorder="1" applyAlignment="1" applyProtection="1">
      <alignment horizontal="center" vertical="center"/>
    </xf>
    <xf numFmtId="0" fontId="17" fillId="7" borderId="68" xfId="0" applyFont="1" applyFill="1" applyBorder="1" applyAlignment="1" applyProtection="1">
      <alignment horizontal="center" vertical="center"/>
    </xf>
    <xf numFmtId="0" fontId="17" fillId="7" borderId="18" xfId="0" applyFont="1" applyFill="1" applyBorder="1" applyAlignment="1" applyProtection="1">
      <alignment horizontal="center" vertical="center"/>
    </xf>
    <xf numFmtId="0" fontId="17" fillId="7" borderId="69" xfId="0" applyFont="1" applyFill="1" applyBorder="1" applyAlignment="1" applyProtection="1">
      <alignment horizontal="center" vertical="center"/>
    </xf>
    <xf numFmtId="0" fontId="12" fillId="7" borderId="50" xfId="0" applyFont="1" applyFill="1" applyBorder="1" applyAlignment="1" applyProtection="1">
      <alignment horizontal="center" vertical="center"/>
    </xf>
    <xf numFmtId="0" fontId="12" fillId="7" borderId="45" xfId="0" applyFont="1" applyFill="1" applyBorder="1" applyAlignment="1" applyProtection="1">
      <alignment horizontal="center" vertical="center"/>
    </xf>
    <xf numFmtId="0" fontId="12" fillId="7" borderId="46" xfId="0" applyFont="1" applyFill="1" applyBorder="1" applyAlignment="1" applyProtection="1">
      <alignment horizontal="center" vertical="center"/>
    </xf>
    <xf numFmtId="0" fontId="17" fillId="7" borderId="50" xfId="0" applyFont="1" applyFill="1" applyBorder="1" applyAlignment="1" applyProtection="1">
      <alignment horizontal="center" vertical="center" wrapText="1"/>
    </xf>
    <xf numFmtId="0" fontId="17" fillId="7" borderId="45" xfId="0" applyFont="1" applyFill="1" applyBorder="1" applyAlignment="1" applyProtection="1">
      <alignment horizontal="center" vertical="center" wrapText="1"/>
    </xf>
    <xf numFmtId="0" fontId="17" fillId="7" borderId="46" xfId="0" applyFont="1" applyFill="1" applyBorder="1" applyAlignment="1" applyProtection="1">
      <alignment horizontal="center" vertical="center" wrapText="1"/>
    </xf>
    <xf numFmtId="0" fontId="17" fillId="7" borderId="43" xfId="0" applyFont="1" applyFill="1" applyBorder="1" applyAlignment="1" applyProtection="1">
      <alignment horizontal="center" vertical="center"/>
    </xf>
    <xf numFmtId="0" fontId="17" fillId="7" borderId="33" xfId="0" applyFont="1" applyFill="1" applyBorder="1" applyAlignment="1" applyProtection="1">
      <alignment horizontal="center" vertical="center" wrapText="1"/>
    </xf>
    <xf numFmtId="0" fontId="17" fillId="7" borderId="52" xfId="0" applyFont="1" applyFill="1" applyBorder="1" applyAlignment="1" applyProtection="1">
      <alignment horizontal="center" vertical="center" wrapText="1"/>
    </xf>
    <xf numFmtId="0" fontId="17" fillId="7" borderId="53" xfId="0" applyFont="1" applyFill="1" applyBorder="1" applyAlignment="1" applyProtection="1">
      <alignment horizontal="center" vertical="center" wrapText="1"/>
    </xf>
    <xf numFmtId="0" fontId="17" fillId="7" borderId="8" xfId="0" applyFont="1" applyFill="1" applyBorder="1" applyAlignment="1" applyProtection="1">
      <alignment horizontal="center" vertical="center" wrapText="1"/>
    </xf>
    <xf numFmtId="0" fontId="8" fillId="10" borderId="41" xfId="0" applyFont="1" applyFill="1" applyBorder="1" applyAlignment="1" applyProtection="1">
      <alignment vertical="center" shrinkToFit="1"/>
      <protection locked="0"/>
    </xf>
    <xf numFmtId="0" fontId="8" fillId="10" borderId="23" xfId="0" applyFont="1" applyFill="1" applyBorder="1" applyAlignment="1" applyProtection="1">
      <alignment vertical="center" shrinkToFit="1"/>
      <protection locked="0"/>
    </xf>
    <xf numFmtId="0" fontId="8" fillId="7" borderId="1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5" borderId="37" xfId="0" applyFont="1" applyFill="1" applyBorder="1" applyAlignment="1" applyProtection="1">
      <alignment vertical="center" shrinkToFit="1"/>
      <protection locked="0"/>
    </xf>
    <xf numFmtId="0" fontId="8" fillId="5" borderId="38" xfId="0" applyFont="1" applyFill="1" applyBorder="1" applyAlignment="1" applyProtection="1">
      <alignment vertical="center" shrinkToFit="1"/>
      <protection locked="0"/>
    </xf>
    <xf numFmtId="0" fontId="8" fillId="10" borderId="33" xfId="0" applyFont="1" applyFill="1" applyBorder="1" applyAlignment="1" applyProtection="1">
      <alignment vertical="center" shrinkToFit="1"/>
      <protection locked="0"/>
    </xf>
    <xf numFmtId="0" fontId="8" fillId="10" borderId="36" xfId="0" applyFont="1" applyFill="1" applyBorder="1" applyAlignment="1" applyProtection="1">
      <alignment vertical="center" shrinkToFit="1"/>
      <protection locked="0"/>
    </xf>
    <xf numFmtId="0" fontId="26" fillId="4" borderId="11"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8" borderId="37" xfId="0" applyFont="1" applyFill="1" applyBorder="1" applyAlignment="1">
      <alignment vertical="center"/>
    </xf>
    <xf numFmtId="0" fontId="26" fillId="8" borderId="4" xfId="0" applyFont="1" applyFill="1" applyBorder="1" applyAlignment="1">
      <alignment vertical="center"/>
    </xf>
    <xf numFmtId="0" fontId="26" fillId="8" borderId="49" xfId="0" applyFont="1" applyFill="1" applyBorder="1" applyAlignment="1">
      <alignment vertical="center"/>
    </xf>
    <xf numFmtId="0" fontId="26" fillId="8" borderId="43" xfId="0" applyFont="1" applyFill="1" applyBorder="1" applyAlignment="1">
      <alignment vertical="center"/>
    </xf>
    <xf numFmtId="0" fontId="26" fillId="8" borderId="50" xfId="0" applyFont="1" applyFill="1" applyBorder="1" applyAlignment="1">
      <alignment vertical="center"/>
    </xf>
    <xf numFmtId="0" fontId="26" fillId="8" borderId="46" xfId="0" applyFont="1" applyFill="1" applyBorder="1" applyAlignment="1">
      <alignment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xf>
    <xf numFmtId="0" fontId="26" fillId="7" borderId="53" xfId="0" applyFont="1" applyFill="1" applyBorder="1" applyAlignment="1">
      <alignment horizontal="left" vertical="center" wrapText="1"/>
    </xf>
    <xf numFmtId="0" fontId="26" fillId="7" borderId="53" xfId="0" applyFont="1" applyFill="1" applyBorder="1" applyAlignment="1">
      <alignment horizontal="left" vertical="center"/>
    </xf>
    <xf numFmtId="0" fontId="26" fillId="7" borderId="8" xfId="0" applyFont="1" applyFill="1" applyBorder="1" applyAlignment="1">
      <alignment horizontal="left" vertical="center"/>
    </xf>
    <xf numFmtId="0" fontId="26" fillId="4" borderId="19" xfId="0" applyFont="1" applyFill="1" applyBorder="1" applyAlignment="1">
      <alignment horizontal="center" vertical="center" wrapText="1"/>
    </xf>
    <xf numFmtId="0" fontId="26" fillId="4" borderId="65" xfId="0" applyFont="1" applyFill="1" applyBorder="1" applyAlignment="1">
      <alignment horizontal="center" vertical="center" wrapText="1"/>
    </xf>
    <xf numFmtId="0" fontId="26" fillId="4" borderId="57"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7" xfId="0" applyFont="1" applyFill="1" applyBorder="1" applyAlignment="1">
      <alignment horizontal="center" vertical="center"/>
    </xf>
    <xf numFmtId="0" fontId="26" fillId="7" borderId="74" xfId="0" applyFont="1" applyFill="1" applyBorder="1" applyAlignment="1">
      <alignment horizontal="center" vertical="center" textRotation="255"/>
    </xf>
    <xf numFmtId="0" fontId="26" fillId="7" borderId="75" xfId="0" applyFont="1" applyFill="1" applyBorder="1" applyAlignment="1">
      <alignment horizontal="center" vertical="center" textRotation="255"/>
    </xf>
    <xf numFmtId="0" fontId="26" fillId="7" borderId="71" xfId="0" applyFont="1" applyFill="1" applyBorder="1" applyAlignment="1">
      <alignment horizontal="center" vertical="center" textRotation="255"/>
    </xf>
    <xf numFmtId="0" fontId="8" fillId="0" borderId="1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0" fontId="8" fillId="0" borderId="5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58"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59"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shrinkToFit="1"/>
      <protection locked="0"/>
    </xf>
    <xf numFmtId="0" fontId="17" fillId="10" borderId="1" xfId="0" applyFont="1" applyFill="1" applyBorder="1" applyAlignment="1" applyProtection="1">
      <alignment horizontal="left" vertical="center" shrinkToFit="1"/>
      <protection locked="0"/>
    </xf>
    <xf numFmtId="0" fontId="20" fillId="7" borderId="29" xfId="0" applyFont="1" applyFill="1" applyBorder="1" applyAlignment="1" applyProtection="1">
      <alignment horizontal="center" vertical="center"/>
    </xf>
    <xf numFmtId="0" fontId="20" fillId="7" borderId="20" xfId="0" applyFont="1" applyFill="1" applyBorder="1" applyAlignment="1" applyProtection="1">
      <alignment horizontal="center" vertical="center"/>
    </xf>
    <xf numFmtId="0" fontId="20" fillId="7" borderId="22" xfId="0" applyFont="1" applyFill="1" applyBorder="1" applyAlignment="1" applyProtection="1">
      <alignment horizontal="center" vertical="center"/>
    </xf>
    <xf numFmtId="0" fontId="17" fillId="7"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xf>
    <xf numFmtId="0" fontId="17" fillId="7" borderId="11" xfId="0" applyFont="1" applyFill="1" applyBorder="1" applyAlignment="1" applyProtection="1">
      <alignment horizontal="center" vertical="center"/>
    </xf>
    <xf numFmtId="0" fontId="17" fillId="7" borderId="12" xfId="0" applyFont="1" applyFill="1" applyBorder="1" applyAlignment="1" applyProtection="1">
      <alignment horizontal="center" vertical="center"/>
    </xf>
    <xf numFmtId="0" fontId="17" fillId="7" borderId="52" xfId="0" applyFont="1" applyFill="1" applyBorder="1" applyAlignment="1" applyProtection="1">
      <alignment horizontal="center" vertical="center" shrinkToFit="1"/>
    </xf>
    <xf numFmtId="0" fontId="17" fillId="7" borderId="53" xfId="0" applyFont="1" applyFill="1" applyBorder="1" applyAlignment="1" applyProtection="1">
      <alignment horizontal="center" vertical="center" shrinkToFit="1"/>
    </xf>
    <xf numFmtId="0" fontId="17" fillId="7" borderId="54" xfId="0" applyFont="1" applyFill="1" applyBorder="1" applyAlignment="1" applyProtection="1">
      <alignment horizontal="center" vertical="center" shrinkToFit="1"/>
    </xf>
    <xf numFmtId="0" fontId="17" fillId="10" borderId="50" xfId="0" applyFont="1" applyFill="1" applyBorder="1" applyAlignment="1" applyProtection="1">
      <alignment horizontal="center" vertical="center" shrinkToFit="1"/>
      <protection locked="0"/>
    </xf>
    <xf numFmtId="0" fontId="17" fillId="10" borderId="34" xfId="0" applyFont="1" applyFill="1" applyBorder="1" applyAlignment="1" applyProtection="1">
      <alignment horizontal="center" vertical="center" shrinkToFit="1"/>
      <protection locked="0"/>
    </xf>
    <xf numFmtId="0" fontId="17" fillId="10" borderId="19" xfId="0" applyFont="1" applyFill="1" applyBorder="1" applyAlignment="1" applyProtection="1">
      <alignment horizontal="left" vertical="top" wrapText="1"/>
      <protection locked="0"/>
    </xf>
    <xf numFmtId="0" fontId="17" fillId="10" borderId="28" xfId="0" applyFont="1" applyFill="1" applyBorder="1" applyAlignment="1" applyProtection="1">
      <alignment horizontal="left" vertical="top" wrapText="1"/>
      <protection locked="0"/>
    </xf>
    <xf numFmtId="0" fontId="17" fillId="10" borderId="56" xfId="0" applyFont="1" applyFill="1" applyBorder="1" applyAlignment="1" applyProtection="1">
      <alignment horizontal="left" vertical="top" wrapText="1"/>
      <protection locked="0"/>
    </xf>
    <xf numFmtId="0" fontId="17" fillId="10" borderId="57" xfId="0" applyFont="1" applyFill="1" applyBorder="1" applyAlignment="1" applyProtection="1">
      <alignment horizontal="left" vertical="top" wrapText="1"/>
      <protection locked="0"/>
    </xf>
    <xf numFmtId="0" fontId="17" fillId="10" borderId="0" xfId="0" applyFont="1" applyFill="1" applyBorder="1" applyAlignment="1" applyProtection="1">
      <alignment horizontal="left" vertical="top" wrapText="1"/>
      <protection locked="0"/>
    </xf>
    <xf numFmtId="0" fontId="17" fillId="10" borderId="58" xfId="0" applyFont="1" applyFill="1" applyBorder="1" applyAlignment="1" applyProtection="1">
      <alignment horizontal="left" vertical="top" wrapText="1"/>
      <protection locked="0"/>
    </xf>
    <xf numFmtId="0" fontId="17" fillId="10" borderId="24" xfId="0" applyFont="1" applyFill="1" applyBorder="1" applyAlignment="1" applyProtection="1">
      <alignment horizontal="left" vertical="top" wrapText="1"/>
      <protection locked="0"/>
    </xf>
    <xf numFmtId="0" fontId="17" fillId="10" borderId="59" xfId="0" applyFont="1" applyFill="1" applyBorder="1" applyAlignment="1" applyProtection="1">
      <alignment horizontal="left" vertical="top" wrapText="1"/>
      <protection locked="0"/>
    </xf>
    <xf numFmtId="0" fontId="17" fillId="10" borderId="27" xfId="0" applyFont="1" applyFill="1" applyBorder="1" applyAlignment="1" applyProtection="1">
      <alignment horizontal="left" vertical="top" wrapText="1"/>
      <protection locked="0"/>
    </xf>
    <xf numFmtId="177" fontId="17" fillId="8" borderId="41" xfId="0" applyNumberFormat="1" applyFont="1" applyFill="1" applyBorder="1" applyAlignment="1" applyProtection="1">
      <alignment vertical="center"/>
    </xf>
    <xf numFmtId="177" fontId="17" fillId="8" borderId="1" xfId="0" applyNumberFormat="1" applyFont="1" applyFill="1" applyBorder="1" applyAlignment="1" applyProtection="1">
      <alignment vertical="center"/>
    </xf>
    <xf numFmtId="177" fontId="17" fillId="8" borderId="26" xfId="0" applyNumberFormat="1" applyFont="1" applyFill="1" applyBorder="1" applyAlignment="1" applyProtection="1">
      <alignment vertical="center"/>
    </xf>
    <xf numFmtId="0" fontId="17" fillId="8" borderId="23" xfId="0" applyFont="1" applyFill="1" applyBorder="1" applyAlignment="1" applyProtection="1">
      <alignment vertical="center"/>
    </xf>
    <xf numFmtId="0" fontId="17" fillId="8" borderId="26" xfId="0" applyFont="1" applyFill="1" applyBorder="1" applyAlignment="1" applyProtection="1">
      <alignment vertical="center"/>
    </xf>
    <xf numFmtId="0" fontId="17" fillId="8" borderId="36" xfId="0" applyFont="1" applyFill="1" applyBorder="1" applyAlignment="1" applyProtection="1">
      <alignment vertical="center"/>
    </xf>
    <xf numFmtId="0" fontId="17" fillId="8" borderId="1" xfId="0" applyFont="1" applyFill="1" applyBorder="1" applyAlignment="1" applyProtection="1">
      <alignment vertical="center"/>
    </xf>
    <xf numFmtId="0" fontId="17" fillId="8" borderId="33" xfId="0" applyFont="1" applyFill="1" applyBorder="1" applyAlignment="1" applyProtection="1">
      <alignment vertical="center"/>
    </xf>
    <xf numFmtId="0" fontId="17" fillId="7" borderId="19" xfId="0" applyFont="1" applyFill="1" applyBorder="1" applyAlignment="1" applyProtection="1">
      <alignment horizontal="center" vertical="center"/>
    </xf>
    <xf numFmtId="0" fontId="17" fillId="7" borderId="65" xfId="0" applyFont="1" applyFill="1" applyBorder="1" applyAlignment="1" applyProtection="1">
      <alignment horizontal="center" vertical="center"/>
    </xf>
    <xf numFmtId="0" fontId="17" fillId="7" borderId="72" xfId="0" applyFont="1" applyFill="1" applyBorder="1" applyAlignment="1" applyProtection="1">
      <alignment horizontal="center" vertical="center"/>
    </xf>
    <xf numFmtId="0" fontId="17" fillId="7" borderId="13" xfId="0" applyFont="1" applyFill="1" applyBorder="1" applyAlignment="1" applyProtection="1">
      <alignment horizontal="center" vertical="center"/>
    </xf>
    <xf numFmtId="0" fontId="17" fillId="7" borderId="21" xfId="0" applyFont="1" applyFill="1" applyBorder="1" applyAlignment="1" applyProtection="1">
      <alignment horizontal="center" vertical="center"/>
    </xf>
    <xf numFmtId="0" fontId="17" fillId="7" borderId="4" xfId="0" applyFont="1" applyFill="1" applyBorder="1" applyAlignment="1" applyProtection="1">
      <alignment horizontal="center" vertical="center"/>
    </xf>
    <xf numFmtId="0" fontId="17" fillId="7" borderId="28" xfId="0" applyFont="1" applyFill="1" applyBorder="1" applyAlignment="1" applyProtection="1">
      <alignment horizontal="center" vertical="center"/>
    </xf>
    <xf numFmtId="0" fontId="17" fillId="7" borderId="56" xfId="0" applyFont="1" applyFill="1" applyBorder="1" applyAlignment="1" applyProtection="1">
      <alignment horizontal="center" vertical="center"/>
    </xf>
    <xf numFmtId="0" fontId="17" fillId="7" borderId="60" xfId="0" applyFont="1" applyFill="1" applyBorder="1" applyAlignment="1" applyProtection="1">
      <alignment horizontal="center" vertical="center"/>
    </xf>
    <xf numFmtId="0" fontId="17" fillId="8" borderId="74" xfId="0" applyFont="1" applyFill="1" applyBorder="1" applyAlignment="1" applyProtection="1">
      <alignment horizontal="center" vertical="center" textRotation="255" wrapText="1"/>
    </xf>
    <xf numFmtId="0" fontId="17" fillId="8" borderId="75" xfId="0" applyFont="1" applyFill="1" applyBorder="1" applyAlignment="1" applyProtection="1">
      <alignment horizontal="center" vertical="center" textRotation="255" wrapText="1"/>
    </xf>
    <xf numFmtId="0" fontId="17" fillId="8" borderId="71" xfId="0" applyFont="1" applyFill="1" applyBorder="1" applyAlignment="1" applyProtection="1">
      <alignment horizontal="center" vertical="center" textRotation="255" wrapText="1"/>
    </xf>
    <xf numFmtId="181" fontId="17" fillId="8" borderId="21" xfId="0" applyNumberFormat="1" applyFont="1" applyFill="1" applyBorder="1" applyAlignment="1" applyProtection="1">
      <alignment vertical="center" shrinkToFit="1"/>
    </xf>
    <xf numFmtId="181" fontId="17" fillId="8" borderId="56" xfId="0" applyNumberFormat="1" applyFont="1" applyFill="1" applyBorder="1" applyAlignment="1" applyProtection="1">
      <alignment vertical="center" shrinkToFit="1"/>
    </xf>
    <xf numFmtId="181" fontId="17" fillId="8" borderId="66" xfId="0" applyNumberFormat="1" applyFont="1" applyFill="1" applyBorder="1" applyAlignment="1" applyProtection="1">
      <alignment vertical="center" shrinkToFit="1"/>
    </xf>
    <xf numFmtId="181" fontId="17" fillId="8" borderId="27" xfId="0" applyNumberFormat="1" applyFont="1" applyFill="1" applyBorder="1" applyAlignment="1" applyProtection="1">
      <alignment vertical="center" shrinkToFit="1"/>
    </xf>
    <xf numFmtId="0" fontId="17" fillId="0" borderId="74" xfId="0" applyFont="1" applyBorder="1" applyAlignment="1" applyProtection="1">
      <alignment horizontal="center" vertical="center" textRotation="255" wrapText="1"/>
    </xf>
    <xf numFmtId="0" fontId="17" fillId="0" borderId="75" xfId="0" applyFont="1" applyBorder="1" applyAlignment="1" applyProtection="1">
      <alignment horizontal="center" vertical="center" textRotation="255" wrapText="1"/>
    </xf>
    <xf numFmtId="0" fontId="17" fillId="0" borderId="71" xfId="0" applyFont="1" applyBorder="1" applyAlignment="1" applyProtection="1">
      <alignment horizontal="center" vertical="center" textRotation="255" wrapText="1"/>
    </xf>
    <xf numFmtId="0" fontId="17" fillId="7" borderId="82" xfId="0" applyFont="1" applyFill="1" applyBorder="1" applyAlignment="1" applyProtection="1">
      <alignment horizontal="center" vertical="center"/>
    </xf>
    <xf numFmtId="0" fontId="17" fillId="7" borderId="83" xfId="0" applyFont="1" applyFill="1" applyBorder="1" applyAlignment="1" applyProtection="1">
      <alignment horizontal="center" vertical="center"/>
    </xf>
    <xf numFmtId="0" fontId="17" fillId="7" borderId="85" xfId="0" applyFont="1" applyFill="1" applyBorder="1" applyAlignment="1" applyProtection="1">
      <alignment horizontal="center" vertical="center"/>
    </xf>
    <xf numFmtId="0" fontId="17" fillId="7" borderId="77" xfId="0" applyFont="1" applyFill="1" applyBorder="1" applyAlignment="1" applyProtection="1">
      <alignment horizontal="center" vertical="center"/>
    </xf>
    <xf numFmtId="0" fontId="17" fillId="7" borderId="86" xfId="0" applyFont="1" applyFill="1" applyBorder="1" applyAlignment="1" applyProtection="1">
      <alignment horizontal="center" vertical="center"/>
    </xf>
    <xf numFmtId="0" fontId="17" fillId="7" borderId="76" xfId="0" applyFont="1" applyFill="1" applyBorder="1" applyAlignment="1" applyProtection="1">
      <alignment horizontal="center" vertical="center"/>
    </xf>
    <xf numFmtId="181" fontId="17" fillId="8" borderId="83" xfId="0" applyNumberFormat="1" applyFont="1" applyFill="1" applyBorder="1" applyAlignment="1" applyProtection="1">
      <alignment vertical="center"/>
    </xf>
    <xf numFmtId="181" fontId="17" fillId="8" borderId="77" xfId="0" applyNumberFormat="1" applyFont="1" applyFill="1" applyBorder="1" applyAlignment="1" applyProtection="1">
      <alignment vertical="center"/>
    </xf>
    <xf numFmtId="181" fontId="17" fillId="8" borderId="76" xfId="0" applyNumberFormat="1" applyFont="1" applyFill="1" applyBorder="1" applyAlignment="1" applyProtection="1">
      <alignment vertical="center"/>
    </xf>
    <xf numFmtId="181" fontId="17" fillId="8" borderId="87" xfId="0" applyNumberFormat="1" applyFont="1" applyFill="1" applyBorder="1" applyAlignment="1" applyProtection="1">
      <alignment horizontal="center" vertical="center"/>
    </xf>
    <xf numFmtId="181" fontId="17" fillId="8" borderId="88" xfId="0" applyNumberFormat="1" applyFont="1" applyFill="1" applyBorder="1" applyAlignment="1" applyProtection="1">
      <alignment horizontal="center" vertical="center"/>
    </xf>
    <xf numFmtId="181" fontId="17" fillId="8" borderId="78" xfId="0" applyNumberFormat="1" applyFont="1" applyFill="1" applyBorder="1" applyAlignment="1" applyProtection="1">
      <alignment horizontal="center" vertical="center"/>
    </xf>
    <xf numFmtId="0" fontId="17" fillId="2" borderId="74" xfId="0" applyFont="1" applyFill="1" applyBorder="1" applyAlignment="1" applyProtection="1">
      <alignment horizontal="center" vertical="center" textRotation="255" wrapText="1"/>
    </xf>
    <xf numFmtId="0" fontId="17" fillId="2" borderId="75" xfId="0" applyFont="1" applyFill="1" applyBorder="1" applyAlignment="1" applyProtection="1">
      <alignment horizontal="center" vertical="center" textRotation="255" wrapText="1"/>
    </xf>
    <xf numFmtId="0" fontId="17" fillId="2" borderId="71" xfId="0" applyFont="1" applyFill="1" applyBorder="1" applyAlignment="1" applyProtection="1">
      <alignment horizontal="center" vertical="center" textRotation="255" wrapText="1"/>
    </xf>
    <xf numFmtId="0" fontId="17" fillId="7" borderId="5" xfId="0" applyFont="1" applyFill="1" applyBorder="1" applyAlignment="1" applyProtection="1">
      <alignment horizontal="center" vertical="center"/>
    </xf>
    <xf numFmtId="181" fontId="17" fillId="8" borderId="1" xfId="0" applyNumberFormat="1" applyFont="1" applyFill="1" applyBorder="1" applyAlignment="1" applyProtection="1">
      <alignment vertical="center" shrinkToFit="1"/>
    </xf>
    <xf numFmtId="0" fontId="17" fillId="4" borderId="30" xfId="0" applyFont="1" applyFill="1" applyBorder="1" applyAlignment="1" applyProtection="1">
      <alignment horizontal="center" vertical="center"/>
    </xf>
    <xf numFmtId="0" fontId="17" fillId="4" borderId="20" xfId="0" applyFont="1" applyFill="1" applyBorder="1" applyAlignment="1" applyProtection="1">
      <alignment horizontal="center" vertical="center"/>
    </xf>
    <xf numFmtId="0" fontId="17" fillId="4" borderId="22"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181" fontId="17" fillId="8" borderId="23" xfId="0" applyNumberFormat="1" applyFont="1" applyFill="1" applyBorder="1" applyAlignment="1" applyProtection="1">
      <alignment vertical="center" shrinkToFit="1"/>
    </xf>
    <xf numFmtId="181" fontId="17" fillId="8" borderId="36" xfId="0" applyNumberFormat="1" applyFont="1" applyFill="1" applyBorder="1" applyAlignment="1" applyProtection="1">
      <alignment vertical="center" shrinkToFit="1"/>
    </xf>
    <xf numFmtId="0" fontId="17" fillId="8" borderId="19" xfId="0" applyFont="1" applyFill="1" applyBorder="1" applyAlignment="1" applyProtection="1">
      <alignment horizontal="center" vertical="center" textRotation="255" wrapText="1"/>
    </xf>
    <xf numFmtId="0" fontId="17" fillId="8" borderId="57" xfId="0" applyFont="1" applyFill="1" applyBorder="1" applyAlignment="1" applyProtection="1">
      <alignment horizontal="center" vertical="center" textRotation="255" wrapText="1"/>
    </xf>
    <xf numFmtId="0" fontId="17" fillId="8" borderId="24" xfId="0" applyFont="1" applyFill="1" applyBorder="1" applyAlignment="1" applyProtection="1">
      <alignment horizontal="center" vertical="center" textRotation="255" wrapText="1"/>
    </xf>
    <xf numFmtId="181" fontId="17" fillId="8" borderId="20" xfId="0" applyNumberFormat="1" applyFont="1" applyFill="1" applyBorder="1" applyAlignment="1" applyProtection="1">
      <alignment vertical="center" shrinkToFit="1"/>
    </xf>
    <xf numFmtId="181" fontId="17" fillId="8" borderId="22" xfId="0" applyNumberFormat="1" applyFont="1" applyFill="1" applyBorder="1" applyAlignment="1" applyProtection="1">
      <alignment vertical="center" shrinkToFit="1"/>
    </xf>
    <xf numFmtId="181" fontId="17" fillId="8" borderId="26" xfId="0" applyNumberFormat="1" applyFont="1" applyFill="1" applyBorder="1" applyAlignment="1" applyProtection="1">
      <alignment vertical="center" shrinkToFit="1"/>
    </xf>
    <xf numFmtId="181" fontId="17" fillId="8" borderId="84" xfId="0" applyNumberFormat="1" applyFont="1" applyFill="1" applyBorder="1" applyAlignment="1" applyProtection="1">
      <alignment horizontal="center" vertical="center"/>
    </xf>
    <xf numFmtId="181" fontId="17" fillId="8" borderId="80" xfId="0" applyNumberFormat="1" applyFont="1" applyFill="1" applyBorder="1" applyAlignment="1" applyProtection="1">
      <alignment horizontal="center" vertical="center"/>
    </xf>
    <xf numFmtId="181" fontId="17" fillId="8" borderId="79" xfId="0" applyNumberFormat="1" applyFont="1" applyFill="1" applyBorder="1" applyAlignment="1" applyProtection="1">
      <alignment horizontal="center" vertical="center"/>
    </xf>
    <xf numFmtId="181" fontId="17" fillId="8" borderId="81" xfId="0" applyNumberFormat="1" applyFont="1" applyFill="1" applyBorder="1" applyAlignment="1" applyProtection="1">
      <alignment horizontal="center" vertical="center"/>
    </xf>
    <xf numFmtId="181" fontId="17" fillId="8" borderId="83" xfId="0" applyNumberFormat="1" applyFont="1" applyFill="1" applyBorder="1" applyAlignment="1" applyProtection="1">
      <alignment horizontal="center" vertical="center"/>
    </xf>
    <xf numFmtId="181" fontId="17" fillId="8" borderId="77" xfId="0" applyNumberFormat="1" applyFont="1" applyFill="1" applyBorder="1" applyAlignment="1" applyProtection="1">
      <alignment horizontal="center" vertical="center"/>
    </xf>
    <xf numFmtId="181" fontId="17" fillId="8" borderId="76" xfId="0" applyNumberFormat="1" applyFont="1" applyFill="1" applyBorder="1" applyAlignment="1" applyProtection="1">
      <alignment horizontal="center" vertical="center"/>
    </xf>
    <xf numFmtId="0" fontId="17" fillId="2" borderId="74" xfId="0" applyFont="1" applyFill="1" applyBorder="1" applyAlignment="1" applyProtection="1">
      <alignment horizontal="center" vertical="center" textRotation="255"/>
    </xf>
    <xf numFmtId="0" fontId="17" fillId="2" borderId="75" xfId="0" applyFont="1" applyFill="1" applyBorder="1" applyAlignment="1" applyProtection="1">
      <alignment horizontal="center" vertical="center" textRotation="255"/>
    </xf>
    <xf numFmtId="0" fontId="17" fillId="2" borderId="71" xfId="0" applyFont="1" applyFill="1" applyBorder="1" applyAlignment="1" applyProtection="1">
      <alignment horizontal="center" vertical="center" textRotation="255"/>
    </xf>
    <xf numFmtId="0" fontId="17" fillId="7" borderId="41" xfId="0" applyFont="1" applyFill="1" applyBorder="1" applyAlignment="1" applyProtection="1">
      <alignment horizontal="center" vertical="center" shrinkToFit="1"/>
    </xf>
    <xf numFmtId="0" fontId="17" fillId="7" borderId="1" xfId="0" applyFont="1" applyFill="1" applyBorder="1" applyAlignment="1" applyProtection="1">
      <alignment horizontal="center" vertical="center" shrinkToFit="1"/>
    </xf>
    <xf numFmtId="0" fontId="17" fillId="7" borderId="63" xfId="0" applyFont="1" applyFill="1" applyBorder="1" applyAlignment="1" applyProtection="1">
      <alignment horizontal="center" vertical="center" shrinkToFit="1"/>
    </xf>
    <xf numFmtId="0" fontId="17" fillId="7" borderId="10" xfId="0" applyFont="1" applyFill="1" applyBorder="1" applyAlignment="1" applyProtection="1">
      <alignment horizontal="center" vertical="center" shrinkToFit="1"/>
    </xf>
    <xf numFmtId="181" fontId="17" fillId="8" borderId="1" xfId="0" applyNumberFormat="1" applyFont="1" applyFill="1" applyBorder="1" applyAlignment="1" applyProtection="1">
      <alignment horizontal="right" vertical="center" shrinkToFit="1"/>
    </xf>
    <xf numFmtId="181" fontId="17" fillId="8" borderId="10" xfId="0" applyNumberFormat="1" applyFont="1" applyFill="1" applyBorder="1" applyAlignment="1" applyProtection="1">
      <alignment horizontal="right" vertical="center" shrinkToFit="1"/>
    </xf>
    <xf numFmtId="181" fontId="17" fillId="8" borderId="23" xfId="0" applyNumberFormat="1" applyFont="1" applyFill="1" applyBorder="1" applyAlignment="1" applyProtection="1">
      <alignment horizontal="right" vertical="center" shrinkToFit="1"/>
    </xf>
    <xf numFmtId="181" fontId="17" fillId="8" borderId="64" xfId="0" applyNumberFormat="1" applyFont="1" applyFill="1" applyBorder="1" applyAlignment="1" applyProtection="1">
      <alignment horizontal="right" vertical="center" shrinkToFit="1"/>
    </xf>
    <xf numFmtId="181" fontId="17" fillId="8" borderId="20" xfId="0" applyNumberFormat="1" applyFont="1" applyFill="1" applyBorder="1" applyAlignment="1" applyProtection="1">
      <alignment horizontal="right" vertical="center" shrinkToFit="1"/>
    </xf>
    <xf numFmtId="181" fontId="17" fillId="8" borderId="26" xfId="0" applyNumberFormat="1" applyFont="1" applyFill="1" applyBorder="1" applyAlignment="1" applyProtection="1">
      <alignment horizontal="right" vertical="center" shrinkToFit="1"/>
    </xf>
    <xf numFmtId="0" fontId="17" fillId="4" borderId="12"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xf>
    <xf numFmtId="181" fontId="17" fillId="8" borderId="2" xfId="0" applyNumberFormat="1" applyFont="1" applyFill="1" applyBorder="1" applyAlignment="1" applyProtection="1">
      <alignment horizontal="right" vertical="center" shrinkToFit="1"/>
    </xf>
    <xf numFmtId="181" fontId="17" fillId="8" borderId="38" xfId="0" applyNumberFormat="1" applyFont="1" applyFill="1" applyBorder="1" applyAlignment="1" applyProtection="1">
      <alignment horizontal="right" vertical="center" shrinkToFit="1"/>
    </xf>
    <xf numFmtId="181" fontId="17" fillId="8" borderId="22" xfId="0" applyNumberFormat="1" applyFont="1" applyFill="1" applyBorder="1" applyAlignment="1" applyProtection="1">
      <alignment horizontal="right" vertical="center" shrinkToFit="1"/>
    </xf>
    <xf numFmtId="181" fontId="17" fillId="8" borderId="36" xfId="0" applyNumberFormat="1" applyFont="1" applyFill="1" applyBorder="1" applyAlignment="1" applyProtection="1">
      <alignment horizontal="right" vertical="center" shrinkToFit="1"/>
    </xf>
    <xf numFmtId="0" fontId="13" fillId="2" borderId="0" xfId="0" applyFont="1" applyFill="1" applyBorder="1" applyAlignment="1" applyProtection="1">
      <alignment horizontal="center" vertical="center"/>
    </xf>
    <xf numFmtId="0" fontId="17" fillId="4" borderId="41" xfId="0" applyFont="1" applyFill="1" applyBorder="1" applyAlignment="1" applyProtection="1">
      <alignment horizontal="center" vertical="center"/>
    </xf>
    <xf numFmtId="181" fontId="17" fillId="8" borderId="23" xfId="0" applyNumberFormat="1" applyFont="1" applyFill="1" applyBorder="1" applyAlignment="1" applyProtection="1">
      <alignment horizontal="center" vertical="center" shrinkToFit="1"/>
    </xf>
    <xf numFmtId="181" fontId="17" fillId="8" borderId="36" xfId="0" applyNumberFormat="1" applyFont="1" applyFill="1" applyBorder="1" applyAlignment="1" applyProtection="1">
      <alignment horizontal="center" vertical="center" shrinkToFit="1"/>
    </xf>
    <xf numFmtId="181" fontId="17" fillId="8" borderId="10" xfId="0" applyNumberFormat="1" applyFont="1" applyFill="1" applyBorder="1" applyAlignment="1" applyProtection="1">
      <alignment vertical="center" shrinkToFit="1"/>
    </xf>
    <xf numFmtId="181" fontId="17" fillId="8" borderId="2" xfId="0" applyNumberFormat="1" applyFont="1" applyFill="1" applyBorder="1" applyAlignment="1" applyProtection="1">
      <alignment vertical="center" shrinkToFit="1"/>
    </xf>
    <xf numFmtId="0" fontId="17" fillId="4" borderId="29" xfId="0" applyFont="1" applyFill="1" applyBorder="1" applyAlignment="1" applyProtection="1">
      <alignment horizontal="center" vertical="center"/>
    </xf>
    <xf numFmtId="0" fontId="17" fillId="0" borderId="74" xfId="0" applyFont="1" applyBorder="1" applyAlignment="1" applyProtection="1">
      <alignment horizontal="center" vertical="center" textRotation="255"/>
    </xf>
    <xf numFmtId="0" fontId="17" fillId="0" borderId="75" xfId="0" applyFont="1" applyBorder="1" applyAlignment="1" applyProtection="1">
      <alignment horizontal="center" vertical="center" textRotation="255"/>
    </xf>
    <xf numFmtId="0" fontId="17" fillId="0" borderId="71" xfId="0" applyFont="1" applyBorder="1" applyAlignment="1" applyProtection="1">
      <alignment horizontal="center" vertical="center" textRotation="255"/>
    </xf>
    <xf numFmtId="0" fontId="17" fillId="4" borderId="52" xfId="0" applyFont="1" applyFill="1" applyBorder="1" applyAlignment="1" applyProtection="1">
      <alignment horizontal="center" vertical="center" shrinkToFit="1"/>
    </xf>
    <xf numFmtId="0" fontId="17" fillId="4" borderId="54" xfId="0" applyFont="1" applyFill="1" applyBorder="1" applyAlignment="1" applyProtection="1">
      <alignment horizontal="center" vertical="center" shrinkToFit="1"/>
    </xf>
    <xf numFmtId="0" fontId="17" fillId="4" borderId="53" xfId="0" applyFont="1" applyFill="1" applyBorder="1" applyAlignment="1" applyProtection="1">
      <alignment horizontal="center" vertical="center" shrinkToFit="1"/>
    </xf>
    <xf numFmtId="0" fontId="17" fillId="8" borderId="53" xfId="0" applyFont="1" applyFill="1" applyBorder="1" applyAlignment="1" applyProtection="1">
      <alignment horizontal="center" vertical="center"/>
    </xf>
    <xf numFmtId="0" fontId="17" fillId="8" borderId="8" xfId="0" applyFont="1" applyFill="1" applyBorder="1" applyAlignment="1" applyProtection="1">
      <alignment horizontal="center" vertical="center"/>
    </xf>
    <xf numFmtId="0" fontId="17" fillId="7" borderId="6" xfId="0" applyFont="1" applyFill="1" applyBorder="1" applyAlignment="1" applyProtection="1">
      <alignment horizontal="center" vertical="center" wrapText="1"/>
    </xf>
    <xf numFmtId="0" fontId="17" fillId="5" borderId="55" xfId="0" applyFont="1" applyFill="1" applyBorder="1" applyAlignment="1" applyProtection="1">
      <alignment horizontal="center" vertical="center"/>
      <protection locked="0"/>
    </xf>
    <xf numFmtId="0" fontId="17" fillId="5" borderId="67"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10" borderId="6" xfId="0" applyFont="1" applyFill="1" applyBorder="1" applyAlignment="1" applyProtection="1">
      <alignment vertical="center" shrinkToFit="1"/>
      <protection locked="0"/>
    </xf>
    <xf numFmtId="0" fontId="17" fillId="10" borderId="42" xfId="0" applyFont="1" applyFill="1" applyBorder="1" applyAlignment="1" applyProtection="1">
      <alignment vertical="center" shrinkToFit="1"/>
      <protection locked="0"/>
    </xf>
    <xf numFmtId="0" fontId="17" fillId="10" borderId="5" xfId="0" applyFont="1" applyFill="1" applyBorder="1" applyAlignment="1" applyProtection="1">
      <alignment vertical="center" shrinkToFit="1"/>
      <protection locked="0"/>
    </xf>
    <xf numFmtId="0" fontId="17" fillId="8" borderId="53" xfId="0" applyFont="1" applyFill="1" applyBorder="1" applyAlignment="1" applyProtection="1">
      <alignment horizontal="center" vertical="center" shrinkToFit="1"/>
    </xf>
    <xf numFmtId="0" fontId="17" fillId="8" borderId="8" xfId="0" applyFont="1" applyFill="1" applyBorder="1" applyAlignment="1" applyProtection="1">
      <alignment horizontal="center" vertical="center" shrinkToFit="1"/>
    </xf>
    <xf numFmtId="0" fontId="17" fillId="10" borderId="10" xfId="0" applyFont="1" applyFill="1" applyBorder="1" applyAlignment="1" applyProtection="1">
      <alignment horizontal="left" vertical="center" shrinkToFit="1"/>
      <protection locked="0"/>
    </xf>
    <xf numFmtId="0" fontId="17" fillId="5" borderId="1" xfId="0" applyFont="1" applyFill="1" applyBorder="1" applyAlignment="1" applyProtection="1">
      <alignment horizontal="center" vertical="center" shrinkToFit="1"/>
      <protection locked="0"/>
    </xf>
    <xf numFmtId="0" fontId="17" fillId="5" borderId="23" xfId="0" applyFont="1" applyFill="1" applyBorder="1" applyAlignment="1" applyProtection="1">
      <alignment horizontal="center" vertical="center" shrinkToFit="1"/>
      <protection locked="0"/>
    </xf>
    <xf numFmtId="0" fontId="17" fillId="5" borderId="26" xfId="0" applyFont="1" applyFill="1" applyBorder="1" applyAlignment="1" applyProtection="1">
      <alignment horizontal="center" vertical="center" shrinkToFit="1"/>
      <protection locked="0"/>
    </xf>
    <xf numFmtId="0" fontId="17" fillId="5" borderId="36" xfId="0" applyFont="1" applyFill="1" applyBorder="1" applyAlignment="1" applyProtection="1">
      <alignment horizontal="center" vertical="center" shrinkToFit="1"/>
      <protection locked="0"/>
    </xf>
    <xf numFmtId="0" fontId="17" fillId="7" borderId="41" xfId="0" applyFont="1" applyFill="1" applyBorder="1" applyAlignment="1" applyProtection="1">
      <alignment horizontal="center" vertical="center" wrapText="1"/>
    </xf>
    <xf numFmtId="181" fontId="17" fillId="8" borderId="55" xfId="0" applyNumberFormat="1" applyFont="1" applyFill="1" applyBorder="1" applyAlignment="1" applyProtection="1">
      <alignment vertical="center" shrinkToFit="1"/>
    </xf>
    <xf numFmtId="0" fontId="17" fillId="7" borderId="11" xfId="0" applyFont="1" applyFill="1" applyBorder="1" applyAlignment="1" applyProtection="1">
      <alignment horizontal="center" vertical="center" wrapText="1"/>
    </xf>
    <xf numFmtId="0" fontId="17" fillId="7" borderId="61" xfId="0" applyFont="1" applyFill="1" applyBorder="1" applyAlignment="1" applyProtection="1">
      <alignment horizontal="center" vertical="center"/>
    </xf>
    <xf numFmtId="0" fontId="17" fillId="7" borderId="62" xfId="0" applyFont="1" applyFill="1" applyBorder="1" applyAlignment="1" applyProtection="1">
      <alignment horizontal="center" vertical="center"/>
    </xf>
    <xf numFmtId="0" fontId="17" fillId="7" borderId="70" xfId="0" applyFont="1" applyFill="1" applyBorder="1" applyAlignment="1" applyProtection="1">
      <alignment horizontal="center" vertical="center"/>
    </xf>
    <xf numFmtId="0" fontId="17" fillId="5" borderId="50" xfId="0" applyFont="1" applyFill="1" applyBorder="1" applyAlignment="1" applyProtection="1">
      <alignment horizontal="center" vertical="center" shrinkToFit="1"/>
      <protection locked="0"/>
    </xf>
    <xf numFmtId="0" fontId="17" fillId="5" borderId="34" xfId="0" applyFont="1" applyFill="1" applyBorder="1" applyAlignment="1" applyProtection="1">
      <alignment horizontal="center" vertical="center" shrinkToFit="1"/>
      <protection locked="0"/>
    </xf>
    <xf numFmtId="0" fontId="17" fillId="10" borderId="26" xfId="0" applyFont="1" applyFill="1" applyBorder="1" applyAlignment="1" applyProtection="1">
      <alignment horizontal="center" vertical="center"/>
      <protection locked="0"/>
    </xf>
    <xf numFmtId="0" fontId="17" fillId="10" borderId="36" xfId="0" applyFont="1" applyFill="1" applyBorder="1" applyAlignment="1" applyProtection="1">
      <alignment horizontal="center" vertical="center"/>
      <protection locked="0"/>
    </xf>
    <xf numFmtId="0" fontId="17" fillId="7" borderId="33" xfId="0" applyFont="1" applyFill="1" applyBorder="1" applyAlignment="1" applyProtection="1">
      <alignment horizontal="center" vertical="center" shrinkToFit="1"/>
    </xf>
    <xf numFmtId="0" fontId="17" fillId="7" borderId="26" xfId="0" applyFont="1" applyFill="1" applyBorder="1" applyAlignment="1" applyProtection="1">
      <alignment horizontal="center" vertical="center" shrinkToFit="1"/>
    </xf>
    <xf numFmtId="0" fontId="17" fillId="4" borderId="29" xfId="0" applyFont="1" applyFill="1" applyBorder="1" applyAlignment="1" applyProtection="1">
      <alignment horizontal="center" vertical="center" wrapText="1" shrinkToFit="1"/>
    </xf>
    <xf numFmtId="0" fontId="17" fillId="4" borderId="20" xfId="0" applyFont="1" applyFill="1" applyBorder="1" applyAlignment="1" applyProtection="1">
      <alignment horizontal="center" vertical="center" shrinkToFit="1"/>
    </xf>
    <xf numFmtId="0" fontId="17" fillId="8" borderId="20" xfId="0" applyFont="1" applyFill="1" applyBorder="1" applyAlignment="1" applyProtection="1">
      <alignment horizontal="center" vertical="center"/>
    </xf>
    <xf numFmtId="0" fontId="17" fillId="8" borderId="22" xfId="0" applyFont="1" applyFill="1" applyBorder="1" applyAlignment="1" applyProtection="1">
      <alignment horizontal="center" vertical="center"/>
    </xf>
    <xf numFmtId="0" fontId="17" fillId="7" borderId="14" xfId="0" applyFont="1" applyFill="1" applyBorder="1" applyAlignment="1" applyProtection="1">
      <alignment horizontal="center" vertical="center"/>
    </xf>
    <xf numFmtId="181" fontId="17" fillId="8" borderId="7" xfId="0" applyNumberFormat="1" applyFont="1" applyFill="1" applyBorder="1" applyAlignment="1" applyProtection="1">
      <alignment vertical="center" shrinkToFit="1"/>
    </xf>
    <xf numFmtId="181" fontId="17" fillId="8" borderId="14" xfId="0" applyNumberFormat="1" applyFont="1" applyFill="1" applyBorder="1" applyAlignment="1" applyProtection="1">
      <alignment vertical="center" shrinkToFit="1"/>
    </xf>
    <xf numFmtId="0" fontId="17" fillId="7" borderId="63" xfId="0" applyFont="1" applyFill="1" applyBorder="1" applyAlignment="1" applyProtection="1">
      <alignment horizontal="center" vertical="center"/>
    </xf>
    <xf numFmtId="0" fontId="17" fillId="7" borderId="10" xfId="0" applyFont="1" applyFill="1" applyBorder="1" applyAlignment="1" applyProtection="1">
      <alignment horizontal="center" vertical="center"/>
    </xf>
    <xf numFmtId="0" fontId="17" fillId="4" borderId="11" xfId="0" applyFont="1" applyFill="1" applyBorder="1" applyAlignment="1" applyProtection="1">
      <alignment horizontal="center" vertical="center" wrapText="1"/>
    </xf>
    <xf numFmtId="0" fontId="17" fillId="7" borderId="37" xfId="0" applyFont="1" applyFill="1" applyBorder="1" applyAlignment="1" applyProtection="1">
      <alignment horizontal="center" vertical="center"/>
    </xf>
    <xf numFmtId="0" fontId="17" fillId="7" borderId="2" xfId="0" applyFont="1" applyFill="1" applyBorder="1" applyAlignment="1" applyProtection="1">
      <alignment horizontal="center" vertical="center"/>
    </xf>
    <xf numFmtId="0" fontId="17" fillId="5" borderId="6" xfId="0" applyFont="1" applyFill="1" applyBorder="1" applyAlignment="1" applyProtection="1">
      <alignment vertical="center" shrinkToFit="1"/>
      <protection locked="0"/>
    </xf>
    <xf numFmtId="0" fontId="17" fillId="5" borderId="42" xfId="0" applyFont="1" applyFill="1" applyBorder="1" applyAlignment="1" applyProtection="1">
      <alignment vertical="center" shrinkToFit="1"/>
      <protection locked="0"/>
    </xf>
    <xf numFmtId="0" fontId="17" fillId="5" borderId="5" xfId="0" applyFont="1" applyFill="1" applyBorder="1" applyAlignment="1" applyProtection="1">
      <alignment vertical="center" shrinkToFit="1"/>
      <protection locked="0"/>
    </xf>
    <xf numFmtId="0" fontId="17" fillId="2" borderId="52" xfId="0" applyFont="1" applyFill="1" applyBorder="1" applyAlignment="1" applyProtection="1">
      <alignment horizontal="center" vertical="center"/>
    </xf>
    <xf numFmtId="0" fontId="17" fillId="2" borderId="53" xfId="0" applyFont="1" applyFill="1" applyBorder="1" applyAlignment="1" applyProtection="1">
      <alignment horizontal="center" vertical="center"/>
    </xf>
    <xf numFmtId="0" fontId="17" fillId="2" borderId="54" xfId="0" applyFont="1" applyFill="1" applyBorder="1" applyAlignment="1" applyProtection="1">
      <alignment horizontal="center" vertical="center"/>
    </xf>
    <xf numFmtId="0" fontId="20" fillId="7" borderId="19" xfId="0" applyFont="1" applyFill="1" applyBorder="1" applyAlignment="1" applyProtection="1">
      <alignment horizontal="center" vertical="center"/>
    </xf>
    <xf numFmtId="0" fontId="20" fillId="7" borderId="28" xfId="0" applyFont="1" applyFill="1" applyBorder="1" applyAlignment="1" applyProtection="1">
      <alignment horizontal="center" vertical="center"/>
    </xf>
    <xf numFmtId="0" fontId="20" fillId="7" borderId="56" xfId="0" applyFont="1" applyFill="1" applyBorder="1" applyAlignment="1" applyProtection="1">
      <alignment horizontal="center" vertical="center"/>
    </xf>
    <xf numFmtId="0" fontId="17" fillId="7" borderId="6" xfId="0" applyFont="1" applyFill="1" applyBorder="1" applyAlignment="1" applyProtection="1">
      <alignment horizontal="center" vertical="center"/>
    </xf>
    <xf numFmtId="177" fontId="17" fillId="8" borderId="23" xfId="0" applyNumberFormat="1" applyFont="1" applyFill="1" applyBorder="1" applyAlignment="1" applyProtection="1">
      <alignment vertical="center"/>
    </xf>
    <xf numFmtId="177" fontId="17" fillId="8" borderId="10" xfId="0" applyNumberFormat="1" applyFont="1" applyFill="1" applyBorder="1" applyAlignment="1" applyProtection="1">
      <alignment vertical="center"/>
    </xf>
    <xf numFmtId="177" fontId="17" fillId="8" borderId="63" xfId="0" applyNumberFormat="1" applyFont="1" applyFill="1" applyBorder="1" applyAlignment="1" applyProtection="1">
      <alignment vertical="center"/>
    </xf>
    <xf numFmtId="0" fontId="8" fillId="2" borderId="19" xfId="3" applyFont="1" applyFill="1" applyBorder="1" applyAlignment="1" applyProtection="1">
      <alignment horizontal="left" vertical="top" wrapText="1"/>
      <protection locked="0"/>
    </xf>
    <xf numFmtId="0" fontId="8" fillId="2" borderId="28" xfId="3" applyFont="1" applyFill="1" applyBorder="1" applyAlignment="1" applyProtection="1">
      <alignment horizontal="left" vertical="top" wrapText="1"/>
      <protection locked="0"/>
    </xf>
    <xf numFmtId="0" fontId="8" fillId="2" borderId="56" xfId="3" applyFont="1" applyFill="1" applyBorder="1" applyAlignment="1" applyProtection="1">
      <alignment horizontal="left" vertical="top" wrapText="1"/>
      <protection locked="0"/>
    </xf>
    <xf numFmtId="0" fontId="8" fillId="2" borderId="57" xfId="3" applyFont="1" applyFill="1" applyBorder="1" applyAlignment="1" applyProtection="1">
      <alignment horizontal="left" vertical="top" wrapText="1"/>
      <protection locked="0"/>
    </xf>
    <xf numFmtId="0" fontId="8" fillId="2" borderId="0" xfId="3" applyFont="1" applyFill="1" applyBorder="1" applyAlignment="1" applyProtection="1">
      <alignment horizontal="left" vertical="top" wrapText="1"/>
      <protection locked="0"/>
    </xf>
    <xf numFmtId="0" fontId="8" fillId="2" borderId="58" xfId="3" applyFont="1" applyFill="1" applyBorder="1" applyAlignment="1" applyProtection="1">
      <alignment horizontal="left" vertical="top" wrapText="1"/>
      <protection locked="0"/>
    </xf>
    <xf numFmtId="0" fontId="8" fillId="2" borderId="24" xfId="3" applyFont="1" applyFill="1" applyBorder="1" applyAlignment="1" applyProtection="1">
      <alignment horizontal="left" vertical="top" wrapText="1"/>
      <protection locked="0"/>
    </xf>
    <xf numFmtId="0" fontId="8" fillId="2" borderId="59" xfId="3" applyFont="1" applyFill="1" applyBorder="1" applyAlignment="1" applyProtection="1">
      <alignment horizontal="left" vertical="top" wrapText="1"/>
      <protection locked="0"/>
    </xf>
    <xf numFmtId="0" fontId="8" fillId="2" borderId="27" xfId="3" applyFont="1" applyFill="1" applyBorder="1" applyAlignment="1" applyProtection="1">
      <alignment horizontal="left" vertical="top" wrapText="1"/>
      <protection locked="0"/>
    </xf>
    <xf numFmtId="0" fontId="21" fillId="2" borderId="41" xfId="0" applyFont="1" applyFill="1" applyBorder="1" applyAlignment="1">
      <alignment vertical="center" shrinkToFit="1"/>
    </xf>
    <xf numFmtId="0" fontId="21" fillId="2" borderId="23" xfId="0" applyFont="1" applyFill="1" applyBorder="1" applyAlignment="1">
      <alignment vertical="center" shrinkToFit="1"/>
    </xf>
    <xf numFmtId="0" fontId="21" fillId="2" borderId="33" xfId="0" applyFont="1" applyFill="1" applyBorder="1" applyAlignment="1">
      <alignment vertical="center" shrinkToFit="1"/>
    </xf>
    <xf numFmtId="0" fontId="21" fillId="2" borderId="36" xfId="0" applyFont="1" applyFill="1" applyBorder="1" applyAlignment="1">
      <alignment vertical="center" shrinkToFit="1"/>
    </xf>
    <xf numFmtId="0" fontId="11" fillId="9" borderId="12" xfId="0" applyNumberFormat="1" applyFont="1" applyFill="1" applyBorder="1" applyAlignment="1">
      <alignment horizontal="center" vertical="center" shrinkToFit="1"/>
    </xf>
    <xf numFmtId="0" fontId="11" fillId="9" borderId="7" xfId="0" applyNumberFormat="1" applyFont="1" applyFill="1" applyBorder="1" applyAlignment="1">
      <alignment horizontal="center" vertical="center" shrinkToFit="1"/>
    </xf>
    <xf numFmtId="0" fontId="23" fillId="0" borderId="0" xfId="0" applyFont="1" applyAlignment="1">
      <alignment vertical="top" wrapText="1"/>
    </xf>
    <xf numFmtId="0" fontId="58" fillId="19" borderId="1" xfId="0" applyFont="1" applyFill="1" applyBorder="1" applyAlignment="1">
      <alignment horizontal="center" vertical="center" shrinkToFit="1"/>
    </xf>
    <xf numFmtId="0" fontId="23" fillId="7" borderId="1" xfId="0" applyFont="1" applyFill="1" applyBorder="1" applyAlignment="1">
      <alignment vertical="center"/>
    </xf>
    <xf numFmtId="0" fontId="12" fillId="4" borderId="29"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21" fillId="2" borderId="37" xfId="0" applyFont="1" applyFill="1" applyBorder="1" applyAlignment="1">
      <alignment vertical="center" shrinkToFit="1"/>
    </xf>
    <xf numFmtId="0" fontId="21" fillId="2" borderId="38" xfId="0" applyFont="1" applyFill="1" applyBorder="1" applyAlignment="1">
      <alignment vertical="center" shrinkToFit="1"/>
    </xf>
    <xf numFmtId="0" fontId="49" fillId="0" borderId="0" xfId="0" applyFont="1" applyAlignment="1">
      <alignment vertical="top" wrapText="1"/>
    </xf>
    <xf numFmtId="0" fontId="8" fillId="0" borderId="6"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shrinkToFit="1"/>
    </xf>
    <xf numFmtId="0" fontId="8" fillId="0" borderId="5" xfId="0" applyFont="1" applyFill="1" applyBorder="1" applyAlignment="1">
      <alignment vertical="center" shrinkToFi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1" xfId="0" applyFont="1" applyBorder="1" applyAlignment="1">
      <alignment horizontal="center" vertical="center"/>
    </xf>
    <xf numFmtId="0" fontId="7" fillId="2" borderId="1" xfId="0" applyFont="1" applyFill="1" applyBorder="1" applyAlignment="1">
      <alignment horizontal="center" vertical="center"/>
    </xf>
    <xf numFmtId="0" fontId="7" fillId="8" borderId="40" xfId="0" applyFont="1" applyFill="1" applyBorder="1" applyAlignment="1">
      <alignment horizontal="center" vertical="center" wrapText="1"/>
    </xf>
    <xf numFmtId="0" fontId="7" fillId="8" borderId="44" xfId="0" applyFont="1" applyFill="1" applyBorder="1" applyAlignment="1">
      <alignment horizontal="center" vertical="center"/>
    </xf>
    <xf numFmtId="0" fontId="28" fillId="4" borderId="1" xfId="0" applyFont="1" applyFill="1" applyBorder="1" applyAlignment="1">
      <alignment horizontal="center" vertical="center" wrapText="1"/>
    </xf>
    <xf numFmtId="0" fontId="41" fillId="2" borderId="0" xfId="0" applyFont="1" applyFill="1" applyAlignment="1">
      <alignment horizontal="center" vertical="top"/>
    </xf>
    <xf numFmtId="0" fontId="27" fillId="4" borderId="29"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8" fillId="17" borderId="6" xfId="0" applyFont="1" applyFill="1" applyBorder="1" applyAlignment="1">
      <alignment horizontal="center" vertical="center"/>
    </xf>
    <xf numFmtId="0" fontId="8" fillId="17" borderId="5" xfId="0" applyFont="1" applyFill="1" applyBorder="1" applyAlignment="1">
      <alignment horizontal="center" vertical="center"/>
    </xf>
    <xf numFmtId="0" fontId="24" fillId="10" borderId="1" xfId="0" applyFont="1" applyFill="1" applyBorder="1" applyAlignment="1">
      <alignment horizontal="center" vertical="center"/>
    </xf>
    <xf numFmtId="0" fontId="8" fillId="17" borderId="1" xfId="0" applyFont="1" applyFill="1" applyBorder="1" applyAlignment="1">
      <alignment horizontal="center" vertical="center"/>
    </xf>
  </cellXfs>
  <cellStyles count="4">
    <cellStyle name="標準" xfId="0" builtinId="0"/>
    <cellStyle name="標準 2" xfId="1"/>
    <cellStyle name="標準 3" xfId="3"/>
    <cellStyle name="標準 6" xfId="2"/>
  </cellStyles>
  <dxfs count="73">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s>
  <tableStyles count="0" defaultTableStyle="TableStyleMedium2" defaultPivotStyle="PivotStyleLight16"/>
  <colors>
    <mruColors>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203424</xdr:colOff>
      <xdr:row>0</xdr:row>
      <xdr:rowOff>53190</xdr:rowOff>
    </xdr:from>
    <xdr:to>
      <xdr:col>15</xdr:col>
      <xdr:colOff>800819</xdr:colOff>
      <xdr:row>0</xdr:row>
      <xdr:rowOff>581510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353277" y="53190"/>
          <a:ext cx="1437836" cy="52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PｺﾞｼｯｸM" panose="020B0600000000000000" pitchFamily="50" charset="-128"/>
              <a:ea typeface="HGPｺﾞｼｯｸM" panose="020B0600000000000000" pitchFamily="50" charset="-128"/>
            </a:rPr>
            <a:t>様式１</a:t>
          </a:r>
          <a:endParaRPr kumimoji="1" lang="ja-JP" altLang="en-US" sz="1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628650</xdr:colOff>
      <xdr:row>0</xdr:row>
      <xdr:rowOff>49480</xdr:rowOff>
    </xdr:from>
    <xdr:to>
      <xdr:col>10</xdr:col>
      <xdr:colOff>771742</xdr:colOff>
      <xdr:row>1</xdr:row>
      <xdr:rowOff>85725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67600" y="49480"/>
          <a:ext cx="914617" cy="341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ｺﾞｼｯｸM" panose="020B0600000000000000" pitchFamily="50" charset="-128"/>
              <a:ea typeface="HGPｺﾞｼｯｸM" panose="020B0600000000000000" pitchFamily="50"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342901</xdr:colOff>
      <xdr:row>0</xdr:row>
      <xdr:rowOff>44531</xdr:rowOff>
    </xdr:from>
    <xdr:to>
      <xdr:col>7</xdr:col>
      <xdr:colOff>9742</xdr:colOff>
      <xdr:row>2</xdr:row>
      <xdr:rowOff>9525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667376" y="44531"/>
          <a:ext cx="762216" cy="298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ｺﾞｼｯｸM" panose="020B0600000000000000" pitchFamily="50" charset="-128"/>
              <a:ea typeface="HGP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390031</xdr:colOff>
      <xdr:row>0</xdr:row>
      <xdr:rowOff>61851</xdr:rowOff>
    </xdr:from>
    <xdr:to>
      <xdr:col>7</xdr:col>
      <xdr:colOff>195200</xdr:colOff>
      <xdr:row>1</xdr:row>
      <xdr:rowOff>197921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085856" y="61851"/>
          <a:ext cx="900544" cy="45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539749</xdr:colOff>
      <xdr:row>0</xdr:row>
      <xdr:rowOff>46990</xdr:rowOff>
    </xdr:from>
    <xdr:to>
      <xdr:col>16</xdr:col>
      <xdr:colOff>812323</xdr:colOff>
      <xdr:row>1</xdr:row>
      <xdr:rowOff>206375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922124" y="46990"/>
          <a:ext cx="1113949" cy="508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PｺﾞｼｯｸM" panose="020B0600000000000000" pitchFamily="50" charset="-128"/>
              <a:ea typeface="HGPｺﾞｼｯｸM" panose="020B0600000000000000" pitchFamily="50" charset="-128"/>
            </a:rPr>
            <a:t>様式５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483235</xdr:colOff>
      <xdr:row>523</xdr:row>
      <xdr:rowOff>55880</xdr:rowOff>
    </xdr:from>
    <xdr:to>
      <xdr:col>10</xdr:col>
      <xdr:colOff>499110</xdr:colOff>
      <xdr:row>534</xdr:row>
      <xdr:rowOff>144780</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5817235" y="111559340"/>
          <a:ext cx="1753235" cy="1452880"/>
        </a:xfrm>
        <a:prstGeom prst="rightArrow">
          <a:avLst/>
        </a:prstGeom>
        <a:solidFill>
          <a:schemeClr val="accent1">
            <a:lumMod val="60000"/>
            <a:lumOff val="4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621393</xdr:colOff>
      <xdr:row>0</xdr:row>
      <xdr:rowOff>70486</xdr:rowOff>
    </xdr:from>
    <xdr:to>
      <xdr:col>17</xdr:col>
      <xdr:colOff>131536</xdr:colOff>
      <xdr:row>0</xdr:row>
      <xdr:rowOff>555626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797393" y="70486"/>
          <a:ext cx="1161143" cy="48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latin typeface="Meiryo UI" panose="020B0604030504040204" pitchFamily="50" charset="-128"/>
              <a:ea typeface="Meiryo UI" panose="020B0604030504040204" pitchFamily="50" charset="-128"/>
            </a:rPr>
            <a:t>様式６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476251</xdr:colOff>
      <xdr:row>0</xdr:row>
      <xdr:rowOff>58078</xdr:rowOff>
    </xdr:from>
    <xdr:to>
      <xdr:col>11</xdr:col>
      <xdr:colOff>720184</xdr:colOff>
      <xdr:row>0</xdr:row>
      <xdr:rowOff>429787</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98263" y="58078"/>
          <a:ext cx="1010580" cy="371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eiryo UI" panose="020B0604030504040204" pitchFamily="50" charset="-128"/>
              <a:ea typeface="Meiryo UI" panose="020B0604030504040204" pitchFamily="50" charset="-128"/>
            </a:rPr>
            <a:t>様式７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113505</xdr:colOff>
      <xdr:row>0</xdr:row>
      <xdr:rowOff>57150</xdr:rowOff>
    </xdr:from>
    <xdr:to>
      <xdr:col>6</xdr:col>
      <xdr:colOff>991393</xdr:colOff>
      <xdr:row>1</xdr:row>
      <xdr:rowOff>170657</xdr:rowOff>
    </xdr:to>
    <xdr:sp macro="" textlink="">
      <xdr:nvSpPr>
        <xdr:cNvPr id="2" name="テキスト ボックス 1"/>
        <xdr:cNvSpPr txBox="1"/>
      </xdr:nvSpPr>
      <xdr:spPr>
        <a:xfrm>
          <a:off x="5864224" y="57150"/>
          <a:ext cx="877888" cy="3635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eiryo UI" panose="020B0604030504040204" pitchFamily="50" charset="-128"/>
              <a:ea typeface="Meiryo UI" panose="020B0604030504040204" pitchFamily="50" charset="-128"/>
            </a:rPr>
            <a:t>様式８</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662781</xdr:colOff>
      <xdr:row>0</xdr:row>
      <xdr:rowOff>95250</xdr:rowOff>
    </xdr:from>
    <xdr:to>
      <xdr:col>13</xdr:col>
      <xdr:colOff>1312862</xdr:colOff>
      <xdr:row>0</xdr:row>
      <xdr:rowOff>642938</xdr:rowOff>
    </xdr:to>
    <xdr:sp macro="" textlink="">
      <xdr:nvSpPr>
        <xdr:cNvPr id="2" name="テキスト ボックス 1"/>
        <xdr:cNvSpPr txBox="1"/>
      </xdr:nvSpPr>
      <xdr:spPr>
        <a:xfrm>
          <a:off x="9663906" y="95250"/>
          <a:ext cx="2396331" cy="547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a:latin typeface="Meiryo UI" panose="020B0604030504040204" pitchFamily="50" charset="-128"/>
              <a:ea typeface="Meiryo UI" panose="020B0604030504040204" pitchFamily="50" charset="-128"/>
            </a:rPr>
            <a:t>病棟機能確認票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Q50"/>
  <sheetViews>
    <sheetView showGridLines="0" tabSelected="1" zoomScale="60" zoomScaleNormal="60" zoomScaleSheetLayoutView="50" zoomScalePageLayoutView="50" workbookViewId="0">
      <selection activeCell="D3" sqref="D3:E4"/>
    </sheetView>
  </sheetViews>
  <sheetFormatPr defaultColWidth="9" defaultRowHeight="15.75" x14ac:dyDescent="0.4"/>
  <cols>
    <col min="1" max="1" width="1.625" style="59" customWidth="1"/>
    <col min="2" max="10" width="11" style="59" customWidth="1"/>
    <col min="11" max="11" width="12.375" style="59" customWidth="1"/>
    <col min="12" max="16" width="11" style="59" customWidth="1"/>
    <col min="17" max="17" width="1.625" style="59" customWidth="1"/>
    <col min="18" max="16384" width="9" style="59"/>
  </cols>
  <sheetData>
    <row r="1" spans="2:16" ht="50.25" customHeight="1" x14ac:dyDescent="0.4">
      <c r="B1" s="460" t="s">
        <v>879</v>
      </c>
      <c r="C1" s="460"/>
      <c r="D1" s="460"/>
      <c r="E1" s="460"/>
      <c r="F1" s="460"/>
      <c r="G1" s="460"/>
      <c r="H1" s="460"/>
      <c r="I1" s="460"/>
      <c r="J1" s="460"/>
      <c r="K1" s="460"/>
      <c r="L1" s="460"/>
      <c r="M1" s="460"/>
      <c r="N1" s="460"/>
      <c r="O1" s="460"/>
      <c r="P1" s="460"/>
    </row>
    <row r="2" spans="2:16" ht="66.75" customHeight="1" thickBot="1" x14ac:dyDescent="0.5">
      <c r="B2" s="365" t="s">
        <v>1163</v>
      </c>
      <c r="C2" s="60"/>
      <c r="D2" s="60"/>
      <c r="E2" s="60"/>
      <c r="F2" s="60"/>
      <c r="G2" s="60"/>
      <c r="H2" s="60"/>
      <c r="I2" s="60"/>
      <c r="J2" s="60"/>
      <c r="K2" s="60"/>
      <c r="L2" s="60"/>
      <c r="M2" s="60"/>
      <c r="N2" s="60"/>
      <c r="O2" s="60"/>
      <c r="P2" s="60"/>
    </row>
    <row r="3" spans="2:16" s="61" customFormat="1" ht="23.25" customHeight="1" x14ac:dyDescent="0.4">
      <c r="B3" s="469" t="s">
        <v>659</v>
      </c>
      <c r="C3" s="462"/>
      <c r="D3" s="464"/>
      <c r="E3" s="464"/>
      <c r="F3" s="462" t="s">
        <v>1100</v>
      </c>
      <c r="G3" s="464"/>
      <c r="H3" s="464"/>
      <c r="I3" s="462" t="s">
        <v>660</v>
      </c>
      <c r="J3" s="463"/>
      <c r="K3" s="464"/>
      <c r="L3" s="464"/>
      <c r="M3" s="464"/>
      <c r="N3" s="464"/>
      <c r="O3" s="465"/>
    </row>
    <row r="4" spans="2:16" s="61" customFormat="1" ht="23.25" customHeight="1" x14ac:dyDescent="0.4">
      <c r="B4" s="461"/>
      <c r="C4" s="470"/>
      <c r="D4" s="466"/>
      <c r="E4" s="466"/>
      <c r="F4" s="433"/>
      <c r="G4" s="466"/>
      <c r="H4" s="466"/>
      <c r="I4" s="433"/>
      <c r="J4" s="433"/>
      <c r="K4" s="466"/>
      <c r="L4" s="466"/>
      <c r="M4" s="466"/>
      <c r="N4" s="466"/>
      <c r="O4" s="467"/>
    </row>
    <row r="5" spans="2:16" s="61" customFormat="1" ht="23.25" customHeight="1" x14ac:dyDescent="0.4">
      <c r="B5" s="471" t="s">
        <v>880</v>
      </c>
      <c r="C5" s="472"/>
      <c r="D5" s="472"/>
      <c r="E5" s="472"/>
      <c r="F5" s="474"/>
      <c r="G5" s="474"/>
      <c r="H5" s="474"/>
      <c r="I5" s="474"/>
      <c r="J5" s="474"/>
      <c r="K5" s="474"/>
      <c r="L5" s="474"/>
      <c r="M5" s="474"/>
      <c r="N5" s="474"/>
      <c r="O5" s="475"/>
    </row>
    <row r="6" spans="2:16" s="61" customFormat="1" ht="23.25" customHeight="1" x14ac:dyDescent="0.4">
      <c r="B6" s="473"/>
      <c r="C6" s="472"/>
      <c r="D6" s="472"/>
      <c r="E6" s="472"/>
      <c r="F6" s="474"/>
      <c r="G6" s="474"/>
      <c r="H6" s="474"/>
      <c r="I6" s="474"/>
      <c r="J6" s="474"/>
      <c r="K6" s="474"/>
      <c r="L6" s="474"/>
      <c r="M6" s="474"/>
      <c r="N6" s="474"/>
      <c r="O6" s="475"/>
      <c r="P6" s="62"/>
    </row>
    <row r="7" spans="2:16" s="61" customFormat="1" ht="23.25" customHeight="1" x14ac:dyDescent="0.4">
      <c r="B7" s="461" t="s">
        <v>706</v>
      </c>
      <c r="C7" s="433"/>
      <c r="D7" s="468" t="str">
        <f>+IFERROR(IF(K3="","",VLOOKUP(K3,'R5＿プラン調査対象医療機関一覧'!I:J,2,FALSE)),"")</f>
        <v/>
      </c>
      <c r="E7" s="468"/>
      <c r="F7" s="433" t="s">
        <v>1164</v>
      </c>
      <c r="G7" s="438"/>
      <c r="H7" s="438"/>
      <c r="I7" s="433" t="s">
        <v>36</v>
      </c>
      <c r="J7" s="433"/>
      <c r="K7" s="438"/>
      <c r="L7" s="438"/>
      <c r="M7" s="438"/>
      <c r="N7" s="438"/>
      <c r="O7" s="439"/>
    </row>
    <row r="8" spans="2:16" s="61" customFormat="1" ht="23.25" customHeight="1" x14ac:dyDescent="0.4">
      <c r="B8" s="432"/>
      <c r="C8" s="433"/>
      <c r="D8" s="468"/>
      <c r="E8" s="468"/>
      <c r="F8" s="433"/>
      <c r="G8" s="438"/>
      <c r="H8" s="438"/>
      <c r="I8" s="433"/>
      <c r="J8" s="433"/>
      <c r="K8" s="438"/>
      <c r="L8" s="438"/>
      <c r="M8" s="438"/>
      <c r="N8" s="438"/>
      <c r="O8" s="439"/>
    </row>
    <row r="9" spans="2:16" s="61" customFormat="1" ht="23.25" customHeight="1" x14ac:dyDescent="0.4">
      <c r="B9" s="432" t="s">
        <v>1007</v>
      </c>
      <c r="C9" s="433"/>
      <c r="D9" s="433"/>
      <c r="E9" s="433"/>
      <c r="F9" s="442"/>
      <c r="G9" s="442"/>
      <c r="H9" s="442"/>
      <c r="I9" s="442"/>
      <c r="J9" s="442"/>
      <c r="K9" s="436" t="s">
        <v>1008</v>
      </c>
      <c r="L9" s="436"/>
      <c r="M9" s="438"/>
      <c r="N9" s="438"/>
      <c r="O9" s="439"/>
    </row>
    <row r="10" spans="2:16" s="61" customFormat="1" ht="23.25" customHeight="1" thickBot="1" x14ac:dyDescent="0.45">
      <c r="B10" s="434"/>
      <c r="C10" s="435"/>
      <c r="D10" s="435"/>
      <c r="E10" s="435"/>
      <c r="F10" s="443"/>
      <c r="G10" s="443"/>
      <c r="H10" s="443"/>
      <c r="I10" s="443"/>
      <c r="J10" s="443"/>
      <c r="K10" s="437"/>
      <c r="L10" s="437"/>
      <c r="M10" s="440"/>
      <c r="N10" s="440"/>
      <c r="O10" s="441"/>
    </row>
    <row r="11" spans="2:16" s="61" customFormat="1" ht="19.5" x14ac:dyDescent="0.4">
      <c r="B11" s="453"/>
      <c r="C11" s="453"/>
      <c r="D11" s="453"/>
      <c r="E11" s="453"/>
      <c r="F11" s="453"/>
      <c r="G11" s="453"/>
      <c r="H11" s="453"/>
      <c r="I11" s="453"/>
      <c r="J11" s="453"/>
      <c r="K11" s="453"/>
      <c r="L11" s="453"/>
      <c r="M11" s="453"/>
      <c r="N11" s="453"/>
      <c r="O11" s="453"/>
      <c r="P11" s="453"/>
    </row>
    <row r="12" spans="2:16" s="64" customFormat="1" ht="23.45" customHeight="1" x14ac:dyDescent="0.4">
      <c r="B12" s="302" t="s">
        <v>37</v>
      </c>
      <c r="C12" s="63"/>
      <c r="D12" s="63"/>
    </row>
    <row r="13" spans="2:16" s="64" customFormat="1" ht="28.5" customHeight="1" thickBot="1" x14ac:dyDescent="0.45">
      <c r="B13" s="211" t="s">
        <v>1128</v>
      </c>
    </row>
    <row r="14" spans="2:16" s="64" customFormat="1" ht="22.5" customHeight="1" x14ac:dyDescent="0.4">
      <c r="B14" s="444" t="s">
        <v>38</v>
      </c>
      <c r="C14" s="445"/>
      <c r="D14" s="445"/>
      <c r="E14" s="446"/>
      <c r="F14" s="450" t="s">
        <v>883</v>
      </c>
      <c r="G14" s="451"/>
      <c r="H14" s="445"/>
      <c r="I14" s="451"/>
      <c r="J14" s="445"/>
      <c r="K14" s="452"/>
      <c r="L14" s="451"/>
      <c r="M14" s="454" t="s">
        <v>882</v>
      </c>
      <c r="N14" s="455"/>
    </row>
    <row r="15" spans="2:16" s="64" customFormat="1" ht="22.5" customHeight="1" thickBot="1" x14ac:dyDescent="0.45">
      <c r="B15" s="447"/>
      <c r="C15" s="448"/>
      <c r="D15" s="448"/>
      <c r="E15" s="449"/>
      <c r="F15" s="449"/>
      <c r="G15" s="449"/>
      <c r="H15" s="457" t="s">
        <v>40</v>
      </c>
      <c r="I15" s="458"/>
      <c r="J15" s="448"/>
      <c r="K15" s="457" t="s">
        <v>632</v>
      </c>
      <c r="L15" s="459"/>
      <c r="M15" s="447"/>
      <c r="N15" s="456"/>
    </row>
    <row r="16" spans="2:16" s="64" customFormat="1" ht="22.5" customHeight="1" x14ac:dyDescent="0.4">
      <c r="B16" s="484"/>
      <c r="C16" s="485"/>
      <c r="D16" s="485"/>
      <c r="E16" s="486"/>
      <c r="F16" s="490">
        <f>+H16+K16</f>
        <v>0</v>
      </c>
      <c r="G16" s="490"/>
      <c r="H16" s="476"/>
      <c r="I16" s="477"/>
      <c r="J16" s="478"/>
      <c r="K16" s="476"/>
      <c r="L16" s="482"/>
      <c r="M16" s="492">
        <f>B16+F16</f>
        <v>0</v>
      </c>
      <c r="N16" s="493"/>
    </row>
    <row r="17" spans="2:16" s="64" customFormat="1" ht="22.5" customHeight="1" thickBot="1" x14ac:dyDescent="0.45">
      <c r="B17" s="487"/>
      <c r="C17" s="488"/>
      <c r="D17" s="488"/>
      <c r="E17" s="489"/>
      <c r="F17" s="491"/>
      <c r="G17" s="491"/>
      <c r="H17" s="479"/>
      <c r="I17" s="480"/>
      <c r="J17" s="481"/>
      <c r="K17" s="479"/>
      <c r="L17" s="483"/>
      <c r="M17" s="494"/>
      <c r="N17" s="495"/>
    </row>
    <row r="18" spans="2:16" s="64" customFormat="1" ht="6.4" customHeight="1" x14ac:dyDescent="0.4"/>
    <row r="19" spans="2:16" s="64" customFormat="1" ht="6.4" customHeight="1" thickBot="1" x14ac:dyDescent="0.45"/>
    <row r="20" spans="2:16" s="64" customFormat="1" ht="23.25" customHeight="1" x14ac:dyDescent="0.4">
      <c r="B20" s="444" t="s">
        <v>41</v>
      </c>
      <c r="C20" s="445"/>
      <c r="D20" s="445"/>
      <c r="E20" s="446"/>
      <c r="F20" s="446" t="s">
        <v>42</v>
      </c>
      <c r="G20" s="446"/>
      <c r="H20" s="446" t="s">
        <v>43</v>
      </c>
      <c r="I20" s="455"/>
      <c r="M20" s="454" t="s">
        <v>881</v>
      </c>
      <c r="N20" s="455"/>
    </row>
    <row r="21" spans="2:16" s="64" customFormat="1" ht="23.25" customHeight="1" thickBot="1" x14ac:dyDescent="0.45">
      <c r="B21" s="447"/>
      <c r="C21" s="448"/>
      <c r="D21" s="448"/>
      <c r="E21" s="449"/>
      <c r="F21" s="449"/>
      <c r="G21" s="449"/>
      <c r="H21" s="449"/>
      <c r="I21" s="456"/>
      <c r="M21" s="447"/>
      <c r="N21" s="456"/>
    </row>
    <row r="22" spans="2:16" s="64" customFormat="1" ht="23.25" customHeight="1" x14ac:dyDescent="0.4">
      <c r="B22" s="501"/>
      <c r="C22" s="502"/>
      <c r="D22" s="502"/>
      <c r="E22" s="503"/>
      <c r="F22" s="503"/>
      <c r="G22" s="503"/>
      <c r="H22" s="503"/>
      <c r="I22" s="507"/>
      <c r="M22" s="492">
        <f>M16+B22+F22+H22</f>
        <v>0</v>
      </c>
      <c r="N22" s="493"/>
    </row>
    <row r="23" spans="2:16" s="64" customFormat="1" ht="23.25" customHeight="1" thickBot="1" x14ac:dyDescent="0.45">
      <c r="B23" s="504"/>
      <c r="C23" s="505"/>
      <c r="D23" s="505"/>
      <c r="E23" s="506"/>
      <c r="F23" s="506"/>
      <c r="G23" s="506"/>
      <c r="H23" s="506"/>
      <c r="I23" s="508"/>
      <c r="M23" s="494"/>
      <c r="N23" s="495"/>
    </row>
    <row r="24" spans="2:16" s="64" customFormat="1" ht="22.5" customHeight="1" x14ac:dyDescent="0.4"/>
    <row r="25" spans="2:16" s="64" customFormat="1" ht="25.5" customHeight="1" x14ac:dyDescent="0.4">
      <c r="B25" s="211" t="s">
        <v>1129</v>
      </c>
    </row>
    <row r="26" spans="2:16" s="64" customFormat="1" ht="28.5" customHeight="1" thickBot="1" x14ac:dyDescent="0.45">
      <c r="B26" s="211" t="s">
        <v>1105</v>
      </c>
    </row>
    <row r="27" spans="2:16" s="64" customFormat="1" ht="45" customHeight="1" x14ac:dyDescent="0.4">
      <c r="B27" s="498" t="s">
        <v>44</v>
      </c>
      <c r="C27" s="452"/>
      <c r="D27" s="452"/>
      <c r="E27" s="65"/>
      <c r="F27" s="444" t="s">
        <v>45</v>
      </c>
      <c r="G27" s="455"/>
      <c r="H27" s="66"/>
      <c r="I27" s="444" t="s">
        <v>46</v>
      </c>
      <c r="J27" s="452"/>
      <c r="K27" s="455"/>
      <c r="L27" s="66"/>
      <c r="M27" s="498" t="s">
        <v>47</v>
      </c>
      <c r="N27" s="452"/>
      <c r="O27" s="499"/>
      <c r="P27" s="67"/>
    </row>
    <row r="28" spans="2:16" s="64" customFormat="1" ht="45" customHeight="1" thickBot="1" x14ac:dyDescent="0.45">
      <c r="B28" s="509" t="s">
        <v>48</v>
      </c>
      <c r="C28" s="510"/>
      <c r="D28" s="510"/>
      <c r="E28" s="68"/>
      <c r="F28" s="496" t="s">
        <v>49</v>
      </c>
      <c r="G28" s="497"/>
      <c r="H28" s="69"/>
      <c r="I28" s="447" t="s">
        <v>50</v>
      </c>
      <c r="J28" s="458"/>
      <c r="K28" s="456"/>
      <c r="L28" s="72"/>
      <c r="M28" s="500" t="s">
        <v>51</v>
      </c>
      <c r="N28" s="458"/>
      <c r="O28" s="459"/>
      <c r="P28" s="78"/>
    </row>
    <row r="29" spans="2:16" s="64" customFormat="1" ht="45" customHeight="1" thickBot="1" x14ac:dyDescent="0.45">
      <c r="B29" s="500" t="s">
        <v>52</v>
      </c>
      <c r="C29" s="458"/>
      <c r="D29" s="458"/>
      <c r="E29" s="71"/>
      <c r="F29" s="500" t="s">
        <v>661</v>
      </c>
      <c r="G29" s="459"/>
      <c r="H29" s="72"/>
      <c r="I29" s="90"/>
    </row>
    <row r="30" spans="2:16" s="64" customFormat="1" ht="12.75" customHeight="1" x14ac:dyDescent="0.4"/>
    <row r="31" spans="2:16" s="64" customFormat="1" ht="28.5" customHeight="1" thickBot="1" x14ac:dyDescent="0.45">
      <c r="B31" s="211" t="s">
        <v>1130</v>
      </c>
      <c r="O31" s="89"/>
    </row>
    <row r="32" spans="2:16" s="64" customFormat="1" ht="65.25" customHeight="1" thickBot="1" x14ac:dyDescent="0.45">
      <c r="B32" s="514" t="s">
        <v>1125</v>
      </c>
      <c r="C32" s="515"/>
      <c r="D32" s="515"/>
      <c r="E32" s="512"/>
      <c r="F32" s="513"/>
      <c r="G32" s="514" t="s">
        <v>1126</v>
      </c>
      <c r="H32" s="516"/>
      <c r="I32" s="516"/>
      <c r="J32" s="512"/>
      <c r="K32" s="513"/>
      <c r="L32" s="514" t="s">
        <v>1127</v>
      </c>
      <c r="M32" s="516"/>
      <c r="N32" s="516"/>
      <c r="O32" s="512"/>
      <c r="P32" s="513"/>
    </row>
    <row r="33" spans="2:17" s="64" customFormat="1" ht="14.25" customHeight="1" x14ac:dyDescent="0.4">
      <c r="B33" s="73"/>
      <c r="C33" s="73"/>
      <c r="D33" s="73"/>
      <c r="E33" s="73"/>
      <c r="F33" s="74"/>
      <c r="G33" s="75"/>
      <c r="H33" s="75"/>
      <c r="I33" s="75"/>
      <c r="J33" s="76"/>
      <c r="K33" s="76"/>
      <c r="L33" s="75"/>
      <c r="M33" s="75"/>
      <c r="N33" s="75"/>
      <c r="O33" s="76"/>
    </row>
    <row r="34" spans="2:17" s="88" customFormat="1" ht="21.75" customHeight="1" x14ac:dyDescent="0.4">
      <c r="B34" s="511"/>
      <c r="C34" s="511"/>
      <c r="D34" s="511"/>
      <c r="E34" s="511"/>
      <c r="F34" s="511"/>
      <c r="G34" s="511"/>
      <c r="H34" s="511"/>
      <c r="I34" s="511"/>
      <c r="J34" s="511"/>
      <c r="K34" s="511"/>
      <c r="L34" s="87"/>
      <c r="M34" s="77"/>
      <c r="N34" s="77"/>
      <c r="O34" s="86"/>
    </row>
    <row r="35" spans="2:17" s="64" customFormat="1" ht="25.5" customHeight="1" x14ac:dyDescent="0.4">
      <c r="B35" s="302" t="s">
        <v>871</v>
      </c>
      <c r="C35" s="63"/>
      <c r="D35" s="63"/>
    </row>
    <row r="36" spans="2:17" s="64" customFormat="1" ht="31.15" customHeight="1" thickBot="1" x14ac:dyDescent="0.45">
      <c r="B36" s="211" t="s">
        <v>1165</v>
      </c>
    </row>
    <row r="37" spans="2:17" s="64" customFormat="1" ht="45.75" customHeight="1" x14ac:dyDescent="0.4">
      <c r="B37" s="498" t="s">
        <v>44</v>
      </c>
      <c r="C37" s="452"/>
      <c r="D37" s="452"/>
      <c r="E37" s="65"/>
      <c r="F37" s="444" t="s">
        <v>45</v>
      </c>
      <c r="G37" s="455"/>
      <c r="H37" s="66"/>
      <c r="I37" s="444" t="s">
        <v>46</v>
      </c>
      <c r="J37" s="452"/>
      <c r="K37" s="455"/>
      <c r="L37" s="66"/>
      <c r="M37" s="498" t="s">
        <v>47</v>
      </c>
      <c r="N37" s="452"/>
      <c r="O37" s="499"/>
      <c r="P37" s="67"/>
    </row>
    <row r="38" spans="2:17" s="64" customFormat="1" ht="45.75" customHeight="1" x14ac:dyDescent="0.4">
      <c r="B38" s="509" t="s">
        <v>48</v>
      </c>
      <c r="C38" s="510"/>
      <c r="D38" s="510"/>
      <c r="E38" s="68"/>
      <c r="F38" s="496" t="s">
        <v>49</v>
      </c>
      <c r="G38" s="497"/>
      <c r="H38" s="69"/>
      <c r="I38" s="496" t="s">
        <v>50</v>
      </c>
      <c r="J38" s="510"/>
      <c r="K38" s="497"/>
      <c r="L38" s="69"/>
      <c r="M38" s="509" t="s">
        <v>51</v>
      </c>
      <c r="N38" s="510"/>
      <c r="O38" s="530"/>
      <c r="P38" s="70"/>
    </row>
    <row r="39" spans="2:17" s="64" customFormat="1" ht="45.75" customHeight="1" thickBot="1" x14ac:dyDescent="0.45">
      <c r="B39" s="500" t="s">
        <v>52</v>
      </c>
      <c r="C39" s="458"/>
      <c r="D39" s="458"/>
      <c r="E39" s="71"/>
      <c r="F39" s="500" t="s">
        <v>662</v>
      </c>
      <c r="G39" s="459"/>
      <c r="H39" s="72"/>
      <c r="I39" s="531" t="s">
        <v>1101</v>
      </c>
      <c r="J39" s="528"/>
      <c r="K39" s="456"/>
      <c r="L39" s="72"/>
      <c r="M39" s="527" t="s">
        <v>884</v>
      </c>
      <c r="N39" s="528"/>
      <c r="O39" s="529"/>
      <c r="P39" s="78"/>
    </row>
    <row r="40" spans="2:17" s="64" customFormat="1" ht="13.5" customHeight="1" x14ac:dyDescent="0.4"/>
    <row r="41" spans="2:17" s="64" customFormat="1" ht="30.4" customHeight="1" thickBot="1" x14ac:dyDescent="0.45">
      <c r="B41" s="211" t="s">
        <v>1131</v>
      </c>
    </row>
    <row r="42" spans="2:17" s="64" customFormat="1" ht="45" customHeight="1" x14ac:dyDescent="0.4">
      <c r="B42" s="498" t="s">
        <v>53</v>
      </c>
      <c r="C42" s="452"/>
      <c r="D42" s="499"/>
      <c r="E42" s="65"/>
      <c r="F42" s="498" t="s">
        <v>54</v>
      </c>
      <c r="G42" s="452"/>
      <c r="H42" s="452"/>
      <c r="I42" s="499"/>
      <c r="J42" s="65"/>
      <c r="K42" s="445" t="s">
        <v>55</v>
      </c>
      <c r="L42" s="446"/>
      <c r="M42" s="451"/>
      <c r="N42" s="65"/>
    </row>
    <row r="43" spans="2:17" s="64" customFormat="1" ht="45" customHeight="1" thickBot="1" x14ac:dyDescent="0.45">
      <c r="B43" s="521" t="s">
        <v>56</v>
      </c>
      <c r="C43" s="522"/>
      <c r="D43" s="523"/>
      <c r="E43" s="79"/>
      <c r="F43" s="521" t="s">
        <v>57</v>
      </c>
      <c r="G43" s="522"/>
      <c r="H43" s="522"/>
      <c r="I43" s="523"/>
      <c r="J43" s="79"/>
      <c r="K43" s="524" t="s">
        <v>58</v>
      </c>
      <c r="L43" s="525"/>
      <c r="M43" s="526"/>
      <c r="N43" s="71"/>
    </row>
    <row r="44" spans="2:17" s="64" customFormat="1" ht="45" customHeight="1" thickBot="1" x14ac:dyDescent="0.45">
      <c r="B44" s="532" t="s">
        <v>633</v>
      </c>
      <c r="C44" s="533"/>
      <c r="D44" s="533"/>
      <c r="E44" s="533"/>
      <c r="F44" s="533"/>
      <c r="G44" s="533"/>
      <c r="H44" s="533"/>
      <c r="I44" s="534"/>
      <c r="J44" s="80"/>
    </row>
    <row r="45" spans="2:17" s="64" customFormat="1" ht="15" customHeight="1" x14ac:dyDescent="0.4"/>
    <row r="46" spans="2:17" s="64" customFormat="1" ht="30" customHeight="1" x14ac:dyDescent="0.4">
      <c r="B46" s="211" t="s">
        <v>1132</v>
      </c>
      <c r="D46" s="63"/>
      <c r="Q46" s="81"/>
    </row>
    <row r="47" spans="2:17" s="64" customFormat="1" ht="30.75" customHeight="1" thickBot="1" x14ac:dyDescent="0.45">
      <c r="B47" s="301" t="s">
        <v>1106</v>
      </c>
      <c r="D47" s="63"/>
    </row>
    <row r="48" spans="2:17" s="64" customFormat="1" ht="45" customHeight="1" thickBot="1" x14ac:dyDescent="0.45">
      <c r="B48" s="517" t="s">
        <v>634</v>
      </c>
      <c r="C48" s="518"/>
      <c r="D48" s="518"/>
      <c r="E48" s="519"/>
      <c r="F48" s="83"/>
      <c r="G48" s="84" t="s">
        <v>1167</v>
      </c>
    </row>
    <row r="49" spans="2:10" s="64" customFormat="1" ht="45" customHeight="1" thickBot="1" x14ac:dyDescent="0.45">
      <c r="B49" s="517" t="s">
        <v>635</v>
      </c>
      <c r="C49" s="518"/>
      <c r="D49" s="518"/>
      <c r="E49" s="520"/>
      <c r="F49" s="83"/>
      <c r="G49" s="84" t="s">
        <v>1168</v>
      </c>
      <c r="H49" s="85"/>
      <c r="I49" s="85"/>
      <c r="J49" s="85"/>
    </row>
    <row r="50" spans="2:10" s="64" customFormat="1" ht="4.5" customHeight="1" x14ac:dyDescent="0.4"/>
  </sheetData>
  <sheetProtection algorithmName="SHA-512" hashValue="BCtsO1SekPWD8TrbOrEKhBkbvET9rR9u0WTFxFPdf+9nRBu+RBGzJAGMJguYKFupkPw8B9KhTSpcczT2AmwCrg==" saltValue="qImYET3OqhGGcWottqFs+g==" spinCount="100000" sheet="1" selectLockedCells="1"/>
  <mergeCells count="78">
    <mergeCell ref="B29:D29"/>
    <mergeCell ref="B37:D37"/>
    <mergeCell ref="B38:D38"/>
    <mergeCell ref="B39:D39"/>
    <mergeCell ref="F37:G37"/>
    <mergeCell ref="F38:G38"/>
    <mergeCell ref="F29:G29"/>
    <mergeCell ref="F39:G39"/>
    <mergeCell ref="G32:I32"/>
    <mergeCell ref="B48:E48"/>
    <mergeCell ref="B49:E49"/>
    <mergeCell ref="I38:K38"/>
    <mergeCell ref="F43:I43"/>
    <mergeCell ref="K43:M43"/>
    <mergeCell ref="B42:D42"/>
    <mergeCell ref="M39:O39"/>
    <mergeCell ref="M38:O38"/>
    <mergeCell ref="I39:K39"/>
    <mergeCell ref="B44:I44"/>
    <mergeCell ref="B43:D43"/>
    <mergeCell ref="F42:I42"/>
    <mergeCell ref="K42:M42"/>
    <mergeCell ref="M37:O37"/>
    <mergeCell ref="B34:K34"/>
    <mergeCell ref="O32:P32"/>
    <mergeCell ref="B32:D32"/>
    <mergeCell ref="E32:F32"/>
    <mergeCell ref="J32:K32"/>
    <mergeCell ref="L32:N32"/>
    <mergeCell ref="I37:K37"/>
    <mergeCell ref="B22:E23"/>
    <mergeCell ref="F22:G23"/>
    <mergeCell ref="H22:I23"/>
    <mergeCell ref="B27:D27"/>
    <mergeCell ref="B28:D28"/>
    <mergeCell ref="M22:N23"/>
    <mergeCell ref="F27:G27"/>
    <mergeCell ref="I27:K27"/>
    <mergeCell ref="F28:G28"/>
    <mergeCell ref="I28:K28"/>
    <mergeCell ref="M27:O27"/>
    <mergeCell ref="M28:O28"/>
    <mergeCell ref="B20:E21"/>
    <mergeCell ref="F20:G21"/>
    <mergeCell ref="H20:I21"/>
    <mergeCell ref="M20:N21"/>
    <mergeCell ref="H16:J17"/>
    <mergeCell ref="K16:L17"/>
    <mergeCell ref="B16:E17"/>
    <mergeCell ref="F16:G17"/>
    <mergeCell ref="M16:N17"/>
    <mergeCell ref="B1:P1"/>
    <mergeCell ref="B7:C8"/>
    <mergeCell ref="I3:J4"/>
    <mergeCell ref="K3:O4"/>
    <mergeCell ref="D3:E4"/>
    <mergeCell ref="F3:F4"/>
    <mergeCell ref="G3:H4"/>
    <mergeCell ref="D7:E8"/>
    <mergeCell ref="F7:F8"/>
    <mergeCell ref="G7:H8"/>
    <mergeCell ref="I7:J8"/>
    <mergeCell ref="B3:C4"/>
    <mergeCell ref="B5:E6"/>
    <mergeCell ref="F5:O6"/>
    <mergeCell ref="B14:E15"/>
    <mergeCell ref="F14:G15"/>
    <mergeCell ref="H14:I14"/>
    <mergeCell ref="J14:L14"/>
    <mergeCell ref="B11:P11"/>
    <mergeCell ref="M14:N15"/>
    <mergeCell ref="H15:J15"/>
    <mergeCell ref="K15:L15"/>
    <mergeCell ref="B9:E10"/>
    <mergeCell ref="K9:L10"/>
    <mergeCell ref="M9:O10"/>
    <mergeCell ref="F9:J10"/>
    <mergeCell ref="K7:O8"/>
  </mergeCells>
  <phoneticPr fontId="3"/>
  <conditionalFormatting sqref="K3:O4">
    <cfRule type="containsBlanks" dxfId="72" priority="39">
      <formula>LEN(TRIM(K3))=0</formula>
    </cfRule>
  </conditionalFormatting>
  <conditionalFormatting sqref="F48 L34">
    <cfRule type="expression" dxfId="71" priority="32">
      <formula>$F$49="○"</formula>
    </cfRule>
    <cfRule type="expression" dxfId="70" priority="35">
      <formula>$F$6="○"</formula>
    </cfRule>
  </conditionalFormatting>
  <conditionalFormatting sqref="F49">
    <cfRule type="expression" dxfId="69" priority="33">
      <formula>$F$48="○"</formula>
    </cfRule>
    <cfRule type="expression" dxfId="68" priority="34">
      <formula>$F$5="○"</formula>
    </cfRule>
  </conditionalFormatting>
  <dataValidations count="7">
    <dataValidation type="list" allowBlank="1" showInputMessage="1" showErrorMessage="1" sqref="E37:E39 H37:H39 L37:L39 P37:P39 N42:N43 F49 E42:E43 J42:J44 L35 L27:L28 P27:P28 H27:H29 E27:E29 L31 H35 L33 H31:H33 E35 P33:P35 E31 E33">
      <formula1>"○,"</formula1>
    </dataValidation>
    <dataValidation type="decimal" operator="greaterThanOrEqual" allowBlank="1" showInputMessage="1" showErrorMessage="1" sqref="E32 J32:K32 O32">
      <formula1>0</formula1>
    </dataValidation>
    <dataValidation type="list" allowBlank="1" showInputMessage="1" showErrorMessage="1" sqref="F48">
      <formula1>"○"</formula1>
    </dataValidation>
    <dataValidation type="list" allowBlank="1" showInputMessage="1" showErrorMessage="1" sqref="D3:E4">
      <formula1>二次医療圏</formula1>
    </dataValidation>
    <dataValidation type="list" allowBlank="1" showInputMessage="1" showErrorMessage="1" sqref="G3:H4">
      <formula1>INDIRECT(D3)</formula1>
    </dataValidation>
    <dataValidation type="list" allowBlank="1" showInputMessage="1" showErrorMessage="1" sqref="K3:O4">
      <formula1>INDIRECT($G$3)</formula1>
    </dataValidation>
    <dataValidation type="whole" operator="greaterThanOrEqual" allowBlank="1" showInputMessage="1" showErrorMessage="1" sqref="B16:E17 H16:L17 B22:I23">
      <formula1>0</formula1>
    </dataValidation>
  </dataValidations>
  <pageMargins left="0.7" right="0.7" top="0.75" bottom="0.75" header="0.3" footer="0.3"/>
  <pageSetup paperSize="9" scale="48" orientation="portrait" r:id="rId1"/>
  <headerFooter>
    <oddFooter>&amp;C&amp;22 １ページ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5"/>
  <sheetViews>
    <sheetView showGridLines="0" zoomScale="75" zoomScaleNormal="75" zoomScaleSheetLayoutView="75" zoomScalePageLayoutView="33" workbookViewId="0">
      <selection activeCell="I40" sqref="I40"/>
    </sheetView>
  </sheetViews>
  <sheetFormatPr defaultRowHeight="15.75" x14ac:dyDescent="0.4"/>
  <cols>
    <col min="1" max="6" width="9" style="4"/>
    <col min="7" max="13" width="9.125" style="4" bestFit="1" customWidth="1"/>
    <col min="14" max="16" width="9" style="4"/>
    <col min="17" max="17" width="10" style="349" hidden="1" customWidth="1"/>
    <col min="18" max="16384" width="9" style="4"/>
  </cols>
  <sheetData>
    <row r="1" spans="1:17" x14ac:dyDescent="0.4">
      <c r="A1" s="793" t="s">
        <v>1160</v>
      </c>
      <c r="B1" s="793"/>
      <c r="C1" s="793"/>
      <c r="D1" s="793"/>
      <c r="E1" s="793"/>
      <c r="F1" s="793"/>
      <c r="G1" s="793"/>
      <c r="H1" s="793"/>
      <c r="I1" s="793"/>
      <c r="J1" s="793"/>
      <c r="K1" s="793"/>
      <c r="L1" s="793"/>
      <c r="M1" s="793"/>
      <c r="N1" s="793"/>
      <c r="O1" s="793"/>
      <c r="P1" s="91"/>
    </row>
    <row r="2" spans="1:17" ht="45" customHeight="1" x14ac:dyDescent="0.4">
      <c r="A2" s="793"/>
      <c r="B2" s="793"/>
      <c r="C2" s="793"/>
      <c r="D2" s="793"/>
      <c r="E2" s="793"/>
      <c r="F2" s="793"/>
      <c r="G2" s="793"/>
      <c r="H2" s="793"/>
      <c r="I2" s="793"/>
      <c r="J2" s="793"/>
      <c r="K2" s="793"/>
      <c r="L2" s="793"/>
      <c r="M2" s="793"/>
      <c r="N2" s="793"/>
      <c r="O2" s="793"/>
      <c r="P2" s="91"/>
    </row>
    <row r="3" spans="1:17" s="361" customFormat="1" ht="30" x14ac:dyDescent="0.4">
      <c r="A3" s="358" t="s">
        <v>1120</v>
      </c>
      <c r="B3" s="359"/>
      <c r="C3" s="359"/>
      <c r="D3" s="359"/>
      <c r="E3" s="359"/>
      <c r="F3" s="359"/>
      <c r="G3" s="359"/>
      <c r="H3" s="359"/>
      <c r="I3" s="359"/>
      <c r="J3" s="359"/>
      <c r="K3" s="359"/>
      <c r="L3" s="359"/>
      <c r="M3" s="359"/>
      <c r="N3" s="359"/>
      <c r="O3" s="359"/>
      <c r="P3" s="359"/>
      <c r="Q3" s="360"/>
    </row>
    <row r="4" spans="1:17" s="364" customFormat="1" ht="45.75" customHeight="1" x14ac:dyDescent="0.4">
      <c r="A4" s="362" t="s">
        <v>1161</v>
      </c>
      <c r="B4" s="362"/>
      <c r="C4" s="362"/>
      <c r="D4" s="362"/>
      <c r="E4" s="362"/>
      <c r="F4" s="362"/>
      <c r="G4" s="362"/>
      <c r="H4" s="362"/>
      <c r="I4" s="362"/>
      <c r="J4" s="362"/>
      <c r="K4" s="362"/>
      <c r="L4" s="362"/>
      <c r="M4" s="362"/>
      <c r="N4" s="362"/>
      <c r="O4" s="362"/>
      <c r="P4" s="362"/>
      <c r="Q4" s="363"/>
    </row>
    <row r="5" spans="1:17" ht="24.75" customHeight="1" x14ac:dyDescent="0.4">
      <c r="A5" s="317" t="s">
        <v>867</v>
      </c>
      <c r="B5" s="800" t="s">
        <v>868</v>
      </c>
      <c r="C5" s="801"/>
      <c r="D5" s="803" t="s">
        <v>870</v>
      </c>
      <c r="E5" s="803"/>
      <c r="F5" s="802" t="s">
        <v>869</v>
      </c>
      <c r="G5" s="802"/>
      <c r="H5" s="91"/>
      <c r="I5" s="317" t="s">
        <v>867</v>
      </c>
      <c r="J5" s="800" t="s">
        <v>868</v>
      </c>
      <c r="K5" s="801"/>
      <c r="L5" s="803" t="s">
        <v>870</v>
      </c>
      <c r="M5" s="803"/>
      <c r="N5" s="802" t="s">
        <v>869</v>
      </c>
      <c r="O5" s="802"/>
      <c r="P5" s="91"/>
    </row>
    <row r="6" spans="1:17" ht="24.75" customHeight="1" x14ac:dyDescent="0.4">
      <c r="A6" s="318" t="s">
        <v>812</v>
      </c>
      <c r="B6" s="786" t="str">
        <f>+IF(様式１!$F$48="○","様式５",IF(様式１!$F$49="○","様式６",""))</f>
        <v/>
      </c>
      <c r="C6" s="787"/>
      <c r="D6" s="788" t="str">
        <f>+IF(様式１!$F$48="○",IF(様式５!$C11="","",様式５!$C11),IF(様式１!$F$49="○",IF(様式６!$C24="","",様式６!$C24),""))</f>
        <v/>
      </c>
      <c r="E6" s="788"/>
      <c r="F6" s="789" t="str">
        <f>+IF(D6="","",IF(B6="様式５",IF(様式５!$E11="","要確認",""),IF(保健所用確認シート!B6="様式６",IF(様式６!$E24="","要確認",""),"")))</f>
        <v/>
      </c>
      <c r="G6" s="789"/>
      <c r="H6" s="91"/>
      <c r="I6" s="318" t="s">
        <v>848</v>
      </c>
      <c r="J6" s="786" t="str">
        <f>+IF(様式１!$F$48="○","様式５",IF(様式１!$F$49="○","様式６",""))</f>
        <v/>
      </c>
      <c r="K6" s="787"/>
      <c r="L6" s="788" t="str">
        <f>+IF(様式１!$F$48="○",IF(様式５!$C36="","",様式５!$C36),IF(様式１!$F$49="○",IF(様式６!$C49="","",様式６!$C49),""))</f>
        <v/>
      </c>
      <c r="M6" s="788"/>
      <c r="N6" s="789" t="str">
        <f>+IF(L6="","",IF(J6="様式５",IF(様式５!$E36="","要確認",""),IF(保健所用確認シート!J6="様式６",IF(様式６!$E49="","要確認",""),"")))</f>
        <v/>
      </c>
      <c r="O6" s="789"/>
      <c r="P6" s="91"/>
    </row>
    <row r="7" spans="1:17" ht="24.75" customHeight="1" x14ac:dyDescent="0.4">
      <c r="A7" s="318" t="s">
        <v>813</v>
      </c>
      <c r="B7" s="786" t="str">
        <f>+IF(様式１!$F$48="○","様式５",IF(様式１!$F$49="○","様式６",""))</f>
        <v/>
      </c>
      <c r="C7" s="787"/>
      <c r="D7" s="788" t="str">
        <f>+IF(様式１!$F$48="○",IF(様式５!$C12="","",様式５!$C12),IF(様式１!$F$49="○",IF(様式６!$C25="","",様式６!$C25),""))</f>
        <v/>
      </c>
      <c r="E7" s="788"/>
      <c r="F7" s="789" t="str">
        <f>+IF(D7="","",IF(B7="様式５",IF(様式５!$E12="","要確認",""),IF(保健所用確認シート!B7="様式６",IF(様式６!$E25="","要確認",""),"")))</f>
        <v/>
      </c>
      <c r="G7" s="789"/>
      <c r="H7" s="91"/>
      <c r="I7" s="318" t="s">
        <v>849</v>
      </c>
      <c r="J7" s="786" t="str">
        <f>+IF(様式１!$F$48="○","様式５",IF(様式１!$F$49="○","様式６",""))</f>
        <v/>
      </c>
      <c r="K7" s="787"/>
      <c r="L7" s="788" t="str">
        <f>+IF(様式１!$F$48="○",IF(様式５!$C37="","",様式５!$C37),IF(様式１!$F$49="○",IF(様式６!$C50="","",様式６!$C50),""))</f>
        <v/>
      </c>
      <c r="M7" s="788"/>
      <c r="N7" s="789" t="str">
        <f>+IF(L7="","",IF(J7="様式５",IF(様式５!$E37="","要確認",""),IF(保健所用確認シート!J7="様式６",IF(様式６!$E50="","要確認",""),"")))</f>
        <v/>
      </c>
      <c r="O7" s="789"/>
      <c r="P7" s="91"/>
    </row>
    <row r="8" spans="1:17" ht="24.75" customHeight="1" x14ac:dyDescent="0.4">
      <c r="A8" s="318" t="s">
        <v>814</v>
      </c>
      <c r="B8" s="786" t="str">
        <f>+IF(様式１!$F$48="○","様式５",IF(様式１!$F$49="○","様式６",""))</f>
        <v/>
      </c>
      <c r="C8" s="787"/>
      <c r="D8" s="788" t="str">
        <f>+IF(様式１!$F$48="○",IF(様式５!$C13="","",様式５!$C13),IF(様式１!$F$49="○",IF(様式６!$C26="","",様式６!$C26),""))</f>
        <v/>
      </c>
      <c r="E8" s="788"/>
      <c r="F8" s="789" t="str">
        <f>+IF(D8="","",IF(B8="様式５",IF(様式５!$E13="","要確認",""),IF(保健所用確認シート!B8="様式６",IF(様式６!$E26="","要確認",""),"")))</f>
        <v/>
      </c>
      <c r="G8" s="789"/>
      <c r="H8" s="91"/>
      <c r="I8" s="318" t="s">
        <v>850</v>
      </c>
      <c r="J8" s="786" t="str">
        <f>+IF(様式１!$F$48="○","様式５",IF(様式１!$F$49="○","様式６",""))</f>
        <v/>
      </c>
      <c r="K8" s="787"/>
      <c r="L8" s="788" t="str">
        <f>+IF(様式１!$F$48="○",IF(様式５!$C38="","",様式５!$C38),IF(様式１!$F$49="○",IF(様式６!$C51="","",様式６!$C51),""))</f>
        <v/>
      </c>
      <c r="M8" s="788"/>
      <c r="N8" s="789" t="str">
        <f>+IF(L8="","",IF(J8="様式５",IF(様式５!$E38="","要確認",""),IF(保健所用確認シート!J8="様式６",IF(様式６!$E51="","要確認",""),"")))</f>
        <v/>
      </c>
      <c r="O8" s="789"/>
      <c r="P8" s="91"/>
    </row>
    <row r="9" spans="1:17" ht="24.75" customHeight="1" x14ac:dyDescent="0.4">
      <c r="A9" s="318" t="s">
        <v>815</v>
      </c>
      <c r="B9" s="786" t="str">
        <f>+IF(様式１!$F$48="○","様式５",IF(様式１!$F$49="○","様式６",""))</f>
        <v/>
      </c>
      <c r="C9" s="787"/>
      <c r="D9" s="788" t="str">
        <f>+IF(様式１!$F$48="○",IF(様式５!$C14="","",様式５!$C14),IF(様式１!$F$49="○",IF(様式６!$C27="","",様式６!$C27),""))</f>
        <v/>
      </c>
      <c r="E9" s="788"/>
      <c r="F9" s="789" t="str">
        <f>+IF(D9="","",IF(B9="様式５",IF(様式５!$E14="","要確認",""),IF(保健所用確認シート!B9="様式６",IF(様式６!$E27="","要確認",""),"")))</f>
        <v/>
      </c>
      <c r="G9" s="789"/>
      <c r="H9" s="91"/>
      <c r="I9" s="318" t="s">
        <v>851</v>
      </c>
      <c r="J9" s="786" t="str">
        <f>+IF(様式１!$F$48="○","様式５",IF(様式１!$F$49="○","様式６",""))</f>
        <v/>
      </c>
      <c r="K9" s="787"/>
      <c r="L9" s="788" t="str">
        <f>+IF(様式１!$F$48="○",IF(様式５!$C39="","",様式５!$C39),IF(様式１!$F$49="○",IF(様式６!$C52="","",様式６!$C52),""))</f>
        <v/>
      </c>
      <c r="M9" s="788"/>
      <c r="N9" s="789" t="str">
        <f>+IF(L9="","",IF(J9="様式５",IF(様式５!$E39="","要確認",""),IF(保健所用確認シート!J9="様式６",IF(様式６!$E52="","要確認",""),"")))</f>
        <v/>
      </c>
      <c r="O9" s="789"/>
      <c r="P9" s="91"/>
    </row>
    <row r="10" spans="1:17" ht="24.75" customHeight="1" x14ac:dyDescent="0.4">
      <c r="A10" s="318" t="s">
        <v>816</v>
      </c>
      <c r="B10" s="786" t="str">
        <f>+IF(様式１!$F$48="○","様式５",IF(様式１!$F$49="○","様式６",""))</f>
        <v/>
      </c>
      <c r="C10" s="787"/>
      <c r="D10" s="788" t="str">
        <f>+IF(様式１!$F$48="○",IF(様式５!$C15="","",様式５!$C15),IF(様式１!$F$49="○",IF(様式６!$C28="","",様式６!$C28),""))</f>
        <v/>
      </c>
      <c r="E10" s="788"/>
      <c r="F10" s="789" t="str">
        <f>+IF(D10="","",IF(B10="様式５",IF(様式５!$E15="","要確認",""),IF(保健所用確認シート!B10="様式６",IF(様式６!$E28="","要確認",""),"")))</f>
        <v/>
      </c>
      <c r="G10" s="789"/>
      <c r="H10" s="91"/>
      <c r="I10" s="318" t="s">
        <v>852</v>
      </c>
      <c r="J10" s="786" t="str">
        <f>+IF(様式１!$F$48="○","様式５",IF(様式１!$F$49="○","様式６",""))</f>
        <v/>
      </c>
      <c r="K10" s="787"/>
      <c r="L10" s="788" t="str">
        <f>+IF(様式１!$F$48="○",IF(様式５!$C40="","",様式５!$C40),IF(様式１!$F$49="○",IF(様式６!$C53="","",様式６!$C53),""))</f>
        <v/>
      </c>
      <c r="M10" s="788"/>
      <c r="N10" s="789" t="str">
        <f>+IF(L10="","",IF(J10="様式５",IF(様式５!$E40="","要確認",""),IF(保健所用確認シート!J10="様式６",IF(様式６!$E53="","要確認",""),"")))</f>
        <v/>
      </c>
      <c r="O10" s="789"/>
      <c r="P10" s="91"/>
    </row>
    <row r="11" spans="1:17" ht="24.75" customHeight="1" x14ac:dyDescent="0.4">
      <c r="A11" s="318" t="s">
        <v>817</v>
      </c>
      <c r="B11" s="786" t="str">
        <f>+IF(様式１!$F$48="○","様式５",IF(様式１!$F$49="○","様式６",""))</f>
        <v/>
      </c>
      <c r="C11" s="787"/>
      <c r="D11" s="788" t="str">
        <f>+IF(様式１!$F$48="○",IF(様式５!$C16="","",様式５!$C16),IF(様式１!$F$49="○",IF(様式６!$C29="","",様式６!$C29),""))</f>
        <v/>
      </c>
      <c r="E11" s="788"/>
      <c r="F11" s="789" t="str">
        <f>+IF(D11="","",IF(B11="様式５",IF(様式５!$E16="","要確認",""),IF(保健所用確認シート!B11="様式６",IF(様式６!$E29="","要確認",""),"")))</f>
        <v/>
      </c>
      <c r="G11" s="789"/>
      <c r="H11" s="91"/>
      <c r="I11" s="318" t="s">
        <v>1045</v>
      </c>
      <c r="J11" s="786" t="str">
        <f>+IF(様式１!$F$48="○","様式５",IF(様式１!$F$49="○","様式６",""))</f>
        <v/>
      </c>
      <c r="K11" s="787"/>
      <c r="L11" s="788" t="str">
        <f>+IF(様式１!$F$48="○",IF(様式５!$C41="","",様式５!$C41),IF(様式１!$F$49="○",IF(様式６!$C54="","",様式６!$C54),""))</f>
        <v/>
      </c>
      <c r="M11" s="788"/>
      <c r="N11" s="789" t="str">
        <f>+IF(L11="","",IF(J11="様式５",IF(様式５!$E41="","要確認",""),IF(保健所用確認シート!J11="様式６",IF(様式６!$E54="","要確認",""),"")))</f>
        <v/>
      </c>
      <c r="O11" s="789"/>
      <c r="P11" s="91"/>
    </row>
    <row r="12" spans="1:17" ht="24.75" customHeight="1" x14ac:dyDescent="0.4">
      <c r="A12" s="318" t="s">
        <v>818</v>
      </c>
      <c r="B12" s="786" t="str">
        <f>+IF(様式１!$F$48="○","様式５",IF(様式１!$F$49="○","様式６",""))</f>
        <v/>
      </c>
      <c r="C12" s="787"/>
      <c r="D12" s="788" t="str">
        <f>+IF(様式１!$F$48="○",IF(様式５!$C17="","",様式５!$C17),IF(様式１!$F$49="○",IF(様式６!$C30="","",様式６!$C30),""))</f>
        <v/>
      </c>
      <c r="E12" s="788"/>
      <c r="F12" s="789" t="str">
        <f>+IF(D12="","",IF(B12="様式５",IF(様式５!$E17="","要確認",""),IF(保健所用確認シート!B12="様式６",IF(様式６!$E30="","要確認",""),"")))</f>
        <v/>
      </c>
      <c r="G12" s="789"/>
      <c r="H12" s="91"/>
      <c r="I12" s="318" t="s">
        <v>1046</v>
      </c>
      <c r="J12" s="786" t="str">
        <f>+IF(様式１!$F$48="○","様式５",IF(様式１!$F$49="○","様式６",""))</f>
        <v/>
      </c>
      <c r="K12" s="787"/>
      <c r="L12" s="788" t="str">
        <f>+IF(様式１!$F$48="○",IF(様式５!$C42="","",様式５!$C42),IF(様式１!$F$49="○",IF(様式６!$C55="","",様式６!$C55),""))</f>
        <v/>
      </c>
      <c r="M12" s="788"/>
      <c r="N12" s="789" t="str">
        <f>+IF(L12="","",IF(J12="様式５",IF(様式５!$E42="","要確認",""),IF(保健所用確認シート!J12="様式６",IF(様式６!$E55="","要確認",""),"")))</f>
        <v/>
      </c>
      <c r="O12" s="789"/>
      <c r="P12" s="91"/>
    </row>
    <row r="13" spans="1:17" ht="24.75" customHeight="1" x14ac:dyDescent="0.4">
      <c r="A13" s="318" t="s">
        <v>819</v>
      </c>
      <c r="B13" s="786" t="str">
        <f>+IF(様式１!$F$48="○","様式５",IF(様式１!$F$49="○","様式６",""))</f>
        <v/>
      </c>
      <c r="C13" s="787"/>
      <c r="D13" s="788" t="str">
        <f>+IF(様式１!$F$48="○",IF(様式５!$C18="","",様式５!$C18),IF(様式１!$F$49="○",IF(様式６!$C31="","",様式６!$C31),""))</f>
        <v/>
      </c>
      <c r="E13" s="788"/>
      <c r="F13" s="789" t="str">
        <f>+IF(D13="","",IF(B13="様式５",IF(様式５!$E18="","要確認",""),IF(保健所用確認シート!B13="様式６",IF(様式６!$E31="","要確認",""),"")))</f>
        <v/>
      </c>
      <c r="G13" s="789"/>
      <c r="H13" s="91"/>
      <c r="I13" s="318" t="s">
        <v>1047</v>
      </c>
      <c r="J13" s="786" t="str">
        <f>+IF(様式１!$F$48="○","様式５",IF(様式１!$F$49="○","様式６",""))</f>
        <v/>
      </c>
      <c r="K13" s="787"/>
      <c r="L13" s="788" t="str">
        <f>+IF(様式１!$F$48="○",IF(様式５!$C43="","",様式５!$C43),IF(様式１!$F$49="○",IF(様式６!$C56="","",様式６!$C56),""))</f>
        <v/>
      </c>
      <c r="M13" s="788"/>
      <c r="N13" s="789" t="str">
        <f>+IF(L13="","",IF(J13="様式５",IF(様式５!$E43="","要確認",""),IF(保健所用確認シート!J13="様式６",IF(様式６!$E56="","要確認",""),"")))</f>
        <v/>
      </c>
      <c r="O13" s="789"/>
      <c r="P13" s="91"/>
    </row>
    <row r="14" spans="1:17" ht="24.75" customHeight="1" x14ac:dyDescent="0.4">
      <c r="A14" s="318" t="s">
        <v>820</v>
      </c>
      <c r="B14" s="786" t="str">
        <f>+IF(様式１!$F$48="○","様式５",IF(様式１!$F$49="○","様式６",""))</f>
        <v/>
      </c>
      <c r="C14" s="787"/>
      <c r="D14" s="788" t="str">
        <f>+IF(様式１!$F$48="○",IF(様式５!$C19="","",様式５!$C19),IF(様式１!$F$49="○",IF(様式６!$C32="","",様式６!$C32),""))</f>
        <v/>
      </c>
      <c r="E14" s="788"/>
      <c r="F14" s="789" t="str">
        <f>+IF(D14="","",IF(B14="様式５",IF(様式５!$E19="","要確認",""),IF(保健所用確認シート!B14="様式６",IF(様式６!$E32="","要確認",""),"")))</f>
        <v/>
      </c>
      <c r="G14" s="789"/>
      <c r="H14" s="91"/>
      <c r="I14" s="318" t="s">
        <v>1048</v>
      </c>
      <c r="J14" s="786" t="str">
        <f>+IF(様式１!$F$48="○","様式５",IF(様式１!$F$49="○","様式６",""))</f>
        <v/>
      </c>
      <c r="K14" s="787"/>
      <c r="L14" s="788" t="str">
        <f>+IF(様式１!$F$48="○",IF(様式５!$C44="","",様式５!$C44),IF(様式１!$F$49="○",IF(様式６!$C57="","",様式６!$C57),""))</f>
        <v/>
      </c>
      <c r="M14" s="788"/>
      <c r="N14" s="789" t="str">
        <f>+IF(L14="","",IF(J14="様式５",IF(様式５!$E44="","要確認",""),IF(保健所用確認シート!J14="様式６",IF(様式６!$E57="","要確認",""),"")))</f>
        <v/>
      </c>
      <c r="O14" s="789"/>
      <c r="P14" s="91"/>
    </row>
    <row r="15" spans="1:17" ht="24.75" customHeight="1" x14ac:dyDescent="0.4">
      <c r="A15" s="318" t="s">
        <v>832</v>
      </c>
      <c r="B15" s="786" t="str">
        <f>+IF(様式１!$F$48="○","様式５",IF(様式１!$F$49="○","様式６",""))</f>
        <v/>
      </c>
      <c r="C15" s="787"/>
      <c r="D15" s="788" t="str">
        <f>+IF(様式１!$F$48="○",IF(様式５!$C20="","",様式５!$C20),IF(様式１!$F$49="○",IF(様式６!$C33="","",様式６!$C33),""))</f>
        <v/>
      </c>
      <c r="E15" s="788"/>
      <c r="F15" s="789" t="str">
        <f>+IF(D15="","",IF(B15="様式５",IF(様式５!$E20="","要確認",""),IF(保健所用確認シート!B15="様式６",IF(様式６!$E33="","要確認",""),"")))</f>
        <v/>
      </c>
      <c r="G15" s="789"/>
      <c r="H15" s="91"/>
      <c r="I15" s="318" t="s">
        <v>1049</v>
      </c>
      <c r="J15" s="786" t="str">
        <f>+IF(様式１!$F$48="○","様式５",IF(様式１!$F$49="○","様式６",""))</f>
        <v/>
      </c>
      <c r="K15" s="787"/>
      <c r="L15" s="788" t="str">
        <f>+IF(様式１!$F$48="○",IF(様式５!$C45="","",様式５!$C45),IF(様式１!$F$49="○",IF(様式６!$C58="","",様式６!$C58),""))</f>
        <v/>
      </c>
      <c r="M15" s="788"/>
      <c r="N15" s="789" t="str">
        <f>+IF(L15="","",IF(J15="様式５",IF(様式５!$E45="","要確認",""),IF(保健所用確認シート!J15="様式６",IF(様式６!$E58="","要確認",""),"")))</f>
        <v/>
      </c>
      <c r="O15" s="789"/>
      <c r="P15" s="91"/>
    </row>
    <row r="16" spans="1:17" ht="24.75" customHeight="1" x14ac:dyDescent="0.4">
      <c r="A16" s="318" t="s">
        <v>833</v>
      </c>
      <c r="B16" s="786" t="str">
        <f>+IF(様式１!$F$48="○","様式５",IF(様式１!$F$49="○","様式６",""))</f>
        <v/>
      </c>
      <c r="C16" s="787"/>
      <c r="D16" s="788" t="str">
        <f>+IF(様式１!$F$48="○",IF(様式５!$C21="","",様式５!$C21),IF(様式１!$F$49="○",IF(様式６!$C34="","",様式６!$C34),""))</f>
        <v/>
      </c>
      <c r="E16" s="788"/>
      <c r="F16" s="789" t="str">
        <f>+IF(D16="","",IF(B16="様式５",IF(様式５!$E21="","要確認",""),IF(保健所用確認シート!B16="様式６",IF(様式６!$E34="","要確認",""),"")))</f>
        <v/>
      </c>
      <c r="G16" s="789"/>
      <c r="H16" s="91"/>
      <c r="I16" s="318" t="s">
        <v>1050</v>
      </c>
      <c r="J16" s="786" t="str">
        <f>+IF(様式１!$F$48="○","様式５",IF(様式１!$F$49="○","様式６",""))</f>
        <v/>
      </c>
      <c r="K16" s="787"/>
      <c r="L16" s="788" t="str">
        <f>+IF(様式１!$F$48="○",IF(様式５!$C46="","",様式５!$C46),IF(様式１!$F$49="○",IF(様式６!$C59="","",様式６!$C59),""))</f>
        <v/>
      </c>
      <c r="M16" s="788"/>
      <c r="N16" s="789" t="str">
        <f>+IF(L16="","",IF(J16="様式５",IF(様式５!$E46="","要確認",""),IF(保健所用確認シート!J16="様式６",IF(様式６!$E59="","要確認",""),"")))</f>
        <v/>
      </c>
      <c r="O16" s="789"/>
      <c r="P16" s="91"/>
    </row>
    <row r="17" spans="1:17" ht="24.75" customHeight="1" x14ac:dyDescent="0.4">
      <c r="A17" s="318" t="s">
        <v>834</v>
      </c>
      <c r="B17" s="786" t="str">
        <f>+IF(様式１!$F$48="○","様式５",IF(様式１!$F$49="○","様式６",""))</f>
        <v/>
      </c>
      <c r="C17" s="787"/>
      <c r="D17" s="788" t="str">
        <f>+IF(様式１!$F$48="○",IF(様式５!$C22="","",様式５!$C22),IF(様式１!$F$49="○",IF(様式６!$C35="","",様式６!$C35),""))</f>
        <v/>
      </c>
      <c r="E17" s="788"/>
      <c r="F17" s="789" t="str">
        <f>+IF(D17="","",IF(B17="様式５",IF(様式５!$E22="","要確認",""),IF(保健所用確認シート!B17="様式６",IF(様式６!$E35="","要確認",""),"")))</f>
        <v/>
      </c>
      <c r="G17" s="789"/>
      <c r="H17" s="91"/>
      <c r="I17" s="318" t="s">
        <v>1051</v>
      </c>
      <c r="J17" s="786" t="str">
        <f>+IF(様式１!$F$48="○","様式５",IF(様式１!$F$49="○","様式６",""))</f>
        <v/>
      </c>
      <c r="K17" s="787"/>
      <c r="L17" s="788" t="str">
        <f>+IF(様式１!$F$48="○",IF(様式５!$C47="","",様式５!$C47),IF(様式１!$F$49="○",IF(様式６!$C60="","",様式６!$C60),""))</f>
        <v/>
      </c>
      <c r="M17" s="788"/>
      <c r="N17" s="789" t="str">
        <f>+IF(L17="","",IF(J17="様式５",IF(様式５!$E47="","要確認",""),IF(保健所用確認シート!J17="様式６",IF(様式６!$E60="","要確認",""),"")))</f>
        <v/>
      </c>
      <c r="O17" s="789"/>
      <c r="P17" s="91"/>
    </row>
    <row r="18" spans="1:17" ht="24.75" customHeight="1" x14ac:dyDescent="0.4">
      <c r="A18" s="318" t="s">
        <v>835</v>
      </c>
      <c r="B18" s="786" t="str">
        <f>+IF(様式１!$F$48="○","様式５",IF(様式１!$F$49="○","様式６",""))</f>
        <v/>
      </c>
      <c r="C18" s="787"/>
      <c r="D18" s="788" t="str">
        <f>+IF(様式１!$F$48="○",IF(様式５!$C23="","",様式５!$C23),IF(様式１!$F$49="○",IF(様式６!$C36="","",様式６!$C36),""))</f>
        <v/>
      </c>
      <c r="E18" s="788"/>
      <c r="F18" s="789" t="str">
        <f>+IF(D18="","",IF(B18="様式５",IF(様式５!$E23="","要確認",""),IF(保健所用確認シート!B18="様式６",IF(様式６!$E36="","要確認",""),"")))</f>
        <v/>
      </c>
      <c r="G18" s="789"/>
      <c r="H18" s="91"/>
      <c r="I18" s="318" t="s">
        <v>1052</v>
      </c>
      <c r="J18" s="786" t="str">
        <f>+IF(様式１!$F$48="○","様式５",IF(様式１!$F$49="○","様式６",""))</f>
        <v/>
      </c>
      <c r="K18" s="787"/>
      <c r="L18" s="788" t="str">
        <f>+IF(様式１!$F$48="○",IF(様式５!$C48="","",様式５!$C48),IF(様式１!$F$49="○",IF(様式６!$C61="","",様式６!$C61),""))</f>
        <v/>
      </c>
      <c r="M18" s="788"/>
      <c r="N18" s="789" t="str">
        <f>+IF(L18="","",IF(J18="様式５",IF(様式５!$E48="","要確認",""),IF(保健所用確認シート!J18="様式６",IF(様式６!$E61="","要確認",""),"")))</f>
        <v/>
      </c>
      <c r="O18" s="789"/>
      <c r="P18" s="91"/>
    </row>
    <row r="19" spans="1:17" ht="24.75" customHeight="1" x14ac:dyDescent="0.4">
      <c r="A19" s="318" t="s">
        <v>836</v>
      </c>
      <c r="B19" s="786" t="str">
        <f>+IF(様式１!$F$48="○","様式５",IF(様式１!$F$49="○","様式６",""))</f>
        <v/>
      </c>
      <c r="C19" s="787"/>
      <c r="D19" s="788" t="str">
        <f>+IF(様式１!$F$48="○",IF(様式５!$C24="","",様式５!$C24),IF(様式１!$F$49="○",IF(様式６!$C37="","",様式６!$C37),""))</f>
        <v/>
      </c>
      <c r="E19" s="788"/>
      <c r="F19" s="789" t="str">
        <f>+IF(D19="","",IF(B19="様式５",IF(様式５!$E24="","要確認",""),IF(保健所用確認シート!B19="様式６",IF(様式６!$E37="","要確認",""),"")))</f>
        <v/>
      </c>
      <c r="G19" s="789"/>
      <c r="H19" s="91"/>
      <c r="I19" s="318" t="s">
        <v>1053</v>
      </c>
      <c r="J19" s="786" t="str">
        <f>+IF(様式１!$F$48="○","様式５",IF(様式１!$F$49="○","様式６",""))</f>
        <v/>
      </c>
      <c r="K19" s="787"/>
      <c r="L19" s="788" t="str">
        <f>+IF(様式１!$F$48="○",IF(様式５!$C49="","",様式５!$C49),IF(様式１!$F$49="○",IF(様式６!$C62="","",様式６!$C62),""))</f>
        <v/>
      </c>
      <c r="M19" s="788"/>
      <c r="N19" s="789" t="str">
        <f>+IF(L19="","",IF(J19="様式５",IF(様式５!$E49="","要確認",""),IF(保健所用確認シート!J19="様式６",IF(様式６!$E62="","要確認",""),"")))</f>
        <v/>
      </c>
      <c r="O19" s="789"/>
      <c r="P19" s="91"/>
    </row>
    <row r="20" spans="1:17" ht="24.75" customHeight="1" x14ac:dyDescent="0.4">
      <c r="A20" s="318" t="s">
        <v>837</v>
      </c>
      <c r="B20" s="786" t="str">
        <f>+IF(様式１!$F$48="○","様式５",IF(様式１!$F$49="○","様式６",""))</f>
        <v/>
      </c>
      <c r="C20" s="787"/>
      <c r="D20" s="788" t="str">
        <f>+IF(様式１!$F$48="○",IF(様式５!$C25="","",様式５!$C25),IF(様式１!$F$49="○",IF(様式６!$C38="","",様式６!$C38),""))</f>
        <v/>
      </c>
      <c r="E20" s="788"/>
      <c r="F20" s="789" t="str">
        <f>+IF(D20="","",IF(B20="様式５",IF(様式５!$E25="","要確認",""),IF(保健所用確認シート!B20="様式６",IF(様式６!$E38="","要確認",""),"")))</f>
        <v/>
      </c>
      <c r="G20" s="789"/>
      <c r="H20" s="91"/>
      <c r="I20" s="318" t="s">
        <v>1054</v>
      </c>
      <c r="J20" s="786" t="str">
        <f>+IF(様式１!$F$48="○","様式５",IF(様式１!$F$49="○","様式６",""))</f>
        <v/>
      </c>
      <c r="K20" s="787"/>
      <c r="L20" s="788" t="str">
        <f>+IF(様式１!$F$48="○",IF(様式５!$C50="","",様式５!$C50),IF(様式１!$F$49="○",IF(様式６!$C63="","",様式６!$C63),""))</f>
        <v/>
      </c>
      <c r="M20" s="788"/>
      <c r="N20" s="789" t="str">
        <f>+IF(L20="","",IF(J20="様式５",IF(様式５!$E50="","要確認",""),IF(保健所用確認シート!J20="様式６",IF(様式６!$E63="","要確認",""),"")))</f>
        <v/>
      </c>
      <c r="O20" s="789"/>
      <c r="P20" s="91"/>
    </row>
    <row r="21" spans="1:17" ht="24.75" customHeight="1" x14ac:dyDescent="0.4">
      <c r="A21" s="318" t="s">
        <v>838</v>
      </c>
      <c r="B21" s="786" t="str">
        <f>+IF(様式１!$F$48="○","様式５",IF(様式１!$F$49="○","様式６",""))</f>
        <v/>
      </c>
      <c r="C21" s="787"/>
      <c r="D21" s="788" t="str">
        <f>+IF(様式１!$F$48="○",IF(様式５!$C26="","",様式５!$C26),IF(様式１!$F$49="○",IF(様式６!$C39="","",様式６!$C39),""))</f>
        <v/>
      </c>
      <c r="E21" s="788"/>
      <c r="F21" s="789" t="str">
        <f>+IF(D21="","",IF(B21="様式５",IF(様式５!$E26="","要確認",""),IF(保健所用確認シート!B21="様式６",IF(様式６!$E39="","要確認",""),"")))</f>
        <v/>
      </c>
      <c r="G21" s="789"/>
      <c r="H21" s="91"/>
      <c r="I21" s="318" t="s">
        <v>1055</v>
      </c>
      <c r="J21" s="786" t="str">
        <f>+IF(様式１!$F$48="○","様式５",IF(様式１!$F$49="○","様式６",""))</f>
        <v/>
      </c>
      <c r="K21" s="787"/>
      <c r="L21" s="788" t="str">
        <f>+IF(様式１!$F$48="○",IF(様式５!$C51="","",様式５!$C51),IF(様式１!$F$49="○",IF(様式６!$C64="","",様式６!$C64),""))</f>
        <v/>
      </c>
      <c r="M21" s="788"/>
      <c r="N21" s="789" t="str">
        <f>+IF(L21="","",IF(J21="様式５",IF(様式５!$E51="","要確認",""),IF(保健所用確認シート!J21="様式６",IF(様式６!$E64="","要確認",""),"")))</f>
        <v/>
      </c>
      <c r="O21" s="789"/>
      <c r="P21" s="91"/>
    </row>
    <row r="22" spans="1:17" ht="24.75" customHeight="1" x14ac:dyDescent="0.4">
      <c r="A22" s="318" t="s">
        <v>839</v>
      </c>
      <c r="B22" s="786" t="str">
        <f>+IF(様式１!$F$48="○","様式５",IF(様式１!$F$49="○","様式６",""))</f>
        <v/>
      </c>
      <c r="C22" s="787"/>
      <c r="D22" s="788" t="str">
        <f>+IF(様式１!$F$48="○",IF(様式５!$C27="","",様式５!$C27),IF(様式１!$F$49="○",IF(様式６!$C40="","",様式６!$C40),""))</f>
        <v/>
      </c>
      <c r="E22" s="788"/>
      <c r="F22" s="789" t="str">
        <f>+IF(D22="","",IF(B22="様式５",IF(様式５!$E27="","要確認",""),IF(保健所用確認シート!B22="様式６",IF(様式６!$E40="","要確認",""),"")))</f>
        <v/>
      </c>
      <c r="G22" s="789"/>
      <c r="H22" s="91"/>
      <c r="I22" s="318" t="s">
        <v>1056</v>
      </c>
      <c r="J22" s="786" t="str">
        <f>+IF(様式１!$F$48="○","様式５",IF(様式１!$F$49="○","様式６",""))</f>
        <v/>
      </c>
      <c r="K22" s="787"/>
      <c r="L22" s="788" t="str">
        <f>+IF(様式１!$F$48="○",IF(様式５!$C52="","",様式５!$C52),IF(様式１!$F$49="○",IF(様式６!$C65="","",様式６!$C65),""))</f>
        <v/>
      </c>
      <c r="M22" s="788"/>
      <c r="N22" s="789" t="str">
        <f>+IF(L22="","",IF(J22="様式５",IF(様式５!$E52="","要確認",""),IF(保健所用確認シート!J22="様式６",IF(様式６!$E65="","要確認",""),"")))</f>
        <v/>
      </c>
      <c r="O22" s="789"/>
      <c r="P22" s="91"/>
    </row>
    <row r="23" spans="1:17" ht="24.75" customHeight="1" x14ac:dyDescent="0.4">
      <c r="A23" s="318" t="s">
        <v>840</v>
      </c>
      <c r="B23" s="786" t="str">
        <f>+IF(様式１!$F$48="○","様式５",IF(様式１!$F$49="○","様式６",""))</f>
        <v/>
      </c>
      <c r="C23" s="787"/>
      <c r="D23" s="788" t="str">
        <f>+IF(様式１!$F$48="○",IF(様式５!$C28="","",様式５!$C28),IF(様式１!$F$49="○",IF(様式６!$C41="","",様式６!$C41),""))</f>
        <v/>
      </c>
      <c r="E23" s="788"/>
      <c r="F23" s="789" t="str">
        <f>+IF(D23="","",IF(B23="様式５",IF(様式５!$E28="","要確認",""),IF(保健所用確認シート!B23="様式６",IF(様式６!$E41="","要確認",""),"")))</f>
        <v/>
      </c>
      <c r="G23" s="789"/>
      <c r="H23" s="91"/>
      <c r="I23" s="318" t="s">
        <v>1057</v>
      </c>
      <c r="J23" s="786" t="str">
        <f>+IF(様式１!$F$48="○","様式５",IF(様式１!$F$49="○","様式６",""))</f>
        <v/>
      </c>
      <c r="K23" s="787"/>
      <c r="L23" s="788" t="str">
        <f>+IF(様式１!$F$48="○",IF(様式５!$C53="","",様式５!$C53),IF(様式１!$F$49="○",IF(様式６!$C66="","",様式６!$C66),""))</f>
        <v/>
      </c>
      <c r="M23" s="788"/>
      <c r="N23" s="789" t="str">
        <f>+IF(L23="","",IF(J23="様式５",IF(様式５!$E53="","要確認",""),IF(保健所用確認シート!J23="様式６",IF(様式６!$E66="","要確認",""),"")))</f>
        <v/>
      </c>
      <c r="O23" s="789"/>
      <c r="P23" s="91"/>
    </row>
    <row r="24" spans="1:17" ht="24.75" customHeight="1" x14ac:dyDescent="0.4">
      <c r="A24" s="318" t="s">
        <v>841</v>
      </c>
      <c r="B24" s="786" t="str">
        <f>+IF(様式１!$F$48="○","様式５",IF(様式１!$F$49="○","様式６",""))</f>
        <v/>
      </c>
      <c r="C24" s="787"/>
      <c r="D24" s="788" t="str">
        <f>+IF(様式１!$F$48="○",IF(様式５!$C29="","",様式５!$C29),IF(様式１!$F$49="○",IF(様式６!$C42="","",様式６!$C42),""))</f>
        <v/>
      </c>
      <c r="E24" s="788"/>
      <c r="F24" s="789" t="str">
        <f>+IF(D24="","",IF(B24="様式５",IF(様式５!$E29="","要確認",""),IF(保健所用確認シート!B24="様式６",IF(様式６!$E42="","要確認",""),"")))</f>
        <v/>
      </c>
      <c r="G24" s="789"/>
      <c r="H24" s="91"/>
      <c r="I24" s="318" t="s">
        <v>1058</v>
      </c>
      <c r="J24" s="786" t="str">
        <f>+IF(様式１!$F$48="○","様式５",IF(様式１!$F$49="○","様式６",""))</f>
        <v/>
      </c>
      <c r="K24" s="787"/>
      <c r="L24" s="788" t="str">
        <f>+IF(様式１!$F$48="○",IF(様式５!$C54="","",様式５!$C54),IF(様式１!$F$49="○",IF(様式６!$C67="","",様式６!$C67),""))</f>
        <v/>
      </c>
      <c r="M24" s="788"/>
      <c r="N24" s="789" t="str">
        <f>+IF(L24="","",IF(J24="様式５",IF(様式５!$E54="","要確認",""),IF(保健所用確認シート!J24="様式６",IF(様式６!$E67="","要確認",""),"")))</f>
        <v/>
      </c>
      <c r="O24" s="789"/>
      <c r="P24" s="91"/>
    </row>
    <row r="25" spans="1:17" ht="24.75" customHeight="1" x14ac:dyDescent="0.4">
      <c r="A25" s="318" t="s">
        <v>842</v>
      </c>
      <c r="B25" s="786" t="str">
        <f>+IF(様式１!$F$48="○","様式５",IF(様式１!$F$49="○","様式６",""))</f>
        <v/>
      </c>
      <c r="C25" s="787"/>
      <c r="D25" s="788" t="str">
        <f>+IF(様式１!$F$48="○",IF(様式５!$C30="","",様式５!$C30),IF(様式１!$F$49="○",IF(様式６!$C43="","",様式６!$C43),""))</f>
        <v/>
      </c>
      <c r="E25" s="788"/>
      <c r="F25" s="789" t="str">
        <f>+IF(D25="","",IF(B25="様式５",IF(様式５!$E30="","要確認",""),IF(保健所用確認シート!B25="様式６",IF(様式６!$E43="","要確認",""),"")))</f>
        <v/>
      </c>
      <c r="G25" s="789"/>
      <c r="H25" s="91"/>
      <c r="I25" s="318" t="s">
        <v>1059</v>
      </c>
      <c r="J25" s="786" t="str">
        <f>+IF(様式１!$F$48="○","様式５",IF(様式１!$F$49="○","様式６",""))</f>
        <v/>
      </c>
      <c r="K25" s="787"/>
      <c r="L25" s="788" t="str">
        <f>+IF(様式１!$F$48="○",IF(様式５!$C55="","",様式５!$C55),IF(様式１!$F$49="○",IF(様式６!$C68="","",様式６!$C68),""))</f>
        <v/>
      </c>
      <c r="M25" s="788"/>
      <c r="N25" s="789" t="str">
        <f>+IF(L25="","",IF(J25="様式５",IF(様式５!$E55="","要確認",""),IF(保健所用確認シート!J25="様式６",IF(様式６!$E68="","要確認",""),"")))</f>
        <v/>
      </c>
      <c r="O25" s="789"/>
      <c r="P25" s="91"/>
    </row>
    <row r="26" spans="1:17" ht="24.75" customHeight="1" x14ac:dyDescent="0.4">
      <c r="A26" s="318" t="s">
        <v>843</v>
      </c>
      <c r="B26" s="786" t="str">
        <f>+IF(様式１!$F$48="○","様式５",IF(様式１!$F$49="○","様式６",""))</f>
        <v/>
      </c>
      <c r="C26" s="787"/>
      <c r="D26" s="788" t="str">
        <f>+IF(様式１!$F$48="○",IF(様式５!$C31="","",様式５!$C31),IF(様式１!$F$49="○",IF(様式６!$C44="","",様式６!$C44),""))</f>
        <v/>
      </c>
      <c r="E26" s="788"/>
      <c r="F26" s="789" t="str">
        <f>+IF(D26="","",IF(B26="様式５",IF(様式５!$E31="","要確認",""),IF(保健所用確認シート!B26="様式６",IF(様式６!$E44="","要確認",""),"")))</f>
        <v/>
      </c>
      <c r="G26" s="789"/>
      <c r="H26" s="91"/>
      <c r="I26" s="318" t="s">
        <v>1060</v>
      </c>
      <c r="J26" s="786" t="str">
        <f>+IF(様式１!$F$48="○","様式５",IF(様式１!$F$49="○","様式６",""))</f>
        <v/>
      </c>
      <c r="K26" s="787"/>
      <c r="L26" s="788" t="str">
        <f>+IF(様式１!$F$48="○",IF(様式５!$C56="","",様式５!$C56),IF(様式１!$F$49="○",IF(様式６!$C69="","",様式６!$C69),""))</f>
        <v/>
      </c>
      <c r="M26" s="788"/>
      <c r="N26" s="789" t="str">
        <f>+IF(L26="","",IF(J26="様式５",IF(様式５!$E56="","要確認",""),IF(保健所用確認シート!J26="様式６",IF(様式６!$E69="","要確認",""),"")))</f>
        <v/>
      </c>
      <c r="O26" s="789"/>
      <c r="P26" s="91"/>
    </row>
    <row r="27" spans="1:17" ht="24.75" customHeight="1" x14ac:dyDescent="0.4">
      <c r="A27" s="318" t="s">
        <v>844</v>
      </c>
      <c r="B27" s="786" t="str">
        <f>+IF(様式１!$F$48="○","様式５",IF(様式１!$F$49="○","様式６",""))</f>
        <v/>
      </c>
      <c r="C27" s="787"/>
      <c r="D27" s="788" t="str">
        <f>+IF(様式１!$F$48="○",IF(様式５!$C32="","",様式５!$C32),IF(様式１!$F$49="○",IF(様式６!$C45="","",様式６!$C45),""))</f>
        <v/>
      </c>
      <c r="E27" s="788"/>
      <c r="F27" s="789" t="str">
        <f>+IF(D27="","",IF(B27="様式５",IF(様式５!$E32="","要確認",""),IF(保健所用確認シート!B27="様式６",IF(様式６!$E45="","要確認",""),"")))</f>
        <v/>
      </c>
      <c r="G27" s="789"/>
      <c r="H27" s="91"/>
      <c r="I27" s="318" t="s">
        <v>1061</v>
      </c>
      <c r="J27" s="786" t="str">
        <f>+IF(様式１!$F$48="○","様式５",IF(様式１!$F$49="○","様式６",""))</f>
        <v/>
      </c>
      <c r="K27" s="787"/>
      <c r="L27" s="788" t="str">
        <f>+IF(様式１!$F$48="○",IF(様式５!$C57="","",様式５!$C57),IF(様式１!$F$49="○",IF(様式６!$C70="","",様式６!$C70),""))</f>
        <v/>
      </c>
      <c r="M27" s="788"/>
      <c r="N27" s="789" t="str">
        <f>+IF(L27="","",IF(J27="様式５",IF(様式５!$E57="","要確認",""),IF(保健所用確認シート!J27="様式６",IF(様式６!$E70="","要確認",""),"")))</f>
        <v/>
      </c>
      <c r="O27" s="789"/>
      <c r="P27" s="91"/>
    </row>
    <row r="28" spans="1:17" ht="24.75" customHeight="1" x14ac:dyDescent="0.4">
      <c r="A28" s="318" t="s">
        <v>845</v>
      </c>
      <c r="B28" s="786" t="str">
        <f>+IF(様式１!$F$48="○","様式５",IF(様式１!$F$49="○","様式６",""))</f>
        <v/>
      </c>
      <c r="C28" s="787"/>
      <c r="D28" s="788" t="str">
        <f>+IF(様式１!$F$48="○",IF(様式５!$C33="","",様式５!$C33),IF(様式１!$F$49="○",IF(様式６!$C46="","",様式６!$C46),""))</f>
        <v/>
      </c>
      <c r="E28" s="788"/>
      <c r="F28" s="789" t="str">
        <f>+IF(D28="","",IF(B28="様式５",IF(様式５!$E33="","要確認",""),IF(保健所用確認シート!B28="様式６",IF(様式６!$E46="","要確認",""),"")))</f>
        <v/>
      </c>
      <c r="G28" s="789"/>
      <c r="H28" s="91"/>
      <c r="I28" s="318" t="s">
        <v>1062</v>
      </c>
      <c r="J28" s="786" t="str">
        <f>+IF(様式１!$F$48="○","様式５",IF(様式１!$F$49="○","様式６",""))</f>
        <v/>
      </c>
      <c r="K28" s="787"/>
      <c r="L28" s="788" t="str">
        <f>+IF(様式１!$F$48="○",IF(様式５!$C58="","",様式５!$C58),IF(様式１!$F$49="○",IF(様式６!$C71="","",様式６!$C71),""))</f>
        <v/>
      </c>
      <c r="M28" s="788"/>
      <c r="N28" s="789" t="str">
        <f>+IF(L28="","",IF(J28="様式５",IF(様式５!$E58="","要確認",""),IF(保健所用確認シート!J28="様式６",IF(様式６!$E71="","要確認",""),"")))</f>
        <v/>
      </c>
      <c r="O28" s="789"/>
      <c r="P28" s="91"/>
    </row>
    <row r="29" spans="1:17" ht="24.75" customHeight="1" x14ac:dyDescent="0.4">
      <c r="A29" s="318" t="s">
        <v>846</v>
      </c>
      <c r="B29" s="786" t="str">
        <f>+IF(様式１!$F$48="○","様式５",IF(様式１!$F$49="○","様式６",""))</f>
        <v/>
      </c>
      <c r="C29" s="787"/>
      <c r="D29" s="788" t="str">
        <f>+IF(様式１!$F$48="○",IF(様式５!$C34="","",様式５!$C34),IF(様式１!$F$49="○",IF(様式６!$C47="","",様式６!$C47),""))</f>
        <v/>
      </c>
      <c r="E29" s="788"/>
      <c r="F29" s="789" t="str">
        <f>+IF(D29="","",IF(B29="様式５",IF(様式５!$E34="","要確認",""),IF(保健所用確認シート!B29="様式６",IF(様式６!$E47="","要確認",""),"")))</f>
        <v/>
      </c>
      <c r="G29" s="789"/>
      <c r="H29" s="91"/>
      <c r="I29" s="318" t="s">
        <v>1063</v>
      </c>
      <c r="J29" s="786" t="str">
        <f>+IF(様式１!$F$48="○","様式５",IF(様式１!$F$49="○","様式６",""))</f>
        <v/>
      </c>
      <c r="K29" s="787"/>
      <c r="L29" s="788" t="str">
        <f>+IF(様式１!$F$48="○",IF(様式５!$C59="","",様式５!$C59),IF(様式１!$F$49="○",IF(様式６!$C72="","",様式６!$C72),""))</f>
        <v/>
      </c>
      <c r="M29" s="788"/>
      <c r="N29" s="789" t="str">
        <f>+IF(L29="","",IF(J29="様式５",IF(様式５!$E59="","要確認",""),IF(保健所用確認シート!J29="様式６",IF(様式６!$E72="","要確認",""),"")))</f>
        <v/>
      </c>
      <c r="O29" s="789"/>
      <c r="P29" s="91"/>
    </row>
    <row r="30" spans="1:17" ht="24.75" customHeight="1" x14ac:dyDescent="0.4">
      <c r="A30" s="318" t="s">
        <v>847</v>
      </c>
      <c r="B30" s="786" t="str">
        <f>+IF(様式１!$F$48="○","様式５",IF(様式１!$F$49="○","様式６",""))</f>
        <v/>
      </c>
      <c r="C30" s="787"/>
      <c r="D30" s="788" t="str">
        <f>+IF(様式１!$F$48="○",IF(様式５!$C35="","",様式５!$C35),IF(様式１!$F$49="○",IF(様式６!$C48="","",様式６!$C48),""))</f>
        <v/>
      </c>
      <c r="E30" s="788"/>
      <c r="F30" s="789" t="str">
        <f>+IF(D30="","",IF(B30="様式５",IF(様式５!$E35="","要確認",""),IF(保健所用確認シート!B30="様式６",IF(様式６!$E48="","要確認",""),"")))</f>
        <v/>
      </c>
      <c r="G30" s="789"/>
      <c r="H30" s="91"/>
      <c r="I30" s="318" t="s">
        <v>1064</v>
      </c>
      <c r="J30" s="786" t="str">
        <f>+IF(様式１!$F$48="○","様式５",IF(様式１!$F$49="○","様式６",""))</f>
        <v/>
      </c>
      <c r="K30" s="787"/>
      <c r="L30" s="788" t="str">
        <f>+IF(様式１!$F$48="○",IF(様式５!$C60="","",様式５!$C60),IF(様式１!$F$49="○",IF(様式６!$C73="","",様式６!$C73),""))</f>
        <v/>
      </c>
      <c r="M30" s="788"/>
      <c r="N30" s="789" t="str">
        <f>+IF(L30="","",IF(J30="様式５",IF(様式５!$E60="","要確認",""),IF(保健所用確認シート!J30="様式６",IF(様式６!$E73="","要確認",""),"")))</f>
        <v/>
      </c>
      <c r="O30" s="789"/>
      <c r="P30" s="91"/>
    </row>
    <row r="31" spans="1:17" x14ac:dyDescent="0.4">
      <c r="A31" s="91"/>
      <c r="B31" s="91"/>
      <c r="C31" s="91"/>
      <c r="D31" s="91"/>
      <c r="E31" s="91"/>
      <c r="F31" s="91"/>
      <c r="G31" s="91"/>
      <c r="H31" s="91"/>
      <c r="I31" s="91"/>
      <c r="J31" s="91"/>
      <c r="K31" s="91"/>
      <c r="L31" s="91"/>
      <c r="M31" s="91"/>
      <c r="N31" s="91"/>
      <c r="O31" s="91"/>
      <c r="P31" s="91"/>
    </row>
    <row r="32" spans="1:17" s="361" customFormat="1" ht="30" x14ac:dyDescent="0.4">
      <c r="A32" s="358" t="s">
        <v>1208</v>
      </c>
      <c r="B32" s="359"/>
      <c r="C32" s="359"/>
      <c r="D32" s="359"/>
      <c r="E32" s="359"/>
      <c r="F32" s="359"/>
      <c r="G32" s="359"/>
      <c r="H32" s="359"/>
      <c r="I32" s="359"/>
      <c r="J32" s="359"/>
      <c r="K32" s="359"/>
      <c r="L32" s="359"/>
      <c r="M32" s="359"/>
      <c r="N32" s="359"/>
      <c r="O32" s="359"/>
      <c r="P32" s="359"/>
      <c r="Q32" s="360"/>
    </row>
    <row r="33" spans="1:17" s="364" customFormat="1" ht="45.75" customHeight="1" thickBot="1" x14ac:dyDescent="0.45">
      <c r="A33" s="362" t="s">
        <v>1162</v>
      </c>
      <c r="B33" s="362"/>
      <c r="C33" s="362"/>
      <c r="D33" s="362"/>
      <c r="E33" s="362"/>
      <c r="F33" s="362"/>
      <c r="G33" s="362"/>
      <c r="H33" s="362"/>
      <c r="I33" s="362"/>
      <c r="J33" s="362"/>
      <c r="K33" s="362"/>
      <c r="L33" s="362"/>
      <c r="M33" s="362"/>
      <c r="N33" s="362"/>
      <c r="O33" s="362"/>
      <c r="P33" s="362"/>
      <c r="Q33" s="363"/>
    </row>
    <row r="34" spans="1:17" x14ac:dyDescent="0.4">
      <c r="A34" s="788" t="s">
        <v>867</v>
      </c>
      <c r="B34" s="792" t="s">
        <v>915</v>
      </c>
      <c r="C34" s="792"/>
      <c r="D34" s="792" t="s">
        <v>700</v>
      </c>
      <c r="E34" s="792"/>
      <c r="F34" s="798" t="s">
        <v>699</v>
      </c>
      <c r="G34" s="798" t="s">
        <v>703</v>
      </c>
      <c r="H34" s="798"/>
      <c r="I34" s="798"/>
      <c r="J34" s="798"/>
      <c r="K34" s="798"/>
      <c r="L34" s="798"/>
      <c r="M34" s="799"/>
      <c r="N34" s="794" t="s">
        <v>865</v>
      </c>
      <c r="O34" s="796" t="s">
        <v>864</v>
      </c>
      <c r="P34" s="790" t="s">
        <v>866</v>
      </c>
    </row>
    <row r="35" spans="1:17" ht="45.75" customHeight="1" x14ac:dyDescent="0.4">
      <c r="A35" s="788"/>
      <c r="B35" s="792"/>
      <c r="C35" s="792"/>
      <c r="D35" s="792"/>
      <c r="E35" s="792"/>
      <c r="F35" s="798"/>
      <c r="G35" s="319" t="s">
        <v>702</v>
      </c>
      <c r="H35" s="319" t="s">
        <v>701</v>
      </c>
      <c r="I35" s="319" t="s">
        <v>629</v>
      </c>
      <c r="J35" s="319" t="s">
        <v>863</v>
      </c>
      <c r="K35" s="319" t="s">
        <v>810</v>
      </c>
      <c r="L35" s="319" t="s">
        <v>1124</v>
      </c>
      <c r="M35" s="320" t="s">
        <v>811</v>
      </c>
      <c r="N35" s="795"/>
      <c r="O35" s="797"/>
      <c r="P35" s="791"/>
    </row>
    <row r="36" spans="1:17" ht="23.25" customHeight="1" x14ac:dyDescent="0.4">
      <c r="A36" s="317" t="s">
        <v>812</v>
      </c>
      <c r="B36" s="782" t="str">
        <f>+IF(病棟機能確認票!C10="","",病棟機能確認票!C10)</f>
        <v/>
      </c>
      <c r="C36" s="783"/>
      <c r="D36" s="784" t="str">
        <f>+IF(病棟機能確認票!E10="","",病棟機能確認票!E10)</f>
        <v/>
      </c>
      <c r="E36" s="785"/>
      <c r="F36" s="321" t="str">
        <f>+IF(病棟機能確認票!F10="","",病棟機能確認票!F10)</f>
        <v/>
      </c>
      <c r="G36" s="384" t="str">
        <f>+IF(病棟機能確認票!G10="","",病棟機能確認票!G10)</f>
        <v/>
      </c>
      <c r="H36" s="384" t="str">
        <f>+IF(病棟機能確認票!H10="","",病棟機能確認票!H10)</f>
        <v/>
      </c>
      <c r="I36" s="384" t="str">
        <f>+IF(病棟機能確認票!I10="","",病棟機能確認票!I10)</f>
        <v/>
      </c>
      <c r="J36" s="384" t="str">
        <f>+IF(病棟機能確認票!J10="","",病棟機能確認票!J10)</f>
        <v/>
      </c>
      <c r="K36" s="384" t="str">
        <f>+IF(病棟機能確認票!K10="","",病棟機能確認票!K10)</f>
        <v/>
      </c>
      <c r="L36" s="384" t="str">
        <f>+IF(病棟機能確認票!L10="","",病棟機能確認票!L10)</f>
        <v/>
      </c>
      <c r="M36" s="385" t="str">
        <f>+IF(病棟機能確認票!M10="","",病棟機能確認票!M10)</f>
        <v/>
      </c>
      <c r="N36" s="322" t="str">
        <f>+IF(病棟機能確認票!N10="","",病棟機能確認票!N10)</f>
        <v/>
      </c>
      <c r="O36" s="323" t="str">
        <f>+IF(様式１!$F$48="○",IF(様式５!E11="","",様式５!E11),IF(様式１!$F$49="○",IF(様式６!E24="","",様式６!E24),""))</f>
        <v/>
      </c>
      <c r="P36" s="324" t="str">
        <f t="shared" ref="P36:P67" si="0">+IF(N36=O36,"",IF(AND(Q36&gt;=40,Q36&lt;=43),IF(N36="急性期",IF(O36="回復期_地域","","要確認"),"要確認"),"要確認"))</f>
        <v/>
      </c>
      <c r="Q36" s="349" t="e">
        <f t="shared" ref="Q36:Q67" si="1">+VALUE(LEFT(D36,2))</f>
        <v>#VALUE!</v>
      </c>
    </row>
    <row r="37" spans="1:17" ht="23.25" customHeight="1" x14ac:dyDescent="0.4">
      <c r="A37" s="317" t="s">
        <v>813</v>
      </c>
      <c r="B37" s="782" t="str">
        <f>+IF(病棟機能確認票!C11="","",病棟機能確認票!C11)</f>
        <v/>
      </c>
      <c r="C37" s="783"/>
      <c r="D37" s="784" t="str">
        <f>+IF(病棟機能確認票!E11="","",病棟機能確認票!E11)</f>
        <v/>
      </c>
      <c r="E37" s="785"/>
      <c r="F37" s="321" t="str">
        <f>+IF(病棟機能確認票!F11="","",病棟機能確認票!F11)</f>
        <v/>
      </c>
      <c r="G37" s="384" t="str">
        <f>+IF(病棟機能確認票!G11="","",病棟機能確認票!G11)</f>
        <v/>
      </c>
      <c r="H37" s="384" t="str">
        <f>+IF(病棟機能確認票!H11="","",病棟機能確認票!H11)</f>
        <v/>
      </c>
      <c r="I37" s="384" t="str">
        <f>+IF(病棟機能確認票!I11="","",病棟機能確認票!I11)</f>
        <v/>
      </c>
      <c r="J37" s="384" t="str">
        <f>+IF(病棟機能確認票!J11="","",病棟機能確認票!J11)</f>
        <v/>
      </c>
      <c r="K37" s="384" t="str">
        <f>+IF(病棟機能確認票!K11="","",病棟機能確認票!K11)</f>
        <v/>
      </c>
      <c r="L37" s="384" t="str">
        <f>+IF(病棟機能確認票!L11="","",病棟機能確認票!L11)</f>
        <v/>
      </c>
      <c r="M37" s="385" t="str">
        <f>+IF(病棟機能確認票!M11="","",病棟機能確認票!M11)</f>
        <v/>
      </c>
      <c r="N37" s="322" t="str">
        <f>+IF(病棟機能確認票!N11="","",病棟機能確認票!N11)</f>
        <v/>
      </c>
      <c r="O37" s="323" t="str">
        <f>+IF(様式１!$F$48="○",IF(様式５!E12="","",様式５!E12),IF(様式１!$F$49="○",IF(様式６!E25="","",様式６!E25),""))</f>
        <v/>
      </c>
      <c r="P37" s="324" t="str">
        <f t="shared" si="0"/>
        <v/>
      </c>
      <c r="Q37" s="349" t="e">
        <f t="shared" si="1"/>
        <v>#VALUE!</v>
      </c>
    </row>
    <row r="38" spans="1:17" ht="23.25" customHeight="1" x14ac:dyDescent="0.4">
      <c r="A38" s="317" t="s">
        <v>814</v>
      </c>
      <c r="B38" s="782" t="str">
        <f>+IF(病棟機能確認票!C12="","",病棟機能確認票!C12)</f>
        <v/>
      </c>
      <c r="C38" s="783"/>
      <c r="D38" s="784" t="str">
        <f>+IF(病棟機能確認票!E12="","",病棟機能確認票!E12)</f>
        <v/>
      </c>
      <c r="E38" s="785"/>
      <c r="F38" s="321" t="str">
        <f>+IF(病棟機能確認票!F12="","",病棟機能確認票!F12)</f>
        <v/>
      </c>
      <c r="G38" s="384" t="str">
        <f>+IF(病棟機能確認票!G12="","",病棟機能確認票!G12)</f>
        <v/>
      </c>
      <c r="H38" s="384" t="str">
        <f>+IF(病棟機能確認票!H12="","",病棟機能確認票!H12)</f>
        <v/>
      </c>
      <c r="I38" s="384" t="str">
        <f>+IF(病棟機能確認票!I12="","",病棟機能確認票!I12)</f>
        <v/>
      </c>
      <c r="J38" s="384" t="str">
        <f>+IF(病棟機能確認票!J12="","",病棟機能確認票!J12)</f>
        <v/>
      </c>
      <c r="K38" s="384" t="str">
        <f>+IF(病棟機能確認票!K12="","",病棟機能確認票!K12)</f>
        <v/>
      </c>
      <c r="L38" s="384" t="str">
        <f>+IF(病棟機能確認票!L12="","",病棟機能確認票!L12)</f>
        <v/>
      </c>
      <c r="M38" s="385" t="str">
        <f>+IF(病棟機能確認票!M12="","",病棟機能確認票!M12)</f>
        <v/>
      </c>
      <c r="N38" s="322" t="str">
        <f>+IF(病棟機能確認票!N12="","",病棟機能確認票!N12)</f>
        <v/>
      </c>
      <c r="O38" s="323" t="str">
        <f>+IF(様式１!$F$48="○",IF(様式５!E13="","",様式５!E13),IF(様式１!$F$49="○",IF(様式６!E26="","",様式６!E26),""))</f>
        <v/>
      </c>
      <c r="P38" s="324" t="str">
        <f t="shared" si="0"/>
        <v/>
      </c>
      <c r="Q38" s="349" t="e">
        <f t="shared" si="1"/>
        <v>#VALUE!</v>
      </c>
    </row>
    <row r="39" spans="1:17" ht="23.25" customHeight="1" x14ac:dyDescent="0.4">
      <c r="A39" s="317" t="s">
        <v>815</v>
      </c>
      <c r="B39" s="782" t="str">
        <f>+IF(病棟機能確認票!C13="","",病棟機能確認票!C13)</f>
        <v/>
      </c>
      <c r="C39" s="783"/>
      <c r="D39" s="784" t="str">
        <f>+IF(病棟機能確認票!E13="","",病棟機能確認票!E13)</f>
        <v/>
      </c>
      <c r="E39" s="785"/>
      <c r="F39" s="321" t="str">
        <f>+IF(病棟機能確認票!F13="","",病棟機能確認票!F13)</f>
        <v/>
      </c>
      <c r="G39" s="384" t="str">
        <f>+IF(病棟機能確認票!G13="","",病棟機能確認票!G13)</f>
        <v/>
      </c>
      <c r="H39" s="384" t="str">
        <f>+IF(病棟機能確認票!H13="","",病棟機能確認票!H13)</f>
        <v/>
      </c>
      <c r="I39" s="384" t="str">
        <f>+IF(病棟機能確認票!I13="","",病棟機能確認票!I13)</f>
        <v/>
      </c>
      <c r="J39" s="384" t="str">
        <f>+IF(病棟機能確認票!J13="","",病棟機能確認票!J13)</f>
        <v/>
      </c>
      <c r="K39" s="384" t="str">
        <f>+IF(病棟機能確認票!K13="","",病棟機能確認票!K13)</f>
        <v/>
      </c>
      <c r="L39" s="384" t="str">
        <f>+IF(病棟機能確認票!L13="","",病棟機能確認票!L13)</f>
        <v/>
      </c>
      <c r="M39" s="385" t="str">
        <f>+IF(病棟機能確認票!M13="","",病棟機能確認票!M13)</f>
        <v/>
      </c>
      <c r="N39" s="322" t="str">
        <f>+IF(病棟機能確認票!N13="","",病棟機能確認票!N13)</f>
        <v/>
      </c>
      <c r="O39" s="323" t="str">
        <f>+IF(様式１!$F$48="○",IF(様式５!E14="","",様式５!E14),IF(様式１!$F$49="○",IF(様式６!E27="","",様式６!E27),""))</f>
        <v/>
      </c>
      <c r="P39" s="324" t="str">
        <f t="shared" si="0"/>
        <v/>
      </c>
      <c r="Q39" s="349" t="e">
        <f t="shared" si="1"/>
        <v>#VALUE!</v>
      </c>
    </row>
    <row r="40" spans="1:17" ht="23.25" customHeight="1" x14ac:dyDescent="0.4">
      <c r="A40" s="317" t="s">
        <v>816</v>
      </c>
      <c r="B40" s="782" t="str">
        <f>+IF(病棟機能確認票!C14="","",病棟機能確認票!C14)</f>
        <v/>
      </c>
      <c r="C40" s="783"/>
      <c r="D40" s="784" t="str">
        <f>+IF(病棟機能確認票!E14="","",病棟機能確認票!E14)</f>
        <v/>
      </c>
      <c r="E40" s="785"/>
      <c r="F40" s="321" t="str">
        <f>+IF(病棟機能確認票!F14="","",病棟機能確認票!F14)</f>
        <v/>
      </c>
      <c r="G40" s="384" t="str">
        <f>+IF(病棟機能確認票!G14="","",病棟機能確認票!G14)</f>
        <v/>
      </c>
      <c r="H40" s="384" t="str">
        <f>+IF(病棟機能確認票!H14="","",病棟機能確認票!H14)</f>
        <v/>
      </c>
      <c r="I40" s="384" t="str">
        <f>+IF(病棟機能確認票!I14="","",病棟機能確認票!I14)</f>
        <v/>
      </c>
      <c r="J40" s="384" t="str">
        <f>+IF(病棟機能確認票!J14="","",病棟機能確認票!J14)</f>
        <v/>
      </c>
      <c r="K40" s="384" t="str">
        <f>+IF(病棟機能確認票!K14="","",病棟機能確認票!K14)</f>
        <v/>
      </c>
      <c r="L40" s="384" t="str">
        <f>+IF(病棟機能確認票!L14="","",病棟機能確認票!L14)</f>
        <v/>
      </c>
      <c r="M40" s="385" t="str">
        <f>+IF(病棟機能確認票!M14="","",病棟機能確認票!M14)</f>
        <v/>
      </c>
      <c r="N40" s="322" t="str">
        <f>+IF(病棟機能確認票!N14="","",病棟機能確認票!N14)</f>
        <v/>
      </c>
      <c r="O40" s="323" t="str">
        <f>+IF(様式１!$F$48="○",IF(様式５!E15="","",様式５!E15),IF(様式１!$F$49="○",IF(様式６!E28="","",様式６!E28),""))</f>
        <v/>
      </c>
      <c r="P40" s="324" t="str">
        <f t="shared" si="0"/>
        <v/>
      </c>
      <c r="Q40" s="349" t="e">
        <f t="shared" si="1"/>
        <v>#VALUE!</v>
      </c>
    </row>
    <row r="41" spans="1:17" ht="23.25" customHeight="1" x14ac:dyDescent="0.4">
      <c r="A41" s="317" t="s">
        <v>817</v>
      </c>
      <c r="B41" s="782" t="str">
        <f>+IF(病棟機能確認票!C15="","",病棟機能確認票!C15)</f>
        <v/>
      </c>
      <c r="C41" s="783"/>
      <c r="D41" s="784" t="str">
        <f>+IF(病棟機能確認票!E15="","",病棟機能確認票!E15)</f>
        <v/>
      </c>
      <c r="E41" s="785"/>
      <c r="F41" s="321" t="str">
        <f>+IF(病棟機能確認票!F15="","",病棟機能確認票!F15)</f>
        <v/>
      </c>
      <c r="G41" s="384" t="str">
        <f>+IF(病棟機能確認票!G15="","",病棟機能確認票!G15)</f>
        <v/>
      </c>
      <c r="H41" s="384" t="str">
        <f>+IF(病棟機能確認票!H15="","",病棟機能確認票!H15)</f>
        <v/>
      </c>
      <c r="I41" s="384" t="str">
        <f>+IF(病棟機能確認票!I15="","",病棟機能確認票!I15)</f>
        <v/>
      </c>
      <c r="J41" s="384" t="str">
        <f>+IF(病棟機能確認票!J15="","",病棟機能確認票!J15)</f>
        <v/>
      </c>
      <c r="K41" s="384" t="str">
        <f>+IF(病棟機能確認票!K15="","",病棟機能確認票!K15)</f>
        <v/>
      </c>
      <c r="L41" s="384" t="str">
        <f>+IF(病棟機能確認票!L15="","",病棟機能確認票!L15)</f>
        <v/>
      </c>
      <c r="M41" s="385" t="str">
        <f>+IF(病棟機能確認票!M15="","",病棟機能確認票!M15)</f>
        <v/>
      </c>
      <c r="N41" s="322" t="str">
        <f>+IF(病棟機能確認票!N15="","",病棟機能確認票!N15)</f>
        <v/>
      </c>
      <c r="O41" s="323" t="str">
        <f>+IF(様式１!$F$48="○",IF(様式５!E16="","",様式５!E16),IF(様式１!$F$49="○",IF(様式６!E29="","",様式６!E29),""))</f>
        <v/>
      </c>
      <c r="P41" s="324" t="str">
        <f t="shared" si="0"/>
        <v/>
      </c>
      <c r="Q41" s="349" t="e">
        <f t="shared" si="1"/>
        <v>#VALUE!</v>
      </c>
    </row>
    <row r="42" spans="1:17" ht="23.25" customHeight="1" x14ac:dyDescent="0.4">
      <c r="A42" s="317" t="s">
        <v>818</v>
      </c>
      <c r="B42" s="782" t="str">
        <f>+IF(病棟機能確認票!C16="","",病棟機能確認票!C16)</f>
        <v/>
      </c>
      <c r="C42" s="783"/>
      <c r="D42" s="784" t="str">
        <f>+IF(病棟機能確認票!E16="","",病棟機能確認票!E16)</f>
        <v/>
      </c>
      <c r="E42" s="785"/>
      <c r="F42" s="321" t="str">
        <f>+IF(病棟機能確認票!F16="","",病棟機能確認票!F16)</f>
        <v/>
      </c>
      <c r="G42" s="384" t="str">
        <f>+IF(病棟機能確認票!G16="","",病棟機能確認票!G16)</f>
        <v/>
      </c>
      <c r="H42" s="384" t="str">
        <f>+IF(病棟機能確認票!H16="","",病棟機能確認票!H16)</f>
        <v/>
      </c>
      <c r="I42" s="384" t="str">
        <f>+IF(病棟機能確認票!I16="","",病棟機能確認票!I16)</f>
        <v/>
      </c>
      <c r="J42" s="384" t="str">
        <f>+IF(病棟機能確認票!J16="","",病棟機能確認票!J16)</f>
        <v/>
      </c>
      <c r="K42" s="384" t="str">
        <f>+IF(病棟機能確認票!K16="","",病棟機能確認票!K16)</f>
        <v/>
      </c>
      <c r="L42" s="384" t="str">
        <f>+IF(病棟機能確認票!L16="","",病棟機能確認票!L16)</f>
        <v/>
      </c>
      <c r="M42" s="385" t="str">
        <f>+IF(病棟機能確認票!M16="","",病棟機能確認票!M16)</f>
        <v/>
      </c>
      <c r="N42" s="322" t="str">
        <f>+IF(病棟機能確認票!N16="","",病棟機能確認票!N16)</f>
        <v/>
      </c>
      <c r="O42" s="323" t="str">
        <f>+IF(様式１!$F$48="○",IF(様式５!E17="","",様式５!E17),IF(様式１!$F$49="○",IF(様式６!E30="","",様式６!E30),""))</f>
        <v/>
      </c>
      <c r="P42" s="324" t="str">
        <f t="shared" si="0"/>
        <v/>
      </c>
      <c r="Q42" s="349" t="e">
        <f t="shared" si="1"/>
        <v>#VALUE!</v>
      </c>
    </row>
    <row r="43" spans="1:17" ht="23.25" customHeight="1" x14ac:dyDescent="0.4">
      <c r="A43" s="317" t="s">
        <v>819</v>
      </c>
      <c r="B43" s="782" t="str">
        <f>+IF(病棟機能確認票!C17="","",病棟機能確認票!C17)</f>
        <v/>
      </c>
      <c r="C43" s="783"/>
      <c r="D43" s="784" t="str">
        <f>+IF(病棟機能確認票!E17="","",病棟機能確認票!E17)</f>
        <v/>
      </c>
      <c r="E43" s="785"/>
      <c r="F43" s="321" t="str">
        <f>+IF(病棟機能確認票!F17="","",病棟機能確認票!F17)</f>
        <v/>
      </c>
      <c r="G43" s="384" t="str">
        <f>+IF(病棟機能確認票!G17="","",病棟機能確認票!G17)</f>
        <v/>
      </c>
      <c r="H43" s="384" t="str">
        <f>+IF(病棟機能確認票!H17="","",病棟機能確認票!H17)</f>
        <v/>
      </c>
      <c r="I43" s="384" t="str">
        <f>+IF(病棟機能確認票!I17="","",病棟機能確認票!I17)</f>
        <v/>
      </c>
      <c r="J43" s="384" t="str">
        <f>+IF(病棟機能確認票!J17="","",病棟機能確認票!J17)</f>
        <v/>
      </c>
      <c r="K43" s="384" t="str">
        <f>+IF(病棟機能確認票!K17="","",病棟機能確認票!K17)</f>
        <v/>
      </c>
      <c r="L43" s="384" t="str">
        <f>+IF(病棟機能確認票!L17="","",病棟機能確認票!L17)</f>
        <v/>
      </c>
      <c r="M43" s="385" t="str">
        <f>+IF(病棟機能確認票!M17="","",病棟機能確認票!M17)</f>
        <v/>
      </c>
      <c r="N43" s="322" t="str">
        <f>+IF(病棟機能確認票!N17="","",病棟機能確認票!N17)</f>
        <v/>
      </c>
      <c r="O43" s="323" t="str">
        <f>+IF(様式１!$F$48="○",IF(様式５!E18="","",様式５!E18),IF(様式１!$F$49="○",IF(様式６!E31="","",様式６!E31),""))</f>
        <v/>
      </c>
      <c r="P43" s="324" t="str">
        <f t="shared" si="0"/>
        <v/>
      </c>
      <c r="Q43" s="349" t="e">
        <f t="shared" si="1"/>
        <v>#VALUE!</v>
      </c>
    </row>
    <row r="44" spans="1:17" ht="23.25" customHeight="1" x14ac:dyDescent="0.4">
      <c r="A44" s="317" t="s">
        <v>820</v>
      </c>
      <c r="B44" s="782" t="str">
        <f>+IF(病棟機能確認票!C18="","",病棟機能確認票!C18)</f>
        <v/>
      </c>
      <c r="C44" s="783"/>
      <c r="D44" s="784" t="str">
        <f>+IF(病棟機能確認票!E18="","",病棟機能確認票!E18)</f>
        <v/>
      </c>
      <c r="E44" s="785"/>
      <c r="F44" s="321" t="str">
        <f>+IF(病棟機能確認票!F18="","",病棟機能確認票!F18)</f>
        <v/>
      </c>
      <c r="G44" s="384" t="str">
        <f>+IF(病棟機能確認票!G18="","",病棟機能確認票!G18)</f>
        <v/>
      </c>
      <c r="H44" s="384" t="str">
        <f>+IF(病棟機能確認票!H18="","",病棟機能確認票!H18)</f>
        <v/>
      </c>
      <c r="I44" s="384" t="str">
        <f>+IF(病棟機能確認票!I18="","",病棟機能確認票!I18)</f>
        <v/>
      </c>
      <c r="J44" s="384" t="str">
        <f>+IF(病棟機能確認票!J18="","",病棟機能確認票!J18)</f>
        <v/>
      </c>
      <c r="K44" s="384" t="str">
        <f>+IF(病棟機能確認票!K18="","",病棟機能確認票!K18)</f>
        <v/>
      </c>
      <c r="L44" s="384" t="str">
        <f>+IF(病棟機能確認票!L18="","",病棟機能確認票!L18)</f>
        <v/>
      </c>
      <c r="M44" s="385" t="str">
        <f>+IF(病棟機能確認票!M18="","",病棟機能確認票!M18)</f>
        <v/>
      </c>
      <c r="N44" s="322" t="str">
        <f>+IF(病棟機能確認票!N18="","",病棟機能確認票!N18)</f>
        <v/>
      </c>
      <c r="O44" s="323" t="str">
        <f>+IF(様式１!$F$48="○",IF(様式５!E19="","",様式５!E19),IF(様式１!$F$49="○",IF(様式６!E32="","",様式６!E32),""))</f>
        <v/>
      </c>
      <c r="P44" s="324" t="str">
        <f t="shared" si="0"/>
        <v/>
      </c>
      <c r="Q44" s="349" t="e">
        <f t="shared" si="1"/>
        <v>#VALUE!</v>
      </c>
    </row>
    <row r="45" spans="1:17" ht="23.25" customHeight="1" x14ac:dyDescent="0.4">
      <c r="A45" s="317" t="s">
        <v>821</v>
      </c>
      <c r="B45" s="782" t="str">
        <f>+IF(病棟機能確認票!C19="","",病棟機能確認票!C19)</f>
        <v/>
      </c>
      <c r="C45" s="783"/>
      <c r="D45" s="784" t="str">
        <f>+IF(病棟機能確認票!E19="","",病棟機能確認票!E19)</f>
        <v/>
      </c>
      <c r="E45" s="785"/>
      <c r="F45" s="321" t="str">
        <f>+IF(病棟機能確認票!F19="","",病棟機能確認票!F19)</f>
        <v/>
      </c>
      <c r="G45" s="384" t="str">
        <f>+IF(病棟機能確認票!G19="","",病棟機能確認票!G19)</f>
        <v/>
      </c>
      <c r="H45" s="384" t="str">
        <f>+IF(病棟機能確認票!H19="","",病棟機能確認票!H19)</f>
        <v/>
      </c>
      <c r="I45" s="384" t="str">
        <f>+IF(病棟機能確認票!I19="","",病棟機能確認票!I19)</f>
        <v/>
      </c>
      <c r="J45" s="384" t="str">
        <f>+IF(病棟機能確認票!J19="","",病棟機能確認票!J19)</f>
        <v/>
      </c>
      <c r="K45" s="384" t="str">
        <f>+IF(病棟機能確認票!K19="","",病棟機能確認票!K19)</f>
        <v/>
      </c>
      <c r="L45" s="384" t="str">
        <f>+IF(病棟機能確認票!L19="","",病棟機能確認票!L19)</f>
        <v/>
      </c>
      <c r="M45" s="385" t="str">
        <f>+IF(病棟機能確認票!M19="","",病棟機能確認票!M19)</f>
        <v/>
      </c>
      <c r="N45" s="322" t="str">
        <f>+IF(病棟機能確認票!N19="","",病棟機能確認票!N19)</f>
        <v/>
      </c>
      <c r="O45" s="323" t="str">
        <f>+IF(様式１!$F$48="○",IF(様式５!E20="","",様式５!E20),IF(様式１!$F$49="○",IF(様式６!E33="","",様式６!E33),""))</f>
        <v/>
      </c>
      <c r="P45" s="324" t="str">
        <f t="shared" si="0"/>
        <v/>
      </c>
      <c r="Q45" s="349" t="e">
        <f t="shared" si="1"/>
        <v>#VALUE!</v>
      </c>
    </row>
    <row r="46" spans="1:17" ht="23.25" customHeight="1" x14ac:dyDescent="0.4">
      <c r="A46" s="317" t="s">
        <v>822</v>
      </c>
      <c r="B46" s="782" t="str">
        <f>+IF(病棟機能確認票!C20="","",病棟機能確認票!C20)</f>
        <v/>
      </c>
      <c r="C46" s="783"/>
      <c r="D46" s="784" t="str">
        <f>+IF(病棟機能確認票!E20="","",病棟機能確認票!E20)</f>
        <v/>
      </c>
      <c r="E46" s="785"/>
      <c r="F46" s="321" t="str">
        <f>+IF(病棟機能確認票!F20="","",病棟機能確認票!F20)</f>
        <v/>
      </c>
      <c r="G46" s="384" t="str">
        <f>+IF(病棟機能確認票!G20="","",病棟機能確認票!G20)</f>
        <v/>
      </c>
      <c r="H46" s="384" t="str">
        <f>+IF(病棟機能確認票!H20="","",病棟機能確認票!H20)</f>
        <v/>
      </c>
      <c r="I46" s="384" t="str">
        <f>+IF(病棟機能確認票!I20="","",病棟機能確認票!I20)</f>
        <v/>
      </c>
      <c r="J46" s="384" t="str">
        <f>+IF(病棟機能確認票!J20="","",病棟機能確認票!J20)</f>
        <v/>
      </c>
      <c r="K46" s="384" t="str">
        <f>+IF(病棟機能確認票!K20="","",病棟機能確認票!K20)</f>
        <v/>
      </c>
      <c r="L46" s="384" t="str">
        <f>+IF(病棟機能確認票!L20="","",病棟機能確認票!L20)</f>
        <v/>
      </c>
      <c r="M46" s="385" t="str">
        <f>+IF(病棟機能確認票!M20="","",病棟機能確認票!M20)</f>
        <v/>
      </c>
      <c r="N46" s="322" t="str">
        <f>+IF(病棟機能確認票!N20="","",病棟機能確認票!N20)</f>
        <v/>
      </c>
      <c r="O46" s="323" t="str">
        <f>+IF(様式１!$F$48="○",IF(様式５!E21="","",様式５!E21),IF(様式１!$F$49="○",IF(様式６!E34="","",様式６!E34),""))</f>
        <v/>
      </c>
      <c r="P46" s="324" t="str">
        <f t="shared" si="0"/>
        <v/>
      </c>
      <c r="Q46" s="349" t="e">
        <f t="shared" si="1"/>
        <v>#VALUE!</v>
      </c>
    </row>
    <row r="47" spans="1:17" ht="23.25" customHeight="1" x14ac:dyDescent="0.4">
      <c r="A47" s="317" t="s">
        <v>823</v>
      </c>
      <c r="B47" s="782" t="str">
        <f>+IF(病棟機能確認票!C21="","",病棟機能確認票!C21)</f>
        <v/>
      </c>
      <c r="C47" s="783"/>
      <c r="D47" s="784" t="str">
        <f>+IF(病棟機能確認票!E21="","",病棟機能確認票!E21)</f>
        <v/>
      </c>
      <c r="E47" s="785"/>
      <c r="F47" s="321" t="str">
        <f>+IF(病棟機能確認票!F21="","",病棟機能確認票!F21)</f>
        <v/>
      </c>
      <c r="G47" s="384" t="str">
        <f>+IF(病棟機能確認票!G21="","",病棟機能確認票!G21)</f>
        <v/>
      </c>
      <c r="H47" s="384" t="str">
        <f>+IF(病棟機能確認票!H21="","",病棟機能確認票!H21)</f>
        <v/>
      </c>
      <c r="I47" s="384" t="str">
        <f>+IF(病棟機能確認票!I21="","",病棟機能確認票!I21)</f>
        <v/>
      </c>
      <c r="J47" s="384" t="str">
        <f>+IF(病棟機能確認票!J21="","",病棟機能確認票!J21)</f>
        <v/>
      </c>
      <c r="K47" s="384" t="str">
        <f>+IF(病棟機能確認票!K21="","",病棟機能確認票!K21)</f>
        <v/>
      </c>
      <c r="L47" s="384" t="str">
        <f>+IF(病棟機能確認票!L21="","",病棟機能確認票!L21)</f>
        <v/>
      </c>
      <c r="M47" s="385" t="str">
        <f>+IF(病棟機能確認票!M21="","",病棟機能確認票!M21)</f>
        <v/>
      </c>
      <c r="N47" s="322" t="str">
        <f>+IF(病棟機能確認票!N21="","",病棟機能確認票!N21)</f>
        <v/>
      </c>
      <c r="O47" s="323" t="str">
        <f>+IF(様式１!$F$48="○",IF(様式５!E22="","",様式５!E22),IF(様式１!$F$49="○",IF(様式６!E35="","",様式６!E35),""))</f>
        <v/>
      </c>
      <c r="P47" s="324" t="str">
        <f t="shared" si="0"/>
        <v/>
      </c>
      <c r="Q47" s="349" t="e">
        <f t="shared" si="1"/>
        <v>#VALUE!</v>
      </c>
    </row>
    <row r="48" spans="1:17" ht="23.25" customHeight="1" x14ac:dyDescent="0.4">
      <c r="A48" s="317" t="s">
        <v>824</v>
      </c>
      <c r="B48" s="782" t="str">
        <f>+IF(病棟機能確認票!C22="","",病棟機能確認票!C22)</f>
        <v/>
      </c>
      <c r="C48" s="783"/>
      <c r="D48" s="784" t="str">
        <f>+IF(病棟機能確認票!E22="","",病棟機能確認票!E22)</f>
        <v/>
      </c>
      <c r="E48" s="785"/>
      <c r="F48" s="321" t="str">
        <f>+IF(病棟機能確認票!F22="","",病棟機能確認票!F22)</f>
        <v/>
      </c>
      <c r="G48" s="384" t="str">
        <f>+IF(病棟機能確認票!G22="","",病棟機能確認票!G22)</f>
        <v/>
      </c>
      <c r="H48" s="384" t="str">
        <f>+IF(病棟機能確認票!H22="","",病棟機能確認票!H22)</f>
        <v/>
      </c>
      <c r="I48" s="384" t="str">
        <f>+IF(病棟機能確認票!I22="","",病棟機能確認票!I22)</f>
        <v/>
      </c>
      <c r="J48" s="384" t="str">
        <f>+IF(病棟機能確認票!J22="","",病棟機能確認票!J22)</f>
        <v/>
      </c>
      <c r="K48" s="384" t="str">
        <f>+IF(病棟機能確認票!K22="","",病棟機能確認票!K22)</f>
        <v/>
      </c>
      <c r="L48" s="384" t="str">
        <f>+IF(病棟機能確認票!L22="","",病棟機能確認票!L22)</f>
        <v/>
      </c>
      <c r="M48" s="385" t="str">
        <f>+IF(病棟機能確認票!M22="","",病棟機能確認票!M22)</f>
        <v/>
      </c>
      <c r="N48" s="322" t="str">
        <f>+IF(病棟機能確認票!N22="","",病棟機能確認票!N22)</f>
        <v/>
      </c>
      <c r="O48" s="323" t="str">
        <f>+IF(様式１!$F$48="○",IF(様式５!E23="","",様式５!E23),IF(様式１!$F$49="○",IF(様式６!E36="","",様式６!E36),""))</f>
        <v/>
      </c>
      <c r="P48" s="324" t="str">
        <f t="shared" si="0"/>
        <v/>
      </c>
      <c r="Q48" s="349" t="e">
        <f t="shared" si="1"/>
        <v>#VALUE!</v>
      </c>
    </row>
    <row r="49" spans="1:17" ht="23.25" customHeight="1" x14ac:dyDescent="0.4">
      <c r="A49" s="317" t="s">
        <v>825</v>
      </c>
      <c r="B49" s="782" t="str">
        <f>+IF(病棟機能確認票!C23="","",病棟機能確認票!C23)</f>
        <v/>
      </c>
      <c r="C49" s="783"/>
      <c r="D49" s="784" t="str">
        <f>+IF(病棟機能確認票!E23="","",病棟機能確認票!E23)</f>
        <v/>
      </c>
      <c r="E49" s="785"/>
      <c r="F49" s="321" t="str">
        <f>+IF(病棟機能確認票!F23="","",病棟機能確認票!F23)</f>
        <v/>
      </c>
      <c r="G49" s="384" t="str">
        <f>+IF(病棟機能確認票!G23="","",病棟機能確認票!G23)</f>
        <v/>
      </c>
      <c r="H49" s="384" t="str">
        <f>+IF(病棟機能確認票!H23="","",病棟機能確認票!H23)</f>
        <v/>
      </c>
      <c r="I49" s="384" t="str">
        <f>+IF(病棟機能確認票!I23="","",病棟機能確認票!I23)</f>
        <v/>
      </c>
      <c r="J49" s="384" t="str">
        <f>+IF(病棟機能確認票!J23="","",病棟機能確認票!J23)</f>
        <v/>
      </c>
      <c r="K49" s="384" t="str">
        <f>+IF(病棟機能確認票!K23="","",病棟機能確認票!K23)</f>
        <v/>
      </c>
      <c r="L49" s="384" t="str">
        <f>+IF(病棟機能確認票!L23="","",病棟機能確認票!L23)</f>
        <v/>
      </c>
      <c r="M49" s="385" t="str">
        <f>+IF(病棟機能確認票!M23="","",病棟機能確認票!M23)</f>
        <v/>
      </c>
      <c r="N49" s="322" t="str">
        <f>+IF(病棟機能確認票!N23="","",病棟機能確認票!N23)</f>
        <v/>
      </c>
      <c r="O49" s="323" t="str">
        <f>+IF(様式１!$F$48="○",IF(様式５!E24="","",様式５!E24),IF(様式１!$F$49="○",IF(様式６!E37="","",様式６!E37),""))</f>
        <v/>
      </c>
      <c r="P49" s="324" t="str">
        <f t="shared" si="0"/>
        <v/>
      </c>
      <c r="Q49" s="349" t="e">
        <f t="shared" si="1"/>
        <v>#VALUE!</v>
      </c>
    </row>
    <row r="50" spans="1:17" ht="23.25" customHeight="1" x14ac:dyDescent="0.4">
      <c r="A50" s="317" t="s">
        <v>826</v>
      </c>
      <c r="B50" s="782" t="str">
        <f>+IF(病棟機能確認票!C24="","",病棟機能確認票!C24)</f>
        <v/>
      </c>
      <c r="C50" s="783"/>
      <c r="D50" s="784" t="str">
        <f>+IF(病棟機能確認票!E24="","",病棟機能確認票!E24)</f>
        <v/>
      </c>
      <c r="E50" s="785"/>
      <c r="F50" s="321" t="str">
        <f>+IF(病棟機能確認票!F24="","",病棟機能確認票!F24)</f>
        <v/>
      </c>
      <c r="G50" s="384" t="str">
        <f>+IF(病棟機能確認票!G24="","",病棟機能確認票!G24)</f>
        <v/>
      </c>
      <c r="H50" s="384" t="str">
        <f>+IF(病棟機能確認票!H24="","",病棟機能確認票!H24)</f>
        <v/>
      </c>
      <c r="I50" s="384" t="str">
        <f>+IF(病棟機能確認票!I24="","",病棟機能確認票!I24)</f>
        <v/>
      </c>
      <c r="J50" s="384" t="str">
        <f>+IF(病棟機能確認票!J24="","",病棟機能確認票!J24)</f>
        <v/>
      </c>
      <c r="K50" s="384" t="str">
        <f>+IF(病棟機能確認票!K24="","",病棟機能確認票!K24)</f>
        <v/>
      </c>
      <c r="L50" s="384" t="str">
        <f>+IF(病棟機能確認票!L24="","",病棟機能確認票!L24)</f>
        <v/>
      </c>
      <c r="M50" s="385" t="str">
        <f>+IF(病棟機能確認票!M24="","",病棟機能確認票!M24)</f>
        <v/>
      </c>
      <c r="N50" s="322" t="str">
        <f>+IF(病棟機能確認票!N24="","",病棟機能確認票!N24)</f>
        <v/>
      </c>
      <c r="O50" s="323" t="str">
        <f>+IF(様式１!$F$48="○",IF(様式５!E25="","",様式５!E25),IF(様式１!$F$49="○",IF(様式６!E38="","",様式６!E38),""))</f>
        <v/>
      </c>
      <c r="P50" s="324" t="str">
        <f t="shared" si="0"/>
        <v/>
      </c>
      <c r="Q50" s="349" t="e">
        <f t="shared" si="1"/>
        <v>#VALUE!</v>
      </c>
    </row>
    <row r="51" spans="1:17" ht="23.25" customHeight="1" x14ac:dyDescent="0.4">
      <c r="A51" s="317" t="s">
        <v>827</v>
      </c>
      <c r="B51" s="782" t="str">
        <f>+IF(病棟機能確認票!C25="","",病棟機能確認票!C25)</f>
        <v/>
      </c>
      <c r="C51" s="783"/>
      <c r="D51" s="784" t="str">
        <f>+IF(病棟機能確認票!E25="","",病棟機能確認票!E25)</f>
        <v/>
      </c>
      <c r="E51" s="785"/>
      <c r="F51" s="321" t="str">
        <f>+IF(病棟機能確認票!F25="","",病棟機能確認票!F25)</f>
        <v/>
      </c>
      <c r="G51" s="384" t="str">
        <f>+IF(病棟機能確認票!G25="","",病棟機能確認票!G25)</f>
        <v/>
      </c>
      <c r="H51" s="384" t="str">
        <f>+IF(病棟機能確認票!H25="","",病棟機能確認票!H25)</f>
        <v/>
      </c>
      <c r="I51" s="384" t="str">
        <f>+IF(病棟機能確認票!I25="","",病棟機能確認票!I25)</f>
        <v/>
      </c>
      <c r="J51" s="384" t="str">
        <f>+IF(病棟機能確認票!J25="","",病棟機能確認票!J25)</f>
        <v/>
      </c>
      <c r="K51" s="384" t="str">
        <f>+IF(病棟機能確認票!K25="","",病棟機能確認票!K25)</f>
        <v/>
      </c>
      <c r="L51" s="384" t="str">
        <f>+IF(病棟機能確認票!L25="","",病棟機能確認票!L25)</f>
        <v/>
      </c>
      <c r="M51" s="385" t="str">
        <f>+IF(病棟機能確認票!M25="","",病棟機能確認票!M25)</f>
        <v/>
      </c>
      <c r="N51" s="322" t="str">
        <f>+IF(病棟機能確認票!N25="","",病棟機能確認票!N25)</f>
        <v/>
      </c>
      <c r="O51" s="323" t="str">
        <f>+IF(様式１!$F$48="○",IF(様式５!E26="","",様式５!E26),IF(様式１!$F$49="○",IF(様式６!E39="","",様式６!E39),""))</f>
        <v/>
      </c>
      <c r="P51" s="324" t="str">
        <f t="shared" si="0"/>
        <v/>
      </c>
      <c r="Q51" s="349" t="e">
        <f t="shared" si="1"/>
        <v>#VALUE!</v>
      </c>
    </row>
    <row r="52" spans="1:17" ht="23.25" customHeight="1" x14ac:dyDescent="0.4">
      <c r="A52" s="317" t="s">
        <v>828</v>
      </c>
      <c r="B52" s="782" t="str">
        <f>+IF(病棟機能確認票!C26="","",病棟機能確認票!C26)</f>
        <v/>
      </c>
      <c r="C52" s="783"/>
      <c r="D52" s="784" t="str">
        <f>+IF(病棟機能確認票!E26="","",病棟機能確認票!E26)</f>
        <v/>
      </c>
      <c r="E52" s="785"/>
      <c r="F52" s="321" t="str">
        <f>+IF(病棟機能確認票!F26="","",病棟機能確認票!F26)</f>
        <v/>
      </c>
      <c r="G52" s="384" t="str">
        <f>+IF(病棟機能確認票!G26="","",病棟機能確認票!G26)</f>
        <v/>
      </c>
      <c r="H52" s="384" t="str">
        <f>+IF(病棟機能確認票!H26="","",病棟機能確認票!H26)</f>
        <v/>
      </c>
      <c r="I52" s="384" t="str">
        <f>+IF(病棟機能確認票!I26="","",病棟機能確認票!I26)</f>
        <v/>
      </c>
      <c r="J52" s="384" t="str">
        <f>+IF(病棟機能確認票!J26="","",病棟機能確認票!J26)</f>
        <v/>
      </c>
      <c r="K52" s="384" t="str">
        <f>+IF(病棟機能確認票!K26="","",病棟機能確認票!K26)</f>
        <v/>
      </c>
      <c r="L52" s="384" t="str">
        <f>+IF(病棟機能確認票!L26="","",病棟機能確認票!L26)</f>
        <v/>
      </c>
      <c r="M52" s="385" t="str">
        <f>+IF(病棟機能確認票!M26="","",病棟機能確認票!M26)</f>
        <v/>
      </c>
      <c r="N52" s="322" t="str">
        <f>+IF(病棟機能確認票!N26="","",病棟機能確認票!N26)</f>
        <v/>
      </c>
      <c r="O52" s="323" t="str">
        <f>+IF(様式１!$F$48="○",IF(様式５!E27="","",様式５!E27),IF(様式１!$F$49="○",IF(様式６!E40="","",様式６!E40),""))</f>
        <v/>
      </c>
      <c r="P52" s="324" t="str">
        <f t="shared" si="0"/>
        <v/>
      </c>
      <c r="Q52" s="349" t="e">
        <f t="shared" si="1"/>
        <v>#VALUE!</v>
      </c>
    </row>
    <row r="53" spans="1:17" ht="23.25" customHeight="1" x14ac:dyDescent="0.4">
      <c r="A53" s="317" t="s">
        <v>829</v>
      </c>
      <c r="B53" s="782" t="str">
        <f>+IF(病棟機能確認票!C27="","",病棟機能確認票!C27)</f>
        <v/>
      </c>
      <c r="C53" s="783"/>
      <c r="D53" s="784" t="str">
        <f>+IF(病棟機能確認票!E27="","",病棟機能確認票!E27)</f>
        <v/>
      </c>
      <c r="E53" s="785"/>
      <c r="F53" s="321" t="str">
        <f>+IF(病棟機能確認票!F27="","",病棟機能確認票!F27)</f>
        <v/>
      </c>
      <c r="G53" s="384" t="str">
        <f>+IF(病棟機能確認票!G27="","",病棟機能確認票!G27)</f>
        <v/>
      </c>
      <c r="H53" s="384" t="str">
        <f>+IF(病棟機能確認票!H27="","",病棟機能確認票!H27)</f>
        <v/>
      </c>
      <c r="I53" s="384" t="str">
        <f>+IF(病棟機能確認票!I27="","",病棟機能確認票!I27)</f>
        <v/>
      </c>
      <c r="J53" s="384" t="str">
        <f>+IF(病棟機能確認票!J27="","",病棟機能確認票!J27)</f>
        <v/>
      </c>
      <c r="K53" s="384" t="str">
        <f>+IF(病棟機能確認票!K27="","",病棟機能確認票!K27)</f>
        <v/>
      </c>
      <c r="L53" s="384" t="str">
        <f>+IF(病棟機能確認票!L27="","",病棟機能確認票!L27)</f>
        <v/>
      </c>
      <c r="M53" s="385" t="str">
        <f>+IF(病棟機能確認票!M27="","",病棟機能確認票!M27)</f>
        <v/>
      </c>
      <c r="N53" s="322" t="str">
        <f>+IF(病棟機能確認票!N27="","",病棟機能確認票!N27)</f>
        <v/>
      </c>
      <c r="O53" s="323" t="str">
        <f>+IF(様式１!$F$48="○",IF(様式５!E28="","",様式５!E28),IF(様式１!$F$49="○",IF(様式６!E41="","",様式６!E41),""))</f>
        <v/>
      </c>
      <c r="P53" s="324" t="str">
        <f t="shared" si="0"/>
        <v/>
      </c>
      <c r="Q53" s="349" t="e">
        <f t="shared" si="1"/>
        <v>#VALUE!</v>
      </c>
    </row>
    <row r="54" spans="1:17" ht="23.25" customHeight="1" x14ac:dyDescent="0.4">
      <c r="A54" s="317" t="s">
        <v>830</v>
      </c>
      <c r="B54" s="782" t="str">
        <f>+IF(病棟機能確認票!C28="","",病棟機能確認票!C28)</f>
        <v/>
      </c>
      <c r="C54" s="783"/>
      <c r="D54" s="784" t="str">
        <f>+IF(病棟機能確認票!E28="","",病棟機能確認票!E28)</f>
        <v/>
      </c>
      <c r="E54" s="785"/>
      <c r="F54" s="321" t="str">
        <f>+IF(病棟機能確認票!F28="","",病棟機能確認票!F28)</f>
        <v/>
      </c>
      <c r="G54" s="384" t="str">
        <f>+IF(病棟機能確認票!G28="","",病棟機能確認票!G28)</f>
        <v/>
      </c>
      <c r="H54" s="384" t="str">
        <f>+IF(病棟機能確認票!H28="","",病棟機能確認票!H28)</f>
        <v/>
      </c>
      <c r="I54" s="384" t="str">
        <f>+IF(病棟機能確認票!I28="","",病棟機能確認票!I28)</f>
        <v/>
      </c>
      <c r="J54" s="384" t="str">
        <f>+IF(病棟機能確認票!J28="","",病棟機能確認票!J28)</f>
        <v/>
      </c>
      <c r="K54" s="384" t="str">
        <f>+IF(病棟機能確認票!K28="","",病棟機能確認票!K28)</f>
        <v/>
      </c>
      <c r="L54" s="384" t="str">
        <f>+IF(病棟機能確認票!L28="","",病棟機能確認票!L28)</f>
        <v/>
      </c>
      <c r="M54" s="385" t="str">
        <f>+IF(病棟機能確認票!M28="","",病棟機能確認票!M28)</f>
        <v/>
      </c>
      <c r="N54" s="322" t="str">
        <f>+IF(病棟機能確認票!N28="","",病棟機能確認票!N28)</f>
        <v/>
      </c>
      <c r="O54" s="323" t="str">
        <f>+IF(様式１!$F$48="○",IF(様式５!E29="","",様式５!E29),IF(様式１!$F$49="○",IF(様式６!E42="","",様式６!E42),""))</f>
        <v/>
      </c>
      <c r="P54" s="324" t="str">
        <f t="shared" si="0"/>
        <v/>
      </c>
      <c r="Q54" s="349" t="e">
        <f t="shared" si="1"/>
        <v>#VALUE!</v>
      </c>
    </row>
    <row r="55" spans="1:17" ht="23.25" customHeight="1" x14ac:dyDescent="0.4">
      <c r="A55" s="317" t="s">
        <v>831</v>
      </c>
      <c r="B55" s="782" t="str">
        <f>+IF(病棟機能確認票!C29="","",病棟機能確認票!C29)</f>
        <v/>
      </c>
      <c r="C55" s="783"/>
      <c r="D55" s="784" t="str">
        <f>+IF(病棟機能確認票!E29="","",病棟機能確認票!E29)</f>
        <v/>
      </c>
      <c r="E55" s="785"/>
      <c r="F55" s="321" t="str">
        <f>+IF(病棟機能確認票!F29="","",病棟機能確認票!F29)</f>
        <v/>
      </c>
      <c r="G55" s="384" t="str">
        <f>+IF(病棟機能確認票!G29="","",病棟機能確認票!G29)</f>
        <v/>
      </c>
      <c r="H55" s="384" t="str">
        <f>+IF(病棟機能確認票!H29="","",病棟機能確認票!H29)</f>
        <v/>
      </c>
      <c r="I55" s="384" t="str">
        <f>+IF(病棟機能確認票!I29="","",病棟機能確認票!I29)</f>
        <v/>
      </c>
      <c r="J55" s="384" t="str">
        <f>+IF(病棟機能確認票!J29="","",病棟機能確認票!J29)</f>
        <v/>
      </c>
      <c r="K55" s="384" t="str">
        <f>+IF(病棟機能確認票!K29="","",病棟機能確認票!K29)</f>
        <v/>
      </c>
      <c r="L55" s="384" t="str">
        <f>+IF(病棟機能確認票!L29="","",病棟機能確認票!L29)</f>
        <v/>
      </c>
      <c r="M55" s="385" t="str">
        <f>+IF(病棟機能確認票!M29="","",病棟機能確認票!M29)</f>
        <v/>
      </c>
      <c r="N55" s="322" t="str">
        <f>+IF(病棟機能確認票!N29="","",病棟機能確認票!N29)</f>
        <v/>
      </c>
      <c r="O55" s="323" t="str">
        <f>+IF(様式１!$F$48="○",IF(様式５!E30="","",様式５!E30),IF(様式１!$F$49="○",IF(様式６!E43="","",様式６!E43),""))</f>
        <v/>
      </c>
      <c r="P55" s="324" t="str">
        <f t="shared" si="0"/>
        <v/>
      </c>
      <c r="Q55" s="349" t="e">
        <f t="shared" si="1"/>
        <v>#VALUE!</v>
      </c>
    </row>
    <row r="56" spans="1:17" ht="23.25" customHeight="1" x14ac:dyDescent="0.4">
      <c r="A56" s="317" t="s">
        <v>853</v>
      </c>
      <c r="B56" s="782" t="str">
        <f>+IF(病棟機能確認票!C30="","",病棟機能確認票!C30)</f>
        <v/>
      </c>
      <c r="C56" s="783"/>
      <c r="D56" s="784" t="str">
        <f>+IF(病棟機能確認票!E30="","",病棟機能確認票!E30)</f>
        <v/>
      </c>
      <c r="E56" s="785"/>
      <c r="F56" s="321" t="str">
        <f>+IF(病棟機能確認票!F30="","",病棟機能確認票!F30)</f>
        <v/>
      </c>
      <c r="G56" s="384" t="str">
        <f>+IF(病棟機能確認票!G30="","",病棟機能確認票!G30)</f>
        <v/>
      </c>
      <c r="H56" s="384" t="str">
        <f>+IF(病棟機能確認票!H30="","",病棟機能確認票!H30)</f>
        <v/>
      </c>
      <c r="I56" s="384" t="str">
        <f>+IF(病棟機能確認票!I30="","",病棟機能確認票!I30)</f>
        <v/>
      </c>
      <c r="J56" s="384" t="str">
        <f>+IF(病棟機能確認票!J30="","",病棟機能確認票!J30)</f>
        <v/>
      </c>
      <c r="K56" s="384" t="str">
        <f>+IF(病棟機能確認票!K30="","",病棟機能確認票!K30)</f>
        <v/>
      </c>
      <c r="L56" s="384" t="str">
        <f>+IF(病棟機能確認票!L30="","",病棟機能確認票!L30)</f>
        <v/>
      </c>
      <c r="M56" s="385" t="str">
        <f>+IF(病棟機能確認票!M30="","",病棟機能確認票!M30)</f>
        <v/>
      </c>
      <c r="N56" s="322" t="str">
        <f>+IF(病棟機能確認票!N30="","",病棟機能確認票!N30)</f>
        <v/>
      </c>
      <c r="O56" s="323" t="str">
        <f>+IF(様式１!$F$48="○",IF(様式５!E31="","",様式５!E31),IF(様式１!$F$49="○",IF(様式６!E44="","",様式６!E44),""))</f>
        <v/>
      </c>
      <c r="P56" s="324" t="str">
        <f t="shared" si="0"/>
        <v/>
      </c>
      <c r="Q56" s="349" t="e">
        <f t="shared" si="1"/>
        <v>#VALUE!</v>
      </c>
    </row>
    <row r="57" spans="1:17" ht="23.25" customHeight="1" x14ac:dyDescent="0.4">
      <c r="A57" s="317" t="s">
        <v>854</v>
      </c>
      <c r="B57" s="782" t="str">
        <f>+IF(病棟機能確認票!C31="","",病棟機能確認票!C31)</f>
        <v/>
      </c>
      <c r="C57" s="783"/>
      <c r="D57" s="784" t="str">
        <f>+IF(病棟機能確認票!E31="","",病棟機能確認票!E31)</f>
        <v/>
      </c>
      <c r="E57" s="785"/>
      <c r="F57" s="321" t="str">
        <f>+IF(病棟機能確認票!F31="","",病棟機能確認票!F31)</f>
        <v/>
      </c>
      <c r="G57" s="384" t="str">
        <f>+IF(病棟機能確認票!G31="","",病棟機能確認票!G31)</f>
        <v/>
      </c>
      <c r="H57" s="384" t="str">
        <f>+IF(病棟機能確認票!H31="","",病棟機能確認票!H31)</f>
        <v/>
      </c>
      <c r="I57" s="384" t="str">
        <f>+IF(病棟機能確認票!I31="","",病棟機能確認票!I31)</f>
        <v/>
      </c>
      <c r="J57" s="384" t="str">
        <f>+IF(病棟機能確認票!J31="","",病棟機能確認票!J31)</f>
        <v/>
      </c>
      <c r="K57" s="384" t="str">
        <f>+IF(病棟機能確認票!K31="","",病棟機能確認票!K31)</f>
        <v/>
      </c>
      <c r="L57" s="384" t="str">
        <f>+IF(病棟機能確認票!L31="","",病棟機能確認票!L31)</f>
        <v/>
      </c>
      <c r="M57" s="385" t="str">
        <f>+IF(病棟機能確認票!M31="","",病棟機能確認票!M31)</f>
        <v/>
      </c>
      <c r="N57" s="322" t="str">
        <f>+IF(病棟機能確認票!N31="","",病棟機能確認票!N31)</f>
        <v/>
      </c>
      <c r="O57" s="323" t="str">
        <f>+IF(様式１!$F$48="○",IF(様式５!E32="","",様式５!E32),IF(様式１!$F$49="○",IF(様式６!E45="","",様式６!E45),""))</f>
        <v/>
      </c>
      <c r="P57" s="324" t="str">
        <f t="shared" si="0"/>
        <v/>
      </c>
      <c r="Q57" s="349" t="e">
        <f t="shared" si="1"/>
        <v>#VALUE!</v>
      </c>
    </row>
    <row r="58" spans="1:17" ht="23.25" customHeight="1" x14ac:dyDescent="0.4">
      <c r="A58" s="317" t="s">
        <v>855</v>
      </c>
      <c r="B58" s="782" t="str">
        <f>+IF(病棟機能確認票!C32="","",病棟機能確認票!C32)</f>
        <v/>
      </c>
      <c r="C58" s="783"/>
      <c r="D58" s="784" t="str">
        <f>+IF(病棟機能確認票!E32="","",病棟機能確認票!E32)</f>
        <v/>
      </c>
      <c r="E58" s="785"/>
      <c r="F58" s="321" t="str">
        <f>+IF(病棟機能確認票!F32="","",病棟機能確認票!F32)</f>
        <v/>
      </c>
      <c r="G58" s="384" t="str">
        <f>+IF(病棟機能確認票!G32="","",病棟機能確認票!G32)</f>
        <v/>
      </c>
      <c r="H58" s="384" t="str">
        <f>+IF(病棟機能確認票!H32="","",病棟機能確認票!H32)</f>
        <v/>
      </c>
      <c r="I58" s="384" t="str">
        <f>+IF(病棟機能確認票!I32="","",病棟機能確認票!I32)</f>
        <v/>
      </c>
      <c r="J58" s="384" t="str">
        <f>+IF(病棟機能確認票!J32="","",病棟機能確認票!J32)</f>
        <v/>
      </c>
      <c r="K58" s="384" t="str">
        <f>+IF(病棟機能確認票!K32="","",病棟機能確認票!K32)</f>
        <v/>
      </c>
      <c r="L58" s="384" t="str">
        <f>+IF(病棟機能確認票!L32="","",病棟機能確認票!L32)</f>
        <v/>
      </c>
      <c r="M58" s="385" t="str">
        <f>+IF(病棟機能確認票!M32="","",病棟機能確認票!M32)</f>
        <v/>
      </c>
      <c r="N58" s="322" t="str">
        <f>+IF(病棟機能確認票!N32="","",病棟機能確認票!N32)</f>
        <v/>
      </c>
      <c r="O58" s="323" t="str">
        <f>+IF(様式１!$F$48="○",IF(様式５!E33="","",様式５!E33),IF(様式１!$F$49="○",IF(様式６!E46="","",様式６!E46),""))</f>
        <v/>
      </c>
      <c r="P58" s="324" t="str">
        <f t="shared" si="0"/>
        <v/>
      </c>
      <c r="Q58" s="349" t="e">
        <f t="shared" si="1"/>
        <v>#VALUE!</v>
      </c>
    </row>
    <row r="59" spans="1:17" ht="23.25" customHeight="1" x14ac:dyDescent="0.4">
      <c r="A59" s="317" t="s">
        <v>856</v>
      </c>
      <c r="B59" s="782" t="str">
        <f>+IF(病棟機能確認票!C33="","",病棟機能確認票!C33)</f>
        <v/>
      </c>
      <c r="C59" s="783"/>
      <c r="D59" s="784" t="str">
        <f>+IF(病棟機能確認票!E33="","",病棟機能確認票!E33)</f>
        <v/>
      </c>
      <c r="E59" s="785"/>
      <c r="F59" s="321" t="str">
        <f>+IF(病棟機能確認票!F33="","",病棟機能確認票!F33)</f>
        <v/>
      </c>
      <c r="G59" s="384" t="str">
        <f>+IF(病棟機能確認票!G33="","",病棟機能確認票!G33)</f>
        <v/>
      </c>
      <c r="H59" s="384" t="str">
        <f>+IF(病棟機能確認票!H33="","",病棟機能確認票!H33)</f>
        <v/>
      </c>
      <c r="I59" s="384" t="str">
        <f>+IF(病棟機能確認票!I33="","",病棟機能確認票!I33)</f>
        <v/>
      </c>
      <c r="J59" s="384" t="str">
        <f>+IF(病棟機能確認票!J33="","",病棟機能確認票!J33)</f>
        <v/>
      </c>
      <c r="K59" s="384" t="str">
        <f>+IF(病棟機能確認票!K33="","",病棟機能確認票!K33)</f>
        <v/>
      </c>
      <c r="L59" s="384" t="str">
        <f>+IF(病棟機能確認票!L33="","",病棟機能確認票!L33)</f>
        <v/>
      </c>
      <c r="M59" s="385" t="str">
        <f>+IF(病棟機能確認票!M33="","",病棟機能確認票!M33)</f>
        <v/>
      </c>
      <c r="N59" s="322" t="str">
        <f>+IF(病棟機能確認票!N33="","",病棟機能確認票!N33)</f>
        <v/>
      </c>
      <c r="O59" s="323" t="str">
        <f>+IF(様式１!$F$48="○",IF(様式５!E34="","",様式５!E34),IF(様式１!$F$49="○",IF(様式６!E47="","",様式６!E47),""))</f>
        <v/>
      </c>
      <c r="P59" s="324" t="str">
        <f t="shared" si="0"/>
        <v/>
      </c>
      <c r="Q59" s="349" t="e">
        <f t="shared" si="1"/>
        <v>#VALUE!</v>
      </c>
    </row>
    <row r="60" spans="1:17" ht="23.25" customHeight="1" x14ac:dyDescent="0.4">
      <c r="A60" s="317" t="s">
        <v>857</v>
      </c>
      <c r="B60" s="782" t="str">
        <f>+IF(病棟機能確認票!C34="","",病棟機能確認票!C34)</f>
        <v/>
      </c>
      <c r="C60" s="783"/>
      <c r="D60" s="784" t="str">
        <f>+IF(病棟機能確認票!E34="","",病棟機能確認票!E34)</f>
        <v/>
      </c>
      <c r="E60" s="785"/>
      <c r="F60" s="321" t="str">
        <f>+IF(病棟機能確認票!F34="","",病棟機能確認票!F34)</f>
        <v/>
      </c>
      <c r="G60" s="384" t="str">
        <f>+IF(病棟機能確認票!G34="","",病棟機能確認票!G34)</f>
        <v/>
      </c>
      <c r="H60" s="384" t="str">
        <f>+IF(病棟機能確認票!H34="","",病棟機能確認票!H34)</f>
        <v/>
      </c>
      <c r="I60" s="384" t="str">
        <f>+IF(病棟機能確認票!I34="","",病棟機能確認票!I34)</f>
        <v/>
      </c>
      <c r="J60" s="384" t="str">
        <f>+IF(病棟機能確認票!J34="","",病棟機能確認票!J34)</f>
        <v/>
      </c>
      <c r="K60" s="384" t="str">
        <f>+IF(病棟機能確認票!K34="","",病棟機能確認票!K34)</f>
        <v/>
      </c>
      <c r="L60" s="384" t="str">
        <f>+IF(病棟機能確認票!L34="","",病棟機能確認票!L34)</f>
        <v/>
      </c>
      <c r="M60" s="385" t="str">
        <f>+IF(病棟機能確認票!M34="","",病棟機能確認票!M34)</f>
        <v/>
      </c>
      <c r="N60" s="322" t="str">
        <f>+IF(病棟機能確認票!N34="","",病棟機能確認票!N34)</f>
        <v/>
      </c>
      <c r="O60" s="323" t="str">
        <f>+IF(様式１!$F$48="○",IF(様式５!E35="","",様式５!E35),IF(様式１!$F$49="○",IF(様式６!E48="","",様式６!E48),""))</f>
        <v/>
      </c>
      <c r="P60" s="324" t="str">
        <f t="shared" si="0"/>
        <v/>
      </c>
      <c r="Q60" s="349" t="e">
        <f t="shared" si="1"/>
        <v>#VALUE!</v>
      </c>
    </row>
    <row r="61" spans="1:17" ht="23.25" customHeight="1" x14ac:dyDescent="0.4">
      <c r="A61" s="317" t="s">
        <v>858</v>
      </c>
      <c r="B61" s="782" t="str">
        <f>+IF(病棟機能確認票!C35="","",病棟機能確認票!C35)</f>
        <v/>
      </c>
      <c r="C61" s="783"/>
      <c r="D61" s="784" t="str">
        <f>+IF(病棟機能確認票!E35="","",病棟機能確認票!E35)</f>
        <v/>
      </c>
      <c r="E61" s="785"/>
      <c r="F61" s="321" t="str">
        <f>+IF(病棟機能確認票!F35="","",病棟機能確認票!F35)</f>
        <v/>
      </c>
      <c r="G61" s="384" t="str">
        <f>+IF(病棟機能確認票!G35="","",病棟機能確認票!G35)</f>
        <v/>
      </c>
      <c r="H61" s="384" t="str">
        <f>+IF(病棟機能確認票!H35="","",病棟機能確認票!H35)</f>
        <v/>
      </c>
      <c r="I61" s="384" t="str">
        <f>+IF(病棟機能確認票!I35="","",病棟機能確認票!I35)</f>
        <v/>
      </c>
      <c r="J61" s="384" t="str">
        <f>+IF(病棟機能確認票!J35="","",病棟機能確認票!J35)</f>
        <v/>
      </c>
      <c r="K61" s="384" t="str">
        <f>+IF(病棟機能確認票!K35="","",病棟機能確認票!K35)</f>
        <v/>
      </c>
      <c r="L61" s="384" t="str">
        <f>+IF(病棟機能確認票!L35="","",病棟機能確認票!L35)</f>
        <v/>
      </c>
      <c r="M61" s="385" t="str">
        <f>+IF(病棟機能確認票!M35="","",病棟機能確認票!M35)</f>
        <v/>
      </c>
      <c r="N61" s="322" t="str">
        <f>+IF(病棟機能確認票!N35="","",病棟機能確認票!N35)</f>
        <v/>
      </c>
      <c r="O61" s="323" t="str">
        <f>+IF(様式１!$F$48="○",IF(様式５!E36="","",様式５!E36),IF(様式１!$F$49="○",IF(様式６!E49="","",様式６!E49),""))</f>
        <v/>
      </c>
      <c r="P61" s="324" t="str">
        <f t="shared" si="0"/>
        <v/>
      </c>
      <c r="Q61" s="349" t="e">
        <f t="shared" si="1"/>
        <v>#VALUE!</v>
      </c>
    </row>
    <row r="62" spans="1:17" ht="23.25" customHeight="1" x14ac:dyDescent="0.4">
      <c r="A62" s="317" t="s">
        <v>859</v>
      </c>
      <c r="B62" s="782" t="str">
        <f>+IF(病棟機能確認票!C36="","",病棟機能確認票!C36)</f>
        <v/>
      </c>
      <c r="C62" s="783"/>
      <c r="D62" s="784" t="str">
        <f>+IF(病棟機能確認票!E36="","",病棟機能確認票!E36)</f>
        <v/>
      </c>
      <c r="E62" s="785"/>
      <c r="F62" s="321" t="str">
        <f>+IF(病棟機能確認票!F36="","",病棟機能確認票!F36)</f>
        <v/>
      </c>
      <c r="G62" s="384" t="str">
        <f>+IF(病棟機能確認票!G36="","",病棟機能確認票!G36)</f>
        <v/>
      </c>
      <c r="H62" s="384" t="str">
        <f>+IF(病棟機能確認票!H36="","",病棟機能確認票!H36)</f>
        <v/>
      </c>
      <c r="I62" s="384" t="str">
        <f>+IF(病棟機能確認票!I36="","",病棟機能確認票!I36)</f>
        <v/>
      </c>
      <c r="J62" s="384" t="str">
        <f>+IF(病棟機能確認票!J36="","",病棟機能確認票!J36)</f>
        <v/>
      </c>
      <c r="K62" s="384" t="str">
        <f>+IF(病棟機能確認票!K36="","",病棟機能確認票!K36)</f>
        <v/>
      </c>
      <c r="L62" s="384" t="str">
        <f>+IF(病棟機能確認票!L36="","",病棟機能確認票!L36)</f>
        <v/>
      </c>
      <c r="M62" s="385" t="str">
        <f>+IF(病棟機能確認票!M36="","",病棟機能確認票!M36)</f>
        <v/>
      </c>
      <c r="N62" s="322" t="str">
        <f>+IF(病棟機能確認票!N36="","",病棟機能確認票!N36)</f>
        <v/>
      </c>
      <c r="O62" s="323" t="str">
        <f>+IF(様式１!$F$48="○",IF(様式５!E37="","",様式５!E37),IF(様式１!$F$49="○",IF(様式６!E50="","",様式６!E50),""))</f>
        <v/>
      </c>
      <c r="P62" s="324" t="str">
        <f t="shared" si="0"/>
        <v/>
      </c>
      <c r="Q62" s="349" t="e">
        <f t="shared" si="1"/>
        <v>#VALUE!</v>
      </c>
    </row>
    <row r="63" spans="1:17" ht="23.25" customHeight="1" x14ac:dyDescent="0.4">
      <c r="A63" s="317" t="s">
        <v>860</v>
      </c>
      <c r="B63" s="782" t="str">
        <f>+IF(病棟機能確認票!C37="","",病棟機能確認票!C37)</f>
        <v/>
      </c>
      <c r="C63" s="783"/>
      <c r="D63" s="784" t="str">
        <f>+IF(病棟機能確認票!E37="","",病棟機能確認票!E37)</f>
        <v/>
      </c>
      <c r="E63" s="785"/>
      <c r="F63" s="321" t="str">
        <f>+IF(病棟機能確認票!F37="","",病棟機能確認票!F37)</f>
        <v/>
      </c>
      <c r="G63" s="384" t="str">
        <f>+IF(病棟機能確認票!G37="","",病棟機能確認票!G37)</f>
        <v/>
      </c>
      <c r="H63" s="384" t="str">
        <f>+IF(病棟機能確認票!H37="","",病棟機能確認票!H37)</f>
        <v/>
      </c>
      <c r="I63" s="384" t="str">
        <f>+IF(病棟機能確認票!I37="","",病棟機能確認票!I37)</f>
        <v/>
      </c>
      <c r="J63" s="384" t="str">
        <f>+IF(病棟機能確認票!J37="","",病棟機能確認票!J37)</f>
        <v/>
      </c>
      <c r="K63" s="384" t="str">
        <f>+IF(病棟機能確認票!K37="","",病棟機能確認票!K37)</f>
        <v/>
      </c>
      <c r="L63" s="384" t="str">
        <f>+IF(病棟機能確認票!L37="","",病棟機能確認票!L37)</f>
        <v/>
      </c>
      <c r="M63" s="385" t="str">
        <f>+IF(病棟機能確認票!M37="","",病棟機能確認票!M37)</f>
        <v/>
      </c>
      <c r="N63" s="322" t="str">
        <f>+IF(病棟機能確認票!N37="","",病棟機能確認票!N37)</f>
        <v/>
      </c>
      <c r="O63" s="323" t="str">
        <f>+IF(様式１!$F$48="○",IF(様式５!E38="","",様式５!E38),IF(様式１!$F$49="○",IF(様式６!E51="","",様式６!E51),""))</f>
        <v/>
      </c>
      <c r="P63" s="324" t="str">
        <f t="shared" si="0"/>
        <v/>
      </c>
      <c r="Q63" s="349" t="e">
        <f t="shared" si="1"/>
        <v>#VALUE!</v>
      </c>
    </row>
    <row r="64" spans="1:17" ht="23.25" customHeight="1" x14ac:dyDescent="0.4">
      <c r="A64" s="317" t="s">
        <v>861</v>
      </c>
      <c r="B64" s="782" t="str">
        <f>+IF(病棟機能確認票!C38="","",病棟機能確認票!C38)</f>
        <v/>
      </c>
      <c r="C64" s="783"/>
      <c r="D64" s="784" t="str">
        <f>+IF(病棟機能確認票!E38="","",病棟機能確認票!E38)</f>
        <v/>
      </c>
      <c r="E64" s="785"/>
      <c r="F64" s="321" t="str">
        <f>+IF(病棟機能確認票!F38="","",病棟機能確認票!F38)</f>
        <v/>
      </c>
      <c r="G64" s="384" t="str">
        <f>+IF(病棟機能確認票!G38="","",病棟機能確認票!G38)</f>
        <v/>
      </c>
      <c r="H64" s="384" t="str">
        <f>+IF(病棟機能確認票!H38="","",病棟機能確認票!H38)</f>
        <v/>
      </c>
      <c r="I64" s="384" t="str">
        <f>+IF(病棟機能確認票!I38="","",病棟機能確認票!I38)</f>
        <v/>
      </c>
      <c r="J64" s="384" t="str">
        <f>+IF(病棟機能確認票!J38="","",病棟機能確認票!J38)</f>
        <v/>
      </c>
      <c r="K64" s="384" t="str">
        <f>+IF(病棟機能確認票!K38="","",病棟機能確認票!K38)</f>
        <v/>
      </c>
      <c r="L64" s="384" t="str">
        <f>+IF(病棟機能確認票!L38="","",病棟機能確認票!L38)</f>
        <v/>
      </c>
      <c r="M64" s="385" t="str">
        <f>+IF(病棟機能確認票!M38="","",病棟機能確認票!M38)</f>
        <v/>
      </c>
      <c r="N64" s="322" t="str">
        <f>+IF(病棟機能確認票!N38="","",病棟機能確認票!N38)</f>
        <v/>
      </c>
      <c r="O64" s="323" t="str">
        <f>+IF(様式１!$F$48="○",IF(様式５!E39="","",様式５!E39),IF(様式１!$F$49="○",IF(様式６!E52="","",様式６!E52),""))</f>
        <v/>
      </c>
      <c r="P64" s="324" t="str">
        <f t="shared" si="0"/>
        <v/>
      </c>
      <c r="Q64" s="349" t="e">
        <f t="shared" si="1"/>
        <v>#VALUE!</v>
      </c>
    </row>
    <row r="65" spans="1:17" ht="23.25" customHeight="1" x14ac:dyDescent="0.4">
      <c r="A65" s="317" t="s">
        <v>862</v>
      </c>
      <c r="B65" s="782" t="str">
        <f>+IF(病棟機能確認票!C39="","",病棟機能確認票!C39)</f>
        <v/>
      </c>
      <c r="C65" s="783"/>
      <c r="D65" s="784" t="str">
        <f>+IF(病棟機能確認票!E39="","",病棟機能確認票!E39)</f>
        <v/>
      </c>
      <c r="E65" s="785"/>
      <c r="F65" s="321" t="str">
        <f>+IF(病棟機能確認票!F39="","",病棟機能確認票!F39)</f>
        <v/>
      </c>
      <c r="G65" s="384" t="str">
        <f>+IF(病棟機能確認票!G39="","",病棟機能確認票!G39)</f>
        <v/>
      </c>
      <c r="H65" s="384" t="str">
        <f>+IF(病棟機能確認票!H39="","",病棟機能確認票!H39)</f>
        <v/>
      </c>
      <c r="I65" s="384" t="str">
        <f>+IF(病棟機能確認票!I39="","",病棟機能確認票!I39)</f>
        <v/>
      </c>
      <c r="J65" s="384" t="str">
        <f>+IF(病棟機能確認票!J39="","",病棟機能確認票!J39)</f>
        <v/>
      </c>
      <c r="K65" s="384" t="str">
        <f>+IF(病棟機能確認票!K39="","",病棟機能確認票!K39)</f>
        <v/>
      </c>
      <c r="L65" s="384" t="str">
        <f>+IF(病棟機能確認票!L39="","",病棟機能確認票!L39)</f>
        <v/>
      </c>
      <c r="M65" s="385" t="str">
        <f>+IF(病棟機能確認票!M39="","",病棟機能確認票!M39)</f>
        <v/>
      </c>
      <c r="N65" s="322" t="str">
        <f>+IF(病棟機能確認票!N39="","",病棟機能確認票!N39)</f>
        <v/>
      </c>
      <c r="O65" s="323" t="str">
        <f>+IF(様式１!$F$48="○",IF(様式５!E40="","",様式５!E40),IF(様式１!$F$49="○",IF(様式６!E53="","",様式６!E53),""))</f>
        <v/>
      </c>
      <c r="P65" s="324" t="str">
        <f t="shared" si="0"/>
        <v/>
      </c>
      <c r="Q65" s="349" t="e">
        <f t="shared" si="1"/>
        <v>#VALUE!</v>
      </c>
    </row>
    <row r="66" spans="1:17" ht="23.25" customHeight="1" x14ac:dyDescent="0.4">
      <c r="A66" s="317" t="s">
        <v>1065</v>
      </c>
      <c r="B66" s="782" t="str">
        <f>+IF(病棟機能確認票!C40="","",病棟機能確認票!C40)</f>
        <v/>
      </c>
      <c r="C66" s="783"/>
      <c r="D66" s="784" t="str">
        <f>+IF(病棟機能確認票!E40="","",病棟機能確認票!E40)</f>
        <v/>
      </c>
      <c r="E66" s="785"/>
      <c r="F66" s="321" t="str">
        <f>+IF(病棟機能確認票!F40="","",病棟機能確認票!F40)</f>
        <v/>
      </c>
      <c r="G66" s="384" t="str">
        <f>+IF(病棟機能確認票!G40="","",病棟機能確認票!G40)</f>
        <v/>
      </c>
      <c r="H66" s="384" t="str">
        <f>+IF(病棟機能確認票!H40="","",病棟機能確認票!H40)</f>
        <v/>
      </c>
      <c r="I66" s="384" t="str">
        <f>+IF(病棟機能確認票!I40="","",病棟機能確認票!I40)</f>
        <v/>
      </c>
      <c r="J66" s="384" t="str">
        <f>+IF(病棟機能確認票!J40="","",病棟機能確認票!J40)</f>
        <v/>
      </c>
      <c r="K66" s="384" t="str">
        <f>+IF(病棟機能確認票!K40="","",病棟機能確認票!K40)</f>
        <v/>
      </c>
      <c r="L66" s="384" t="str">
        <f>+IF(病棟機能確認票!L40="","",病棟機能確認票!L40)</f>
        <v/>
      </c>
      <c r="M66" s="385" t="str">
        <f>+IF(病棟機能確認票!M40="","",病棟機能確認票!M40)</f>
        <v/>
      </c>
      <c r="N66" s="322" t="str">
        <f>+IF(病棟機能確認票!N40="","",病棟機能確認票!N40)</f>
        <v/>
      </c>
      <c r="O66" s="323" t="str">
        <f>+IF(様式１!$F$48="○",IF(様式５!E41="","",様式５!E41),IF(様式１!$F$49="○",IF(様式６!E54="","",様式６!E54),""))</f>
        <v/>
      </c>
      <c r="P66" s="324" t="str">
        <f t="shared" si="0"/>
        <v/>
      </c>
      <c r="Q66" s="349" t="e">
        <f t="shared" si="1"/>
        <v>#VALUE!</v>
      </c>
    </row>
    <row r="67" spans="1:17" ht="23.25" customHeight="1" x14ac:dyDescent="0.4">
      <c r="A67" s="317" t="s">
        <v>1066</v>
      </c>
      <c r="B67" s="782" t="str">
        <f>+IF(病棟機能確認票!C41="","",病棟機能確認票!C41)</f>
        <v/>
      </c>
      <c r="C67" s="783"/>
      <c r="D67" s="784" t="str">
        <f>+IF(病棟機能確認票!E41="","",病棟機能確認票!E41)</f>
        <v/>
      </c>
      <c r="E67" s="785"/>
      <c r="F67" s="321" t="str">
        <f>+IF(病棟機能確認票!F41="","",病棟機能確認票!F41)</f>
        <v/>
      </c>
      <c r="G67" s="384" t="str">
        <f>+IF(病棟機能確認票!G41="","",病棟機能確認票!G41)</f>
        <v/>
      </c>
      <c r="H67" s="384" t="str">
        <f>+IF(病棟機能確認票!H41="","",病棟機能確認票!H41)</f>
        <v/>
      </c>
      <c r="I67" s="384" t="str">
        <f>+IF(病棟機能確認票!I41="","",病棟機能確認票!I41)</f>
        <v/>
      </c>
      <c r="J67" s="384" t="str">
        <f>+IF(病棟機能確認票!J41="","",病棟機能確認票!J41)</f>
        <v/>
      </c>
      <c r="K67" s="384" t="str">
        <f>+IF(病棟機能確認票!K41="","",病棟機能確認票!K41)</f>
        <v/>
      </c>
      <c r="L67" s="384" t="str">
        <f>+IF(病棟機能確認票!L41="","",病棟機能確認票!L41)</f>
        <v/>
      </c>
      <c r="M67" s="385" t="str">
        <f>+IF(病棟機能確認票!M41="","",病棟機能確認票!M41)</f>
        <v/>
      </c>
      <c r="N67" s="322" t="str">
        <f>+IF(病棟機能確認票!N41="","",病棟機能確認票!N41)</f>
        <v/>
      </c>
      <c r="O67" s="323" t="str">
        <f>+IF(様式１!$F$48="○",IF(様式５!E42="","",様式５!E42),IF(様式１!$F$49="○",IF(様式６!E55="","",様式６!E55),""))</f>
        <v/>
      </c>
      <c r="P67" s="324" t="str">
        <f t="shared" si="0"/>
        <v/>
      </c>
      <c r="Q67" s="349" t="e">
        <f t="shared" si="1"/>
        <v>#VALUE!</v>
      </c>
    </row>
    <row r="68" spans="1:17" ht="23.25" customHeight="1" x14ac:dyDescent="0.4">
      <c r="A68" s="317" t="s">
        <v>1067</v>
      </c>
      <c r="B68" s="782" t="str">
        <f>+IF(病棟機能確認票!C42="","",病棟機能確認票!C42)</f>
        <v/>
      </c>
      <c r="C68" s="783"/>
      <c r="D68" s="784" t="str">
        <f>+IF(病棟機能確認票!E42="","",病棟機能確認票!E42)</f>
        <v/>
      </c>
      <c r="E68" s="785"/>
      <c r="F68" s="321" t="str">
        <f>+IF(病棟機能確認票!F42="","",病棟機能確認票!F42)</f>
        <v/>
      </c>
      <c r="G68" s="384" t="str">
        <f>+IF(病棟機能確認票!G42="","",病棟機能確認票!G42)</f>
        <v/>
      </c>
      <c r="H68" s="384" t="str">
        <f>+IF(病棟機能確認票!H42="","",病棟機能確認票!H42)</f>
        <v/>
      </c>
      <c r="I68" s="384" t="str">
        <f>+IF(病棟機能確認票!I42="","",病棟機能確認票!I42)</f>
        <v/>
      </c>
      <c r="J68" s="384" t="str">
        <f>+IF(病棟機能確認票!J42="","",病棟機能確認票!J42)</f>
        <v/>
      </c>
      <c r="K68" s="384" t="str">
        <f>+IF(病棟機能確認票!K42="","",病棟機能確認票!K42)</f>
        <v/>
      </c>
      <c r="L68" s="384" t="str">
        <f>+IF(病棟機能確認票!L42="","",病棟機能確認票!L42)</f>
        <v/>
      </c>
      <c r="M68" s="385" t="str">
        <f>+IF(病棟機能確認票!M42="","",病棟機能確認票!M42)</f>
        <v/>
      </c>
      <c r="N68" s="322" t="str">
        <f>+IF(病棟機能確認票!N42="","",病棟機能確認票!N42)</f>
        <v/>
      </c>
      <c r="O68" s="323" t="str">
        <f>+IF(様式１!$F$48="○",IF(様式５!E43="","",様式５!E43),IF(様式１!$F$49="○",IF(様式６!E56="","",様式６!E56),""))</f>
        <v/>
      </c>
      <c r="P68" s="324" t="str">
        <f t="shared" ref="P68:P85" si="2">+IF(N68=O68,"",IF(AND(Q68&gt;=40,Q68&lt;=43),IF(N68="急性期",IF(O68="回復期_地域","","要確認"),"要確認"),"要確認"))</f>
        <v/>
      </c>
      <c r="Q68" s="349" t="e">
        <f t="shared" ref="Q68:Q85" si="3">+VALUE(LEFT(D68,2))</f>
        <v>#VALUE!</v>
      </c>
    </row>
    <row r="69" spans="1:17" ht="23.25" customHeight="1" x14ac:dyDescent="0.4">
      <c r="A69" s="317" t="s">
        <v>1068</v>
      </c>
      <c r="B69" s="782" t="str">
        <f>+IF(病棟機能確認票!C43="","",病棟機能確認票!C43)</f>
        <v/>
      </c>
      <c r="C69" s="783"/>
      <c r="D69" s="784" t="str">
        <f>+IF(病棟機能確認票!E43="","",病棟機能確認票!E43)</f>
        <v/>
      </c>
      <c r="E69" s="785"/>
      <c r="F69" s="321" t="str">
        <f>+IF(病棟機能確認票!F43="","",病棟機能確認票!F43)</f>
        <v/>
      </c>
      <c r="G69" s="384" t="str">
        <f>+IF(病棟機能確認票!G43="","",病棟機能確認票!G43)</f>
        <v/>
      </c>
      <c r="H69" s="384" t="str">
        <f>+IF(病棟機能確認票!H43="","",病棟機能確認票!H43)</f>
        <v/>
      </c>
      <c r="I69" s="384" t="str">
        <f>+IF(病棟機能確認票!I43="","",病棟機能確認票!I43)</f>
        <v/>
      </c>
      <c r="J69" s="384" t="str">
        <f>+IF(病棟機能確認票!J43="","",病棟機能確認票!J43)</f>
        <v/>
      </c>
      <c r="K69" s="384" t="str">
        <f>+IF(病棟機能確認票!K43="","",病棟機能確認票!K43)</f>
        <v/>
      </c>
      <c r="L69" s="384" t="str">
        <f>+IF(病棟機能確認票!L43="","",病棟機能確認票!L43)</f>
        <v/>
      </c>
      <c r="M69" s="385" t="str">
        <f>+IF(病棟機能確認票!M43="","",病棟機能確認票!M43)</f>
        <v/>
      </c>
      <c r="N69" s="322" t="str">
        <f>+IF(病棟機能確認票!N43="","",病棟機能確認票!N43)</f>
        <v/>
      </c>
      <c r="O69" s="323" t="str">
        <f>+IF(様式１!$F$48="○",IF(様式５!E44="","",様式５!E44),IF(様式１!$F$49="○",IF(様式６!E57="","",様式６!E57),""))</f>
        <v/>
      </c>
      <c r="P69" s="324" t="str">
        <f t="shared" si="2"/>
        <v/>
      </c>
      <c r="Q69" s="349" t="e">
        <f t="shared" si="3"/>
        <v>#VALUE!</v>
      </c>
    </row>
    <row r="70" spans="1:17" ht="23.25" customHeight="1" x14ac:dyDescent="0.4">
      <c r="A70" s="317" t="s">
        <v>1069</v>
      </c>
      <c r="B70" s="782" t="str">
        <f>+IF(病棟機能確認票!C44="","",病棟機能確認票!C44)</f>
        <v/>
      </c>
      <c r="C70" s="783"/>
      <c r="D70" s="784" t="str">
        <f>+IF(病棟機能確認票!E44="","",病棟機能確認票!E44)</f>
        <v/>
      </c>
      <c r="E70" s="785"/>
      <c r="F70" s="321" t="str">
        <f>+IF(病棟機能確認票!F44="","",病棟機能確認票!F44)</f>
        <v/>
      </c>
      <c r="G70" s="384" t="str">
        <f>+IF(病棟機能確認票!G44="","",病棟機能確認票!G44)</f>
        <v/>
      </c>
      <c r="H70" s="384" t="str">
        <f>+IF(病棟機能確認票!H44="","",病棟機能確認票!H44)</f>
        <v/>
      </c>
      <c r="I70" s="384" t="str">
        <f>+IF(病棟機能確認票!I44="","",病棟機能確認票!I44)</f>
        <v/>
      </c>
      <c r="J70" s="384" t="str">
        <f>+IF(病棟機能確認票!J44="","",病棟機能確認票!J44)</f>
        <v/>
      </c>
      <c r="K70" s="384" t="str">
        <f>+IF(病棟機能確認票!K44="","",病棟機能確認票!K44)</f>
        <v/>
      </c>
      <c r="L70" s="384" t="str">
        <f>+IF(病棟機能確認票!L44="","",病棟機能確認票!L44)</f>
        <v/>
      </c>
      <c r="M70" s="385" t="str">
        <f>+IF(病棟機能確認票!M44="","",病棟機能確認票!M44)</f>
        <v/>
      </c>
      <c r="N70" s="322" t="str">
        <f>+IF(病棟機能確認票!N44="","",病棟機能確認票!N44)</f>
        <v/>
      </c>
      <c r="O70" s="323" t="str">
        <f>+IF(様式１!$F$48="○",IF(様式５!E45="","",様式５!E45),IF(様式１!$F$49="○",IF(様式６!E58="","",様式６!E58),""))</f>
        <v/>
      </c>
      <c r="P70" s="324" t="str">
        <f t="shared" si="2"/>
        <v/>
      </c>
      <c r="Q70" s="349" t="e">
        <f t="shared" si="3"/>
        <v>#VALUE!</v>
      </c>
    </row>
    <row r="71" spans="1:17" ht="23.25" customHeight="1" x14ac:dyDescent="0.4">
      <c r="A71" s="317" t="s">
        <v>1070</v>
      </c>
      <c r="B71" s="782" t="str">
        <f>+IF(病棟機能確認票!C45="","",病棟機能確認票!C45)</f>
        <v/>
      </c>
      <c r="C71" s="783"/>
      <c r="D71" s="784" t="str">
        <f>+IF(病棟機能確認票!E45="","",病棟機能確認票!E45)</f>
        <v/>
      </c>
      <c r="E71" s="785"/>
      <c r="F71" s="321" t="str">
        <f>+IF(病棟機能確認票!F45="","",病棟機能確認票!F45)</f>
        <v/>
      </c>
      <c r="G71" s="384" t="str">
        <f>+IF(病棟機能確認票!G45="","",病棟機能確認票!G45)</f>
        <v/>
      </c>
      <c r="H71" s="384" t="str">
        <f>+IF(病棟機能確認票!H45="","",病棟機能確認票!H45)</f>
        <v/>
      </c>
      <c r="I71" s="384" t="str">
        <f>+IF(病棟機能確認票!I45="","",病棟機能確認票!I45)</f>
        <v/>
      </c>
      <c r="J71" s="384" t="str">
        <f>+IF(病棟機能確認票!J45="","",病棟機能確認票!J45)</f>
        <v/>
      </c>
      <c r="K71" s="384" t="str">
        <f>+IF(病棟機能確認票!K45="","",病棟機能確認票!K45)</f>
        <v/>
      </c>
      <c r="L71" s="384" t="str">
        <f>+IF(病棟機能確認票!L45="","",病棟機能確認票!L45)</f>
        <v/>
      </c>
      <c r="M71" s="385" t="str">
        <f>+IF(病棟機能確認票!M45="","",病棟機能確認票!M45)</f>
        <v/>
      </c>
      <c r="N71" s="322" t="str">
        <f>+IF(病棟機能確認票!N45="","",病棟機能確認票!N45)</f>
        <v/>
      </c>
      <c r="O71" s="323" t="str">
        <f>+IF(様式１!$F$48="○",IF(様式５!E46="","",様式５!E46),IF(様式１!$F$49="○",IF(様式６!E59="","",様式６!E59),""))</f>
        <v/>
      </c>
      <c r="P71" s="324" t="str">
        <f t="shared" si="2"/>
        <v/>
      </c>
      <c r="Q71" s="349" t="e">
        <f t="shared" si="3"/>
        <v>#VALUE!</v>
      </c>
    </row>
    <row r="72" spans="1:17" ht="23.25" customHeight="1" x14ac:dyDescent="0.4">
      <c r="A72" s="317" t="s">
        <v>1071</v>
      </c>
      <c r="B72" s="782" t="str">
        <f>+IF(病棟機能確認票!C46="","",病棟機能確認票!C46)</f>
        <v/>
      </c>
      <c r="C72" s="783"/>
      <c r="D72" s="784" t="str">
        <f>+IF(病棟機能確認票!E46="","",病棟機能確認票!E46)</f>
        <v/>
      </c>
      <c r="E72" s="785"/>
      <c r="F72" s="321" t="str">
        <f>+IF(病棟機能確認票!F46="","",病棟機能確認票!F46)</f>
        <v/>
      </c>
      <c r="G72" s="384" t="str">
        <f>+IF(病棟機能確認票!G46="","",病棟機能確認票!G46)</f>
        <v/>
      </c>
      <c r="H72" s="384" t="str">
        <f>+IF(病棟機能確認票!H46="","",病棟機能確認票!H46)</f>
        <v/>
      </c>
      <c r="I72" s="384" t="str">
        <f>+IF(病棟機能確認票!I46="","",病棟機能確認票!I46)</f>
        <v/>
      </c>
      <c r="J72" s="384" t="str">
        <f>+IF(病棟機能確認票!J46="","",病棟機能確認票!J46)</f>
        <v/>
      </c>
      <c r="K72" s="384" t="str">
        <f>+IF(病棟機能確認票!K46="","",病棟機能確認票!K46)</f>
        <v/>
      </c>
      <c r="L72" s="384" t="str">
        <f>+IF(病棟機能確認票!L46="","",病棟機能確認票!L46)</f>
        <v/>
      </c>
      <c r="M72" s="385" t="str">
        <f>+IF(病棟機能確認票!M46="","",病棟機能確認票!M46)</f>
        <v/>
      </c>
      <c r="N72" s="322" t="str">
        <f>+IF(病棟機能確認票!N46="","",病棟機能確認票!N46)</f>
        <v/>
      </c>
      <c r="O72" s="323" t="str">
        <f>+IF(様式１!$F$48="○",IF(様式５!E47="","",様式５!E47),IF(様式１!$F$49="○",IF(様式６!E60="","",様式６!E60),""))</f>
        <v/>
      </c>
      <c r="P72" s="324" t="str">
        <f t="shared" si="2"/>
        <v/>
      </c>
      <c r="Q72" s="349" t="e">
        <f t="shared" si="3"/>
        <v>#VALUE!</v>
      </c>
    </row>
    <row r="73" spans="1:17" ht="23.25" customHeight="1" x14ac:dyDescent="0.4">
      <c r="A73" s="317" t="s">
        <v>1072</v>
      </c>
      <c r="B73" s="782" t="str">
        <f>+IF(病棟機能確認票!C47="","",病棟機能確認票!C47)</f>
        <v/>
      </c>
      <c r="C73" s="783"/>
      <c r="D73" s="784" t="str">
        <f>+IF(病棟機能確認票!E47="","",病棟機能確認票!E47)</f>
        <v/>
      </c>
      <c r="E73" s="785"/>
      <c r="F73" s="321" t="str">
        <f>+IF(病棟機能確認票!F47="","",病棟機能確認票!F47)</f>
        <v/>
      </c>
      <c r="G73" s="384" t="str">
        <f>+IF(病棟機能確認票!G47="","",病棟機能確認票!G47)</f>
        <v/>
      </c>
      <c r="H73" s="384" t="str">
        <f>+IF(病棟機能確認票!H47="","",病棟機能確認票!H47)</f>
        <v/>
      </c>
      <c r="I73" s="384" t="str">
        <f>+IF(病棟機能確認票!I47="","",病棟機能確認票!I47)</f>
        <v/>
      </c>
      <c r="J73" s="384" t="str">
        <f>+IF(病棟機能確認票!J47="","",病棟機能確認票!J47)</f>
        <v/>
      </c>
      <c r="K73" s="384" t="str">
        <f>+IF(病棟機能確認票!K47="","",病棟機能確認票!K47)</f>
        <v/>
      </c>
      <c r="L73" s="384" t="str">
        <f>+IF(病棟機能確認票!L47="","",病棟機能確認票!L47)</f>
        <v/>
      </c>
      <c r="M73" s="385" t="str">
        <f>+IF(病棟機能確認票!M47="","",病棟機能確認票!M47)</f>
        <v/>
      </c>
      <c r="N73" s="322" t="str">
        <f>+IF(病棟機能確認票!N47="","",病棟機能確認票!N47)</f>
        <v/>
      </c>
      <c r="O73" s="323" t="str">
        <f>+IF(様式１!$F$48="○",IF(様式５!E48="","",様式５!E48),IF(様式１!$F$49="○",IF(様式６!E61="","",様式６!E61),""))</f>
        <v/>
      </c>
      <c r="P73" s="324" t="str">
        <f t="shared" si="2"/>
        <v/>
      </c>
      <c r="Q73" s="349" t="e">
        <f t="shared" si="3"/>
        <v>#VALUE!</v>
      </c>
    </row>
    <row r="74" spans="1:17" ht="23.25" customHeight="1" x14ac:dyDescent="0.4">
      <c r="A74" s="317" t="s">
        <v>1073</v>
      </c>
      <c r="B74" s="782" t="str">
        <f>+IF(病棟機能確認票!C48="","",病棟機能確認票!C48)</f>
        <v/>
      </c>
      <c r="C74" s="783"/>
      <c r="D74" s="784" t="str">
        <f>+IF(病棟機能確認票!E48="","",病棟機能確認票!E48)</f>
        <v/>
      </c>
      <c r="E74" s="785"/>
      <c r="F74" s="321" t="str">
        <f>+IF(病棟機能確認票!F48="","",病棟機能確認票!F48)</f>
        <v/>
      </c>
      <c r="G74" s="384" t="str">
        <f>+IF(病棟機能確認票!G48="","",病棟機能確認票!G48)</f>
        <v/>
      </c>
      <c r="H74" s="384" t="str">
        <f>+IF(病棟機能確認票!H48="","",病棟機能確認票!H48)</f>
        <v/>
      </c>
      <c r="I74" s="384" t="str">
        <f>+IF(病棟機能確認票!I48="","",病棟機能確認票!I48)</f>
        <v/>
      </c>
      <c r="J74" s="384" t="str">
        <f>+IF(病棟機能確認票!J48="","",病棟機能確認票!J48)</f>
        <v/>
      </c>
      <c r="K74" s="384" t="str">
        <f>+IF(病棟機能確認票!K48="","",病棟機能確認票!K48)</f>
        <v/>
      </c>
      <c r="L74" s="384" t="str">
        <f>+IF(病棟機能確認票!L48="","",病棟機能確認票!L48)</f>
        <v/>
      </c>
      <c r="M74" s="385" t="str">
        <f>+IF(病棟機能確認票!M48="","",病棟機能確認票!M48)</f>
        <v/>
      </c>
      <c r="N74" s="322" t="str">
        <f>+IF(病棟機能確認票!N48="","",病棟機能確認票!N48)</f>
        <v/>
      </c>
      <c r="O74" s="323" t="str">
        <f>+IF(様式１!$F$48="○",IF(様式５!E49="","",様式５!E49),IF(様式１!$F$49="○",IF(様式６!E62="","",様式６!E62),""))</f>
        <v/>
      </c>
      <c r="P74" s="324" t="str">
        <f t="shared" si="2"/>
        <v/>
      </c>
      <c r="Q74" s="349" t="e">
        <f t="shared" si="3"/>
        <v>#VALUE!</v>
      </c>
    </row>
    <row r="75" spans="1:17" ht="23.25" customHeight="1" x14ac:dyDescent="0.4">
      <c r="A75" s="317" t="s">
        <v>1074</v>
      </c>
      <c r="B75" s="782" t="str">
        <f>+IF(病棟機能確認票!C49="","",病棟機能確認票!C49)</f>
        <v/>
      </c>
      <c r="C75" s="783"/>
      <c r="D75" s="784" t="str">
        <f>+IF(病棟機能確認票!E49="","",病棟機能確認票!E49)</f>
        <v/>
      </c>
      <c r="E75" s="785"/>
      <c r="F75" s="321" t="str">
        <f>+IF(病棟機能確認票!F49="","",病棟機能確認票!F49)</f>
        <v/>
      </c>
      <c r="G75" s="384" t="str">
        <f>+IF(病棟機能確認票!G49="","",病棟機能確認票!G49)</f>
        <v/>
      </c>
      <c r="H75" s="384" t="str">
        <f>+IF(病棟機能確認票!H49="","",病棟機能確認票!H49)</f>
        <v/>
      </c>
      <c r="I75" s="384" t="str">
        <f>+IF(病棟機能確認票!I49="","",病棟機能確認票!I49)</f>
        <v/>
      </c>
      <c r="J75" s="384" t="str">
        <f>+IF(病棟機能確認票!J49="","",病棟機能確認票!J49)</f>
        <v/>
      </c>
      <c r="K75" s="384" t="str">
        <f>+IF(病棟機能確認票!K49="","",病棟機能確認票!K49)</f>
        <v/>
      </c>
      <c r="L75" s="384" t="str">
        <f>+IF(病棟機能確認票!L49="","",病棟機能確認票!L49)</f>
        <v/>
      </c>
      <c r="M75" s="385" t="str">
        <f>+IF(病棟機能確認票!M49="","",病棟機能確認票!M49)</f>
        <v/>
      </c>
      <c r="N75" s="322" t="str">
        <f>+IF(病棟機能確認票!N49="","",病棟機能確認票!N49)</f>
        <v/>
      </c>
      <c r="O75" s="323" t="str">
        <f>+IF(様式１!$F$48="○",IF(様式５!E50="","",様式５!E50),IF(様式１!$F$49="○",IF(様式６!E63="","",様式６!E63),""))</f>
        <v/>
      </c>
      <c r="P75" s="324" t="str">
        <f t="shared" si="2"/>
        <v/>
      </c>
      <c r="Q75" s="349" t="e">
        <f t="shared" si="3"/>
        <v>#VALUE!</v>
      </c>
    </row>
    <row r="76" spans="1:17" ht="23.25" customHeight="1" x14ac:dyDescent="0.4">
      <c r="A76" s="317" t="s">
        <v>1075</v>
      </c>
      <c r="B76" s="782" t="str">
        <f>+IF(病棟機能確認票!C50="","",病棟機能確認票!C50)</f>
        <v/>
      </c>
      <c r="C76" s="783"/>
      <c r="D76" s="784" t="str">
        <f>+IF(病棟機能確認票!E50="","",病棟機能確認票!E50)</f>
        <v/>
      </c>
      <c r="E76" s="785"/>
      <c r="F76" s="321" t="str">
        <f>+IF(病棟機能確認票!F50="","",病棟機能確認票!F50)</f>
        <v/>
      </c>
      <c r="G76" s="384" t="str">
        <f>+IF(病棟機能確認票!G50="","",病棟機能確認票!G50)</f>
        <v/>
      </c>
      <c r="H76" s="384" t="str">
        <f>+IF(病棟機能確認票!H50="","",病棟機能確認票!H50)</f>
        <v/>
      </c>
      <c r="I76" s="384" t="str">
        <f>+IF(病棟機能確認票!I50="","",病棟機能確認票!I50)</f>
        <v/>
      </c>
      <c r="J76" s="384" t="str">
        <f>+IF(病棟機能確認票!J50="","",病棟機能確認票!J50)</f>
        <v/>
      </c>
      <c r="K76" s="384" t="str">
        <f>+IF(病棟機能確認票!K50="","",病棟機能確認票!K50)</f>
        <v/>
      </c>
      <c r="L76" s="384" t="str">
        <f>+IF(病棟機能確認票!L50="","",病棟機能確認票!L50)</f>
        <v/>
      </c>
      <c r="M76" s="385" t="str">
        <f>+IF(病棟機能確認票!M50="","",病棟機能確認票!M50)</f>
        <v/>
      </c>
      <c r="N76" s="322" t="str">
        <f>+IF(病棟機能確認票!N50="","",病棟機能確認票!N50)</f>
        <v/>
      </c>
      <c r="O76" s="323" t="str">
        <f>+IF(様式１!$F$48="○",IF(様式５!E51="","",様式５!E51),IF(様式１!$F$49="○",IF(様式６!E64="","",様式６!E64),""))</f>
        <v/>
      </c>
      <c r="P76" s="324" t="str">
        <f t="shared" si="2"/>
        <v/>
      </c>
      <c r="Q76" s="349" t="e">
        <f t="shared" si="3"/>
        <v>#VALUE!</v>
      </c>
    </row>
    <row r="77" spans="1:17" ht="23.25" customHeight="1" x14ac:dyDescent="0.4">
      <c r="A77" s="317" t="s">
        <v>1076</v>
      </c>
      <c r="B77" s="782" t="str">
        <f>+IF(病棟機能確認票!C51="","",病棟機能確認票!C51)</f>
        <v/>
      </c>
      <c r="C77" s="783"/>
      <c r="D77" s="784" t="str">
        <f>+IF(病棟機能確認票!E51="","",病棟機能確認票!E51)</f>
        <v/>
      </c>
      <c r="E77" s="785"/>
      <c r="F77" s="321" t="str">
        <f>+IF(病棟機能確認票!F51="","",病棟機能確認票!F51)</f>
        <v/>
      </c>
      <c r="G77" s="384" t="str">
        <f>+IF(病棟機能確認票!G51="","",病棟機能確認票!G51)</f>
        <v/>
      </c>
      <c r="H77" s="384" t="str">
        <f>+IF(病棟機能確認票!H51="","",病棟機能確認票!H51)</f>
        <v/>
      </c>
      <c r="I77" s="384" t="str">
        <f>+IF(病棟機能確認票!I51="","",病棟機能確認票!I51)</f>
        <v/>
      </c>
      <c r="J77" s="384" t="str">
        <f>+IF(病棟機能確認票!J51="","",病棟機能確認票!J51)</f>
        <v/>
      </c>
      <c r="K77" s="384" t="str">
        <f>+IF(病棟機能確認票!K51="","",病棟機能確認票!K51)</f>
        <v/>
      </c>
      <c r="L77" s="384" t="str">
        <f>+IF(病棟機能確認票!L51="","",病棟機能確認票!L51)</f>
        <v/>
      </c>
      <c r="M77" s="385" t="str">
        <f>+IF(病棟機能確認票!M51="","",病棟機能確認票!M51)</f>
        <v/>
      </c>
      <c r="N77" s="322" t="str">
        <f>+IF(病棟機能確認票!N51="","",病棟機能確認票!N51)</f>
        <v/>
      </c>
      <c r="O77" s="323" t="str">
        <f>+IF(様式１!$F$48="○",IF(様式５!E52="","",様式５!E52),IF(様式１!$F$49="○",IF(様式６!E65="","",様式６!E65),""))</f>
        <v/>
      </c>
      <c r="P77" s="324" t="str">
        <f t="shared" si="2"/>
        <v/>
      </c>
      <c r="Q77" s="349" t="e">
        <f t="shared" si="3"/>
        <v>#VALUE!</v>
      </c>
    </row>
    <row r="78" spans="1:17" ht="23.25" customHeight="1" x14ac:dyDescent="0.4">
      <c r="A78" s="317" t="s">
        <v>1077</v>
      </c>
      <c r="B78" s="782" t="str">
        <f>+IF(病棟機能確認票!C52="","",病棟機能確認票!C52)</f>
        <v/>
      </c>
      <c r="C78" s="783"/>
      <c r="D78" s="784" t="str">
        <f>+IF(病棟機能確認票!E52="","",病棟機能確認票!E52)</f>
        <v/>
      </c>
      <c r="E78" s="785"/>
      <c r="F78" s="321" t="str">
        <f>+IF(病棟機能確認票!F52="","",病棟機能確認票!F52)</f>
        <v/>
      </c>
      <c r="G78" s="384" t="str">
        <f>+IF(病棟機能確認票!G52="","",病棟機能確認票!G52)</f>
        <v/>
      </c>
      <c r="H78" s="384" t="str">
        <f>+IF(病棟機能確認票!H52="","",病棟機能確認票!H52)</f>
        <v/>
      </c>
      <c r="I78" s="384" t="str">
        <f>+IF(病棟機能確認票!I52="","",病棟機能確認票!I52)</f>
        <v/>
      </c>
      <c r="J78" s="384" t="str">
        <f>+IF(病棟機能確認票!J52="","",病棟機能確認票!J52)</f>
        <v/>
      </c>
      <c r="K78" s="384" t="str">
        <f>+IF(病棟機能確認票!K52="","",病棟機能確認票!K52)</f>
        <v/>
      </c>
      <c r="L78" s="384" t="str">
        <f>+IF(病棟機能確認票!L52="","",病棟機能確認票!L52)</f>
        <v/>
      </c>
      <c r="M78" s="385" t="str">
        <f>+IF(病棟機能確認票!M52="","",病棟機能確認票!M52)</f>
        <v/>
      </c>
      <c r="N78" s="322" t="str">
        <f>+IF(病棟機能確認票!N52="","",病棟機能確認票!N52)</f>
        <v/>
      </c>
      <c r="O78" s="323" t="str">
        <f>+IF(様式１!$F$48="○",IF(様式５!E53="","",様式５!E53),IF(様式１!$F$49="○",IF(様式６!E66="","",様式６!E66),""))</f>
        <v/>
      </c>
      <c r="P78" s="324" t="str">
        <f t="shared" si="2"/>
        <v/>
      </c>
      <c r="Q78" s="349" t="e">
        <f t="shared" si="3"/>
        <v>#VALUE!</v>
      </c>
    </row>
    <row r="79" spans="1:17" ht="23.25" customHeight="1" x14ac:dyDescent="0.4">
      <c r="A79" s="317" t="s">
        <v>1078</v>
      </c>
      <c r="B79" s="782" t="str">
        <f>+IF(病棟機能確認票!C53="","",病棟機能確認票!C53)</f>
        <v/>
      </c>
      <c r="C79" s="783"/>
      <c r="D79" s="784" t="str">
        <f>+IF(病棟機能確認票!E53="","",病棟機能確認票!E53)</f>
        <v/>
      </c>
      <c r="E79" s="785"/>
      <c r="F79" s="321" t="str">
        <f>+IF(病棟機能確認票!F53="","",病棟機能確認票!F53)</f>
        <v/>
      </c>
      <c r="G79" s="384" t="str">
        <f>+IF(病棟機能確認票!G53="","",病棟機能確認票!G53)</f>
        <v/>
      </c>
      <c r="H79" s="384" t="str">
        <f>+IF(病棟機能確認票!H53="","",病棟機能確認票!H53)</f>
        <v/>
      </c>
      <c r="I79" s="384" t="str">
        <f>+IF(病棟機能確認票!I53="","",病棟機能確認票!I53)</f>
        <v/>
      </c>
      <c r="J79" s="384" t="str">
        <f>+IF(病棟機能確認票!J53="","",病棟機能確認票!J53)</f>
        <v/>
      </c>
      <c r="K79" s="384" t="str">
        <f>+IF(病棟機能確認票!K53="","",病棟機能確認票!K53)</f>
        <v/>
      </c>
      <c r="L79" s="384" t="str">
        <f>+IF(病棟機能確認票!L53="","",病棟機能確認票!L53)</f>
        <v/>
      </c>
      <c r="M79" s="385" t="str">
        <f>+IF(病棟機能確認票!M53="","",病棟機能確認票!M53)</f>
        <v/>
      </c>
      <c r="N79" s="322" t="str">
        <f>+IF(病棟機能確認票!N53="","",病棟機能確認票!N53)</f>
        <v/>
      </c>
      <c r="O79" s="323" t="str">
        <f>+IF(様式１!$F$48="○",IF(様式５!E54="","",様式５!E54),IF(様式１!$F$49="○",IF(様式６!E67="","",様式６!E67),""))</f>
        <v/>
      </c>
      <c r="P79" s="324" t="str">
        <f t="shared" si="2"/>
        <v/>
      </c>
      <c r="Q79" s="349" t="e">
        <f t="shared" si="3"/>
        <v>#VALUE!</v>
      </c>
    </row>
    <row r="80" spans="1:17" ht="23.25" customHeight="1" x14ac:dyDescent="0.4">
      <c r="A80" s="317" t="s">
        <v>1079</v>
      </c>
      <c r="B80" s="782" t="str">
        <f>+IF(病棟機能確認票!C54="","",病棟機能確認票!C54)</f>
        <v/>
      </c>
      <c r="C80" s="783"/>
      <c r="D80" s="784" t="str">
        <f>+IF(病棟機能確認票!E54="","",病棟機能確認票!E54)</f>
        <v/>
      </c>
      <c r="E80" s="785"/>
      <c r="F80" s="321" t="str">
        <f>+IF(病棟機能確認票!F54="","",病棟機能確認票!F54)</f>
        <v/>
      </c>
      <c r="G80" s="384" t="str">
        <f>+IF(病棟機能確認票!G54="","",病棟機能確認票!G54)</f>
        <v/>
      </c>
      <c r="H80" s="384" t="str">
        <f>+IF(病棟機能確認票!H54="","",病棟機能確認票!H54)</f>
        <v/>
      </c>
      <c r="I80" s="384" t="str">
        <f>+IF(病棟機能確認票!I54="","",病棟機能確認票!I54)</f>
        <v/>
      </c>
      <c r="J80" s="384" t="str">
        <f>+IF(病棟機能確認票!J54="","",病棟機能確認票!J54)</f>
        <v/>
      </c>
      <c r="K80" s="384" t="str">
        <f>+IF(病棟機能確認票!K54="","",病棟機能確認票!K54)</f>
        <v/>
      </c>
      <c r="L80" s="384" t="str">
        <f>+IF(病棟機能確認票!L54="","",病棟機能確認票!L54)</f>
        <v/>
      </c>
      <c r="M80" s="385" t="str">
        <f>+IF(病棟機能確認票!M54="","",病棟機能確認票!M54)</f>
        <v/>
      </c>
      <c r="N80" s="322" t="str">
        <f>+IF(病棟機能確認票!N54="","",病棟機能確認票!N54)</f>
        <v/>
      </c>
      <c r="O80" s="323" t="str">
        <f>+IF(様式１!$F$48="○",IF(様式５!E55="","",様式５!E55),IF(様式１!$F$49="○",IF(様式６!E68="","",様式６!E68),""))</f>
        <v/>
      </c>
      <c r="P80" s="324" t="str">
        <f t="shared" si="2"/>
        <v/>
      </c>
      <c r="Q80" s="349" t="e">
        <f t="shared" si="3"/>
        <v>#VALUE!</v>
      </c>
    </row>
    <row r="81" spans="1:17" ht="23.25" customHeight="1" x14ac:dyDescent="0.4">
      <c r="A81" s="317" t="s">
        <v>1080</v>
      </c>
      <c r="B81" s="782" t="str">
        <f>+IF(病棟機能確認票!C55="","",病棟機能確認票!C55)</f>
        <v/>
      </c>
      <c r="C81" s="783"/>
      <c r="D81" s="784" t="str">
        <f>+IF(病棟機能確認票!E55="","",病棟機能確認票!E55)</f>
        <v/>
      </c>
      <c r="E81" s="785"/>
      <c r="F81" s="321" t="str">
        <f>+IF(病棟機能確認票!F55="","",病棟機能確認票!F55)</f>
        <v/>
      </c>
      <c r="G81" s="384" t="str">
        <f>+IF(病棟機能確認票!G55="","",病棟機能確認票!G55)</f>
        <v/>
      </c>
      <c r="H81" s="384" t="str">
        <f>+IF(病棟機能確認票!H55="","",病棟機能確認票!H55)</f>
        <v/>
      </c>
      <c r="I81" s="384" t="str">
        <f>+IF(病棟機能確認票!I55="","",病棟機能確認票!I55)</f>
        <v/>
      </c>
      <c r="J81" s="384" t="str">
        <f>+IF(病棟機能確認票!J55="","",病棟機能確認票!J55)</f>
        <v/>
      </c>
      <c r="K81" s="384" t="str">
        <f>+IF(病棟機能確認票!K55="","",病棟機能確認票!K55)</f>
        <v/>
      </c>
      <c r="L81" s="384" t="str">
        <f>+IF(病棟機能確認票!L55="","",病棟機能確認票!L55)</f>
        <v/>
      </c>
      <c r="M81" s="385" t="str">
        <f>+IF(病棟機能確認票!M55="","",病棟機能確認票!M55)</f>
        <v/>
      </c>
      <c r="N81" s="322" t="str">
        <f>+IF(病棟機能確認票!N55="","",病棟機能確認票!N55)</f>
        <v/>
      </c>
      <c r="O81" s="323" t="str">
        <f>+IF(様式１!$F$48="○",IF(様式５!E56="","",様式５!E56),IF(様式１!$F$49="○",IF(様式６!E69="","",様式６!E69),""))</f>
        <v/>
      </c>
      <c r="P81" s="324" t="str">
        <f t="shared" si="2"/>
        <v/>
      </c>
      <c r="Q81" s="349" t="e">
        <f t="shared" si="3"/>
        <v>#VALUE!</v>
      </c>
    </row>
    <row r="82" spans="1:17" ht="23.25" customHeight="1" x14ac:dyDescent="0.4">
      <c r="A82" s="317" t="s">
        <v>1081</v>
      </c>
      <c r="B82" s="782" t="str">
        <f>+IF(病棟機能確認票!C56="","",病棟機能確認票!C56)</f>
        <v/>
      </c>
      <c r="C82" s="783"/>
      <c r="D82" s="784" t="str">
        <f>+IF(病棟機能確認票!E56="","",病棟機能確認票!E56)</f>
        <v/>
      </c>
      <c r="E82" s="785"/>
      <c r="F82" s="321" t="str">
        <f>+IF(病棟機能確認票!F56="","",病棟機能確認票!F56)</f>
        <v/>
      </c>
      <c r="G82" s="384" t="str">
        <f>+IF(病棟機能確認票!G56="","",病棟機能確認票!G56)</f>
        <v/>
      </c>
      <c r="H82" s="384" t="str">
        <f>+IF(病棟機能確認票!H56="","",病棟機能確認票!H56)</f>
        <v/>
      </c>
      <c r="I82" s="384" t="str">
        <f>+IF(病棟機能確認票!I56="","",病棟機能確認票!I56)</f>
        <v/>
      </c>
      <c r="J82" s="384" t="str">
        <f>+IF(病棟機能確認票!J56="","",病棟機能確認票!J56)</f>
        <v/>
      </c>
      <c r="K82" s="384" t="str">
        <f>+IF(病棟機能確認票!K56="","",病棟機能確認票!K56)</f>
        <v/>
      </c>
      <c r="L82" s="384" t="str">
        <f>+IF(病棟機能確認票!L56="","",病棟機能確認票!L56)</f>
        <v/>
      </c>
      <c r="M82" s="385" t="str">
        <f>+IF(病棟機能確認票!M56="","",病棟機能確認票!M56)</f>
        <v/>
      </c>
      <c r="N82" s="322" t="str">
        <f>+IF(病棟機能確認票!N56="","",病棟機能確認票!N56)</f>
        <v/>
      </c>
      <c r="O82" s="323" t="str">
        <f>+IF(様式１!$F$48="○",IF(様式５!E57="","",様式５!E57),IF(様式１!$F$49="○",IF(様式６!E70="","",様式６!E70),""))</f>
        <v/>
      </c>
      <c r="P82" s="324" t="str">
        <f t="shared" si="2"/>
        <v/>
      </c>
      <c r="Q82" s="349" t="e">
        <f t="shared" si="3"/>
        <v>#VALUE!</v>
      </c>
    </row>
    <row r="83" spans="1:17" ht="23.25" customHeight="1" x14ac:dyDescent="0.4">
      <c r="A83" s="317" t="s">
        <v>1082</v>
      </c>
      <c r="B83" s="782" t="str">
        <f>+IF(病棟機能確認票!C57="","",病棟機能確認票!C57)</f>
        <v/>
      </c>
      <c r="C83" s="783"/>
      <c r="D83" s="784" t="str">
        <f>+IF(病棟機能確認票!E57="","",病棟機能確認票!E57)</f>
        <v/>
      </c>
      <c r="E83" s="785"/>
      <c r="F83" s="321" t="str">
        <f>+IF(病棟機能確認票!F57="","",病棟機能確認票!F57)</f>
        <v/>
      </c>
      <c r="G83" s="384" t="str">
        <f>+IF(病棟機能確認票!G57="","",病棟機能確認票!G57)</f>
        <v/>
      </c>
      <c r="H83" s="384" t="str">
        <f>+IF(病棟機能確認票!H57="","",病棟機能確認票!H57)</f>
        <v/>
      </c>
      <c r="I83" s="384" t="str">
        <f>+IF(病棟機能確認票!I57="","",病棟機能確認票!I57)</f>
        <v/>
      </c>
      <c r="J83" s="384" t="str">
        <f>+IF(病棟機能確認票!J57="","",病棟機能確認票!J57)</f>
        <v/>
      </c>
      <c r="K83" s="384" t="str">
        <f>+IF(病棟機能確認票!K57="","",病棟機能確認票!K57)</f>
        <v/>
      </c>
      <c r="L83" s="384" t="str">
        <f>+IF(病棟機能確認票!L57="","",病棟機能確認票!L57)</f>
        <v/>
      </c>
      <c r="M83" s="385" t="str">
        <f>+IF(病棟機能確認票!M57="","",病棟機能確認票!M57)</f>
        <v/>
      </c>
      <c r="N83" s="322" t="str">
        <f>+IF(病棟機能確認票!N57="","",病棟機能確認票!N57)</f>
        <v/>
      </c>
      <c r="O83" s="323" t="str">
        <f>+IF(様式１!$F$48="○",IF(様式５!E58="","",様式５!E58),IF(様式１!$F$49="○",IF(様式６!E71="","",様式６!E71),""))</f>
        <v/>
      </c>
      <c r="P83" s="324" t="str">
        <f t="shared" si="2"/>
        <v/>
      </c>
      <c r="Q83" s="349" t="e">
        <f t="shared" si="3"/>
        <v>#VALUE!</v>
      </c>
    </row>
    <row r="84" spans="1:17" ht="23.25" customHeight="1" x14ac:dyDescent="0.4">
      <c r="A84" s="317" t="s">
        <v>1083</v>
      </c>
      <c r="B84" s="782" t="str">
        <f>+IF(病棟機能確認票!C58="","",病棟機能確認票!C58)</f>
        <v/>
      </c>
      <c r="C84" s="783"/>
      <c r="D84" s="784" t="str">
        <f>+IF(病棟機能確認票!E58="","",病棟機能確認票!E58)</f>
        <v/>
      </c>
      <c r="E84" s="785"/>
      <c r="F84" s="321" t="str">
        <f>+IF(病棟機能確認票!F58="","",病棟機能確認票!F58)</f>
        <v/>
      </c>
      <c r="G84" s="384" t="str">
        <f>+IF(病棟機能確認票!G58="","",病棟機能確認票!G58)</f>
        <v/>
      </c>
      <c r="H84" s="384" t="str">
        <f>+IF(病棟機能確認票!H58="","",病棟機能確認票!H58)</f>
        <v/>
      </c>
      <c r="I84" s="384" t="str">
        <f>+IF(病棟機能確認票!I58="","",病棟機能確認票!I58)</f>
        <v/>
      </c>
      <c r="J84" s="384" t="str">
        <f>+IF(病棟機能確認票!J58="","",病棟機能確認票!J58)</f>
        <v/>
      </c>
      <c r="K84" s="384" t="str">
        <f>+IF(病棟機能確認票!K58="","",病棟機能確認票!K58)</f>
        <v/>
      </c>
      <c r="L84" s="384" t="str">
        <f>+IF(病棟機能確認票!L58="","",病棟機能確認票!L58)</f>
        <v/>
      </c>
      <c r="M84" s="385" t="str">
        <f>+IF(病棟機能確認票!M58="","",病棟機能確認票!M58)</f>
        <v/>
      </c>
      <c r="N84" s="322" t="str">
        <f>+IF(病棟機能確認票!N58="","",病棟機能確認票!N58)</f>
        <v/>
      </c>
      <c r="O84" s="323" t="str">
        <f>+IF(様式１!$F$48="○",IF(様式５!E59="","",様式５!E59),IF(様式１!$F$49="○",IF(様式６!E72="","",様式６!E72),""))</f>
        <v/>
      </c>
      <c r="P84" s="324" t="str">
        <f t="shared" si="2"/>
        <v/>
      </c>
      <c r="Q84" s="349" t="e">
        <f t="shared" si="3"/>
        <v>#VALUE!</v>
      </c>
    </row>
    <row r="85" spans="1:17" ht="23.25" customHeight="1" thickBot="1" x14ac:dyDescent="0.45">
      <c r="A85" s="317" t="s">
        <v>1084</v>
      </c>
      <c r="B85" s="782" t="str">
        <f>+IF(病棟機能確認票!C59="","",病棟機能確認票!C59)</f>
        <v/>
      </c>
      <c r="C85" s="783"/>
      <c r="D85" s="784" t="str">
        <f>+IF(病棟機能確認票!E59="","",病棟機能確認票!E59)</f>
        <v/>
      </c>
      <c r="E85" s="785"/>
      <c r="F85" s="321" t="str">
        <f>+IF(病棟機能確認票!F59="","",病棟機能確認票!F59)</f>
        <v/>
      </c>
      <c r="G85" s="384" t="str">
        <f>+IF(病棟機能確認票!G59="","",病棟機能確認票!G59)</f>
        <v/>
      </c>
      <c r="H85" s="384" t="str">
        <f>+IF(病棟機能確認票!H59="","",病棟機能確認票!H59)</f>
        <v/>
      </c>
      <c r="I85" s="384" t="str">
        <f>+IF(病棟機能確認票!I59="","",病棟機能確認票!I59)</f>
        <v/>
      </c>
      <c r="J85" s="384" t="str">
        <f>+IF(病棟機能確認票!J59="","",病棟機能確認票!J59)</f>
        <v/>
      </c>
      <c r="K85" s="384" t="str">
        <f>+IF(病棟機能確認票!K59="","",病棟機能確認票!K59)</f>
        <v/>
      </c>
      <c r="L85" s="384" t="str">
        <f>+IF(病棟機能確認票!L59="","",病棟機能確認票!L59)</f>
        <v/>
      </c>
      <c r="M85" s="385" t="str">
        <f>+IF(病棟機能確認票!M59="","",病棟機能確認票!M59)</f>
        <v/>
      </c>
      <c r="N85" s="325" t="str">
        <f>+IF(病棟機能確認票!N59="","",病棟機能確認票!N59)</f>
        <v/>
      </c>
      <c r="O85" s="326" t="str">
        <f>+IF(様式１!$F$48="○",IF(様式５!E60="","",様式５!E60),IF(様式１!$F$49="○",IF(様式６!E73="","",様式６!E73),""))</f>
        <v/>
      </c>
      <c r="P85" s="327" t="str">
        <f t="shared" si="2"/>
        <v/>
      </c>
      <c r="Q85" s="349" t="e">
        <f t="shared" si="3"/>
        <v>#VALUE!</v>
      </c>
    </row>
  </sheetData>
  <mergeCells count="265">
    <mergeCell ref="F5:G5"/>
    <mergeCell ref="N10:O10"/>
    <mergeCell ref="D5:E5"/>
    <mergeCell ref="D6:E6"/>
    <mergeCell ref="D7:E7"/>
    <mergeCell ref="D8:E8"/>
    <mergeCell ref="D9:E9"/>
    <mergeCell ref="D10:E10"/>
    <mergeCell ref="F26:G26"/>
    <mergeCell ref="J24:K24"/>
    <mergeCell ref="J25:K25"/>
    <mergeCell ref="J26:K26"/>
    <mergeCell ref="L11:M11"/>
    <mergeCell ref="L12:M12"/>
    <mergeCell ref="L13:M13"/>
    <mergeCell ref="L14:M14"/>
    <mergeCell ref="L15:M15"/>
    <mergeCell ref="L16:M16"/>
    <mergeCell ref="L17:M17"/>
    <mergeCell ref="L18:M18"/>
    <mergeCell ref="L19:M19"/>
    <mergeCell ref="N11:O11"/>
    <mergeCell ref="N12:O12"/>
    <mergeCell ref="N13:O13"/>
    <mergeCell ref="F27:G27"/>
    <mergeCell ref="N6:O6"/>
    <mergeCell ref="N5:O5"/>
    <mergeCell ref="F21:G21"/>
    <mergeCell ref="F22:G22"/>
    <mergeCell ref="F23:G23"/>
    <mergeCell ref="L10:M10"/>
    <mergeCell ref="D26:E26"/>
    <mergeCell ref="D27:E27"/>
    <mergeCell ref="F24:G24"/>
    <mergeCell ref="L5:M5"/>
    <mergeCell ref="D21:E21"/>
    <mergeCell ref="D22:E22"/>
    <mergeCell ref="D23:E23"/>
    <mergeCell ref="D24:E24"/>
    <mergeCell ref="D25:E25"/>
    <mergeCell ref="J8:K8"/>
    <mergeCell ref="J9:K9"/>
    <mergeCell ref="J10:K10"/>
    <mergeCell ref="J19:K19"/>
    <mergeCell ref="J20:K20"/>
    <mergeCell ref="J21:K21"/>
    <mergeCell ref="J22:K22"/>
    <mergeCell ref="J23:K23"/>
    <mergeCell ref="D28:E28"/>
    <mergeCell ref="D29:E29"/>
    <mergeCell ref="D30:E30"/>
    <mergeCell ref="L6:M6"/>
    <mergeCell ref="D20:E20"/>
    <mergeCell ref="D14:E14"/>
    <mergeCell ref="D15:E15"/>
    <mergeCell ref="D16:E16"/>
    <mergeCell ref="F14:G14"/>
    <mergeCell ref="F15:G15"/>
    <mergeCell ref="F16:G16"/>
    <mergeCell ref="F17:G17"/>
    <mergeCell ref="L7:M7"/>
    <mergeCell ref="L8:M8"/>
    <mergeCell ref="L9:M9"/>
    <mergeCell ref="F28:G28"/>
    <mergeCell ref="F29:G29"/>
    <mergeCell ref="F30:G30"/>
    <mergeCell ref="D11:E11"/>
    <mergeCell ref="D12:E12"/>
    <mergeCell ref="D13:E13"/>
    <mergeCell ref="J6:K6"/>
    <mergeCell ref="J7:K7"/>
    <mergeCell ref="J11:K11"/>
    <mergeCell ref="J5:K5"/>
    <mergeCell ref="B5:C5"/>
    <mergeCell ref="B6:C6"/>
    <mergeCell ref="B7:C7"/>
    <mergeCell ref="B8:C8"/>
    <mergeCell ref="B9:C9"/>
    <mergeCell ref="D56:E56"/>
    <mergeCell ref="D57:E57"/>
    <mergeCell ref="D58:E58"/>
    <mergeCell ref="D50:E50"/>
    <mergeCell ref="D51:E51"/>
    <mergeCell ref="D52:E52"/>
    <mergeCell ref="D53:E53"/>
    <mergeCell ref="D54:E54"/>
    <mergeCell ref="D55:E55"/>
    <mergeCell ref="D44:E44"/>
    <mergeCell ref="D45:E45"/>
    <mergeCell ref="D46:E46"/>
    <mergeCell ref="D47:E47"/>
    <mergeCell ref="D48:E48"/>
    <mergeCell ref="D49:E49"/>
    <mergeCell ref="B49:C49"/>
    <mergeCell ref="B50:C50"/>
    <mergeCell ref="B51:C51"/>
    <mergeCell ref="F10:G10"/>
    <mergeCell ref="F11:G11"/>
    <mergeCell ref="B27:C27"/>
    <mergeCell ref="B28:C28"/>
    <mergeCell ref="B65:C65"/>
    <mergeCell ref="D34:E35"/>
    <mergeCell ref="D36:E36"/>
    <mergeCell ref="D37:E37"/>
    <mergeCell ref="D38:E38"/>
    <mergeCell ref="D39:E39"/>
    <mergeCell ref="D40:E40"/>
    <mergeCell ref="D41:E41"/>
    <mergeCell ref="D42:E42"/>
    <mergeCell ref="D43:E43"/>
    <mergeCell ref="B59:C59"/>
    <mergeCell ref="B60:C60"/>
    <mergeCell ref="B61:C61"/>
    <mergeCell ref="B62:C62"/>
    <mergeCell ref="B63:C63"/>
    <mergeCell ref="B64:C64"/>
    <mergeCell ref="B10:C10"/>
    <mergeCell ref="B11:C11"/>
    <mergeCell ref="D65:E65"/>
    <mergeCell ref="D59:E59"/>
    <mergeCell ref="B12:C12"/>
    <mergeCell ref="B13:C13"/>
    <mergeCell ref="F34:F35"/>
    <mergeCell ref="G34:M34"/>
    <mergeCell ref="B14:C14"/>
    <mergeCell ref="B15:C15"/>
    <mergeCell ref="B16:C16"/>
    <mergeCell ref="B17:C17"/>
    <mergeCell ref="B18:C18"/>
    <mergeCell ref="B19:C19"/>
    <mergeCell ref="B30:C30"/>
    <mergeCell ref="F25:G25"/>
    <mergeCell ref="F12:G12"/>
    <mergeCell ref="F13:G13"/>
    <mergeCell ref="D17:E17"/>
    <mergeCell ref="D18:E18"/>
    <mergeCell ref="D19:E19"/>
    <mergeCell ref="J12:K12"/>
    <mergeCell ref="J13:K13"/>
    <mergeCell ref="J14:K14"/>
    <mergeCell ref="J15:K15"/>
    <mergeCell ref="J16:K16"/>
    <mergeCell ref="J17:K17"/>
    <mergeCell ref="J18:K18"/>
    <mergeCell ref="P34:P35"/>
    <mergeCell ref="B34:C35"/>
    <mergeCell ref="B20:C20"/>
    <mergeCell ref="F18:G18"/>
    <mergeCell ref="F19:G19"/>
    <mergeCell ref="F20:G20"/>
    <mergeCell ref="A1:O2"/>
    <mergeCell ref="B36:C36"/>
    <mergeCell ref="B37:C37"/>
    <mergeCell ref="N34:N35"/>
    <mergeCell ref="A34:A35"/>
    <mergeCell ref="O34:O35"/>
    <mergeCell ref="B21:C21"/>
    <mergeCell ref="B22:C22"/>
    <mergeCell ref="B23:C23"/>
    <mergeCell ref="B24:C24"/>
    <mergeCell ref="F6:G6"/>
    <mergeCell ref="F7:G7"/>
    <mergeCell ref="F8:G8"/>
    <mergeCell ref="F9:G9"/>
    <mergeCell ref="B29:C29"/>
    <mergeCell ref="N7:O7"/>
    <mergeCell ref="N8:O8"/>
    <mergeCell ref="N9:O9"/>
    <mergeCell ref="L20:M20"/>
    <mergeCell ref="L21:M21"/>
    <mergeCell ref="L22:M22"/>
    <mergeCell ref="L23:M23"/>
    <mergeCell ref="L24:M24"/>
    <mergeCell ref="L25:M25"/>
    <mergeCell ref="L26:M26"/>
    <mergeCell ref="L27:M27"/>
    <mergeCell ref="L28:M28"/>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B66:C66"/>
    <mergeCell ref="J27:K27"/>
    <mergeCell ref="J28:K28"/>
    <mergeCell ref="B25:C25"/>
    <mergeCell ref="B26:C26"/>
    <mergeCell ref="D60:E60"/>
    <mergeCell ref="D61:E61"/>
    <mergeCell ref="D64:E64"/>
    <mergeCell ref="B52:C52"/>
    <mergeCell ref="B41:C41"/>
    <mergeCell ref="B42:C42"/>
    <mergeCell ref="B43:C43"/>
    <mergeCell ref="B44:C44"/>
    <mergeCell ref="B45:C45"/>
    <mergeCell ref="B46:C46"/>
    <mergeCell ref="D62:E62"/>
    <mergeCell ref="B67:C67"/>
    <mergeCell ref="B68:C68"/>
    <mergeCell ref="B69:C69"/>
    <mergeCell ref="B70:C70"/>
    <mergeCell ref="B71:C71"/>
    <mergeCell ref="B72:C72"/>
    <mergeCell ref="J29:K29"/>
    <mergeCell ref="J30:K30"/>
    <mergeCell ref="L29:M29"/>
    <mergeCell ref="L30:M30"/>
    <mergeCell ref="B38:C38"/>
    <mergeCell ref="B39:C39"/>
    <mergeCell ref="B40:C40"/>
    <mergeCell ref="B53:C53"/>
    <mergeCell ref="B54:C54"/>
    <mergeCell ref="B55:C55"/>
    <mergeCell ref="B56:C56"/>
    <mergeCell ref="B57:C57"/>
    <mergeCell ref="B58:C58"/>
    <mergeCell ref="B47:C47"/>
    <mergeCell ref="B48:C48"/>
    <mergeCell ref="D63:E63"/>
    <mergeCell ref="B73:C73"/>
    <mergeCell ref="B74:C74"/>
    <mergeCell ref="B75:C75"/>
    <mergeCell ref="B76:C76"/>
    <mergeCell ref="B77:C77"/>
    <mergeCell ref="B78:C78"/>
    <mergeCell ref="B79:C79"/>
    <mergeCell ref="B80:C80"/>
    <mergeCell ref="B81:C81"/>
    <mergeCell ref="B82:C82"/>
    <mergeCell ref="B83:C83"/>
    <mergeCell ref="B84:C84"/>
    <mergeCell ref="B85:C8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s>
  <phoneticPr fontId="3"/>
  <conditionalFormatting sqref="F21:G30 N6:O30 P36:P85">
    <cfRule type="containsText" dxfId="2" priority="4" operator="containsText" text="要確認">
      <formula>NOT(ISERROR(SEARCH("要確認",F6)))</formula>
    </cfRule>
  </conditionalFormatting>
  <conditionalFormatting sqref="B36:O85">
    <cfRule type="expression" dxfId="1" priority="3">
      <formula>$P36="要確認"</formula>
    </cfRule>
  </conditionalFormatting>
  <conditionalFormatting sqref="F6:G20">
    <cfRule type="containsText" dxfId="0" priority="2" operator="containsText" text="要確認">
      <formula>NOT(ISERROR(SEARCH("要確認",F6)))</formula>
    </cfRule>
  </conditionalFormatting>
  <pageMargins left="0.70866141732283472" right="0.70866141732283472" top="0.74803149606299213" bottom="0.74803149606299213" header="0.31496062992125984" footer="0.31496062992125984"/>
  <pageSetup paperSize="9" scale="55" firstPageNumber="30" fitToWidth="0" fitToHeight="0" orientation="portrait" useFirstPageNumber="1" r:id="rId1"/>
  <headerFooter>
    <oddFooter>&amp;C&amp;18&amp;P ページ</oddFooter>
  </headerFooter>
  <rowBreaks count="1" manualBreakCount="1">
    <brk id="3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72"/>
  <sheetViews>
    <sheetView topLeftCell="G13" zoomScale="50" zoomScaleNormal="50" workbookViewId="0">
      <selection activeCell="T26" sqref="T26"/>
    </sheetView>
  </sheetViews>
  <sheetFormatPr defaultColWidth="9" defaultRowHeight="18.75" x14ac:dyDescent="0.4"/>
  <cols>
    <col min="1" max="1" width="3.5" style="2" bestFit="1" customWidth="1"/>
    <col min="2" max="2" width="53.25" style="2" bestFit="1" customWidth="1"/>
    <col min="3" max="3" width="25.125" style="2" bestFit="1" customWidth="1"/>
    <col min="4" max="5" width="2.375" style="2" customWidth="1"/>
    <col min="6" max="6" width="39.5" style="2" bestFit="1" customWidth="1"/>
    <col min="7" max="10" width="1.875" style="2" customWidth="1"/>
    <col min="11" max="16" width="19.75" style="260" customWidth="1"/>
    <col min="17" max="17" width="1.375" style="2" customWidth="1"/>
    <col min="18" max="25" width="19.625" style="260" customWidth="1"/>
    <col min="26" max="16384" width="9" style="2"/>
  </cols>
  <sheetData>
    <row r="1" spans="1:25" x14ac:dyDescent="0.4">
      <c r="A1" s="45">
        <v>1</v>
      </c>
      <c r="B1" s="48" t="s">
        <v>0</v>
      </c>
      <c r="C1" s="45" t="s">
        <v>708</v>
      </c>
      <c r="D1" s="1"/>
      <c r="E1" s="1"/>
      <c r="F1" s="46" t="s">
        <v>0</v>
      </c>
      <c r="G1" s="1"/>
      <c r="H1" s="1"/>
      <c r="L1" s="261"/>
      <c r="M1" s="262"/>
      <c r="N1" s="262"/>
    </row>
    <row r="2" spans="1:25" x14ac:dyDescent="0.4">
      <c r="A2" s="45">
        <v>2</v>
      </c>
      <c r="B2" s="48" t="s">
        <v>1</v>
      </c>
      <c r="C2" s="45" t="s">
        <v>708</v>
      </c>
      <c r="D2" s="1"/>
      <c r="E2" s="1"/>
      <c r="F2" s="46" t="s">
        <v>1</v>
      </c>
      <c r="G2" s="1"/>
      <c r="H2" s="1"/>
      <c r="L2" s="261"/>
      <c r="M2" s="262"/>
      <c r="N2" s="262"/>
    </row>
    <row r="3" spans="1:25" x14ac:dyDescent="0.4">
      <c r="A3" s="45">
        <v>3</v>
      </c>
      <c r="B3" s="48" t="s">
        <v>2</v>
      </c>
      <c r="C3" s="45" t="s">
        <v>708</v>
      </c>
      <c r="D3" s="1"/>
      <c r="E3" s="1"/>
      <c r="F3" s="46" t="s">
        <v>2</v>
      </c>
      <c r="G3" s="1"/>
      <c r="H3" s="1"/>
      <c r="K3" s="263" t="s">
        <v>1011</v>
      </c>
      <c r="L3" s="264" t="s">
        <v>1012</v>
      </c>
      <c r="M3" s="265" t="s">
        <v>1015</v>
      </c>
      <c r="N3" s="265" t="s">
        <v>1016</v>
      </c>
      <c r="O3" s="263" t="s">
        <v>1013</v>
      </c>
      <c r="P3" s="263" t="s">
        <v>1014</v>
      </c>
      <c r="R3" s="263" t="s">
        <v>1011</v>
      </c>
      <c r="S3" s="263" t="s">
        <v>1012</v>
      </c>
      <c r="T3" s="263" t="s">
        <v>1015</v>
      </c>
      <c r="U3" s="263" t="s">
        <v>1016</v>
      </c>
      <c r="V3" s="263" t="s">
        <v>1013</v>
      </c>
      <c r="W3" s="263" t="s">
        <v>1017</v>
      </c>
      <c r="X3" s="263" t="s">
        <v>1018</v>
      </c>
      <c r="Y3" s="263" t="s">
        <v>1019</v>
      </c>
    </row>
    <row r="4" spans="1:25" x14ac:dyDescent="0.4">
      <c r="A4" s="45">
        <v>4</v>
      </c>
      <c r="B4" s="48" t="s">
        <v>3</v>
      </c>
      <c r="C4" s="45" t="s">
        <v>708</v>
      </c>
      <c r="D4" s="1"/>
      <c r="E4" s="1"/>
      <c r="F4" s="46" t="s">
        <v>3</v>
      </c>
      <c r="G4" s="1"/>
      <c r="H4" s="1"/>
      <c r="K4" s="263" t="s">
        <v>0</v>
      </c>
      <c r="L4" s="266" t="s">
        <v>0</v>
      </c>
      <c r="M4" s="265" t="s">
        <v>0</v>
      </c>
      <c r="N4" s="265" t="s">
        <v>0</v>
      </c>
      <c r="O4" s="263" t="s">
        <v>0</v>
      </c>
      <c r="P4" s="263" t="s">
        <v>33</v>
      </c>
      <c r="R4" s="263" t="s">
        <v>0</v>
      </c>
      <c r="S4" s="263" t="s">
        <v>0</v>
      </c>
      <c r="T4" s="263" t="s">
        <v>0</v>
      </c>
      <c r="U4" s="263" t="s">
        <v>0</v>
      </c>
      <c r="V4" s="263" t="s">
        <v>0</v>
      </c>
      <c r="W4" s="263" t="s">
        <v>1025</v>
      </c>
      <c r="X4" s="263" t="s">
        <v>1026</v>
      </c>
      <c r="Y4" s="263" t="s">
        <v>999</v>
      </c>
    </row>
    <row r="5" spans="1:25" x14ac:dyDescent="0.4">
      <c r="A5" s="45">
        <v>5</v>
      </c>
      <c r="B5" s="48" t="s">
        <v>4</v>
      </c>
      <c r="C5" s="45" t="s">
        <v>708</v>
      </c>
      <c r="D5" s="1"/>
      <c r="E5" s="1"/>
      <c r="F5" s="46" t="s">
        <v>4</v>
      </c>
      <c r="G5" s="1"/>
      <c r="H5" s="1"/>
      <c r="K5" s="263" t="s">
        <v>1</v>
      </c>
      <c r="L5" s="266" t="s">
        <v>1</v>
      </c>
      <c r="M5" s="265" t="s">
        <v>1</v>
      </c>
      <c r="N5" s="265" t="s">
        <v>1</v>
      </c>
      <c r="O5" s="263" t="s">
        <v>1</v>
      </c>
      <c r="P5" s="263"/>
      <c r="R5" s="263" t="s">
        <v>1</v>
      </c>
      <c r="S5" s="263" t="s">
        <v>1</v>
      </c>
      <c r="T5" s="263" t="s">
        <v>1</v>
      </c>
      <c r="U5" s="263" t="s">
        <v>1</v>
      </c>
      <c r="V5" s="263" t="s">
        <v>1</v>
      </c>
      <c r="W5" s="263"/>
      <c r="X5" s="263"/>
      <c r="Y5" s="263" t="s">
        <v>1022</v>
      </c>
    </row>
    <row r="6" spans="1:25" x14ac:dyDescent="0.4">
      <c r="A6" s="45">
        <v>6</v>
      </c>
      <c r="B6" s="48" t="s">
        <v>5</v>
      </c>
      <c r="C6" s="45" t="s">
        <v>708</v>
      </c>
      <c r="D6" s="1"/>
      <c r="E6" s="1"/>
      <c r="F6" s="46" t="s">
        <v>5</v>
      </c>
      <c r="G6" s="1"/>
      <c r="H6" s="1"/>
      <c r="K6" s="263" t="s">
        <v>2</v>
      </c>
      <c r="L6" s="266" t="s">
        <v>2</v>
      </c>
      <c r="M6" s="265" t="s">
        <v>2</v>
      </c>
      <c r="N6" s="265" t="s">
        <v>2</v>
      </c>
      <c r="O6" s="263" t="s">
        <v>2</v>
      </c>
      <c r="P6" s="263"/>
      <c r="R6" s="263" t="s">
        <v>2</v>
      </c>
      <c r="S6" s="263" t="s">
        <v>2</v>
      </c>
      <c r="T6" s="263" t="s">
        <v>2</v>
      </c>
      <c r="U6" s="263" t="s">
        <v>2</v>
      </c>
      <c r="V6" s="263" t="s">
        <v>2</v>
      </c>
      <c r="W6" s="263"/>
      <c r="X6" s="263"/>
      <c r="Y6" s="263" t="s">
        <v>1023</v>
      </c>
    </row>
    <row r="7" spans="1:25" x14ac:dyDescent="0.4">
      <c r="A7" s="45">
        <v>7</v>
      </c>
      <c r="B7" s="48" t="s">
        <v>6</v>
      </c>
      <c r="C7" s="45" t="s">
        <v>708</v>
      </c>
      <c r="D7" s="1"/>
      <c r="E7" s="1"/>
      <c r="F7" s="46" t="s">
        <v>6</v>
      </c>
      <c r="G7" s="1"/>
      <c r="H7" s="1"/>
      <c r="K7" s="263" t="s">
        <v>3</v>
      </c>
      <c r="L7" s="266" t="s">
        <v>3</v>
      </c>
      <c r="M7" s="265" t="s">
        <v>3</v>
      </c>
      <c r="N7" s="265" t="s">
        <v>3</v>
      </c>
      <c r="O7" s="263" t="s">
        <v>3</v>
      </c>
      <c r="P7" s="263"/>
      <c r="R7" s="263" t="s">
        <v>3</v>
      </c>
      <c r="S7" s="263" t="s">
        <v>3</v>
      </c>
      <c r="T7" s="263" t="s">
        <v>3</v>
      </c>
      <c r="U7" s="263" t="s">
        <v>3</v>
      </c>
      <c r="V7" s="263" t="s">
        <v>3</v>
      </c>
      <c r="W7" s="263"/>
      <c r="X7" s="263"/>
      <c r="Y7" s="263" t="s">
        <v>1024</v>
      </c>
    </row>
    <row r="8" spans="1:25" x14ac:dyDescent="0.4">
      <c r="A8" s="45">
        <v>8</v>
      </c>
      <c r="B8" s="48" t="s">
        <v>7</v>
      </c>
      <c r="C8" s="45" t="s">
        <v>708</v>
      </c>
      <c r="D8" s="1"/>
      <c r="E8" s="1"/>
      <c r="F8" s="46" t="s">
        <v>7</v>
      </c>
      <c r="G8" s="1"/>
      <c r="H8" s="1"/>
      <c r="K8" s="263" t="s">
        <v>4</v>
      </c>
      <c r="L8" s="266" t="s">
        <v>4</v>
      </c>
      <c r="M8" s="265" t="s">
        <v>4</v>
      </c>
      <c r="N8" s="265" t="s">
        <v>4</v>
      </c>
      <c r="O8" s="263" t="s">
        <v>4</v>
      </c>
      <c r="P8" s="263"/>
      <c r="R8" s="263" t="s">
        <v>4</v>
      </c>
      <c r="S8" s="263" t="s">
        <v>4</v>
      </c>
      <c r="T8" s="263" t="s">
        <v>4</v>
      </c>
      <c r="U8" s="263" t="s">
        <v>4</v>
      </c>
      <c r="V8" s="263" t="s">
        <v>4</v>
      </c>
      <c r="W8" s="263"/>
      <c r="X8" s="263"/>
      <c r="Y8" s="263"/>
    </row>
    <row r="9" spans="1:25" x14ac:dyDescent="0.4">
      <c r="A9" s="45">
        <v>9</v>
      </c>
      <c r="B9" s="48" t="s">
        <v>8</v>
      </c>
      <c r="C9" s="45" t="s">
        <v>708</v>
      </c>
      <c r="D9" s="1"/>
      <c r="E9" s="1"/>
      <c r="F9" s="46" t="s">
        <v>8</v>
      </c>
      <c r="G9" s="1"/>
      <c r="H9" s="1"/>
      <c r="K9" s="263" t="s">
        <v>5</v>
      </c>
      <c r="L9" s="266" t="s">
        <v>5</v>
      </c>
      <c r="M9" s="265" t="s">
        <v>5</v>
      </c>
      <c r="N9" s="265" t="s">
        <v>5</v>
      </c>
      <c r="O9" s="263" t="s">
        <v>5</v>
      </c>
      <c r="P9" s="263"/>
      <c r="R9" s="263" t="s">
        <v>5</v>
      </c>
      <c r="S9" s="263" t="s">
        <v>5</v>
      </c>
      <c r="T9" s="263" t="s">
        <v>5</v>
      </c>
      <c r="U9" s="263" t="s">
        <v>5</v>
      </c>
      <c r="V9" s="263" t="s">
        <v>5</v>
      </c>
      <c r="W9" s="263"/>
      <c r="X9" s="263"/>
      <c r="Y9" s="263"/>
    </row>
    <row r="10" spans="1:25" x14ac:dyDescent="0.4">
      <c r="A10" s="45">
        <v>10</v>
      </c>
      <c r="B10" s="48" t="s">
        <v>9</v>
      </c>
      <c r="C10" s="45" t="s">
        <v>708</v>
      </c>
      <c r="D10" s="1"/>
      <c r="E10" s="1"/>
      <c r="F10" s="46" t="s">
        <v>9</v>
      </c>
      <c r="G10" s="1"/>
      <c r="H10" s="1"/>
      <c r="K10" s="263" t="s">
        <v>6</v>
      </c>
      <c r="L10" s="266" t="s">
        <v>6</v>
      </c>
      <c r="M10" s="265" t="s">
        <v>6</v>
      </c>
      <c r="N10" s="265" t="s">
        <v>6</v>
      </c>
      <c r="O10" s="263" t="s">
        <v>6</v>
      </c>
      <c r="P10" s="263"/>
      <c r="R10" s="263" t="s">
        <v>6</v>
      </c>
      <c r="S10" s="263" t="s">
        <v>6</v>
      </c>
      <c r="T10" s="263" t="s">
        <v>6</v>
      </c>
      <c r="U10" s="263" t="s">
        <v>6</v>
      </c>
      <c r="V10" s="263" t="s">
        <v>6</v>
      </c>
      <c r="W10" s="263"/>
      <c r="X10" s="263"/>
      <c r="Y10" s="263"/>
    </row>
    <row r="11" spans="1:25" x14ac:dyDescent="0.4">
      <c r="A11" s="45">
        <v>11</v>
      </c>
      <c r="B11" s="48" t="s">
        <v>10</v>
      </c>
      <c r="C11" s="45" t="s">
        <v>708</v>
      </c>
      <c r="D11" s="1"/>
      <c r="E11" s="1"/>
      <c r="F11" s="46" t="s">
        <v>10</v>
      </c>
      <c r="G11" s="1"/>
      <c r="H11" s="1"/>
      <c r="K11" s="263" t="s">
        <v>7</v>
      </c>
      <c r="L11" s="266" t="s">
        <v>7</v>
      </c>
      <c r="M11" s="265" t="s">
        <v>7</v>
      </c>
      <c r="N11" s="265" t="s">
        <v>7</v>
      </c>
      <c r="O11" s="263" t="s">
        <v>7</v>
      </c>
      <c r="P11" s="263"/>
      <c r="R11" s="263" t="s">
        <v>7</v>
      </c>
      <c r="S11" s="263" t="s">
        <v>7</v>
      </c>
      <c r="T11" s="263" t="s">
        <v>7</v>
      </c>
      <c r="U11" s="263" t="s">
        <v>7</v>
      </c>
      <c r="V11" s="263" t="s">
        <v>7</v>
      </c>
      <c r="W11" s="263"/>
      <c r="X11" s="263"/>
      <c r="Y11" s="263"/>
    </row>
    <row r="12" spans="1:25" x14ac:dyDescent="0.4">
      <c r="A12" s="45">
        <v>12</v>
      </c>
      <c r="B12" s="48" t="s">
        <v>11</v>
      </c>
      <c r="C12" s="45" t="s">
        <v>708</v>
      </c>
      <c r="D12" s="1"/>
      <c r="E12" s="1"/>
      <c r="F12" s="46" t="s">
        <v>11</v>
      </c>
      <c r="G12" s="1"/>
      <c r="H12" s="1"/>
      <c r="K12" s="263" t="s">
        <v>8</v>
      </c>
      <c r="L12" s="266" t="s">
        <v>8</v>
      </c>
      <c r="M12" s="265" t="s">
        <v>8</v>
      </c>
      <c r="N12" s="265" t="s">
        <v>8</v>
      </c>
      <c r="O12" s="263" t="s">
        <v>8</v>
      </c>
      <c r="P12" s="263"/>
      <c r="R12" s="263" t="s">
        <v>8</v>
      </c>
      <c r="S12" s="263" t="s">
        <v>8</v>
      </c>
      <c r="T12" s="263" t="s">
        <v>8</v>
      </c>
      <c r="U12" s="263" t="s">
        <v>8</v>
      </c>
      <c r="V12" s="263" t="s">
        <v>8</v>
      </c>
      <c r="W12" s="263"/>
      <c r="X12" s="263"/>
      <c r="Y12" s="263"/>
    </row>
    <row r="13" spans="1:25" x14ac:dyDescent="0.4">
      <c r="A13" s="45">
        <v>13</v>
      </c>
      <c r="B13" s="48" t="s">
        <v>12</v>
      </c>
      <c r="C13" s="45" t="s">
        <v>708</v>
      </c>
      <c r="D13" s="1"/>
      <c r="E13" s="1"/>
      <c r="F13" s="46" t="s">
        <v>12</v>
      </c>
      <c r="G13" s="1"/>
      <c r="H13" s="1"/>
      <c r="K13" s="263" t="s">
        <v>9</v>
      </c>
      <c r="L13" s="266" t="s">
        <v>9</v>
      </c>
      <c r="M13" s="265" t="s">
        <v>9</v>
      </c>
      <c r="N13" s="265" t="s">
        <v>9</v>
      </c>
      <c r="O13" s="263" t="s">
        <v>9</v>
      </c>
      <c r="P13" s="263"/>
      <c r="R13" s="263" t="s">
        <v>9</v>
      </c>
      <c r="S13" s="263" t="s">
        <v>9</v>
      </c>
      <c r="T13" s="263" t="s">
        <v>9</v>
      </c>
      <c r="U13" s="263" t="s">
        <v>9</v>
      </c>
      <c r="V13" s="263" t="s">
        <v>9</v>
      </c>
      <c r="W13" s="263"/>
      <c r="X13" s="263"/>
      <c r="Y13" s="263"/>
    </row>
    <row r="14" spans="1:25" x14ac:dyDescent="0.4">
      <c r="A14" s="45">
        <v>14</v>
      </c>
      <c r="B14" s="48" t="s">
        <v>13</v>
      </c>
      <c r="C14" s="45" t="s">
        <v>708</v>
      </c>
      <c r="D14" s="1"/>
      <c r="E14" s="1"/>
      <c r="F14" s="46" t="s">
        <v>13</v>
      </c>
      <c r="G14" s="1"/>
      <c r="H14" s="1"/>
      <c r="K14" s="263" t="s">
        <v>10</v>
      </c>
      <c r="L14" s="266" t="s">
        <v>10</v>
      </c>
      <c r="M14" s="265" t="s">
        <v>10</v>
      </c>
      <c r="N14" s="265" t="s">
        <v>10</v>
      </c>
      <c r="O14" s="263" t="s">
        <v>10</v>
      </c>
      <c r="P14" s="263"/>
      <c r="R14" s="263" t="s">
        <v>10</v>
      </c>
      <c r="S14" s="263" t="s">
        <v>10</v>
      </c>
      <c r="T14" s="263" t="s">
        <v>10</v>
      </c>
      <c r="U14" s="263" t="s">
        <v>10</v>
      </c>
      <c r="V14" s="263" t="s">
        <v>10</v>
      </c>
      <c r="W14" s="263"/>
      <c r="X14" s="263"/>
      <c r="Y14" s="263"/>
    </row>
    <row r="15" spans="1:25" x14ac:dyDescent="0.4">
      <c r="A15" s="45">
        <v>15</v>
      </c>
      <c r="B15" s="48" t="s">
        <v>14</v>
      </c>
      <c r="C15" s="45" t="s">
        <v>708</v>
      </c>
      <c r="D15" s="1"/>
      <c r="E15" s="1"/>
      <c r="F15" s="46" t="s">
        <v>14</v>
      </c>
      <c r="G15" s="1"/>
      <c r="H15" s="1"/>
      <c r="K15" s="263" t="s">
        <v>11</v>
      </c>
      <c r="L15" s="266" t="s">
        <v>11</v>
      </c>
      <c r="M15" s="265" t="s">
        <v>11</v>
      </c>
      <c r="N15" s="265" t="s">
        <v>11</v>
      </c>
      <c r="O15" s="263" t="s">
        <v>11</v>
      </c>
      <c r="P15" s="263"/>
      <c r="R15" s="263" t="s">
        <v>11</v>
      </c>
      <c r="S15" s="263" t="s">
        <v>11</v>
      </c>
      <c r="T15" s="263" t="s">
        <v>11</v>
      </c>
      <c r="U15" s="263" t="s">
        <v>11</v>
      </c>
      <c r="V15" s="263" t="s">
        <v>11</v>
      </c>
      <c r="W15" s="263"/>
      <c r="X15" s="263"/>
      <c r="Y15" s="263"/>
    </row>
    <row r="16" spans="1:25" x14ac:dyDescent="0.4">
      <c r="A16" s="45">
        <v>16</v>
      </c>
      <c r="B16" s="48" t="s">
        <v>15</v>
      </c>
      <c r="C16" s="45" t="s">
        <v>708</v>
      </c>
      <c r="D16" s="1"/>
      <c r="E16" s="1"/>
      <c r="F16" s="46" t="s">
        <v>15</v>
      </c>
      <c r="G16" s="1"/>
      <c r="H16" s="1"/>
      <c r="K16" s="263" t="s">
        <v>12</v>
      </c>
      <c r="L16" s="266" t="s">
        <v>12</v>
      </c>
      <c r="M16" s="265" t="s">
        <v>12</v>
      </c>
      <c r="N16" s="265" t="s">
        <v>12</v>
      </c>
      <c r="O16" s="263" t="s">
        <v>12</v>
      </c>
      <c r="P16" s="263"/>
      <c r="R16" s="263" t="s">
        <v>12</v>
      </c>
      <c r="S16" s="263" t="s">
        <v>12</v>
      </c>
      <c r="T16" s="263" t="s">
        <v>12</v>
      </c>
      <c r="U16" s="263" t="s">
        <v>12</v>
      </c>
      <c r="V16" s="263" t="s">
        <v>12</v>
      </c>
      <c r="W16" s="263"/>
      <c r="X16" s="263"/>
      <c r="Y16" s="263"/>
    </row>
    <row r="17" spans="1:25" x14ac:dyDescent="0.4">
      <c r="A17" s="45">
        <v>17</v>
      </c>
      <c r="B17" s="48" t="s">
        <v>16</v>
      </c>
      <c r="C17" s="45" t="s">
        <v>708</v>
      </c>
      <c r="D17" s="1"/>
      <c r="E17" s="1"/>
      <c r="F17" s="46" t="s">
        <v>16</v>
      </c>
      <c r="G17" s="1"/>
      <c r="H17" s="1"/>
      <c r="K17" s="263" t="s">
        <v>13</v>
      </c>
      <c r="L17" s="266" t="s">
        <v>13</v>
      </c>
      <c r="M17" s="265" t="s">
        <v>13</v>
      </c>
      <c r="N17" s="265" t="s">
        <v>13</v>
      </c>
      <c r="O17" s="263" t="s">
        <v>13</v>
      </c>
      <c r="P17" s="263"/>
      <c r="R17" s="263" t="s">
        <v>13</v>
      </c>
      <c r="S17" s="263" t="s">
        <v>13</v>
      </c>
      <c r="T17" s="263" t="s">
        <v>13</v>
      </c>
      <c r="U17" s="263" t="s">
        <v>13</v>
      </c>
      <c r="V17" s="263" t="s">
        <v>13</v>
      </c>
      <c r="W17" s="263"/>
      <c r="X17" s="263"/>
      <c r="Y17" s="263"/>
    </row>
    <row r="18" spans="1:25" x14ac:dyDescent="0.4">
      <c r="A18" s="45">
        <v>18</v>
      </c>
      <c r="B18" s="46" t="s">
        <v>17</v>
      </c>
      <c r="C18" s="45" t="s">
        <v>709</v>
      </c>
      <c r="D18" s="1"/>
      <c r="E18" s="1"/>
      <c r="F18" s="46" t="s">
        <v>17</v>
      </c>
      <c r="G18" s="1"/>
      <c r="H18" s="1"/>
      <c r="K18" s="263" t="s">
        <v>14</v>
      </c>
      <c r="L18" s="266" t="s">
        <v>14</v>
      </c>
      <c r="M18" s="265" t="s">
        <v>14</v>
      </c>
      <c r="N18" s="265" t="s">
        <v>14</v>
      </c>
      <c r="O18" s="263" t="s">
        <v>14</v>
      </c>
      <c r="P18" s="263"/>
      <c r="R18" s="263" t="s">
        <v>14</v>
      </c>
      <c r="S18" s="263" t="s">
        <v>14</v>
      </c>
      <c r="T18" s="263" t="s">
        <v>14</v>
      </c>
      <c r="U18" s="263" t="s">
        <v>14</v>
      </c>
      <c r="V18" s="263" t="s">
        <v>14</v>
      </c>
      <c r="W18" s="263"/>
      <c r="X18" s="263"/>
      <c r="Y18" s="263"/>
    </row>
    <row r="19" spans="1:25" x14ac:dyDescent="0.4">
      <c r="A19" s="45">
        <v>19</v>
      </c>
      <c r="B19" s="46" t="s">
        <v>18</v>
      </c>
      <c r="C19" s="45" t="s">
        <v>709</v>
      </c>
      <c r="D19" s="1"/>
      <c r="E19" s="1"/>
      <c r="F19" s="46" t="s">
        <v>18</v>
      </c>
      <c r="G19" s="1"/>
      <c r="H19" s="1"/>
      <c r="K19" s="263" t="s">
        <v>15</v>
      </c>
      <c r="L19" s="266" t="s">
        <v>15</v>
      </c>
      <c r="M19" s="265" t="s">
        <v>15</v>
      </c>
      <c r="N19" s="265" t="s">
        <v>15</v>
      </c>
      <c r="O19" s="263" t="s">
        <v>15</v>
      </c>
      <c r="P19" s="263"/>
      <c r="R19" s="263" t="s">
        <v>15</v>
      </c>
      <c r="S19" s="263" t="s">
        <v>15</v>
      </c>
      <c r="T19" s="263" t="s">
        <v>15</v>
      </c>
      <c r="U19" s="263" t="s">
        <v>15</v>
      </c>
      <c r="V19" s="263" t="s">
        <v>15</v>
      </c>
      <c r="W19" s="263"/>
      <c r="X19" s="263"/>
      <c r="Y19" s="263"/>
    </row>
    <row r="20" spans="1:25" x14ac:dyDescent="0.4">
      <c r="A20" s="45">
        <v>20</v>
      </c>
      <c r="B20" s="46" t="s">
        <v>19</v>
      </c>
      <c r="C20" s="45" t="s">
        <v>709</v>
      </c>
      <c r="D20" s="1"/>
      <c r="E20" s="1"/>
      <c r="F20" s="46" t="s">
        <v>19</v>
      </c>
      <c r="G20" s="1"/>
      <c r="H20" s="1"/>
      <c r="K20" s="263" t="s">
        <v>16</v>
      </c>
      <c r="L20" s="266" t="s">
        <v>16</v>
      </c>
      <c r="M20" s="265" t="s">
        <v>16</v>
      </c>
      <c r="N20" s="265" t="s">
        <v>16</v>
      </c>
      <c r="O20" s="263" t="s">
        <v>16</v>
      </c>
      <c r="P20" s="263"/>
      <c r="R20" s="263" t="s">
        <v>16</v>
      </c>
      <c r="S20" s="263" t="s">
        <v>16</v>
      </c>
      <c r="T20" s="263" t="s">
        <v>16</v>
      </c>
      <c r="U20" s="263" t="s">
        <v>16</v>
      </c>
      <c r="V20" s="263" t="s">
        <v>16</v>
      </c>
      <c r="W20" s="263"/>
      <c r="X20" s="263"/>
      <c r="Y20" s="263"/>
    </row>
    <row r="21" spans="1:25" x14ac:dyDescent="0.4">
      <c r="A21" s="45">
        <v>21</v>
      </c>
      <c r="B21" s="46" t="s">
        <v>20</v>
      </c>
      <c r="C21" s="45" t="s">
        <v>709</v>
      </c>
      <c r="D21" s="1"/>
      <c r="E21" s="1"/>
      <c r="F21" s="46" t="s">
        <v>20</v>
      </c>
      <c r="G21" s="1"/>
      <c r="H21" s="1"/>
      <c r="K21" s="263" t="s">
        <v>17</v>
      </c>
      <c r="L21" s="266" t="s">
        <v>17</v>
      </c>
      <c r="M21" s="265" t="s">
        <v>17</v>
      </c>
      <c r="N21" s="265" t="s">
        <v>17</v>
      </c>
      <c r="O21" s="263" t="s">
        <v>17</v>
      </c>
      <c r="P21" s="263"/>
      <c r="R21" s="263" t="s">
        <v>17</v>
      </c>
      <c r="S21" s="263" t="s">
        <v>17</v>
      </c>
      <c r="T21" s="263" t="s">
        <v>17</v>
      </c>
      <c r="U21" s="263" t="s">
        <v>17</v>
      </c>
      <c r="V21" s="263" t="s">
        <v>17</v>
      </c>
      <c r="W21" s="263"/>
      <c r="X21" s="263"/>
      <c r="Y21" s="263"/>
    </row>
    <row r="22" spans="1:25" x14ac:dyDescent="0.4">
      <c r="A22" s="45">
        <v>22</v>
      </c>
      <c r="B22" s="46" t="s">
        <v>21</v>
      </c>
      <c r="C22" s="45" t="s">
        <v>709</v>
      </c>
      <c r="D22" s="1"/>
      <c r="E22" s="1"/>
      <c r="F22" s="46" t="s">
        <v>21</v>
      </c>
      <c r="G22" s="1"/>
      <c r="H22" s="1"/>
      <c r="K22" s="263" t="s">
        <v>18</v>
      </c>
      <c r="L22" s="266" t="s">
        <v>18</v>
      </c>
      <c r="M22" s="265" t="s">
        <v>18</v>
      </c>
      <c r="N22" s="265" t="s">
        <v>18</v>
      </c>
      <c r="O22" s="263" t="s">
        <v>18</v>
      </c>
      <c r="P22" s="263"/>
      <c r="R22" s="263" t="s">
        <v>18</v>
      </c>
      <c r="S22" s="263" t="s">
        <v>18</v>
      </c>
      <c r="T22" s="263" t="s">
        <v>18</v>
      </c>
      <c r="U22" s="263" t="s">
        <v>18</v>
      </c>
      <c r="V22" s="263" t="s">
        <v>18</v>
      </c>
      <c r="W22" s="263"/>
      <c r="X22" s="263"/>
      <c r="Y22" s="263"/>
    </row>
    <row r="23" spans="1:25" x14ac:dyDescent="0.4">
      <c r="A23" s="45">
        <v>23</v>
      </c>
      <c r="B23" s="46" t="s">
        <v>22</v>
      </c>
      <c r="C23" s="45" t="s">
        <v>709</v>
      </c>
      <c r="D23" s="1"/>
      <c r="E23" s="1"/>
      <c r="F23" s="46" t="s">
        <v>22</v>
      </c>
      <c r="G23" s="1"/>
      <c r="H23" s="1"/>
      <c r="K23" s="263" t="s">
        <v>19</v>
      </c>
      <c r="L23" s="266" t="s">
        <v>19</v>
      </c>
      <c r="M23" s="265" t="s">
        <v>19</v>
      </c>
      <c r="N23" s="265" t="s">
        <v>19</v>
      </c>
      <c r="O23" s="263" t="s">
        <v>19</v>
      </c>
      <c r="P23" s="263"/>
      <c r="R23" s="263" t="s">
        <v>19</v>
      </c>
      <c r="S23" s="263" t="s">
        <v>19</v>
      </c>
      <c r="T23" s="263" t="s">
        <v>19</v>
      </c>
      <c r="U23" s="263" t="s">
        <v>19</v>
      </c>
      <c r="V23" s="263" t="s">
        <v>19</v>
      </c>
      <c r="W23" s="263"/>
      <c r="X23" s="263"/>
      <c r="Y23" s="263"/>
    </row>
    <row r="24" spans="1:25" x14ac:dyDescent="0.4">
      <c r="A24" s="45">
        <v>24</v>
      </c>
      <c r="B24" s="46" t="s">
        <v>23</v>
      </c>
      <c r="C24" s="45" t="s">
        <v>710</v>
      </c>
      <c r="D24" s="1"/>
      <c r="E24" s="1"/>
      <c r="F24" s="46" t="s">
        <v>23</v>
      </c>
      <c r="G24" s="1"/>
      <c r="H24" s="1"/>
      <c r="K24" s="263" t="s">
        <v>21</v>
      </c>
      <c r="L24" s="266" t="s">
        <v>21</v>
      </c>
      <c r="M24" s="265" t="s">
        <v>21</v>
      </c>
      <c r="N24" s="265" t="s">
        <v>21</v>
      </c>
      <c r="O24" s="263" t="s">
        <v>21</v>
      </c>
      <c r="P24" s="263"/>
      <c r="R24" s="263" t="s">
        <v>21</v>
      </c>
      <c r="S24" s="263" t="s">
        <v>21</v>
      </c>
      <c r="T24" s="263" t="s">
        <v>21</v>
      </c>
      <c r="U24" s="263" t="s">
        <v>21</v>
      </c>
      <c r="V24" s="263" t="s">
        <v>21</v>
      </c>
      <c r="W24" s="263"/>
      <c r="X24" s="263"/>
      <c r="Y24" s="263"/>
    </row>
    <row r="25" spans="1:25" x14ac:dyDescent="0.4">
      <c r="A25" s="45">
        <v>25</v>
      </c>
      <c r="B25" s="46" t="s">
        <v>24</v>
      </c>
      <c r="C25" s="45" t="s">
        <v>709</v>
      </c>
      <c r="D25" s="1"/>
      <c r="E25" s="1"/>
      <c r="F25" s="46" t="s">
        <v>24</v>
      </c>
      <c r="G25" s="1"/>
      <c r="H25" s="1"/>
      <c r="K25" s="263" t="s">
        <v>22</v>
      </c>
      <c r="L25" s="266" t="s">
        <v>22</v>
      </c>
      <c r="M25" s="265" t="s">
        <v>22</v>
      </c>
      <c r="N25" s="265" t="s">
        <v>22</v>
      </c>
      <c r="O25" s="263" t="s">
        <v>22</v>
      </c>
      <c r="P25" s="263"/>
      <c r="R25" s="263" t="s">
        <v>22</v>
      </c>
      <c r="S25" s="263" t="s">
        <v>22</v>
      </c>
      <c r="T25" s="263" t="s">
        <v>22</v>
      </c>
      <c r="U25" s="263" t="s">
        <v>22</v>
      </c>
      <c r="V25" s="263" t="s">
        <v>22</v>
      </c>
      <c r="W25" s="263"/>
      <c r="X25" s="263"/>
      <c r="Y25" s="263"/>
    </row>
    <row r="26" spans="1:25" x14ac:dyDescent="0.4">
      <c r="A26" s="45">
        <v>26</v>
      </c>
      <c r="B26" s="46" t="s">
        <v>25</v>
      </c>
      <c r="C26" s="45" t="s">
        <v>710</v>
      </c>
      <c r="D26" s="1"/>
      <c r="E26" s="1"/>
      <c r="F26" s="46" t="s">
        <v>25</v>
      </c>
      <c r="G26" s="1"/>
      <c r="H26" s="1"/>
      <c r="K26" s="263" t="s">
        <v>23</v>
      </c>
      <c r="L26" s="266" t="s">
        <v>23</v>
      </c>
      <c r="M26" s="265" t="s">
        <v>23</v>
      </c>
      <c r="N26" s="265" t="s">
        <v>23</v>
      </c>
      <c r="O26" s="263" t="s">
        <v>23</v>
      </c>
      <c r="P26" s="263"/>
      <c r="R26" s="263" t="s">
        <v>23</v>
      </c>
      <c r="S26" s="263" t="s">
        <v>23</v>
      </c>
      <c r="T26" s="263" t="s">
        <v>23</v>
      </c>
      <c r="U26" s="263" t="s">
        <v>23</v>
      </c>
      <c r="V26" s="263" t="s">
        <v>23</v>
      </c>
      <c r="W26" s="263"/>
      <c r="X26" s="263"/>
      <c r="Y26" s="263"/>
    </row>
    <row r="27" spans="1:25" x14ac:dyDescent="0.4">
      <c r="A27" s="45">
        <v>27</v>
      </c>
      <c r="B27" s="46" t="s">
        <v>26</v>
      </c>
      <c r="C27" s="45" t="s">
        <v>711</v>
      </c>
      <c r="D27" s="1"/>
      <c r="E27" s="1"/>
      <c r="F27" s="46" t="s">
        <v>26</v>
      </c>
      <c r="G27" s="1"/>
      <c r="H27" s="1"/>
      <c r="K27" s="263" t="s">
        <v>24</v>
      </c>
      <c r="L27" s="266" t="s">
        <v>24</v>
      </c>
      <c r="M27" s="265" t="s">
        <v>24</v>
      </c>
      <c r="N27" s="265" t="s">
        <v>24</v>
      </c>
      <c r="O27" s="263" t="s">
        <v>24</v>
      </c>
      <c r="P27" s="263"/>
      <c r="R27" s="263" t="s">
        <v>24</v>
      </c>
      <c r="S27" s="263" t="s">
        <v>24</v>
      </c>
      <c r="T27" s="263" t="s">
        <v>24</v>
      </c>
      <c r="U27" s="263" t="s">
        <v>24</v>
      </c>
      <c r="V27" s="263" t="s">
        <v>24</v>
      </c>
      <c r="W27" s="263"/>
      <c r="X27" s="263"/>
      <c r="Y27" s="263"/>
    </row>
    <row r="28" spans="1:25" x14ac:dyDescent="0.4">
      <c r="A28" s="45">
        <v>28</v>
      </c>
      <c r="B28" s="46" t="s">
        <v>27</v>
      </c>
      <c r="C28" s="45" t="s">
        <v>709</v>
      </c>
      <c r="D28" s="1"/>
      <c r="E28" s="1"/>
      <c r="F28" s="46" t="s">
        <v>27</v>
      </c>
      <c r="G28" s="1"/>
      <c r="H28" s="1"/>
      <c r="K28" s="263" t="s">
        <v>25</v>
      </c>
      <c r="L28" s="266" t="s">
        <v>25</v>
      </c>
      <c r="M28" s="265" t="s">
        <v>25</v>
      </c>
      <c r="N28" s="265" t="s">
        <v>25</v>
      </c>
      <c r="O28" s="263" t="s">
        <v>25</v>
      </c>
      <c r="P28" s="263"/>
      <c r="R28" s="263" t="s">
        <v>25</v>
      </c>
      <c r="S28" s="263" t="s">
        <v>25</v>
      </c>
      <c r="T28" s="263" t="s">
        <v>25</v>
      </c>
      <c r="U28" s="263" t="s">
        <v>25</v>
      </c>
      <c r="V28" s="263" t="s">
        <v>25</v>
      </c>
      <c r="W28" s="263"/>
      <c r="X28" s="263"/>
      <c r="Y28" s="263"/>
    </row>
    <row r="29" spans="1:25" x14ac:dyDescent="0.4">
      <c r="A29" s="45">
        <v>29</v>
      </c>
      <c r="B29" s="46" t="s">
        <v>28</v>
      </c>
      <c r="C29" s="45" t="s">
        <v>709</v>
      </c>
      <c r="D29" s="1"/>
      <c r="E29" s="1"/>
      <c r="F29" s="46" t="s">
        <v>28</v>
      </c>
      <c r="G29" s="1"/>
      <c r="H29" s="1"/>
      <c r="K29" s="263" t="s">
        <v>26</v>
      </c>
      <c r="L29" s="266" t="s">
        <v>26</v>
      </c>
      <c r="M29" s="265" t="s">
        <v>26</v>
      </c>
      <c r="N29" s="265" t="s">
        <v>26</v>
      </c>
      <c r="O29" s="263" t="s">
        <v>26</v>
      </c>
      <c r="P29" s="263"/>
      <c r="R29" s="263" t="s">
        <v>26</v>
      </c>
      <c r="S29" s="263" t="s">
        <v>26</v>
      </c>
      <c r="T29" s="263" t="s">
        <v>26</v>
      </c>
      <c r="U29" s="263" t="s">
        <v>26</v>
      </c>
      <c r="V29" s="263" t="s">
        <v>26</v>
      </c>
      <c r="W29" s="263"/>
      <c r="X29" s="263"/>
      <c r="Y29" s="263"/>
    </row>
    <row r="30" spans="1:25" x14ac:dyDescent="0.4">
      <c r="A30" s="45">
        <v>30</v>
      </c>
      <c r="B30" s="46" t="s">
        <v>29</v>
      </c>
      <c r="C30" s="45" t="s">
        <v>709</v>
      </c>
      <c r="D30" s="1"/>
      <c r="E30" s="1"/>
      <c r="F30" s="46" t="s">
        <v>29</v>
      </c>
      <c r="G30" s="1"/>
      <c r="H30" s="1"/>
      <c r="K30" s="263" t="s">
        <v>27</v>
      </c>
      <c r="L30" s="266" t="s">
        <v>27</v>
      </c>
      <c r="M30" s="265" t="s">
        <v>27</v>
      </c>
      <c r="N30" s="265" t="s">
        <v>27</v>
      </c>
      <c r="O30" s="263" t="s">
        <v>27</v>
      </c>
      <c r="P30" s="263"/>
      <c r="R30" s="263" t="s">
        <v>27</v>
      </c>
      <c r="S30" s="263" t="s">
        <v>27</v>
      </c>
      <c r="T30" s="263" t="s">
        <v>27</v>
      </c>
      <c r="U30" s="263" t="s">
        <v>27</v>
      </c>
      <c r="V30" s="263" t="s">
        <v>27</v>
      </c>
      <c r="W30" s="263"/>
      <c r="X30" s="263"/>
      <c r="Y30" s="263"/>
    </row>
    <row r="31" spans="1:25" x14ac:dyDescent="0.4">
      <c r="A31" s="45">
        <v>31</v>
      </c>
      <c r="B31" s="46" t="s">
        <v>30</v>
      </c>
      <c r="C31" s="45" t="s">
        <v>710</v>
      </c>
      <c r="D31" s="1"/>
      <c r="E31" s="1"/>
      <c r="F31" s="46" t="s">
        <v>30</v>
      </c>
      <c r="G31" s="1"/>
      <c r="H31" s="1"/>
      <c r="K31" s="263" t="s">
        <v>28</v>
      </c>
      <c r="L31" s="266" t="s">
        <v>28</v>
      </c>
      <c r="M31" s="265" t="s">
        <v>28</v>
      </c>
      <c r="N31" s="265" t="s">
        <v>28</v>
      </c>
      <c r="O31" s="263" t="s">
        <v>28</v>
      </c>
      <c r="P31" s="263"/>
      <c r="R31" s="263" t="s">
        <v>28</v>
      </c>
      <c r="S31" s="263" t="s">
        <v>28</v>
      </c>
      <c r="T31" s="263" t="s">
        <v>28</v>
      </c>
      <c r="U31" s="263" t="s">
        <v>28</v>
      </c>
      <c r="V31" s="263" t="s">
        <v>28</v>
      </c>
      <c r="W31" s="263"/>
      <c r="X31" s="263"/>
      <c r="Y31" s="263"/>
    </row>
    <row r="32" spans="1:25" x14ac:dyDescent="0.4">
      <c r="A32" s="45">
        <v>32</v>
      </c>
      <c r="B32" s="46" t="s">
        <v>31</v>
      </c>
      <c r="C32" s="45" t="s">
        <v>710</v>
      </c>
      <c r="D32" s="1"/>
      <c r="E32" s="1"/>
      <c r="F32" s="46" t="s">
        <v>31</v>
      </c>
      <c r="G32" s="1"/>
      <c r="H32" s="1"/>
      <c r="K32" s="263" t="s">
        <v>29</v>
      </c>
      <c r="L32" s="266" t="s">
        <v>29</v>
      </c>
      <c r="M32" s="265" t="s">
        <v>29</v>
      </c>
      <c r="N32" s="265" t="s">
        <v>29</v>
      </c>
      <c r="O32" s="263" t="s">
        <v>29</v>
      </c>
      <c r="P32" s="263"/>
      <c r="R32" s="263" t="s">
        <v>29</v>
      </c>
      <c r="S32" s="263" t="s">
        <v>29</v>
      </c>
      <c r="T32" s="263" t="s">
        <v>29</v>
      </c>
      <c r="U32" s="263" t="s">
        <v>29</v>
      </c>
      <c r="V32" s="263" t="s">
        <v>29</v>
      </c>
      <c r="W32" s="263"/>
      <c r="X32" s="263"/>
      <c r="Y32" s="263"/>
    </row>
    <row r="33" spans="1:25" x14ac:dyDescent="0.4">
      <c r="A33" s="45">
        <v>33</v>
      </c>
      <c r="B33" s="46" t="s">
        <v>32</v>
      </c>
      <c r="C33" s="45" t="s">
        <v>710</v>
      </c>
      <c r="D33" s="1"/>
      <c r="E33" s="1"/>
      <c r="F33" s="46" t="s">
        <v>32</v>
      </c>
      <c r="G33" s="1"/>
      <c r="H33" s="1"/>
      <c r="K33" s="263" t="s">
        <v>1210</v>
      </c>
      <c r="L33" s="266" t="s">
        <v>1211</v>
      </c>
      <c r="M33" s="265" t="s">
        <v>1211</v>
      </c>
      <c r="N33" s="265" t="s">
        <v>1211</v>
      </c>
      <c r="O33" s="263" t="s">
        <v>1211</v>
      </c>
      <c r="P33" s="263"/>
      <c r="R33" s="263" t="s">
        <v>1211</v>
      </c>
      <c r="S33" s="263" t="s">
        <v>1211</v>
      </c>
      <c r="T33" s="263" t="s">
        <v>1211</v>
      </c>
      <c r="U33" s="263" t="s">
        <v>1211</v>
      </c>
      <c r="V33" s="263" t="s">
        <v>1211</v>
      </c>
      <c r="W33" s="263"/>
      <c r="X33" s="263"/>
      <c r="Y33" s="263"/>
    </row>
    <row r="34" spans="1:25" x14ac:dyDescent="0.4">
      <c r="A34" s="45">
        <v>34</v>
      </c>
      <c r="B34" s="46" t="s">
        <v>924</v>
      </c>
      <c r="C34" s="45" t="s">
        <v>711</v>
      </c>
      <c r="D34" s="1"/>
      <c r="E34" s="1"/>
      <c r="F34" s="46" t="s">
        <v>974</v>
      </c>
      <c r="G34" s="1"/>
      <c r="H34" s="1"/>
      <c r="K34" s="263" t="s">
        <v>31</v>
      </c>
      <c r="L34" s="266" t="s">
        <v>31</v>
      </c>
      <c r="M34" s="265" t="s">
        <v>31</v>
      </c>
      <c r="N34" s="265" t="s">
        <v>31</v>
      </c>
      <c r="O34" s="263" t="s">
        <v>31</v>
      </c>
      <c r="P34" s="263"/>
      <c r="R34" s="263" t="s">
        <v>31</v>
      </c>
      <c r="S34" s="263" t="s">
        <v>31</v>
      </c>
      <c r="T34" s="263" t="s">
        <v>31</v>
      </c>
      <c r="U34" s="263" t="s">
        <v>31</v>
      </c>
      <c r="V34" s="263" t="s">
        <v>31</v>
      </c>
      <c r="W34" s="263"/>
      <c r="X34" s="263"/>
      <c r="Y34" s="263"/>
    </row>
    <row r="35" spans="1:25" x14ac:dyDescent="0.4">
      <c r="A35" s="45">
        <v>35</v>
      </c>
      <c r="B35" s="46" t="s">
        <v>925</v>
      </c>
      <c r="C35" s="45" t="s">
        <v>711</v>
      </c>
      <c r="D35" s="1"/>
      <c r="E35" s="1"/>
      <c r="F35" s="46" t="s">
        <v>975</v>
      </c>
      <c r="G35" s="1"/>
      <c r="H35" s="1"/>
      <c r="K35" s="263" t="s">
        <v>32</v>
      </c>
      <c r="L35" s="266" t="s">
        <v>32</v>
      </c>
      <c r="M35" s="265" t="s">
        <v>32</v>
      </c>
      <c r="N35" s="265" t="s">
        <v>32</v>
      </c>
      <c r="O35" s="263" t="s">
        <v>32</v>
      </c>
      <c r="P35" s="263"/>
      <c r="R35" s="263" t="s">
        <v>32</v>
      </c>
      <c r="S35" s="263" t="s">
        <v>32</v>
      </c>
      <c r="T35" s="263" t="s">
        <v>32</v>
      </c>
      <c r="U35" s="263" t="s">
        <v>32</v>
      </c>
      <c r="V35" s="263" t="s">
        <v>32</v>
      </c>
      <c r="W35" s="263"/>
      <c r="X35" s="263"/>
      <c r="Y35" s="263"/>
    </row>
    <row r="36" spans="1:25" x14ac:dyDescent="0.4">
      <c r="A36" s="45">
        <v>36</v>
      </c>
      <c r="B36" s="46" t="s">
        <v>926</v>
      </c>
      <c r="C36" s="45" t="s">
        <v>712</v>
      </c>
      <c r="D36" s="1"/>
      <c r="E36" s="1"/>
      <c r="F36" s="46" t="s">
        <v>976</v>
      </c>
      <c r="G36" s="1"/>
      <c r="H36" s="1"/>
      <c r="K36" s="263" t="s">
        <v>974</v>
      </c>
      <c r="L36" s="266" t="s">
        <v>974</v>
      </c>
      <c r="M36" s="265" t="s">
        <v>974</v>
      </c>
      <c r="N36" s="265" t="s">
        <v>974</v>
      </c>
      <c r="O36" s="263" t="s">
        <v>974</v>
      </c>
      <c r="P36" s="263"/>
      <c r="R36" s="263" t="s">
        <v>974</v>
      </c>
      <c r="S36" s="263" t="s">
        <v>974</v>
      </c>
      <c r="T36" s="263" t="s">
        <v>974</v>
      </c>
      <c r="U36" s="263" t="s">
        <v>974</v>
      </c>
      <c r="V36" s="263" t="s">
        <v>974</v>
      </c>
      <c r="W36" s="263"/>
      <c r="X36" s="263"/>
      <c r="Y36" s="263"/>
    </row>
    <row r="37" spans="1:25" x14ac:dyDescent="0.4">
      <c r="A37" s="45">
        <v>37</v>
      </c>
      <c r="B37" s="46" t="s">
        <v>927</v>
      </c>
      <c r="C37" s="45" t="s">
        <v>712</v>
      </c>
      <c r="D37" s="1"/>
      <c r="E37" s="1"/>
      <c r="F37" s="46" t="s">
        <v>977</v>
      </c>
      <c r="G37" s="1"/>
      <c r="H37" s="1"/>
      <c r="K37" s="263" t="s">
        <v>975</v>
      </c>
      <c r="L37" s="266" t="s">
        <v>975</v>
      </c>
      <c r="M37" s="265" t="s">
        <v>975</v>
      </c>
      <c r="N37" s="265" t="s">
        <v>975</v>
      </c>
      <c r="O37" s="263" t="s">
        <v>975</v>
      </c>
      <c r="P37" s="263"/>
      <c r="R37" s="263" t="s">
        <v>975</v>
      </c>
      <c r="S37" s="263" t="s">
        <v>975</v>
      </c>
      <c r="T37" s="263" t="s">
        <v>975</v>
      </c>
      <c r="U37" s="263" t="s">
        <v>975</v>
      </c>
      <c r="V37" s="263" t="s">
        <v>975</v>
      </c>
      <c r="W37" s="263"/>
      <c r="X37" s="263"/>
      <c r="Y37" s="263"/>
    </row>
    <row r="38" spans="1:25" x14ac:dyDescent="0.4">
      <c r="A38" s="45">
        <v>38</v>
      </c>
      <c r="B38" s="46" t="s">
        <v>928</v>
      </c>
      <c r="C38" s="45" t="s">
        <v>711</v>
      </c>
      <c r="D38" s="1"/>
      <c r="E38" s="1"/>
      <c r="F38" s="46" t="s">
        <v>978</v>
      </c>
      <c r="G38" s="1"/>
      <c r="H38" s="1"/>
      <c r="K38" s="263" t="s">
        <v>976</v>
      </c>
      <c r="L38" s="266" t="s">
        <v>976</v>
      </c>
      <c r="M38" s="265" t="s">
        <v>976</v>
      </c>
      <c r="N38" s="265" t="s">
        <v>976</v>
      </c>
      <c r="O38" s="263" t="s">
        <v>976</v>
      </c>
      <c r="P38" s="263"/>
      <c r="R38" s="263" t="s">
        <v>976</v>
      </c>
      <c r="S38" s="263" t="s">
        <v>976</v>
      </c>
      <c r="T38" s="263" t="s">
        <v>976</v>
      </c>
      <c r="U38" s="263" t="s">
        <v>976</v>
      </c>
      <c r="V38" s="263" t="s">
        <v>976</v>
      </c>
      <c r="W38" s="263"/>
      <c r="X38" s="263"/>
      <c r="Y38" s="263"/>
    </row>
    <row r="39" spans="1:25" x14ac:dyDescent="0.4">
      <c r="A39" s="45">
        <v>39</v>
      </c>
      <c r="B39" s="46" t="s">
        <v>929</v>
      </c>
      <c r="C39" s="45" t="s">
        <v>711</v>
      </c>
      <c r="D39" s="1"/>
      <c r="E39" s="1"/>
      <c r="F39" s="46" t="s">
        <v>979</v>
      </c>
      <c r="G39" s="1"/>
      <c r="H39" s="1"/>
      <c r="K39" s="263" t="s">
        <v>977</v>
      </c>
      <c r="L39" s="266" t="s">
        <v>977</v>
      </c>
      <c r="M39" s="265" t="s">
        <v>977</v>
      </c>
      <c r="N39" s="265" t="s">
        <v>977</v>
      </c>
      <c r="O39" s="263" t="s">
        <v>977</v>
      </c>
      <c r="P39" s="263"/>
      <c r="R39" s="263" t="s">
        <v>977</v>
      </c>
      <c r="S39" s="263" t="s">
        <v>977</v>
      </c>
      <c r="T39" s="263" t="s">
        <v>977</v>
      </c>
      <c r="U39" s="263" t="s">
        <v>977</v>
      </c>
      <c r="V39" s="263" t="s">
        <v>977</v>
      </c>
      <c r="W39" s="263"/>
      <c r="X39" s="263"/>
      <c r="Y39" s="263"/>
    </row>
    <row r="40" spans="1:25" x14ac:dyDescent="0.4">
      <c r="A40" s="45">
        <v>40</v>
      </c>
      <c r="B40" s="46" t="s">
        <v>930</v>
      </c>
      <c r="C40" s="45" t="s">
        <v>711</v>
      </c>
      <c r="D40" s="1"/>
      <c r="E40" s="1"/>
      <c r="F40" s="46" t="s">
        <v>980</v>
      </c>
      <c r="G40" s="1"/>
      <c r="H40" s="1"/>
      <c r="K40" s="263" t="s">
        <v>978</v>
      </c>
      <c r="L40" s="266" t="s">
        <v>978</v>
      </c>
      <c r="M40" s="265" t="s">
        <v>978</v>
      </c>
      <c r="N40" s="265" t="s">
        <v>978</v>
      </c>
      <c r="O40" s="263" t="s">
        <v>978</v>
      </c>
      <c r="P40" s="263"/>
      <c r="R40" s="263" t="s">
        <v>978</v>
      </c>
      <c r="S40" s="263" t="s">
        <v>978</v>
      </c>
      <c r="T40" s="263" t="s">
        <v>978</v>
      </c>
      <c r="U40" s="263" t="s">
        <v>978</v>
      </c>
      <c r="V40" s="263" t="s">
        <v>978</v>
      </c>
      <c r="W40" s="263"/>
      <c r="X40" s="263"/>
      <c r="Y40" s="263"/>
    </row>
    <row r="41" spans="1:25" x14ac:dyDescent="0.4">
      <c r="A41" s="45">
        <v>41</v>
      </c>
      <c r="B41" s="46" t="s">
        <v>931</v>
      </c>
      <c r="C41" s="45" t="s">
        <v>711</v>
      </c>
      <c r="D41" s="1"/>
      <c r="E41" s="1"/>
      <c r="F41" s="46" t="s">
        <v>981</v>
      </c>
      <c r="G41" s="1"/>
      <c r="H41" s="1"/>
      <c r="K41" s="263" t="s">
        <v>979</v>
      </c>
      <c r="L41" s="266" t="s">
        <v>979</v>
      </c>
      <c r="M41" s="265" t="s">
        <v>979</v>
      </c>
      <c r="N41" s="265" t="s">
        <v>979</v>
      </c>
      <c r="O41" s="263" t="s">
        <v>979</v>
      </c>
      <c r="P41" s="263"/>
      <c r="R41" s="263" t="s">
        <v>979</v>
      </c>
      <c r="S41" s="263" t="s">
        <v>979</v>
      </c>
      <c r="T41" s="263" t="s">
        <v>979</v>
      </c>
      <c r="U41" s="263" t="s">
        <v>979</v>
      </c>
      <c r="V41" s="263" t="s">
        <v>979</v>
      </c>
      <c r="W41" s="263"/>
      <c r="X41" s="263"/>
      <c r="Y41" s="263"/>
    </row>
    <row r="42" spans="1:25" x14ac:dyDescent="0.4">
      <c r="A42" s="45">
        <v>42</v>
      </c>
      <c r="B42" s="46" t="s">
        <v>932</v>
      </c>
      <c r="C42" s="45" t="s">
        <v>711</v>
      </c>
      <c r="D42" s="1"/>
      <c r="E42" s="1"/>
      <c r="F42" s="46" t="s">
        <v>982</v>
      </c>
      <c r="G42" s="1"/>
      <c r="H42" s="1"/>
      <c r="K42" s="263" t="s">
        <v>980</v>
      </c>
      <c r="L42" s="266" t="s">
        <v>980</v>
      </c>
      <c r="M42" s="265" t="s">
        <v>980</v>
      </c>
      <c r="N42" s="265" t="s">
        <v>980</v>
      </c>
      <c r="O42" s="263" t="s">
        <v>980</v>
      </c>
      <c r="P42" s="263"/>
      <c r="R42" s="263" t="s">
        <v>980</v>
      </c>
      <c r="S42" s="263" t="s">
        <v>980</v>
      </c>
      <c r="T42" s="263" t="s">
        <v>980</v>
      </c>
      <c r="U42" s="263" t="s">
        <v>980</v>
      </c>
      <c r="V42" s="263" t="s">
        <v>980</v>
      </c>
      <c r="W42" s="263"/>
      <c r="X42" s="263"/>
      <c r="Y42" s="263"/>
    </row>
    <row r="43" spans="1:25" x14ac:dyDescent="0.4">
      <c r="A43" s="45">
        <v>43</v>
      </c>
      <c r="B43" s="46" t="s">
        <v>933</v>
      </c>
      <c r="C43" s="45" t="s">
        <v>711</v>
      </c>
      <c r="D43" s="1"/>
      <c r="E43" s="1"/>
      <c r="F43" s="46" t="s">
        <v>983</v>
      </c>
      <c r="G43" s="1"/>
      <c r="H43" s="1"/>
      <c r="K43" s="263" t="s">
        <v>981</v>
      </c>
      <c r="L43" s="266" t="s">
        <v>981</v>
      </c>
      <c r="M43" s="265" t="s">
        <v>981</v>
      </c>
      <c r="N43" s="265" t="s">
        <v>981</v>
      </c>
      <c r="O43" s="263" t="s">
        <v>981</v>
      </c>
      <c r="P43" s="263"/>
      <c r="R43" s="263" t="s">
        <v>981</v>
      </c>
      <c r="S43" s="263" t="s">
        <v>981</v>
      </c>
      <c r="T43" s="263" t="s">
        <v>981</v>
      </c>
      <c r="U43" s="263" t="s">
        <v>981</v>
      </c>
      <c r="V43" s="263" t="s">
        <v>981</v>
      </c>
      <c r="W43" s="263"/>
      <c r="X43" s="263"/>
      <c r="Y43" s="263"/>
    </row>
    <row r="44" spans="1:25" x14ac:dyDescent="0.4">
      <c r="A44" s="45">
        <v>44</v>
      </c>
      <c r="B44" s="46" t="s">
        <v>934</v>
      </c>
      <c r="C44" s="45" t="s">
        <v>711</v>
      </c>
      <c r="D44" s="1"/>
      <c r="E44" s="1"/>
      <c r="F44" s="46" t="s">
        <v>984</v>
      </c>
      <c r="G44" s="1"/>
      <c r="H44" s="1"/>
      <c r="K44" s="263" t="s">
        <v>982</v>
      </c>
      <c r="L44" s="266" t="s">
        <v>982</v>
      </c>
      <c r="M44" s="265" t="s">
        <v>982</v>
      </c>
      <c r="N44" s="265" t="s">
        <v>982</v>
      </c>
      <c r="O44" s="263" t="s">
        <v>982</v>
      </c>
      <c r="P44" s="263"/>
      <c r="R44" s="263" t="s">
        <v>982</v>
      </c>
      <c r="S44" s="263" t="s">
        <v>982</v>
      </c>
      <c r="T44" s="263" t="s">
        <v>982</v>
      </c>
      <c r="U44" s="263" t="s">
        <v>982</v>
      </c>
      <c r="V44" s="263" t="s">
        <v>982</v>
      </c>
      <c r="W44" s="263"/>
      <c r="X44" s="263"/>
      <c r="Y44" s="263"/>
    </row>
    <row r="45" spans="1:25" x14ac:dyDescent="0.4">
      <c r="A45" s="45">
        <v>45</v>
      </c>
      <c r="B45" s="46" t="s">
        <v>935</v>
      </c>
      <c r="C45" s="45" t="s">
        <v>711</v>
      </c>
      <c r="D45" s="1"/>
      <c r="E45" s="1"/>
      <c r="F45" s="46" t="s">
        <v>985</v>
      </c>
      <c r="G45" s="1"/>
      <c r="H45" s="1"/>
      <c r="K45" s="263" t="s">
        <v>983</v>
      </c>
      <c r="L45" s="266" t="s">
        <v>983</v>
      </c>
      <c r="M45" s="265" t="s">
        <v>983</v>
      </c>
      <c r="N45" s="265" t="s">
        <v>983</v>
      </c>
      <c r="O45" s="263" t="s">
        <v>983</v>
      </c>
      <c r="P45" s="263"/>
      <c r="R45" s="263" t="s">
        <v>983</v>
      </c>
      <c r="S45" s="263" t="s">
        <v>983</v>
      </c>
      <c r="T45" s="263" t="s">
        <v>983</v>
      </c>
      <c r="U45" s="263" t="s">
        <v>983</v>
      </c>
      <c r="V45" s="263" t="s">
        <v>983</v>
      </c>
      <c r="W45" s="263"/>
      <c r="X45" s="263"/>
      <c r="Y45" s="263"/>
    </row>
    <row r="46" spans="1:25" x14ac:dyDescent="0.4">
      <c r="A46" s="45">
        <v>46</v>
      </c>
      <c r="B46" s="46" t="s">
        <v>936</v>
      </c>
      <c r="C46" s="45" t="s">
        <v>711</v>
      </c>
      <c r="D46" s="1"/>
      <c r="E46" s="1"/>
      <c r="F46" s="46" t="s">
        <v>986</v>
      </c>
      <c r="G46" s="1"/>
      <c r="H46" s="1"/>
      <c r="K46" s="263" t="s">
        <v>988</v>
      </c>
      <c r="L46" s="266" t="s">
        <v>988</v>
      </c>
      <c r="M46" s="265" t="s">
        <v>988</v>
      </c>
      <c r="N46" s="265" t="s">
        <v>988</v>
      </c>
      <c r="O46" s="263" t="s">
        <v>988</v>
      </c>
      <c r="P46" s="263"/>
      <c r="R46" s="263" t="s">
        <v>988</v>
      </c>
      <c r="S46" s="263" t="s">
        <v>988</v>
      </c>
      <c r="T46" s="263" t="s">
        <v>988</v>
      </c>
      <c r="U46" s="263" t="s">
        <v>988</v>
      </c>
      <c r="V46" s="263" t="s">
        <v>988</v>
      </c>
      <c r="W46" s="263"/>
      <c r="X46" s="263"/>
      <c r="Y46" s="263"/>
    </row>
    <row r="47" spans="1:25" x14ac:dyDescent="0.4">
      <c r="A47" s="45">
        <v>47</v>
      </c>
      <c r="B47" s="46" t="s">
        <v>937</v>
      </c>
      <c r="C47" s="45" t="s">
        <v>711</v>
      </c>
      <c r="D47" s="1"/>
      <c r="E47" s="1"/>
      <c r="F47" s="46" t="s">
        <v>987</v>
      </c>
      <c r="G47" s="1"/>
      <c r="H47" s="1"/>
      <c r="K47" s="263" t="s">
        <v>989</v>
      </c>
      <c r="L47" s="266" t="s">
        <v>989</v>
      </c>
      <c r="M47" s="265" t="s">
        <v>989</v>
      </c>
      <c r="N47" s="265" t="s">
        <v>989</v>
      </c>
      <c r="O47" s="263" t="s">
        <v>989</v>
      </c>
      <c r="P47" s="263"/>
      <c r="R47" s="263" t="s">
        <v>989</v>
      </c>
      <c r="S47" s="263" t="s">
        <v>989</v>
      </c>
      <c r="T47" s="263" t="s">
        <v>989</v>
      </c>
      <c r="U47" s="263" t="s">
        <v>989</v>
      </c>
      <c r="V47" s="263" t="s">
        <v>989</v>
      </c>
      <c r="W47" s="263"/>
      <c r="X47" s="263"/>
      <c r="Y47" s="263"/>
    </row>
    <row r="48" spans="1:25" x14ac:dyDescent="0.4">
      <c r="A48" s="45">
        <v>48</v>
      </c>
      <c r="B48" s="46" t="s">
        <v>938</v>
      </c>
      <c r="C48" s="45" t="s">
        <v>644</v>
      </c>
      <c r="D48" s="1"/>
      <c r="E48" s="1"/>
      <c r="F48" s="46" t="s">
        <v>988</v>
      </c>
      <c r="G48" s="1"/>
      <c r="H48" s="1"/>
      <c r="K48" s="263" t="s">
        <v>990</v>
      </c>
      <c r="L48" s="267" t="s">
        <v>990</v>
      </c>
      <c r="M48" s="265" t="s">
        <v>990</v>
      </c>
      <c r="N48" s="265" t="s">
        <v>990</v>
      </c>
      <c r="O48" s="263" t="s">
        <v>990</v>
      </c>
      <c r="P48" s="263"/>
      <c r="R48" s="263" t="s">
        <v>990</v>
      </c>
      <c r="S48" s="263" t="s">
        <v>990</v>
      </c>
      <c r="T48" s="263" t="s">
        <v>990</v>
      </c>
      <c r="U48" s="263" t="s">
        <v>990</v>
      </c>
      <c r="V48" s="263" t="s">
        <v>990</v>
      </c>
      <c r="W48" s="263"/>
      <c r="X48" s="263"/>
      <c r="Y48" s="263"/>
    </row>
    <row r="49" spans="1:25" x14ac:dyDescent="0.4">
      <c r="A49" s="45">
        <v>49</v>
      </c>
      <c r="B49" s="49" t="s">
        <v>939</v>
      </c>
      <c r="C49" s="45" t="s">
        <v>644</v>
      </c>
      <c r="D49" s="1"/>
      <c r="E49" s="1"/>
      <c r="F49" s="46" t="s">
        <v>989</v>
      </c>
      <c r="G49" s="1"/>
      <c r="H49" s="1"/>
      <c r="K49" s="263" t="s">
        <v>991</v>
      </c>
      <c r="L49" s="265" t="s">
        <v>991</v>
      </c>
      <c r="M49" s="265" t="s">
        <v>991</v>
      </c>
      <c r="N49" s="265" t="s">
        <v>991</v>
      </c>
      <c r="O49" s="263" t="s">
        <v>991</v>
      </c>
      <c r="P49" s="263"/>
      <c r="R49" s="263" t="s">
        <v>991</v>
      </c>
      <c r="S49" s="263" t="s">
        <v>991</v>
      </c>
      <c r="T49" s="263" t="s">
        <v>991</v>
      </c>
      <c r="U49" s="263" t="s">
        <v>991</v>
      </c>
      <c r="V49" s="263" t="s">
        <v>991</v>
      </c>
      <c r="W49" s="263"/>
      <c r="X49" s="263"/>
      <c r="Y49" s="263"/>
    </row>
    <row r="50" spans="1:25" x14ac:dyDescent="0.4">
      <c r="A50" s="45">
        <v>50</v>
      </c>
      <c r="B50" s="49" t="s">
        <v>940</v>
      </c>
      <c r="C50" s="45" t="s">
        <v>644</v>
      </c>
      <c r="D50" s="1"/>
      <c r="E50" s="1"/>
      <c r="F50" s="46" t="s">
        <v>990</v>
      </c>
      <c r="G50" s="1"/>
      <c r="H50" s="1"/>
      <c r="K50" s="263" t="s">
        <v>992</v>
      </c>
      <c r="L50" s="265" t="s">
        <v>992</v>
      </c>
      <c r="M50" s="265" t="s">
        <v>992</v>
      </c>
      <c r="N50" s="265" t="s">
        <v>992</v>
      </c>
      <c r="O50" s="263" t="s">
        <v>992</v>
      </c>
      <c r="P50" s="263"/>
      <c r="R50" s="263" t="s">
        <v>992</v>
      </c>
      <c r="S50" s="263" t="s">
        <v>992</v>
      </c>
      <c r="T50" s="263" t="s">
        <v>992</v>
      </c>
      <c r="U50" s="263" t="s">
        <v>992</v>
      </c>
      <c r="V50" s="263" t="s">
        <v>992</v>
      </c>
      <c r="W50" s="263"/>
      <c r="X50" s="263"/>
      <c r="Y50" s="263"/>
    </row>
    <row r="51" spans="1:25" x14ac:dyDescent="0.4">
      <c r="A51" s="45">
        <v>51</v>
      </c>
      <c r="B51" s="49" t="s">
        <v>941</v>
      </c>
      <c r="C51" s="45" t="s">
        <v>644</v>
      </c>
      <c r="D51" s="1"/>
      <c r="E51" s="1"/>
      <c r="F51" s="46" t="s">
        <v>991</v>
      </c>
      <c r="G51" s="1"/>
      <c r="H51" s="1"/>
      <c r="K51" s="263" t="s">
        <v>993</v>
      </c>
      <c r="L51" s="265" t="s">
        <v>993</v>
      </c>
      <c r="M51" s="265" t="s">
        <v>993</v>
      </c>
      <c r="N51" s="265" t="s">
        <v>993</v>
      </c>
      <c r="O51" s="263" t="s">
        <v>993</v>
      </c>
      <c r="P51" s="263"/>
      <c r="R51" s="263" t="s">
        <v>993</v>
      </c>
      <c r="S51" s="263" t="s">
        <v>993</v>
      </c>
      <c r="T51" s="263" t="s">
        <v>993</v>
      </c>
      <c r="U51" s="263" t="s">
        <v>993</v>
      </c>
      <c r="V51" s="263" t="s">
        <v>993</v>
      </c>
      <c r="W51" s="263"/>
      <c r="X51" s="263"/>
      <c r="Y51" s="263"/>
    </row>
    <row r="52" spans="1:25" x14ac:dyDescent="0.4">
      <c r="A52" s="45">
        <v>52</v>
      </c>
      <c r="B52" s="49" t="s">
        <v>942</v>
      </c>
      <c r="C52" s="45" t="s">
        <v>644</v>
      </c>
      <c r="D52" s="1"/>
      <c r="E52" s="1"/>
      <c r="F52" s="46" t="s">
        <v>992</v>
      </c>
      <c r="G52" s="1"/>
      <c r="H52" s="1"/>
      <c r="K52" s="263" t="s">
        <v>994</v>
      </c>
      <c r="L52" s="265" t="s">
        <v>994</v>
      </c>
      <c r="M52" s="265" t="s">
        <v>994</v>
      </c>
      <c r="N52" s="265" t="s">
        <v>994</v>
      </c>
      <c r="O52" s="263" t="s">
        <v>994</v>
      </c>
      <c r="P52" s="263"/>
      <c r="R52" s="263" t="s">
        <v>994</v>
      </c>
      <c r="S52" s="263" t="s">
        <v>994</v>
      </c>
      <c r="T52" s="263" t="s">
        <v>994</v>
      </c>
      <c r="U52" s="263" t="s">
        <v>994</v>
      </c>
      <c r="V52" s="263" t="s">
        <v>994</v>
      </c>
      <c r="W52" s="263"/>
      <c r="X52" s="263"/>
      <c r="Y52" s="263"/>
    </row>
    <row r="53" spans="1:25" x14ac:dyDescent="0.4">
      <c r="A53" s="45">
        <v>53</v>
      </c>
      <c r="B53" s="50" t="s">
        <v>943</v>
      </c>
      <c r="C53" s="45" t="s">
        <v>644</v>
      </c>
      <c r="D53" s="1"/>
      <c r="E53" s="1"/>
      <c r="F53" s="254" t="s">
        <v>993</v>
      </c>
      <c r="G53" s="1"/>
      <c r="H53" s="1"/>
      <c r="K53" s="263" t="s">
        <v>995</v>
      </c>
      <c r="L53" s="263" t="s">
        <v>995</v>
      </c>
      <c r="M53" s="263" t="s">
        <v>995</v>
      </c>
      <c r="N53" s="263" t="s">
        <v>995</v>
      </c>
      <c r="O53" s="263" t="s">
        <v>995</v>
      </c>
      <c r="P53" s="263"/>
      <c r="R53" s="263" t="s">
        <v>995</v>
      </c>
      <c r="S53" s="263" t="s">
        <v>995</v>
      </c>
      <c r="T53" s="263" t="s">
        <v>995</v>
      </c>
      <c r="U53" s="263" t="s">
        <v>995</v>
      </c>
      <c r="V53" s="263" t="s">
        <v>995</v>
      </c>
      <c r="W53" s="263"/>
      <c r="X53" s="263"/>
      <c r="Y53" s="263"/>
    </row>
    <row r="54" spans="1:25" x14ac:dyDescent="0.4">
      <c r="A54" s="45">
        <v>54</v>
      </c>
      <c r="B54" s="51" t="s">
        <v>944</v>
      </c>
      <c r="C54" s="45" t="s">
        <v>710</v>
      </c>
      <c r="D54" s="1"/>
      <c r="E54" s="1"/>
      <c r="F54" s="45" t="s">
        <v>994</v>
      </c>
      <c r="G54" s="1"/>
      <c r="H54" s="1"/>
      <c r="K54" s="263" t="s">
        <v>996</v>
      </c>
      <c r="L54" s="263" t="s">
        <v>996</v>
      </c>
      <c r="M54" s="263" t="s">
        <v>996</v>
      </c>
      <c r="N54" s="263" t="s">
        <v>996</v>
      </c>
      <c r="O54" s="263" t="s">
        <v>996</v>
      </c>
      <c r="P54" s="263"/>
      <c r="R54" s="263" t="s">
        <v>996</v>
      </c>
      <c r="S54" s="263" t="s">
        <v>996</v>
      </c>
      <c r="T54" s="263" t="s">
        <v>996</v>
      </c>
      <c r="U54" s="263" t="s">
        <v>996</v>
      </c>
      <c r="V54" s="263" t="s">
        <v>996</v>
      </c>
      <c r="W54" s="263"/>
      <c r="X54" s="263"/>
      <c r="Y54" s="263"/>
    </row>
    <row r="55" spans="1:25" x14ac:dyDescent="0.4">
      <c r="A55" s="45">
        <v>55</v>
      </c>
      <c r="B55" s="51" t="s">
        <v>945</v>
      </c>
      <c r="C55" s="45" t="s">
        <v>710</v>
      </c>
      <c r="D55" s="1"/>
      <c r="E55" s="1"/>
      <c r="F55" s="45" t="s">
        <v>995</v>
      </c>
      <c r="G55" s="1"/>
      <c r="H55" s="1"/>
      <c r="K55" s="263" t="s">
        <v>997</v>
      </c>
      <c r="L55" s="263" t="s">
        <v>997</v>
      </c>
      <c r="M55" s="263" t="s">
        <v>997</v>
      </c>
      <c r="N55" s="263" t="s">
        <v>997</v>
      </c>
      <c r="O55" s="263" t="s">
        <v>997</v>
      </c>
      <c r="P55" s="263"/>
      <c r="R55" s="263" t="s">
        <v>997</v>
      </c>
      <c r="S55" s="263" t="s">
        <v>997</v>
      </c>
      <c r="T55" s="263" t="s">
        <v>997</v>
      </c>
      <c r="U55" s="263" t="s">
        <v>997</v>
      </c>
      <c r="V55" s="263" t="s">
        <v>997</v>
      </c>
      <c r="W55" s="263"/>
      <c r="X55" s="263"/>
      <c r="Y55" s="263"/>
    </row>
    <row r="56" spans="1:25" x14ac:dyDescent="0.4">
      <c r="A56" s="45">
        <v>56</v>
      </c>
      <c r="B56" s="51" t="s">
        <v>946</v>
      </c>
      <c r="C56" s="45" t="s">
        <v>63</v>
      </c>
      <c r="D56" s="1"/>
      <c r="E56" s="1"/>
      <c r="F56" s="45" t="s">
        <v>996</v>
      </c>
      <c r="G56" s="1"/>
      <c r="H56" s="1"/>
      <c r="K56" s="263" t="s">
        <v>999</v>
      </c>
      <c r="L56" s="263" t="s">
        <v>999</v>
      </c>
      <c r="M56" s="263" t="s">
        <v>999</v>
      </c>
      <c r="N56" s="263" t="s">
        <v>999</v>
      </c>
      <c r="O56" s="263" t="s">
        <v>999</v>
      </c>
      <c r="P56" s="263"/>
      <c r="R56" s="263" t="s">
        <v>999</v>
      </c>
      <c r="S56" s="263" t="s">
        <v>999</v>
      </c>
      <c r="T56" s="263" t="s">
        <v>999</v>
      </c>
      <c r="U56" s="263" t="s">
        <v>999</v>
      </c>
      <c r="V56" s="263" t="s">
        <v>999</v>
      </c>
      <c r="W56" s="263"/>
      <c r="X56" s="263"/>
      <c r="Y56" s="263"/>
    </row>
    <row r="57" spans="1:25" x14ac:dyDescent="0.4">
      <c r="A57" s="45">
        <v>57</v>
      </c>
      <c r="B57" s="52" t="s">
        <v>947</v>
      </c>
      <c r="C57" s="45" t="s">
        <v>63</v>
      </c>
      <c r="D57" s="1"/>
      <c r="E57" s="1"/>
      <c r="F57" s="45" t="s">
        <v>997</v>
      </c>
      <c r="G57" s="1"/>
      <c r="H57" s="1"/>
      <c r="K57" s="263" t="s">
        <v>1001</v>
      </c>
      <c r="L57" s="263" t="s">
        <v>1001</v>
      </c>
      <c r="M57" s="263" t="s">
        <v>1001</v>
      </c>
      <c r="N57" s="263" t="s">
        <v>1001</v>
      </c>
      <c r="O57" s="263" t="s">
        <v>1001</v>
      </c>
      <c r="P57" s="263"/>
      <c r="R57" s="263" t="s">
        <v>1001</v>
      </c>
      <c r="S57" s="263" t="s">
        <v>1001</v>
      </c>
      <c r="T57" s="263" t="s">
        <v>1001</v>
      </c>
      <c r="U57" s="263" t="s">
        <v>1001</v>
      </c>
      <c r="V57" s="263" t="s">
        <v>1001</v>
      </c>
      <c r="W57" s="263"/>
      <c r="X57" s="263"/>
      <c r="Y57" s="263"/>
    </row>
    <row r="58" spans="1:25" x14ac:dyDescent="0.4">
      <c r="A58" s="45">
        <v>58</v>
      </c>
      <c r="B58" s="53" t="s">
        <v>948</v>
      </c>
      <c r="C58" s="45" t="s">
        <v>63</v>
      </c>
      <c r="F58" s="47" t="s">
        <v>998</v>
      </c>
      <c r="K58" s="263" t="s">
        <v>1002</v>
      </c>
      <c r="L58" s="263" t="s">
        <v>1002</v>
      </c>
      <c r="M58" s="263" t="s">
        <v>1002</v>
      </c>
      <c r="N58" s="263" t="s">
        <v>1002</v>
      </c>
      <c r="O58" s="263" t="s">
        <v>1002</v>
      </c>
      <c r="P58" s="263"/>
      <c r="R58" s="263" t="s">
        <v>1002</v>
      </c>
      <c r="S58" s="263" t="s">
        <v>1002</v>
      </c>
      <c r="T58" s="263" t="s">
        <v>1002</v>
      </c>
      <c r="U58" s="263" t="s">
        <v>1002</v>
      </c>
      <c r="V58" s="263" t="s">
        <v>1002</v>
      </c>
      <c r="W58" s="263"/>
      <c r="X58" s="263"/>
      <c r="Y58" s="263"/>
    </row>
    <row r="59" spans="1:25" x14ac:dyDescent="0.4">
      <c r="A59" s="45">
        <v>59</v>
      </c>
      <c r="B59" s="53" t="s">
        <v>949</v>
      </c>
      <c r="C59" s="45" t="s">
        <v>63</v>
      </c>
      <c r="F59" s="47" t="s">
        <v>999</v>
      </c>
      <c r="K59" s="263" t="s">
        <v>1003</v>
      </c>
      <c r="L59" s="263" t="s">
        <v>1003</v>
      </c>
      <c r="M59" s="263" t="s">
        <v>1003</v>
      </c>
      <c r="N59" s="263" t="s">
        <v>1003</v>
      </c>
      <c r="O59" s="263" t="s">
        <v>1003</v>
      </c>
      <c r="P59" s="263"/>
      <c r="R59" s="263" t="s">
        <v>1003</v>
      </c>
      <c r="S59" s="263" t="s">
        <v>1003</v>
      </c>
      <c r="T59" s="263" t="s">
        <v>1003</v>
      </c>
      <c r="U59" s="263" t="s">
        <v>1003</v>
      </c>
      <c r="V59" s="263" t="s">
        <v>1003</v>
      </c>
      <c r="W59" s="263"/>
      <c r="X59" s="263"/>
      <c r="Y59" s="263"/>
    </row>
    <row r="60" spans="1:25" x14ac:dyDescent="0.4">
      <c r="A60" s="45">
        <v>60</v>
      </c>
      <c r="B60" s="53" t="s">
        <v>950</v>
      </c>
      <c r="C60" s="45" t="s">
        <v>63</v>
      </c>
      <c r="F60" s="47" t="s">
        <v>1000</v>
      </c>
      <c r="K60" s="263" t="s">
        <v>1004</v>
      </c>
      <c r="L60" s="263" t="s">
        <v>1004</v>
      </c>
      <c r="M60" s="263" t="s">
        <v>1004</v>
      </c>
      <c r="N60" s="263" t="s">
        <v>1004</v>
      </c>
      <c r="O60" s="263" t="s">
        <v>1004</v>
      </c>
      <c r="P60" s="263"/>
      <c r="R60" s="263" t="s">
        <v>1004</v>
      </c>
      <c r="S60" s="263" t="s">
        <v>1004</v>
      </c>
      <c r="T60" s="263" t="s">
        <v>1004</v>
      </c>
      <c r="U60" s="263" t="s">
        <v>1004</v>
      </c>
      <c r="V60" s="263" t="s">
        <v>1004</v>
      </c>
      <c r="W60" s="263"/>
      <c r="X60" s="263"/>
      <c r="Y60" s="263"/>
    </row>
    <row r="61" spans="1:25" x14ac:dyDescent="0.4">
      <c r="A61" s="45">
        <v>61</v>
      </c>
      <c r="B61" s="53" t="s">
        <v>951</v>
      </c>
      <c r="C61" s="45" t="s">
        <v>63</v>
      </c>
      <c r="F61" s="47" t="s">
        <v>1001</v>
      </c>
      <c r="K61" s="263" t="s">
        <v>1005</v>
      </c>
      <c r="L61" s="263" t="s">
        <v>1005</v>
      </c>
      <c r="M61" s="263" t="s">
        <v>1005</v>
      </c>
      <c r="N61" s="263" t="s">
        <v>1005</v>
      </c>
      <c r="O61" s="263" t="s">
        <v>1005</v>
      </c>
      <c r="P61" s="263"/>
      <c r="R61" s="263" t="s">
        <v>1005</v>
      </c>
      <c r="S61" s="263" t="s">
        <v>1005</v>
      </c>
      <c r="T61" s="263" t="s">
        <v>1005</v>
      </c>
      <c r="U61" s="263" t="s">
        <v>1005</v>
      </c>
      <c r="V61" s="263" t="s">
        <v>1005</v>
      </c>
      <c r="W61" s="263"/>
      <c r="X61" s="263"/>
      <c r="Y61" s="263"/>
    </row>
    <row r="62" spans="1:25" x14ac:dyDescent="0.4">
      <c r="A62" s="45">
        <v>62</v>
      </c>
      <c r="B62" s="53" t="s">
        <v>952</v>
      </c>
      <c r="C62" s="45" t="s">
        <v>63</v>
      </c>
      <c r="F62" s="47" t="s">
        <v>1002</v>
      </c>
      <c r="K62" s="263" t="s">
        <v>1006</v>
      </c>
      <c r="L62" s="263" t="s">
        <v>1006</v>
      </c>
      <c r="M62" s="263" t="s">
        <v>1006</v>
      </c>
      <c r="N62" s="263" t="s">
        <v>1006</v>
      </c>
      <c r="O62" s="263" t="s">
        <v>1006</v>
      </c>
      <c r="P62" s="263"/>
      <c r="R62" s="263" t="s">
        <v>1006</v>
      </c>
      <c r="S62" s="263" t="s">
        <v>1006</v>
      </c>
      <c r="T62" s="263" t="s">
        <v>1006</v>
      </c>
      <c r="U62" s="263" t="s">
        <v>1006</v>
      </c>
      <c r="V62" s="263" t="s">
        <v>1006</v>
      </c>
      <c r="W62" s="263"/>
      <c r="X62" s="263"/>
      <c r="Y62" s="263"/>
    </row>
    <row r="63" spans="1:25" x14ac:dyDescent="0.4">
      <c r="A63" s="45">
        <v>63</v>
      </c>
      <c r="B63" s="53" t="s">
        <v>953</v>
      </c>
      <c r="C63" s="45" t="s">
        <v>63</v>
      </c>
      <c r="F63" s="47" t="s">
        <v>1003</v>
      </c>
      <c r="K63" s="263" t="s">
        <v>1194</v>
      </c>
      <c r="L63" s="263" t="s">
        <v>1020</v>
      </c>
      <c r="M63" s="263" t="s">
        <v>1020</v>
      </c>
      <c r="N63" s="263" t="s">
        <v>1020</v>
      </c>
      <c r="O63" s="263" t="s">
        <v>1020</v>
      </c>
      <c r="P63" s="263"/>
      <c r="R63" s="263" t="s">
        <v>1020</v>
      </c>
      <c r="S63" s="263" t="s">
        <v>1020</v>
      </c>
      <c r="T63" s="263" t="s">
        <v>1020</v>
      </c>
      <c r="U63" s="263" t="s">
        <v>1020</v>
      </c>
      <c r="V63" s="263" t="s">
        <v>1020</v>
      </c>
      <c r="W63" s="263"/>
      <c r="X63" s="263"/>
      <c r="Y63" s="263"/>
    </row>
    <row r="64" spans="1:25" x14ac:dyDescent="0.4">
      <c r="A64" s="45">
        <v>64</v>
      </c>
      <c r="B64" s="53" t="s">
        <v>954</v>
      </c>
      <c r="C64" s="45" t="s">
        <v>63</v>
      </c>
      <c r="F64" s="47" t="s">
        <v>1004</v>
      </c>
    </row>
    <row r="65" spans="1:6" x14ac:dyDescent="0.4">
      <c r="A65" s="45">
        <v>65</v>
      </c>
      <c r="B65" s="53" t="s">
        <v>955</v>
      </c>
      <c r="C65" s="45" t="s">
        <v>63</v>
      </c>
      <c r="F65" s="47" t="s">
        <v>1005</v>
      </c>
    </row>
    <row r="66" spans="1:6" x14ac:dyDescent="0.4">
      <c r="A66" s="45">
        <v>66</v>
      </c>
      <c r="B66" s="53" t="s">
        <v>956</v>
      </c>
      <c r="C66" s="45" t="s">
        <v>63</v>
      </c>
      <c r="F66" s="47" t="s">
        <v>1006</v>
      </c>
    </row>
    <row r="67" spans="1:6" x14ac:dyDescent="0.4">
      <c r="A67" s="45">
        <v>67</v>
      </c>
      <c r="B67" s="53" t="s">
        <v>957</v>
      </c>
      <c r="C67" s="45"/>
      <c r="F67" s="47" t="s">
        <v>1021</v>
      </c>
    </row>
    <row r="68" spans="1:6" x14ac:dyDescent="0.4">
      <c r="A68" s="45">
        <v>72</v>
      </c>
      <c r="B68" s="47" t="s">
        <v>33</v>
      </c>
      <c r="C68" s="47"/>
      <c r="F68" s="47" t="s">
        <v>1022</v>
      </c>
    </row>
    <row r="69" spans="1:6" x14ac:dyDescent="0.4">
      <c r="A69" s="45"/>
      <c r="B69" s="47"/>
      <c r="C69" s="47"/>
      <c r="F69" s="47" t="s">
        <v>1023</v>
      </c>
    </row>
    <row r="70" spans="1:6" x14ac:dyDescent="0.4">
      <c r="F70" s="47" t="s">
        <v>1024</v>
      </c>
    </row>
    <row r="71" spans="1:6" x14ac:dyDescent="0.4">
      <c r="F71" s="47" t="s">
        <v>1025</v>
      </c>
    </row>
    <row r="72" spans="1:6" x14ac:dyDescent="0.4">
      <c r="F72" s="47" t="s">
        <v>1026</v>
      </c>
    </row>
  </sheetData>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468"/>
  <sheetViews>
    <sheetView zoomScale="80" zoomScaleNormal="80" zoomScaleSheetLayoutView="77" workbookViewId="0">
      <pane xSplit="9" ySplit="3" topLeftCell="J4" activePane="bottomRight" state="frozen"/>
      <selection pane="topRight" activeCell="H1" sqref="H1"/>
      <selection pane="bottomLeft" activeCell="A4" sqref="A4"/>
      <selection pane="bottomRight" activeCell="I473" sqref="I473"/>
    </sheetView>
  </sheetViews>
  <sheetFormatPr defaultRowHeight="18.75" x14ac:dyDescent="0.4"/>
  <cols>
    <col min="2" max="2" width="3.625" bestFit="1" customWidth="1"/>
    <col min="3" max="3" width="4.75" customWidth="1"/>
    <col min="4" max="4" width="9" customWidth="1"/>
    <col min="5" max="5" width="17.5" customWidth="1"/>
    <col min="6" max="6" width="11.25" customWidth="1"/>
    <col min="7" max="7" width="14" customWidth="1"/>
    <col min="8" max="8" width="10.25" customWidth="1"/>
    <col min="9" max="9" width="56" customWidth="1"/>
    <col min="10" max="10" width="8.125" bestFit="1" customWidth="1"/>
    <col min="11" max="11" width="5.375" customWidth="1"/>
    <col min="12" max="13" width="9" customWidth="1"/>
    <col min="14" max="24" width="16.25" customWidth="1"/>
    <col min="25" max="25" width="9.625" customWidth="1"/>
    <col min="26" max="26" width="3.625" customWidth="1"/>
    <col min="27" max="98" width="30.75" customWidth="1"/>
  </cols>
  <sheetData>
    <row r="1" spans="1:98" ht="25.5" customHeight="1" thickBot="1" x14ac:dyDescent="0.45">
      <c r="F1" s="3" t="s">
        <v>971</v>
      </c>
      <c r="G1" s="3"/>
      <c r="H1" s="4"/>
      <c r="I1" s="4"/>
      <c r="M1" s="32"/>
    </row>
    <row r="2" spans="1:98" ht="48" customHeight="1" x14ac:dyDescent="0.4">
      <c r="D2" s="5" t="s">
        <v>66</v>
      </c>
      <c r="E2" s="6" t="s">
        <v>1104</v>
      </c>
      <c r="F2" s="7" t="s">
        <v>35</v>
      </c>
      <c r="G2" s="8" t="s">
        <v>67</v>
      </c>
      <c r="H2" s="8" t="s">
        <v>68</v>
      </c>
      <c r="I2" s="8" t="s">
        <v>69</v>
      </c>
      <c r="J2" s="58" t="s">
        <v>808</v>
      </c>
      <c r="L2" s="14" t="s">
        <v>35</v>
      </c>
      <c r="M2" s="33"/>
      <c r="N2" s="19" t="s">
        <v>611</v>
      </c>
      <c r="O2" s="20" t="s">
        <v>612</v>
      </c>
      <c r="P2" s="20" t="s">
        <v>613</v>
      </c>
      <c r="Q2" s="20" t="s">
        <v>614</v>
      </c>
      <c r="R2" s="20" t="s">
        <v>615</v>
      </c>
      <c r="S2" s="20" t="s">
        <v>616</v>
      </c>
      <c r="T2" s="20" t="s">
        <v>617</v>
      </c>
      <c r="U2" s="20" t="s">
        <v>618</v>
      </c>
      <c r="V2" s="20" t="s">
        <v>619</v>
      </c>
      <c r="W2" s="20" t="s">
        <v>620</v>
      </c>
      <c r="X2" s="21" t="s">
        <v>621</v>
      </c>
      <c r="Y2" s="43"/>
      <c r="AA2" s="54" t="s">
        <v>714</v>
      </c>
      <c r="AB2" s="55" t="s">
        <v>715</v>
      </c>
      <c r="AC2" s="55" t="s">
        <v>716</v>
      </c>
      <c r="AD2" s="55" t="s">
        <v>717</v>
      </c>
      <c r="AE2" s="56" t="s">
        <v>783</v>
      </c>
      <c r="AF2" s="56" t="s">
        <v>784</v>
      </c>
      <c r="AG2" s="56" t="s">
        <v>719</v>
      </c>
      <c r="AH2" s="56" t="s">
        <v>720</v>
      </c>
      <c r="AI2" s="56" t="s">
        <v>721</v>
      </c>
      <c r="AJ2" s="56" t="s">
        <v>722</v>
      </c>
      <c r="AK2" s="56" t="s">
        <v>724</v>
      </c>
      <c r="AL2" s="56" t="s">
        <v>725</v>
      </c>
      <c r="AM2" s="56" t="s">
        <v>726</v>
      </c>
      <c r="AN2" s="56" t="s">
        <v>727</v>
      </c>
      <c r="AO2" s="56" t="s">
        <v>728</v>
      </c>
      <c r="AP2" s="56" t="s">
        <v>729</v>
      </c>
      <c r="AQ2" s="56" t="s">
        <v>730</v>
      </c>
      <c r="AR2" s="56" t="s">
        <v>732</v>
      </c>
      <c r="AS2" s="56" t="s">
        <v>733</v>
      </c>
      <c r="AT2" s="56" t="s">
        <v>734</v>
      </c>
      <c r="AU2" s="56" t="s">
        <v>736</v>
      </c>
      <c r="AV2" s="56" t="s">
        <v>737</v>
      </c>
      <c r="AW2" s="56" t="s">
        <v>738</v>
      </c>
      <c r="AX2" s="56" t="s">
        <v>739</v>
      </c>
      <c r="AY2" s="56" t="s">
        <v>740</v>
      </c>
      <c r="AZ2" s="56" t="s">
        <v>741</v>
      </c>
      <c r="BA2" s="56" t="s">
        <v>785</v>
      </c>
      <c r="BB2" s="56" t="s">
        <v>786</v>
      </c>
      <c r="BC2" s="56" t="s">
        <v>787</v>
      </c>
      <c r="BD2" s="55" t="s">
        <v>788</v>
      </c>
      <c r="BE2" s="55" t="s">
        <v>789</v>
      </c>
      <c r="BF2" s="55" t="s">
        <v>790</v>
      </c>
      <c r="BG2" s="55" t="s">
        <v>791</v>
      </c>
      <c r="BH2" s="55" t="s">
        <v>792</v>
      </c>
      <c r="BI2" s="55" t="s">
        <v>793</v>
      </c>
      <c r="BJ2" s="55" t="s">
        <v>794</v>
      </c>
      <c r="BK2" s="56" t="s">
        <v>795</v>
      </c>
      <c r="BL2" s="56" t="s">
        <v>796</v>
      </c>
      <c r="BM2" s="56" t="s">
        <v>797</v>
      </c>
      <c r="BN2" s="56" t="s">
        <v>798</v>
      </c>
      <c r="BO2" s="56" t="s">
        <v>799</v>
      </c>
      <c r="BP2" s="56" t="s">
        <v>800</v>
      </c>
      <c r="BQ2" s="56" t="s">
        <v>801</v>
      </c>
      <c r="BR2" s="56" t="s">
        <v>802</v>
      </c>
      <c r="BS2" s="56" t="s">
        <v>803</v>
      </c>
      <c r="BT2" s="56" t="s">
        <v>804</v>
      </c>
      <c r="BU2" s="56" t="s">
        <v>805</v>
      </c>
      <c r="BV2" s="56" t="s">
        <v>806</v>
      </c>
      <c r="BW2" s="55" t="s">
        <v>756</v>
      </c>
      <c r="BX2" s="55" t="s">
        <v>757</v>
      </c>
      <c r="BY2" s="55" t="s">
        <v>758</v>
      </c>
      <c r="BZ2" s="55" t="s">
        <v>759</v>
      </c>
      <c r="CA2" s="55" t="s">
        <v>760</v>
      </c>
      <c r="CB2" s="55" t="s">
        <v>761</v>
      </c>
      <c r="CC2" s="55" t="s">
        <v>762</v>
      </c>
      <c r="CD2" s="55" t="s">
        <v>763</v>
      </c>
      <c r="CE2" s="55" t="s">
        <v>764</v>
      </c>
      <c r="CF2" s="55" t="s">
        <v>765</v>
      </c>
      <c r="CG2" s="55" t="s">
        <v>766</v>
      </c>
      <c r="CH2" s="55" t="s">
        <v>768</v>
      </c>
      <c r="CI2" s="55" t="s">
        <v>769</v>
      </c>
      <c r="CJ2" s="55" t="s">
        <v>770</v>
      </c>
      <c r="CK2" s="55" t="s">
        <v>771</v>
      </c>
      <c r="CL2" s="55" t="s">
        <v>772</v>
      </c>
      <c r="CM2" s="55" t="s">
        <v>773</v>
      </c>
      <c r="CN2" s="55" t="s">
        <v>774</v>
      </c>
      <c r="CO2" s="55" t="s">
        <v>777</v>
      </c>
      <c r="CP2" s="55" t="s">
        <v>778</v>
      </c>
      <c r="CQ2" s="55" t="s">
        <v>779</v>
      </c>
      <c r="CR2" s="55" t="s">
        <v>780</v>
      </c>
      <c r="CS2" s="55" t="s">
        <v>781</v>
      </c>
      <c r="CT2" s="57" t="s">
        <v>782</v>
      </c>
    </row>
    <row r="3" spans="1:98" ht="11.25" customHeight="1" x14ac:dyDescent="0.4">
      <c r="D3" s="5"/>
      <c r="E3" s="6"/>
      <c r="F3" s="22"/>
      <c r="G3" s="11"/>
      <c r="H3" s="11"/>
      <c r="I3" s="11"/>
      <c r="J3" s="23"/>
      <c r="L3" s="15"/>
      <c r="M3" s="33"/>
      <c r="N3" s="22"/>
      <c r="O3" s="11"/>
      <c r="P3" s="11"/>
      <c r="Q3" s="11"/>
      <c r="R3" s="11"/>
      <c r="S3" s="11"/>
      <c r="T3" s="11"/>
      <c r="U3" s="11"/>
      <c r="V3" s="11"/>
      <c r="W3" s="11"/>
      <c r="X3" s="23"/>
      <c r="Y3" s="44"/>
      <c r="Z3" s="10"/>
      <c r="AA3" s="37"/>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8"/>
    </row>
    <row r="4" spans="1:98" s="10" customFormat="1" x14ac:dyDescent="0.4">
      <c r="A4" s="10" t="str">
        <f>+H4&amp;"-"&amp;B4</f>
        <v>02 池田市-1</v>
      </c>
      <c r="B4" s="10">
        <f>+COUNTIF($H$4:H4,H4)</f>
        <v>1</v>
      </c>
      <c r="C4" s="9">
        <v>1</v>
      </c>
      <c r="D4" s="243" t="s">
        <v>70</v>
      </c>
      <c r="E4" s="244">
        <v>12701009</v>
      </c>
      <c r="F4" s="322" t="s">
        <v>71</v>
      </c>
      <c r="G4" s="430" t="s">
        <v>72</v>
      </c>
      <c r="H4" s="430" t="s">
        <v>73</v>
      </c>
      <c r="I4" s="429" t="s">
        <v>74</v>
      </c>
      <c r="J4" s="431" t="s">
        <v>809</v>
      </c>
      <c r="L4" s="16" t="s">
        <v>71</v>
      </c>
      <c r="M4" s="34"/>
      <c r="N4" s="24" t="s">
        <v>88</v>
      </c>
      <c r="O4" s="13" t="s">
        <v>140</v>
      </c>
      <c r="P4" s="13" t="s">
        <v>157</v>
      </c>
      <c r="Q4" s="13" t="s">
        <v>249</v>
      </c>
      <c r="R4" s="13" t="s">
        <v>278</v>
      </c>
      <c r="S4" s="13" t="s">
        <v>303</v>
      </c>
      <c r="T4" s="13" t="s">
        <v>373</v>
      </c>
      <c r="U4" s="13" t="s">
        <v>421</v>
      </c>
      <c r="V4" s="13" t="s">
        <v>464</v>
      </c>
      <c r="W4" s="13" t="s">
        <v>495</v>
      </c>
      <c r="X4" s="25" t="s">
        <v>561</v>
      </c>
      <c r="Y4" s="41"/>
      <c r="Z4" s="9">
        <v>1</v>
      </c>
      <c r="AA4" s="24" t="s">
        <v>89</v>
      </c>
      <c r="AB4" s="13" t="s">
        <v>74</v>
      </c>
      <c r="AC4" s="13" t="s">
        <v>106</v>
      </c>
      <c r="AD4" s="13" t="s">
        <v>78</v>
      </c>
      <c r="AE4" s="13"/>
      <c r="AF4" s="13"/>
      <c r="AG4" s="13" t="s">
        <v>141</v>
      </c>
      <c r="AH4" s="13" t="s">
        <v>123</v>
      </c>
      <c r="AI4" s="13" t="s">
        <v>133</v>
      </c>
      <c r="AJ4" s="13" t="s">
        <v>138</v>
      </c>
      <c r="AK4" s="13" t="s">
        <v>158</v>
      </c>
      <c r="AL4" s="13" t="s">
        <v>186</v>
      </c>
      <c r="AM4" s="13" t="s">
        <v>209</v>
      </c>
      <c r="AN4" s="13" t="s">
        <v>172</v>
      </c>
      <c r="AO4" s="13" t="s">
        <v>165</v>
      </c>
      <c r="AP4" s="13" t="s">
        <v>178</v>
      </c>
      <c r="AQ4" s="13" t="s">
        <v>182</v>
      </c>
      <c r="AR4" s="13" t="s">
        <v>250</v>
      </c>
      <c r="AS4" s="13" t="s">
        <v>225</v>
      </c>
      <c r="AT4" s="13" t="s">
        <v>229</v>
      </c>
      <c r="AU4" s="13" t="s">
        <v>279</v>
      </c>
      <c r="AV4" s="13" t="s">
        <v>287</v>
      </c>
      <c r="AW4" s="13" t="s">
        <v>261</v>
      </c>
      <c r="AX4" s="13" t="s">
        <v>267</v>
      </c>
      <c r="AY4" s="13" t="s">
        <v>274</v>
      </c>
      <c r="AZ4" s="13" t="s">
        <v>295</v>
      </c>
      <c r="BA4" s="13"/>
      <c r="BB4" s="13"/>
      <c r="BC4" s="13"/>
      <c r="BD4" s="13" t="s">
        <v>304</v>
      </c>
      <c r="BE4" s="13" t="s">
        <v>314</v>
      </c>
      <c r="BF4" s="13" t="s">
        <v>321</v>
      </c>
      <c r="BG4" s="13" t="s">
        <v>324</v>
      </c>
      <c r="BH4" s="13" t="s">
        <v>331</v>
      </c>
      <c r="BI4" s="13" t="s">
        <v>336</v>
      </c>
      <c r="BJ4" s="13" t="s">
        <v>347</v>
      </c>
      <c r="BK4" s="13" t="s">
        <v>374</v>
      </c>
      <c r="BL4" s="13" t="s">
        <v>351</v>
      </c>
      <c r="BM4" s="13" t="s">
        <v>390</v>
      </c>
      <c r="BN4" s="13" t="s">
        <v>396</v>
      </c>
      <c r="BO4" s="13" t="s">
        <v>356</v>
      </c>
      <c r="BP4" s="13" t="s">
        <v>367</v>
      </c>
      <c r="BQ4" s="13" t="s">
        <v>406</v>
      </c>
      <c r="BR4" s="13" t="s">
        <v>412</v>
      </c>
      <c r="BS4" s="13" t="s">
        <v>371</v>
      </c>
      <c r="BT4" s="13" t="s">
        <v>416</v>
      </c>
      <c r="BU4" s="13"/>
      <c r="BV4" s="13" t="s">
        <v>418</v>
      </c>
      <c r="BW4" s="13" t="s">
        <v>422</v>
      </c>
      <c r="BX4" s="13" t="s">
        <v>432</v>
      </c>
      <c r="BY4" s="13" t="s">
        <v>438</v>
      </c>
      <c r="BZ4" s="13" t="s">
        <v>446</v>
      </c>
      <c r="CA4" s="13" t="s">
        <v>455</v>
      </c>
      <c r="CB4" s="13" t="s">
        <v>622</v>
      </c>
      <c r="CC4" s="13" t="s">
        <v>470</v>
      </c>
      <c r="CD4" s="13" t="s">
        <v>474</v>
      </c>
      <c r="CE4" s="13" t="s">
        <v>482</v>
      </c>
      <c r="CF4" s="13" t="s">
        <v>486</v>
      </c>
      <c r="CG4" s="13" t="s">
        <v>489</v>
      </c>
      <c r="CH4" s="13" t="s">
        <v>496</v>
      </c>
      <c r="CI4" s="13" t="s">
        <v>504</v>
      </c>
      <c r="CJ4" s="13" t="s">
        <v>509</v>
      </c>
      <c r="CK4" s="13" t="s">
        <v>518</v>
      </c>
      <c r="CL4" s="13" t="s">
        <v>535</v>
      </c>
      <c r="CM4" s="13" t="s">
        <v>544</v>
      </c>
      <c r="CN4" s="13" t="s">
        <v>552</v>
      </c>
      <c r="CO4" s="13" t="s">
        <v>562</v>
      </c>
      <c r="CP4" s="13" t="s">
        <v>570</v>
      </c>
      <c r="CQ4" s="13" t="s">
        <v>578</v>
      </c>
      <c r="CR4" s="13" t="s">
        <v>586</v>
      </c>
      <c r="CS4" s="13" t="s">
        <v>597</v>
      </c>
      <c r="CT4" s="25" t="s">
        <v>602</v>
      </c>
    </row>
    <row r="5" spans="1:98" s="10" customFormat="1" x14ac:dyDescent="0.4">
      <c r="A5" s="10" t="str">
        <f t="shared" ref="A5:A68" si="0">+H5&amp;"-"&amp;B5</f>
        <v>02 池田市-2</v>
      </c>
      <c r="B5" s="10">
        <f>+COUNTIF($H$4:H5,H5)</f>
        <v>2</v>
      </c>
      <c r="C5" s="9">
        <v>2</v>
      </c>
      <c r="D5" s="243" t="s">
        <v>70</v>
      </c>
      <c r="E5" s="244">
        <v>12701030</v>
      </c>
      <c r="F5" s="322" t="s">
        <v>71</v>
      </c>
      <c r="G5" s="430" t="s">
        <v>72</v>
      </c>
      <c r="H5" s="430" t="s">
        <v>73</v>
      </c>
      <c r="I5" s="429" t="s">
        <v>75</v>
      </c>
      <c r="J5" s="431" t="s">
        <v>664</v>
      </c>
      <c r="L5" s="17" t="s">
        <v>120</v>
      </c>
      <c r="M5" s="35"/>
      <c r="N5" s="24" t="s">
        <v>73</v>
      </c>
      <c r="O5" s="13" t="s">
        <v>122</v>
      </c>
      <c r="P5" s="13" t="s">
        <v>185</v>
      </c>
      <c r="Q5" s="13" t="s">
        <v>224</v>
      </c>
      <c r="R5" s="13" t="s">
        <v>286</v>
      </c>
      <c r="S5" s="13" t="s">
        <v>313</v>
      </c>
      <c r="T5" s="13" t="s">
        <v>350</v>
      </c>
      <c r="U5" s="13" t="s">
        <v>431</v>
      </c>
      <c r="V5" s="13" t="s">
        <v>469</v>
      </c>
      <c r="W5" s="13" t="s">
        <v>503</v>
      </c>
      <c r="X5" s="25" t="s">
        <v>569</v>
      </c>
      <c r="Y5" s="41"/>
      <c r="Z5" s="9">
        <v>2</v>
      </c>
      <c r="AA5" s="24" t="s">
        <v>90</v>
      </c>
      <c r="AB5" s="13" t="s">
        <v>75</v>
      </c>
      <c r="AC5" s="13" t="s">
        <v>107</v>
      </c>
      <c r="AD5" s="13" t="s">
        <v>79</v>
      </c>
      <c r="AE5" s="13"/>
      <c r="AF5" s="13"/>
      <c r="AG5" s="13" t="s">
        <v>142</v>
      </c>
      <c r="AH5" s="13" t="s">
        <v>124</v>
      </c>
      <c r="AI5" s="13" t="s">
        <v>134</v>
      </c>
      <c r="AJ5" s="13"/>
      <c r="AK5" s="13" t="s">
        <v>159</v>
      </c>
      <c r="AL5" s="13" t="s">
        <v>187</v>
      </c>
      <c r="AM5" s="13" t="s">
        <v>210</v>
      </c>
      <c r="AN5" s="13" t="s">
        <v>173</v>
      </c>
      <c r="AO5" s="13" t="s">
        <v>166</v>
      </c>
      <c r="AP5" s="13" t="s">
        <v>179</v>
      </c>
      <c r="AQ5" s="13" t="s">
        <v>183</v>
      </c>
      <c r="AR5" s="13" t="s">
        <v>251</v>
      </c>
      <c r="AS5" s="13" t="s">
        <v>226</v>
      </c>
      <c r="AT5" s="13" t="s">
        <v>230</v>
      </c>
      <c r="AU5" s="13" t="s">
        <v>280</v>
      </c>
      <c r="AV5" s="13" t="s">
        <v>965</v>
      </c>
      <c r="AW5" s="13" t="s">
        <v>262</v>
      </c>
      <c r="AX5" s="13" t="s">
        <v>268</v>
      </c>
      <c r="AY5" s="13" t="s">
        <v>275</v>
      </c>
      <c r="AZ5" s="13" t="s">
        <v>296</v>
      </c>
      <c r="BA5" s="13"/>
      <c r="BB5" s="13"/>
      <c r="BC5" s="13"/>
      <c r="BD5" s="13" t="s">
        <v>305</v>
      </c>
      <c r="BE5" s="13" t="s">
        <v>315</v>
      </c>
      <c r="BF5" s="13" t="s">
        <v>322</v>
      </c>
      <c r="BG5" s="13" t="s">
        <v>325</v>
      </c>
      <c r="BH5" s="13" t="s">
        <v>332</v>
      </c>
      <c r="BI5" s="13" t="s">
        <v>337</v>
      </c>
      <c r="BJ5" s="13"/>
      <c r="BK5" s="13" t="s">
        <v>375</v>
      </c>
      <c r="BL5" s="13" t="s">
        <v>352</v>
      </c>
      <c r="BM5" s="13" t="s">
        <v>391</v>
      </c>
      <c r="BN5" s="13" t="s">
        <v>397</v>
      </c>
      <c r="BO5" s="13" t="s">
        <v>357</v>
      </c>
      <c r="BP5" s="13" t="s">
        <v>368</v>
      </c>
      <c r="BQ5" s="13" t="s">
        <v>407</v>
      </c>
      <c r="BR5" s="13" t="s">
        <v>413</v>
      </c>
      <c r="BS5" s="13"/>
      <c r="BT5" s="13"/>
      <c r="BU5" s="13"/>
      <c r="BV5" s="13"/>
      <c r="BW5" s="13" t="s">
        <v>423</v>
      </c>
      <c r="BX5" s="13" t="s">
        <v>433</v>
      </c>
      <c r="BY5" s="13" t="s">
        <v>439</v>
      </c>
      <c r="BZ5" s="13" t="s">
        <v>447</v>
      </c>
      <c r="CA5" s="13" t="s">
        <v>456</v>
      </c>
      <c r="CB5" s="13" t="s">
        <v>465</v>
      </c>
      <c r="CC5" s="13" t="s">
        <v>471</v>
      </c>
      <c r="CD5" s="13" t="s">
        <v>475</v>
      </c>
      <c r="CE5" s="13" t="s">
        <v>483</v>
      </c>
      <c r="CF5" s="13" t="s">
        <v>487</v>
      </c>
      <c r="CG5" s="13" t="s">
        <v>490</v>
      </c>
      <c r="CH5" s="13" t="s">
        <v>497</v>
      </c>
      <c r="CI5" s="13" t="s">
        <v>505</v>
      </c>
      <c r="CJ5" s="13" t="s">
        <v>510</v>
      </c>
      <c r="CK5" s="13" t="s">
        <v>519</v>
      </c>
      <c r="CL5" s="13" t="s">
        <v>623</v>
      </c>
      <c r="CM5" s="13" t="s">
        <v>545</v>
      </c>
      <c r="CN5" s="13" t="s">
        <v>553</v>
      </c>
      <c r="CO5" s="13" t="s">
        <v>624</v>
      </c>
      <c r="CP5" s="13" t="s">
        <v>571</v>
      </c>
      <c r="CQ5" s="13" t="s">
        <v>579</v>
      </c>
      <c r="CR5" s="13" t="s">
        <v>587</v>
      </c>
      <c r="CS5" s="13" t="s">
        <v>598</v>
      </c>
      <c r="CT5" s="25" t="s">
        <v>603</v>
      </c>
    </row>
    <row r="6" spans="1:98" s="10" customFormat="1" x14ac:dyDescent="0.4">
      <c r="A6" s="10" t="str">
        <f t="shared" si="0"/>
        <v>02 池田市-3</v>
      </c>
      <c r="B6" s="10">
        <f>+COUNTIF($H$4:H6,H6)</f>
        <v>3</v>
      </c>
      <c r="C6" s="9">
        <v>3</v>
      </c>
      <c r="D6" s="243" t="s">
        <v>70</v>
      </c>
      <c r="E6" s="244">
        <v>12701033</v>
      </c>
      <c r="F6" s="322" t="s">
        <v>71</v>
      </c>
      <c r="G6" s="430" t="s">
        <v>72</v>
      </c>
      <c r="H6" s="430" t="s">
        <v>73</v>
      </c>
      <c r="I6" s="429" t="s">
        <v>76</v>
      </c>
      <c r="J6" s="431" t="s">
        <v>664</v>
      </c>
      <c r="L6" s="17" t="s">
        <v>155</v>
      </c>
      <c r="M6" s="35"/>
      <c r="N6" s="24" t="s">
        <v>105</v>
      </c>
      <c r="O6" s="13" t="s">
        <v>132</v>
      </c>
      <c r="P6" s="13" t="s">
        <v>208</v>
      </c>
      <c r="Q6" s="13" t="s">
        <v>228</v>
      </c>
      <c r="R6" s="13" t="s">
        <v>260</v>
      </c>
      <c r="S6" s="13" t="s">
        <v>320</v>
      </c>
      <c r="T6" s="13" t="s">
        <v>389</v>
      </c>
      <c r="U6" s="13" t="s">
        <v>437</v>
      </c>
      <c r="V6" s="13" t="s">
        <v>473</v>
      </c>
      <c r="W6" s="13" t="s">
        <v>508</v>
      </c>
      <c r="X6" s="25" t="s">
        <v>577</v>
      </c>
      <c r="Y6" s="41"/>
      <c r="Z6" s="9">
        <v>3</v>
      </c>
      <c r="AA6" s="24" t="s">
        <v>91</v>
      </c>
      <c r="AB6" s="13" t="s">
        <v>76</v>
      </c>
      <c r="AC6" s="13" t="s">
        <v>108</v>
      </c>
      <c r="AD6" s="13" t="s">
        <v>80</v>
      </c>
      <c r="AE6" s="13"/>
      <c r="AF6" s="13"/>
      <c r="AG6" s="13" t="s">
        <v>143</v>
      </c>
      <c r="AH6" s="13" t="s">
        <v>125</v>
      </c>
      <c r="AI6" s="13" t="s">
        <v>135</v>
      </c>
      <c r="AJ6" s="13"/>
      <c r="AK6" s="13" t="s">
        <v>160</v>
      </c>
      <c r="AL6" s="13" t="s">
        <v>188</v>
      </c>
      <c r="AM6" s="13" t="s">
        <v>211</v>
      </c>
      <c r="AN6" s="13" t="s">
        <v>174</v>
      </c>
      <c r="AO6" s="13" t="s">
        <v>167</v>
      </c>
      <c r="AP6" s="13" t="s">
        <v>180</v>
      </c>
      <c r="AQ6" s="13"/>
      <c r="AR6" s="13" t="s">
        <v>252</v>
      </c>
      <c r="AS6" s="13"/>
      <c r="AT6" s="13" t="s">
        <v>231</v>
      </c>
      <c r="AU6" s="13" t="s">
        <v>281</v>
      </c>
      <c r="AV6" s="13" t="s">
        <v>288</v>
      </c>
      <c r="AW6" s="13" t="s">
        <v>263</v>
      </c>
      <c r="AX6" s="13" t="s">
        <v>269</v>
      </c>
      <c r="AY6" s="13" t="s">
        <v>964</v>
      </c>
      <c r="AZ6" s="13" t="s">
        <v>297</v>
      </c>
      <c r="BA6" s="13"/>
      <c r="BB6" s="13"/>
      <c r="BC6" s="13"/>
      <c r="BD6" s="13" t="s">
        <v>306</v>
      </c>
      <c r="BE6" s="13" t="s">
        <v>316</v>
      </c>
      <c r="BF6" s="13"/>
      <c r="BG6" s="13" t="s">
        <v>326</v>
      </c>
      <c r="BH6" s="13" t="s">
        <v>333</v>
      </c>
      <c r="BI6" s="13" t="s">
        <v>338</v>
      </c>
      <c r="BJ6" s="13"/>
      <c r="BK6" s="13" t="s">
        <v>376</v>
      </c>
      <c r="BL6" s="13" t="s">
        <v>353</v>
      </c>
      <c r="BM6" s="13" t="s">
        <v>392</v>
      </c>
      <c r="BN6" s="13" t="s">
        <v>398</v>
      </c>
      <c r="BO6" s="13" t="s">
        <v>358</v>
      </c>
      <c r="BP6" s="13" t="s">
        <v>369</v>
      </c>
      <c r="BQ6" s="13" t="s">
        <v>966</v>
      </c>
      <c r="BR6" s="13" t="s">
        <v>414</v>
      </c>
      <c r="BS6" s="13"/>
      <c r="BT6" s="13"/>
      <c r="BU6" s="13"/>
      <c r="BV6" s="13"/>
      <c r="BW6" s="13" t="s">
        <v>424</v>
      </c>
      <c r="BX6" s="13" t="s">
        <v>434</v>
      </c>
      <c r="BY6" s="13" t="s">
        <v>440</v>
      </c>
      <c r="BZ6" s="13" t="s">
        <v>448</v>
      </c>
      <c r="CA6" s="13" t="s">
        <v>457</v>
      </c>
      <c r="CB6" s="13" t="s">
        <v>466</v>
      </c>
      <c r="CC6" s="13" t="s">
        <v>472</v>
      </c>
      <c r="CD6" s="13" t="s">
        <v>476</v>
      </c>
      <c r="CE6" s="13" t="s">
        <v>484</v>
      </c>
      <c r="CF6" s="13"/>
      <c r="CG6" s="13" t="s">
        <v>491</v>
      </c>
      <c r="CH6" s="13" t="s">
        <v>498</v>
      </c>
      <c r="CI6" s="13" t="s">
        <v>506</v>
      </c>
      <c r="CJ6" s="13" t="s">
        <v>511</v>
      </c>
      <c r="CK6" s="13" t="s">
        <v>520</v>
      </c>
      <c r="CL6" s="13" t="s">
        <v>536</v>
      </c>
      <c r="CM6" s="13" t="s">
        <v>546</v>
      </c>
      <c r="CN6" s="13" t="s">
        <v>554</v>
      </c>
      <c r="CO6" s="13" t="s">
        <v>564</v>
      </c>
      <c r="CP6" s="13" t="s">
        <v>572</v>
      </c>
      <c r="CQ6" s="13" t="s">
        <v>580</v>
      </c>
      <c r="CR6" s="13" t="s">
        <v>588</v>
      </c>
      <c r="CS6" s="13" t="s">
        <v>599</v>
      </c>
      <c r="CT6" s="25" t="s">
        <v>604</v>
      </c>
    </row>
    <row r="7" spans="1:98" s="10" customFormat="1" x14ac:dyDescent="0.4">
      <c r="A7" s="10" t="str">
        <f t="shared" si="0"/>
        <v>04 箕面市-1</v>
      </c>
      <c r="B7" s="10">
        <f>+COUNTIF($H$4:H7,H7)</f>
        <v>1</v>
      </c>
      <c r="C7" s="9">
        <v>4</v>
      </c>
      <c r="D7" s="243" t="s">
        <v>70</v>
      </c>
      <c r="E7" s="244">
        <v>12701011</v>
      </c>
      <c r="F7" s="322" t="s">
        <v>71</v>
      </c>
      <c r="G7" s="430" t="s">
        <v>72</v>
      </c>
      <c r="H7" s="430" t="s">
        <v>77</v>
      </c>
      <c r="I7" s="429" t="s">
        <v>78</v>
      </c>
      <c r="J7" s="431" t="s">
        <v>809</v>
      </c>
      <c r="L7" s="17" t="s">
        <v>222</v>
      </c>
      <c r="M7" s="35"/>
      <c r="N7" s="24" t="s">
        <v>77</v>
      </c>
      <c r="O7" s="13" t="s">
        <v>137</v>
      </c>
      <c r="P7" s="13" t="s">
        <v>171</v>
      </c>
      <c r="Q7" s="12"/>
      <c r="R7" s="13" t="s">
        <v>266</v>
      </c>
      <c r="S7" s="13" t="s">
        <v>323</v>
      </c>
      <c r="T7" s="13" t="s">
        <v>395</v>
      </c>
      <c r="U7" s="13" t="s">
        <v>445</v>
      </c>
      <c r="V7" s="13" t="s">
        <v>481</v>
      </c>
      <c r="W7" s="13" t="s">
        <v>517</v>
      </c>
      <c r="X7" s="25" t="s">
        <v>585</v>
      </c>
      <c r="Y7" s="41"/>
      <c r="Z7" s="9">
        <v>4</v>
      </c>
      <c r="AA7" s="24" t="s">
        <v>92</v>
      </c>
      <c r="AB7" s="13"/>
      <c r="AC7" s="13" t="s">
        <v>109</v>
      </c>
      <c r="AD7" s="13" t="s">
        <v>81</v>
      </c>
      <c r="AE7" s="13"/>
      <c r="AF7" s="13"/>
      <c r="AG7" s="13" t="s">
        <v>144</v>
      </c>
      <c r="AH7" s="13" t="s">
        <v>126</v>
      </c>
      <c r="AI7" s="13" t="s">
        <v>136</v>
      </c>
      <c r="AJ7" s="13"/>
      <c r="AK7" s="13" t="s">
        <v>161</v>
      </c>
      <c r="AL7" s="13" t="s">
        <v>189</v>
      </c>
      <c r="AM7" s="13" t="s">
        <v>212</v>
      </c>
      <c r="AN7" s="13" t="s">
        <v>175</v>
      </c>
      <c r="AO7" s="13" t="s">
        <v>168</v>
      </c>
      <c r="AP7" s="13"/>
      <c r="AQ7" s="13"/>
      <c r="AR7" s="13" t="s">
        <v>253</v>
      </c>
      <c r="AS7" s="13"/>
      <c r="AT7" s="13" t="s">
        <v>232</v>
      </c>
      <c r="AU7" s="13" t="s">
        <v>282</v>
      </c>
      <c r="AV7" s="13" t="s">
        <v>289</v>
      </c>
      <c r="AW7" s="13" t="s">
        <v>264</v>
      </c>
      <c r="AX7" s="13" t="s">
        <v>270</v>
      </c>
      <c r="AY7" s="13" t="s">
        <v>276</v>
      </c>
      <c r="AZ7" s="13" t="s">
        <v>298</v>
      </c>
      <c r="BA7" s="13"/>
      <c r="BB7" s="13"/>
      <c r="BC7" s="13"/>
      <c r="BD7" s="13" t="s">
        <v>307</v>
      </c>
      <c r="BE7" s="13" t="s">
        <v>317</v>
      </c>
      <c r="BF7" s="13"/>
      <c r="BG7" s="13" t="s">
        <v>327</v>
      </c>
      <c r="BH7" s="13" t="s">
        <v>334</v>
      </c>
      <c r="BI7" s="13" t="s">
        <v>339</v>
      </c>
      <c r="BJ7" s="13"/>
      <c r="BK7" s="13" t="s">
        <v>377</v>
      </c>
      <c r="BL7" s="13" t="s">
        <v>354</v>
      </c>
      <c r="BM7" s="13" t="s">
        <v>393</v>
      </c>
      <c r="BN7" s="13" t="s">
        <v>399</v>
      </c>
      <c r="BO7" s="13" t="s">
        <v>359</v>
      </c>
      <c r="BP7" s="13"/>
      <c r="BQ7" s="13" t="s">
        <v>408</v>
      </c>
      <c r="BR7" s="13"/>
      <c r="BS7" s="13"/>
      <c r="BT7" s="13"/>
      <c r="BU7" s="13"/>
      <c r="BV7" s="13"/>
      <c r="BW7" s="13" t="s">
        <v>425</v>
      </c>
      <c r="BX7" s="13" t="s">
        <v>435</v>
      </c>
      <c r="BY7" s="13" t="s">
        <v>441</v>
      </c>
      <c r="BZ7" s="13" t="s">
        <v>449</v>
      </c>
      <c r="CA7" s="13" t="s">
        <v>458</v>
      </c>
      <c r="CB7" s="13" t="s">
        <v>968</v>
      </c>
      <c r="CC7" s="13"/>
      <c r="CD7" s="13" t="s">
        <v>344</v>
      </c>
      <c r="CE7" s="13"/>
      <c r="CF7" s="13"/>
      <c r="CG7" s="13" t="s">
        <v>492</v>
      </c>
      <c r="CH7" s="13" t="s">
        <v>499</v>
      </c>
      <c r="CI7" s="13" t="s">
        <v>507</v>
      </c>
      <c r="CJ7" s="13" t="s">
        <v>512</v>
      </c>
      <c r="CK7" s="13" t="s">
        <v>521</v>
      </c>
      <c r="CL7" s="13" t="s">
        <v>537</v>
      </c>
      <c r="CM7" s="13" t="s">
        <v>547</v>
      </c>
      <c r="CN7" s="13" t="s">
        <v>555</v>
      </c>
      <c r="CO7" s="13" t="s">
        <v>565</v>
      </c>
      <c r="CP7" s="13" t="s">
        <v>573</v>
      </c>
      <c r="CQ7" s="13" t="s">
        <v>581</v>
      </c>
      <c r="CR7" s="13" t="s">
        <v>589</v>
      </c>
      <c r="CS7" s="13" t="s">
        <v>600</v>
      </c>
      <c r="CT7" s="25" t="s">
        <v>605</v>
      </c>
    </row>
    <row r="8" spans="1:98" s="10" customFormat="1" x14ac:dyDescent="0.4">
      <c r="A8" s="10" t="str">
        <f t="shared" si="0"/>
        <v>04 箕面市-2</v>
      </c>
      <c r="B8" s="10">
        <f>+COUNTIF($H$4:H8,H8)</f>
        <v>2</v>
      </c>
      <c r="C8" s="9">
        <v>5</v>
      </c>
      <c r="D8" s="243" t="s">
        <v>70</v>
      </c>
      <c r="E8" s="244">
        <v>12701015</v>
      </c>
      <c r="F8" s="322" t="s">
        <v>71</v>
      </c>
      <c r="G8" s="430" t="s">
        <v>72</v>
      </c>
      <c r="H8" s="430" t="s">
        <v>77</v>
      </c>
      <c r="I8" s="429" t="s">
        <v>79</v>
      </c>
      <c r="J8" s="431" t="s">
        <v>664</v>
      </c>
      <c r="L8" s="17" t="s">
        <v>259</v>
      </c>
      <c r="M8" s="35"/>
      <c r="N8" s="26"/>
      <c r="O8" s="12"/>
      <c r="P8" s="13" t="s">
        <v>164</v>
      </c>
      <c r="Q8" s="12"/>
      <c r="R8" s="13" t="s">
        <v>273</v>
      </c>
      <c r="S8" s="13" t="s">
        <v>330</v>
      </c>
      <c r="T8" s="13" t="s">
        <v>355</v>
      </c>
      <c r="U8" s="13" t="s">
        <v>665</v>
      </c>
      <c r="V8" s="13" t="s">
        <v>485</v>
      </c>
      <c r="W8" s="13" t="s">
        <v>534</v>
      </c>
      <c r="X8" s="25" t="s">
        <v>596</v>
      </c>
      <c r="Y8" s="41"/>
      <c r="Z8" s="9">
        <v>5</v>
      </c>
      <c r="AA8" s="24" t="s">
        <v>958</v>
      </c>
      <c r="AB8" s="13"/>
      <c r="AC8" s="13" t="s">
        <v>110</v>
      </c>
      <c r="AD8" s="13" t="s">
        <v>82</v>
      </c>
      <c r="AE8" s="13"/>
      <c r="AF8" s="13"/>
      <c r="AG8" s="13" t="s">
        <v>145</v>
      </c>
      <c r="AH8" s="13" t="s">
        <v>961</v>
      </c>
      <c r="AI8" s="13"/>
      <c r="AJ8" s="13"/>
      <c r="AK8" s="13" t="s">
        <v>162</v>
      </c>
      <c r="AL8" s="13" t="s">
        <v>190</v>
      </c>
      <c r="AM8" s="13" t="s">
        <v>213</v>
      </c>
      <c r="AN8" s="13" t="s">
        <v>176</v>
      </c>
      <c r="AO8" s="13" t="s">
        <v>169</v>
      </c>
      <c r="AP8" s="13"/>
      <c r="AQ8" s="13"/>
      <c r="AR8" s="13" t="s">
        <v>254</v>
      </c>
      <c r="AS8" s="13"/>
      <c r="AT8" s="13" t="s">
        <v>233</v>
      </c>
      <c r="AU8" s="13" t="s">
        <v>283</v>
      </c>
      <c r="AV8" s="13" t="s">
        <v>290</v>
      </c>
      <c r="AW8" s="13" t="s">
        <v>265</v>
      </c>
      <c r="AX8" s="13" t="s">
        <v>271</v>
      </c>
      <c r="AY8" s="13"/>
      <c r="AZ8" s="13" t="s">
        <v>299</v>
      </c>
      <c r="BA8" s="13"/>
      <c r="BB8" s="13"/>
      <c r="BC8" s="13"/>
      <c r="BD8" s="13" t="s">
        <v>308</v>
      </c>
      <c r="BE8" s="13" t="s">
        <v>318</v>
      </c>
      <c r="BF8" s="13"/>
      <c r="BG8" s="13" t="s">
        <v>328</v>
      </c>
      <c r="BH8" s="13"/>
      <c r="BI8" s="13" t="s">
        <v>340</v>
      </c>
      <c r="BJ8" s="13"/>
      <c r="BK8" s="13" t="s">
        <v>378</v>
      </c>
      <c r="BL8" s="13"/>
      <c r="BM8" s="13"/>
      <c r="BN8" s="13" t="s">
        <v>400</v>
      </c>
      <c r="BO8" s="13" t="s">
        <v>360</v>
      </c>
      <c r="BP8" s="13"/>
      <c r="BQ8" s="13" t="s">
        <v>409</v>
      </c>
      <c r="BR8" s="13"/>
      <c r="BS8" s="13"/>
      <c r="BT8" s="13"/>
      <c r="BU8" s="13"/>
      <c r="BV8" s="13"/>
      <c r="BW8" s="13" t="s">
        <v>426</v>
      </c>
      <c r="BX8" s="13" t="s">
        <v>436</v>
      </c>
      <c r="BY8" s="13" t="s">
        <v>442</v>
      </c>
      <c r="BZ8" s="13" t="s">
        <v>450</v>
      </c>
      <c r="CA8" s="13" t="s">
        <v>459</v>
      </c>
      <c r="CB8" s="13" t="s">
        <v>467</v>
      </c>
      <c r="CC8" s="13"/>
      <c r="CD8" s="13" t="s">
        <v>477</v>
      </c>
      <c r="CE8" s="13"/>
      <c r="CF8" s="13"/>
      <c r="CG8" s="13" t="s">
        <v>493</v>
      </c>
      <c r="CH8" s="13" t="s">
        <v>500</v>
      </c>
      <c r="CI8" s="13"/>
      <c r="CJ8" s="13" t="s">
        <v>513</v>
      </c>
      <c r="CK8" s="13" t="s">
        <v>522</v>
      </c>
      <c r="CL8" s="13" t="s">
        <v>538</v>
      </c>
      <c r="CM8" s="13" t="s">
        <v>548</v>
      </c>
      <c r="CN8" s="13" t="s">
        <v>556</v>
      </c>
      <c r="CO8" s="13" t="s">
        <v>566</v>
      </c>
      <c r="CP8" s="13" t="s">
        <v>574</v>
      </c>
      <c r="CQ8" s="13" t="s">
        <v>582</v>
      </c>
      <c r="CR8" s="13" t="s">
        <v>590</v>
      </c>
      <c r="CS8" s="13"/>
      <c r="CT8" s="25" t="s">
        <v>606</v>
      </c>
    </row>
    <row r="9" spans="1:98" s="10" customFormat="1" x14ac:dyDescent="0.4">
      <c r="A9" s="10" t="str">
        <f t="shared" si="0"/>
        <v>04 箕面市-3</v>
      </c>
      <c r="B9" s="10">
        <f>+COUNTIF($H$4:H9,H9)</f>
        <v>3</v>
      </c>
      <c r="C9" s="9">
        <v>6</v>
      </c>
      <c r="D9" s="243" t="s">
        <v>70</v>
      </c>
      <c r="E9" s="244">
        <v>12701017</v>
      </c>
      <c r="F9" s="322" t="s">
        <v>71</v>
      </c>
      <c r="G9" s="430" t="s">
        <v>72</v>
      </c>
      <c r="H9" s="430" t="s">
        <v>77</v>
      </c>
      <c r="I9" s="429" t="s">
        <v>80</v>
      </c>
      <c r="J9" s="431" t="s">
        <v>664</v>
      </c>
      <c r="L9" s="17" t="s">
        <v>301</v>
      </c>
      <c r="M9" s="35"/>
      <c r="N9" s="26"/>
      <c r="O9" s="12"/>
      <c r="P9" s="13" t="s">
        <v>177</v>
      </c>
      <c r="Q9" s="12"/>
      <c r="R9" s="13" t="s">
        <v>294</v>
      </c>
      <c r="S9" s="13" t="s">
        <v>335</v>
      </c>
      <c r="T9" s="13" t="s">
        <v>366</v>
      </c>
      <c r="U9" s="12"/>
      <c r="V9" s="13" t="s">
        <v>488</v>
      </c>
      <c r="W9" s="13" t="s">
        <v>543</v>
      </c>
      <c r="X9" s="25" t="s">
        <v>601</v>
      </c>
      <c r="Y9" s="41"/>
      <c r="Z9" s="9">
        <v>6</v>
      </c>
      <c r="AA9" s="24" t="s">
        <v>93</v>
      </c>
      <c r="AB9" s="13"/>
      <c r="AC9" s="13" t="s">
        <v>111</v>
      </c>
      <c r="AD9" s="13" t="s">
        <v>83</v>
      </c>
      <c r="AE9" s="13"/>
      <c r="AF9" s="13"/>
      <c r="AG9" s="13" t="s">
        <v>146</v>
      </c>
      <c r="AH9" s="13" t="s">
        <v>127</v>
      </c>
      <c r="AI9" s="13"/>
      <c r="AJ9" s="13"/>
      <c r="AK9" s="13" t="s">
        <v>163</v>
      </c>
      <c r="AL9" s="13" t="s">
        <v>191</v>
      </c>
      <c r="AM9" s="13" t="s">
        <v>214</v>
      </c>
      <c r="AN9" s="13"/>
      <c r="AO9" s="13"/>
      <c r="AP9" s="13"/>
      <c r="AQ9" s="13"/>
      <c r="AR9" s="13" t="s">
        <v>255</v>
      </c>
      <c r="AS9" s="13"/>
      <c r="AT9" s="13" t="s">
        <v>234</v>
      </c>
      <c r="AU9" s="13" t="s">
        <v>284</v>
      </c>
      <c r="AV9" s="13" t="s">
        <v>291</v>
      </c>
      <c r="AW9" s="13"/>
      <c r="AX9" s="13" t="s">
        <v>272</v>
      </c>
      <c r="AY9" s="13"/>
      <c r="AZ9" s="13" t="s">
        <v>300</v>
      </c>
      <c r="BA9" s="13"/>
      <c r="BB9" s="13"/>
      <c r="BC9" s="13"/>
      <c r="BD9" s="13" t="s">
        <v>309</v>
      </c>
      <c r="BE9" s="13" t="s">
        <v>319</v>
      </c>
      <c r="BF9" s="13"/>
      <c r="BG9" s="13" t="s">
        <v>329</v>
      </c>
      <c r="BH9" s="13"/>
      <c r="BI9" s="13" t="s">
        <v>341</v>
      </c>
      <c r="BJ9" s="13"/>
      <c r="BK9" s="13" t="s">
        <v>379</v>
      </c>
      <c r="BL9" s="13"/>
      <c r="BM9" s="13"/>
      <c r="BN9" s="13" t="s">
        <v>401</v>
      </c>
      <c r="BO9" s="13" t="s">
        <v>361</v>
      </c>
      <c r="BP9" s="13"/>
      <c r="BQ9" s="13" t="s">
        <v>410</v>
      </c>
      <c r="BR9" s="13"/>
      <c r="BS9" s="13"/>
      <c r="BT9" s="13"/>
      <c r="BU9" s="13"/>
      <c r="BV9" s="13"/>
      <c r="BW9" s="13" t="s">
        <v>427</v>
      </c>
      <c r="BX9" s="13"/>
      <c r="BY9" s="13" t="s">
        <v>443</v>
      </c>
      <c r="BZ9" s="13" t="s">
        <v>451</v>
      </c>
      <c r="CA9" s="13" t="s">
        <v>460</v>
      </c>
      <c r="CB9" s="13" t="s">
        <v>468</v>
      </c>
      <c r="CC9" s="13"/>
      <c r="CD9" s="13" t="s">
        <v>478</v>
      </c>
      <c r="CE9" s="13"/>
      <c r="CF9" s="13"/>
      <c r="CG9" s="13"/>
      <c r="CH9" s="13" t="s">
        <v>501</v>
      </c>
      <c r="CI9" s="13"/>
      <c r="CJ9" s="13" t="s">
        <v>514</v>
      </c>
      <c r="CK9" s="13" t="s">
        <v>523</v>
      </c>
      <c r="CL9" s="13" t="s">
        <v>539</v>
      </c>
      <c r="CM9" s="13" t="s">
        <v>549</v>
      </c>
      <c r="CN9" s="13" t="s">
        <v>557</v>
      </c>
      <c r="CO9" s="13" t="s">
        <v>567</v>
      </c>
      <c r="CP9" s="13" t="s">
        <v>575</v>
      </c>
      <c r="CQ9" s="13" t="s">
        <v>583</v>
      </c>
      <c r="CR9" s="13" t="s">
        <v>591</v>
      </c>
      <c r="CS9" s="13"/>
      <c r="CT9" s="25" t="s">
        <v>970</v>
      </c>
    </row>
    <row r="10" spans="1:98" s="10" customFormat="1" x14ac:dyDescent="0.4">
      <c r="A10" s="10" t="str">
        <f t="shared" si="0"/>
        <v>04 箕面市-4</v>
      </c>
      <c r="B10" s="10">
        <f>+COUNTIF($H$4:H10,H10)</f>
        <v>4</v>
      </c>
      <c r="C10" s="9">
        <v>7</v>
      </c>
      <c r="D10" s="243" t="s">
        <v>70</v>
      </c>
      <c r="E10" s="244">
        <v>12701023</v>
      </c>
      <c r="F10" s="322" t="s">
        <v>71</v>
      </c>
      <c r="G10" s="430" t="s">
        <v>72</v>
      </c>
      <c r="H10" s="430" t="s">
        <v>77</v>
      </c>
      <c r="I10" s="429" t="s">
        <v>81</v>
      </c>
      <c r="J10" s="431" t="s">
        <v>664</v>
      </c>
      <c r="L10" s="17" t="s">
        <v>348</v>
      </c>
      <c r="M10" s="35"/>
      <c r="N10" s="26"/>
      <c r="O10" s="12"/>
      <c r="P10" s="13" t="s">
        <v>181</v>
      </c>
      <c r="Q10" s="12"/>
      <c r="R10" s="12"/>
      <c r="S10" s="13" t="s">
        <v>346</v>
      </c>
      <c r="T10" s="13" t="s">
        <v>405</v>
      </c>
      <c r="U10" s="12"/>
      <c r="V10" s="12"/>
      <c r="W10" s="13" t="s">
        <v>663</v>
      </c>
      <c r="X10" s="27"/>
      <c r="Y10" s="42"/>
      <c r="Z10" s="9">
        <v>7</v>
      </c>
      <c r="AA10" s="24" t="s">
        <v>94</v>
      </c>
      <c r="AB10" s="13"/>
      <c r="AC10" s="13" t="s">
        <v>112</v>
      </c>
      <c r="AD10" s="13" t="s">
        <v>84</v>
      </c>
      <c r="AE10" s="13"/>
      <c r="AF10" s="13"/>
      <c r="AG10" s="13" t="s">
        <v>147</v>
      </c>
      <c r="AH10" s="13" t="s">
        <v>128</v>
      </c>
      <c r="AI10" s="13"/>
      <c r="AJ10" s="13"/>
      <c r="AK10" s="13"/>
      <c r="AL10" s="13" t="s">
        <v>192</v>
      </c>
      <c r="AM10" s="13" t="s">
        <v>215</v>
      </c>
      <c r="AN10" s="13"/>
      <c r="AO10" s="13"/>
      <c r="AP10" s="13"/>
      <c r="AQ10" s="13"/>
      <c r="AR10" s="13" t="s">
        <v>256</v>
      </c>
      <c r="AS10" s="13"/>
      <c r="AT10" s="13" t="s">
        <v>235</v>
      </c>
      <c r="AU10" s="13" t="s">
        <v>285</v>
      </c>
      <c r="AV10" s="13" t="s">
        <v>292</v>
      </c>
      <c r="AW10" s="13"/>
      <c r="AX10" s="13"/>
      <c r="AY10" s="13"/>
      <c r="AZ10" s="13"/>
      <c r="BA10" s="13"/>
      <c r="BB10" s="13"/>
      <c r="BC10" s="13"/>
      <c r="BD10" s="13" t="s">
        <v>310</v>
      </c>
      <c r="BE10" s="13"/>
      <c r="BF10" s="13"/>
      <c r="BG10" s="13"/>
      <c r="BH10" s="13"/>
      <c r="BI10" s="13" t="s">
        <v>342</v>
      </c>
      <c r="BJ10" s="13"/>
      <c r="BK10" s="13" t="s">
        <v>380</v>
      </c>
      <c r="BL10" s="13"/>
      <c r="BM10" s="13"/>
      <c r="BN10" s="13" t="s">
        <v>402</v>
      </c>
      <c r="BO10" s="13" t="s">
        <v>362</v>
      </c>
      <c r="BP10" s="13"/>
      <c r="BQ10" s="13"/>
      <c r="BR10" s="13"/>
      <c r="BS10" s="13"/>
      <c r="BT10" s="13"/>
      <c r="BU10" s="13"/>
      <c r="BV10" s="13"/>
      <c r="BW10" s="13" t="s">
        <v>428</v>
      </c>
      <c r="BX10" s="13"/>
      <c r="BY10" s="13" t="s">
        <v>444</v>
      </c>
      <c r="BZ10" s="13" t="s">
        <v>452</v>
      </c>
      <c r="CA10" s="13" t="s">
        <v>461</v>
      </c>
      <c r="CB10" s="13"/>
      <c r="CC10" s="13"/>
      <c r="CD10" s="13" t="s">
        <v>479</v>
      </c>
      <c r="CE10" s="13"/>
      <c r="CF10" s="13"/>
      <c r="CG10" s="13"/>
      <c r="CH10" s="13" t="s">
        <v>502</v>
      </c>
      <c r="CI10" s="13"/>
      <c r="CJ10" s="13" t="s">
        <v>515</v>
      </c>
      <c r="CK10" s="13" t="s">
        <v>524</v>
      </c>
      <c r="CL10" s="13" t="s">
        <v>540</v>
      </c>
      <c r="CM10" s="13" t="s">
        <v>550</v>
      </c>
      <c r="CN10" s="13" t="s">
        <v>558</v>
      </c>
      <c r="CO10" s="13" t="s">
        <v>568</v>
      </c>
      <c r="CP10" s="13" t="s">
        <v>576</v>
      </c>
      <c r="CQ10" s="13" t="s">
        <v>584</v>
      </c>
      <c r="CR10" s="13" t="s">
        <v>592</v>
      </c>
      <c r="CS10" s="13"/>
      <c r="CT10" s="25" t="s">
        <v>607</v>
      </c>
    </row>
    <row r="11" spans="1:98" s="10" customFormat="1" x14ac:dyDescent="0.4">
      <c r="A11" s="10" t="str">
        <f t="shared" si="0"/>
        <v>04 箕面市-5</v>
      </c>
      <c r="B11" s="10">
        <f>+COUNTIF($H$4:H11,H11)</f>
        <v>5</v>
      </c>
      <c r="C11" s="9">
        <v>8</v>
      </c>
      <c r="D11" s="243" t="s">
        <v>70</v>
      </c>
      <c r="E11" s="244">
        <v>12701026</v>
      </c>
      <c r="F11" s="322" t="s">
        <v>71</v>
      </c>
      <c r="G11" s="430" t="s">
        <v>72</v>
      </c>
      <c r="H11" s="430" t="s">
        <v>77</v>
      </c>
      <c r="I11" s="429" t="s">
        <v>82</v>
      </c>
      <c r="J11" s="431" t="s">
        <v>664</v>
      </c>
      <c r="L11" s="17" t="s">
        <v>419</v>
      </c>
      <c r="M11" s="35"/>
      <c r="N11" s="26"/>
      <c r="O11" s="12"/>
      <c r="P11" s="12"/>
      <c r="Q11" s="12"/>
      <c r="R11" s="12"/>
      <c r="S11" s="12"/>
      <c r="T11" s="13" t="s">
        <v>411</v>
      </c>
      <c r="U11" s="12"/>
      <c r="V11" s="12"/>
      <c r="W11" s="12"/>
      <c r="X11" s="27"/>
      <c r="Y11" s="42"/>
      <c r="Z11" s="9">
        <v>8</v>
      </c>
      <c r="AA11" s="24" t="s">
        <v>959</v>
      </c>
      <c r="AB11" s="13"/>
      <c r="AC11" s="13" t="s">
        <v>113</v>
      </c>
      <c r="AD11" s="13" t="s">
        <v>85</v>
      </c>
      <c r="AE11" s="13"/>
      <c r="AF11" s="13"/>
      <c r="AG11" s="13" t="s">
        <v>148</v>
      </c>
      <c r="AH11" s="13" t="s">
        <v>962</v>
      </c>
      <c r="AI11" s="13"/>
      <c r="AJ11" s="13"/>
      <c r="AK11" s="13"/>
      <c r="AL11" s="13" t="s">
        <v>193</v>
      </c>
      <c r="AM11" s="13" t="s">
        <v>216</v>
      </c>
      <c r="AN11" s="13"/>
      <c r="AO11" s="13"/>
      <c r="AP11" s="13"/>
      <c r="AQ11" s="13"/>
      <c r="AR11" s="13" t="s">
        <v>257</v>
      </c>
      <c r="AS11" s="13"/>
      <c r="AT11" s="13" t="s">
        <v>236</v>
      </c>
      <c r="AU11" s="13"/>
      <c r="AV11" s="13" t="s">
        <v>293</v>
      </c>
      <c r="AW11" s="13"/>
      <c r="AX11" s="13"/>
      <c r="AY11" s="13"/>
      <c r="AZ11" s="13"/>
      <c r="BA11" s="13"/>
      <c r="BB11" s="13"/>
      <c r="BC11" s="13"/>
      <c r="BD11" s="13" t="s">
        <v>311</v>
      </c>
      <c r="BE11" s="13"/>
      <c r="BF11" s="13"/>
      <c r="BG11" s="13"/>
      <c r="BH11" s="13"/>
      <c r="BI11" s="13" t="s">
        <v>343</v>
      </c>
      <c r="BJ11" s="13"/>
      <c r="BK11" s="13" t="s">
        <v>381</v>
      </c>
      <c r="BL11" s="13"/>
      <c r="BM11" s="13"/>
      <c r="BN11" s="13" t="s">
        <v>403</v>
      </c>
      <c r="BO11" s="13" t="s">
        <v>363</v>
      </c>
      <c r="BP11" s="13"/>
      <c r="BQ11" s="13"/>
      <c r="BR11" s="13"/>
      <c r="BS11" s="13"/>
      <c r="BT11" s="13"/>
      <c r="BU11" s="13"/>
      <c r="BV11" s="13"/>
      <c r="BW11" s="13" t="s">
        <v>429</v>
      </c>
      <c r="BX11" s="13"/>
      <c r="BY11" s="13"/>
      <c r="BZ11" s="13" t="s">
        <v>453</v>
      </c>
      <c r="CA11" s="13" t="s">
        <v>462</v>
      </c>
      <c r="CB11" s="13"/>
      <c r="CC11" s="13"/>
      <c r="CD11" s="13" t="s">
        <v>480</v>
      </c>
      <c r="CE11" s="13"/>
      <c r="CF11" s="13"/>
      <c r="CG11" s="13"/>
      <c r="CH11" s="13" t="s">
        <v>972</v>
      </c>
      <c r="CI11" s="13"/>
      <c r="CJ11" s="13" t="s">
        <v>516</v>
      </c>
      <c r="CK11" s="13" t="s">
        <v>525</v>
      </c>
      <c r="CL11" s="13" t="s">
        <v>541</v>
      </c>
      <c r="CM11" s="13"/>
      <c r="CN11" s="13" t="s">
        <v>559</v>
      </c>
      <c r="CO11" s="13"/>
      <c r="CP11" s="13"/>
      <c r="CQ11" s="13"/>
      <c r="CR11" s="13" t="s">
        <v>969</v>
      </c>
      <c r="CS11" s="13"/>
      <c r="CT11" s="25" t="s">
        <v>608</v>
      </c>
    </row>
    <row r="12" spans="1:98" s="10" customFormat="1" x14ac:dyDescent="0.4">
      <c r="A12" s="10" t="str">
        <f t="shared" si="0"/>
        <v>04 箕面市-6</v>
      </c>
      <c r="B12" s="10">
        <f>+COUNTIF($H$4:H12,H12)</f>
        <v>6</v>
      </c>
      <c r="C12" s="9">
        <v>9</v>
      </c>
      <c r="D12" s="243" t="s">
        <v>70</v>
      </c>
      <c r="E12" s="244">
        <v>12701027</v>
      </c>
      <c r="F12" s="322" t="s">
        <v>71</v>
      </c>
      <c r="G12" s="430" t="s">
        <v>72</v>
      </c>
      <c r="H12" s="430" t="s">
        <v>77</v>
      </c>
      <c r="I12" s="429" t="s">
        <v>83</v>
      </c>
      <c r="J12" s="431" t="s">
        <v>664</v>
      </c>
      <c r="L12" s="17" t="s">
        <v>463</v>
      </c>
      <c r="M12" s="35"/>
      <c r="N12" s="26"/>
      <c r="O12" s="12"/>
      <c r="P12" s="12"/>
      <c r="Q12" s="12"/>
      <c r="R12" s="12"/>
      <c r="S12" s="12"/>
      <c r="T12" s="13" t="s">
        <v>370</v>
      </c>
      <c r="U12" s="12"/>
      <c r="V12" s="12"/>
      <c r="W12" s="12"/>
      <c r="X12" s="27"/>
      <c r="Y12" s="42"/>
      <c r="Z12" s="9">
        <v>9</v>
      </c>
      <c r="AA12" s="24" t="s">
        <v>95</v>
      </c>
      <c r="AB12" s="13"/>
      <c r="AC12" s="13" t="s">
        <v>114</v>
      </c>
      <c r="AD12" s="13" t="s">
        <v>86</v>
      </c>
      <c r="AE12" s="13"/>
      <c r="AF12" s="13"/>
      <c r="AG12" s="13" t="s">
        <v>149</v>
      </c>
      <c r="AH12" s="13" t="s">
        <v>129</v>
      </c>
      <c r="AI12" s="13"/>
      <c r="AJ12" s="13"/>
      <c r="AK12" s="13"/>
      <c r="AL12" s="13" t="s">
        <v>194</v>
      </c>
      <c r="AM12" s="13" t="s">
        <v>217</v>
      </c>
      <c r="AN12" s="13"/>
      <c r="AO12" s="13"/>
      <c r="AP12" s="13"/>
      <c r="AQ12" s="13"/>
      <c r="AR12" s="13" t="s">
        <v>258</v>
      </c>
      <c r="AS12" s="13"/>
      <c r="AT12" s="13" t="s">
        <v>237</v>
      </c>
      <c r="AU12" s="13"/>
      <c r="AV12" s="13"/>
      <c r="AW12" s="13"/>
      <c r="AX12" s="13"/>
      <c r="AY12" s="13"/>
      <c r="AZ12" s="13"/>
      <c r="BA12" s="13"/>
      <c r="BB12" s="13"/>
      <c r="BC12" s="13"/>
      <c r="BD12" s="13" t="s">
        <v>312</v>
      </c>
      <c r="BE12" s="13"/>
      <c r="BF12" s="13"/>
      <c r="BG12" s="13"/>
      <c r="BH12" s="13"/>
      <c r="BI12" s="13" t="s">
        <v>344</v>
      </c>
      <c r="BJ12" s="13"/>
      <c r="BK12" s="13" t="s">
        <v>382</v>
      </c>
      <c r="BL12" s="13"/>
      <c r="BM12" s="13"/>
      <c r="BN12" s="13" t="s">
        <v>404</v>
      </c>
      <c r="BO12" s="13" t="s">
        <v>364</v>
      </c>
      <c r="BP12" s="13"/>
      <c r="BQ12" s="13"/>
      <c r="BR12" s="13"/>
      <c r="BS12" s="13"/>
      <c r="BT12" s="13"/>
      <c r="BU12" s="13"/>
      <c r="BV12" s="13"/>
      <c r="BW12" s="13" t="s">
        <v>430</v>
      </c>
      <c r="BX12" s="13"/>
      <c r="BY12" s="13"/>
      <c r="BZ12" s="13"/>
      <c r="CA12" s="13" t="s">
        <v>967</v>
      </c>
      <c r="CB12" s="13"/>
      <c r="CC12" s="13"/>
      <c r="CD12" s="13"/>
      <c r="CE12" s="13"/>
      <c r="CF12" s="13"/>
      <c r="CG12" s="13"/>
      <c r="CH12" s="13" t="s">
        <v>973</v>
      </c>
      <c r="CI12" s="13"/>
      <c r="CJ12" s="13"/>
      <c r="CK12" s="13" t="s">
        <v>526</v>
      </c>
      <c r="CL12" s="13" t="s">
        <v>542</v>
      </c>
      <c r="CM12" s="13"/>
      <c r="CN12" s="13"/>
      <c r="CO12" s="13"/>
      <c r="CP12" s="13"/>
      <c r="CQ12" s="13"/>
      <c r="CR12" s="13" t="s">
        <v>593</v>
      </c>
      <c r="CS12" s="13"/>
      <c r="CT12" s="25" t="s">
        <v>609</v>
      </c>
    </row>
    <row r="13" spans="1:98" s="10" customFormat="1" x14ac:dyDescent="0.4">
      <c r="A13" s="10" t="str">
        <f t="shared" si="0"/>
        <v>04 箕面市-7</v>
      </c>
      <c r="B13" s="10">
        <f>+COUNTIF($H$4:H13,H13)</f>
        <v>7</v>
      </c>
      <c r="C13" s="9">
        <v>10</v>
      </c>
      <c r="D13" s="243" t="s">
        <v>70</v>
      </c>
      <c r="E13" s="244">
        <v>12701034</v>
      </c>
      <c r="F13" s="322" t="s">
        <v>71</v>
      </c>
      <c r="G13" s="430" t="s">
        <v>72</v>
      </c>
      <c r="H13" s="430" t="s">
        <v>77</v>
      </c>
      <c r="I13" s="429" t="s">
        <v>84</v>
      </c>
      <c r="J13" s="431" t="s">
        <v>664</v>
      </c>
      <c r="L13" s="17" t="s">
        <v>494</v>
      </c>
      <c r="M13" s="35"/>
      <c r="N13" s="26"/>
      <c r="O13" s="12"/>
      <c r="P13" s="12"/>
      <c r="Q13" s="12"/>
      <c r="R13" s="12"/>
      <c r="S13" s="12"/>
      <c r="T13" s="13" t="s">
        <v>415</v>
      </c>
      <c r="U13" s="12"/>
      <c r="V13" s="12"/>
      <c r="W13" s="12"/>
      <c r="X13" s="27"/>
      <c r="Y13" s="42"/>
      <c r="Z13" s="9">
        <v>10</v>
      </c>
      <c r="AA13" s="24" t="s">
        <v>96</v>
      </c>
      <c r="AB13" s="13"/>
      <c r="AC13" s="13" t="s">
        <v>115</v>
      </c>
      <c r="AD13" s="13"/>
      <c r="AE13" s="13"/>
      <c r="AF13" s="13"/>
      <c r="AG13" s="13" t="s">
        <v>150</v>
      </c>
      <c r="AH13" s="13" t="s">
        <v>130</v>
      </c>
      <c r="AI13" s="13"/>
      <c r="AJ13" s="13"/>
      <c r="AK13" s="13"/>
      <c r="AL13" s="13" t="s">
        <v>625</v>
      </c>
      <c r="AM13" s="13" t="s">
        <v>218</v>
      </c>
      <c r="AN13" s="13"/>
      <c r="AO13" s="13"/>
      <c r="AP13" s="13"/>
      <c r="AQ13" s="13"/>
      <c r="AR13" s="13" t="s">
        <v>963</v>
      </c>
      <c r="AS13" s="13"/>
      <c r="AT13" s="13" t="s">
        <v>238</v>
      </c>
      <c r="AU13" s="13"/>
      <c r="AV13" s="13"/>
      <c r="AW13" s="13"/>
      <c r="AX13" s="13"/>
      <c r="AY13" s="13"/>
      <c r="AZ13" s="13"/>
      <c r="BA13" s="13"/>
      <c r="BB13" s="13"/>
      <c r="BC13" s="13"/>
      <c r="BD13" s="13"/>
      <c r="BE13" s="13"/>
      <c r="BF13" s="13"/>
      <c r="BG13" s="13"/>
      <c r="BH13" s="13"/>
      <c r="BI13" s="13" t="s">
        <v>345</v>
      </c>
      <c r="BJ13" s="13"/>
      <c r="BK13" s="13" t="s">
        <v>383</v>
      </c>
      <c r="BL13" s="13"/>
      <c r="BM13" s="13"/>
      <c r="BN13" s="13"/>
      <c r="BO13" s="13" t="s">
        <v>365</v>
      </c>
      <c r="BP13" s="13"/>
      <c r="BQ13" s="13"/>
      <c r="BR13" s="13"/>
      <c r="BS13" s="13"/>
      <c r="BT13" s="13"/>
      <c r="BU13" s="13"/>
      <c r="BV13" s="13"/>
      <c r="BW13" s="13"/>
      <c r="BX13" s="13"/>
      <c r="BY13" s="13"/>
      <c r="BZ13" s="13"/>
      <c r="CA13" s="13"/>
      <c r="CB13" s="13"/>
      <c r="CC13" s="13"/>
      <c r="CD13" s="13"/>
      <c r="CE13" s="13"/>
      <c r="CF13" s="13"/>
      <c r="CG13" s="13"/>
      <c r="CH13" s="13"/>
      <c r="CI13" s="13"/>
      <c r="CJ13" s="13"/>
      <c r="CK13" s="13" t="s">
        <v>626</v>
      </c>
      <c r="CL13" s="13"/>
      <c r="CM13" s="13"/>
      <c r="CN13" s="13"/>
      <c r="CO13" s="13"/>
      <c r="CP13" s="13"/>
      <c r="CQ13" s="13"/>
      <c r="CR13" s="13" t="s">
        <v>594</v>
      </c>
      <c r="CS13" s="13"/>
      <c r="CT13" s="25" t="s">
        <v>610</v>
      </c>
    </row>
    <row r="14" spans="1:98" s="10" customFormat="1" ht="19.5" thickBot="1" x14ac:dyDescent="0.45">
      <c r="A14" s="10" t="str">
        <f t="shared" si="0"/>
        <v>04 箕面市-8</v>
      </c>
      <c r="B14" s="10">
        <f>+COUNTIF($H$4:H14,H14)</f>
        <v>8</v>
      </c>
      <c r="C14" s="9">
        <v>11</v>
      </c>
      <c r="D14" s="243" t="s">
        <v>70</v>
      </c>
      <c r="E14" s="244">
        <v>12701039</v>
      </c>
      <c r="F14" s="322" t="s">
        <v>71</v>
      </c>
      <c r="G14" s="430" t="s">
        <v>72</v>
      </c>
      <c r="H14" s="430" t="s">
        <v>77</v>
      </c>
      <c r="I14" s="429" t="s">
        <v>85</v>
      </c>
      <c r="J14" s="431" t="s">
        <v>664</v>
      </c>
      <c r="L14" s="18" t="s">
        <v>560</v>
      </c>
      <c r="M14" s="35"/>
      <c r="N14" s="28"/>
      <c r="O14" s="29"/>
      <c r="P14" s="29"/>
      <c r="Q14" s="29"/>
      <c r="R14" s="29"/>
      <c r="S14" s="29"/>
      <c r="T14" s="30" t="s">
        <v>417</v>
      </c>
      <c r="U14" s="29"/>
      <c r="V14" s="29"/>
      <c r="W14" s="29"/>
      <c r="X14" s="31"/>
      <c r="Y14" s="42"/>
      <c r="Z14" s="9">
        <v>11</v>
      </c>
      <c r="AA14" s="24" t="s">
        <v>97</v>
      </c>
      <c r="AB14" s="13"/>
      <c r="AC14" s="13" t="s">
        <v>116</v>
      </c>
      <c r="AD14" s="13"/>
      <c r="AE14" s="13"/>
      <c r="AF14" s="13"/>
      <c r="AG14" s="13" t="s">
        <v>151</v>
      </c>
      <c r="AH14" s="13" t="s">
        <v>131</v>
      </c>
      <c r="AI14" s="13"/>
      <c r="AJ14" s="13"/>
      <c r="AK14" s="13"/>
      <c r="AL14" s="13" t="s">
        <v>195</v>
      </c>
      <c r="AM14" s="13" t="s">
        <v>219</v>
      </c>
      <c r="AN14" s="13"/>
      <c r="AO14" s="13"/>
      <c r="AP14" s="13"/>
      <c r="AQ14" s="13"/>
      <c r="AR14" s="13"/>
      <c r="AS14" s="13"/>
      <c r="AT14" s="13" t="s">
        <v>239</v>
      </c>
      <c r="AU14" s="13"/>
      <c r="AV14" s="13"/>
      <c r="AW14" s="13"/>
      <c r="AX14" s="13"/>
      <c r="AY14" s="13"/>
      <c r="AZ14" s="13"/>
      <c r="BA14" s="13"/>
      <c r="BB14" s="13"/>
      <c r="BC14" s="13"/>
      <c r="BD14" s="13"/>
      <c r="BE14" s="13"/>
      <c r="BF14" s="13"/>
      <c r="BG14" s="13"/>
      <c r="BH14" s="13"/>
      <c r="BI14" s="13"/>
      <c r="BJ14" s="13"/>
      <c r="BK14" s="13" t="s">
        <v>384</v>
      </c>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t="s">
        <v>527</v>
      </c>
      <c r="CL14" s="13"/>
      <c r="CM14" s="13"/>
      <c r="CN14" s="13"/>
      <c r="CO14" s="13"/>
      <c r="CP14" s="13"/>
      <c r="CQ14" s="13"/>
      <c r="CR14" s="13" t="s">
        <v>595</v>
      </c>
      <c r="CS14" s="13"/>
      <c r="CT14" s="25"/>
    </row>
    <row r="15" spans="1:98" s="10" customFormat="1" x14ac:dyDescent="0.4">
      <c r="A15" s="10" t="str">
        <f t="shared" si="0"/>
        <v>04 箕面市-9</v>
      </c>
      <c r="B15" s="10">
        <f>+COUNTIF($H$4:H15,H15)</f>
        <v>9</v>
      </c>
      <c r="C15" s="9">
        <v>12</v>
      </c>
      <c r="D15" s="243" t="s">
        <v>70</v>
      </c>
      <c r="E15" s="244">
        <v>12701043</v>
      </c>
      <c r="F15" s="322" t="s">
        <v>71</v>
      </c>
      <c r="G15" s="430" t="s">
        <v>72</v>
      </c>
      <c r="H15" s="430" t="s">
        <v>77</v>
      </c>
      <c r="I15" s="429" t="s">
        <v>86</v>
      </c>
      <c r="J15" s="431" t="s">
        <v>664</v>
      </c>
      <c r="L15"/>
      <c r="M15" s="32"/>
      <c r="N15"/>
      <c r="O15"/>
      <c r="P15"/>
      <c r="Q15"/>
      <c r="R15"/>
      <c r="S15"/>
      <c r="T15"/>
      <c r="U15"/>
      <c r="V15"/>
      <c r="W15"/>
      <c r="X15"/>
      <c r="Y15"/>
      <c r="Z15" s="9">
        <v>12</v>
      </c>
      <c r="AA15" s="24" t="s">
        <v>98</v>
      </c>
      <c r="AB15" s="13"/>
      <c r="AC15" s="13" t="s">
        <v>117</v>
      </c>
      <c r="AD15" s="13"/>
      <c r="AE15" s="13"/>
      <c r="AF15" s="13"/>
      <c r="AG15" s="13" t="s">
        <v>152</v>
      </c>
      <c r="AH15" s="13" t="s">
        <v>627</v>
      </c>
      <c r="AI15" s="13"/>
      <c r="AJ15" s="13"/>
      <c r="AK15" s="13"/>
      <c r="AL15" s="13" t="s">
        <v>196</v>
      </c>
      <c r="AM15" s="13" t="s">
        <v>220</v>
      </c>
      <c r="AN15" s="13"/>
      <c r="AO15" s="13"/>
      <c r="AP15" s="13"/>
      <c r="AQ15" s="13"/>
      <c r="AR15" s="13"/>
      <c r="AS15" s="13"/>
      <c r="AT15" s="13" t="s">
        <v>240</v>
      </c>
      <c r="AU15" s="13"/>
      <c r="AV15" s="13"/>
      <c r="AW15" s="13"/>
      <c r="AX15" s="13"/>
      <c r="AY15" s="13"/>
      <c r="AZ15" s="13"/>
      <c r="BA15" s="13"/>
      <c r="BB15" s="13"/>
      <c r="BC15" s="13"/>
      <c r="BD15" s="13"/>
      <c r="BE15" s="13"/>
      <c r="BF15" s="13"/>
      <c r="BG15" s="13"/>
      <c r="BH15" s="13"/>
      <c r="BI15" s="13"/>
      <c r="BJ15" s="13"/>
      <c r="BK15" s="13" t="s">
        <v>385</v>
      </c>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t="s">
        <v>528</v>
      </c>
      <c r="CL15" s="13"/>
      <c r="CM15" s="13"/>
      <c r="CN15" s="13"/>
      <c r="CO15" s="13"/>
      <c r="CP15" s="13"/>
      <c r="CQ15" s="13"/>
      <c r="CR15" s="13"/>
      <c r="CS15" s="13"/>
      <c r="CT15" s="25"/>
    </row>
    <row r="16" spans="1:98" s="10" customFormat="1" ht="19.5" thickBot="1" x14ac:dyDescent="0.45">
      <c r="A16" s="10" t="str">
        <f t="shared" si="0"/>
        <v>01 豊中市-1</v>
      </c>
      <c r="B16" s="10">
        <f>+COUNTIF($H$4:H16,H16)</f>
        <v>1</v>
      </c>
      <c r="C16" s="9">
        <v>13</v>
      </c>
      <c r="D16" s="243" t="s">
        <v>70</v>
      </c>
      <c r="E16" s="244">
        <v>12701003</v>
      </c>
      <c r="F16" s="322" t="s">
        <v>71</v>
      </c>
      <c r="G16" s="430" t="s">
        <v>87</v>
      </c>
      <c r="H16" s="430" t="s">
        <v>88</v>
      </c>
      <c r="I16" s="429" t="s">
        <v>89</v>
      </c>
      <c r="J16" s="431" t="s">
        <v>809</v>
      </c>
      <c r="L16"/>
      <c r="M16"/>
      <c r="N16"/>
      <c r="O16"/>
      <c r="P16"/>
      <c r="Q16"/>
      <c r="R16"/>
      <c r="S16"/>
      <c r="T16"/>
      <c r="U16"/>
      <c r="V16"/>
      <c r="W16"/>
      <c r="X16"/>
      <c r="Y16"/>
      <c r="Z16" s="9">
        <v>13</v>
      </c>
      <c r="AA16" s="24" t="s">
        <v>99</v>
      </c>
      <c r="AB16" s="13"/>
      <c r="AC16" s="13" t="s">
        <v>118</v>
      </c>
      <c r="AD16" s="13"/>
      <c r="AE16" s="13"/>
      <c r="AF16" s="13"/>
      <c r="AG16" s="13" t="s">
        <v>153</v>
      </c>
      <c r="AH16" s="13"/>
      <c r="AI16" s="13"/>
      <c r="AJ16" s="13"/>
      <c r="AK16" s="13"/>
      <c r="AL16" s="13" t="s">
        <v>197</v>
      </c>
      <c r="AM16" s="13" t="s">
        <v>221</v>
      </c>
      <c r="AN16" s="13"/>
      <c r="AO16" s="13"/>
      <c r="AP16" s="13"/>
      <c r="AQ16" s="13"/>
      <c r="AR16" s="13"/>
      <c r="AS16" s="13"/>
      <c r="AT16" s="13" t="s">
        <v>241</v>
      </c>
      <c r="AU16" s="13"/>
      <c r="AV16" s="13"/>
      <c r="AW16" s="13"/>
      <c r="AX16" s="13"/>
      <c r="AY16" s="13"/>
      <c r="AZ16" s="13"/>
      <c r="BA16" s="13"/>
      <c r="BB16" s="13"/>
      <c r="BC16" s="13"/>
      <c r="BD16" s="13"/>
      <c r="BE16" s="13"/>
      <c r="BF16" s="13"/>
      <c r="BG16" s="13"/>
      <c r="BH16" s="13"/>
      <c r="BI16" s="13"/>
      <c r="BJ16" s="13"/>
      <c r="BK16" s="13" t="s">
        <v>386</v>
      </c>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t="s">
        <v>529</v>
      </c>
      <c r="CL16" s="13"/>
      <c r="CM16" s="13"/>
      <c r="CN16" s="13"/>
      <c r="CO16" s="13"/>
      <c r="CP16" s="13"/>
      <c r="CQ16" s="13"/>
      <c r="CR16" s="13"/>
      <c r="CS16" s="13"/>
      <c r="CT16" s="25"/>
    </row>
    <row r="17" spans="1:98" s="10" customFormat="1" x14ac:dyDescent="0.4">
      <c r="A17" s="10" t="str">
        <f t="shared" si="0"/>
        <v>01 豊中市-2</v>
      </c>
      <c r="B17" s="10">
        <f>+COUNTIF($H$4:H17,H17)</f>
        <v>2</v>
      </c>
      <c r="C17" s="9">
        <v>14</v>
      </c>
      <c r="D17" s="243" t="s">
        <v>70</v>
      </c>
      <c r="E17" s="244">
        <v>12701006</v>
      </c>
      <c r="F17" s="322" t="s">
        <v>71</v>
      </c>
      <c r="G17" s="430" t="s">
        <v>87</v>
      </c>
      <c r="H17" s="430" t="s">
        <v>88</v>
      </c>
      <c r="I17" s="429" t="s">
        <v>90</v>
      </c>
      <c r="J17" s="431" t="s">
        <v>807</v>
      </c>
      <c r="L17"/>
      <c r="M17"/>
      <c r="N17" s="19" t="s">
        <v>713</v>
      </c>
      <c r="O17" s="20" t="s">
        <v>718</v>
      </c>
      <c r="P17" s="20" t="s">
        <v>723</v>
      </c>
      <c r="Q17" s="20" t="s">
        <v>731</v>
      </c>
      <c r="R17" s="20" t="s">
        <v>735</v>
      </c>
      <c r="S17" s="20" t="s">
        <v>742</v>
      </c>
      <c r="T17" s="20" t="s">
        <v>754</v>
      </c>
      <c r="U17" s="20" t="s">
        <v>755</v>
      </c>
      <c r="V17" s="20" t="s">
        <v>776</v>
      </c>
      <c r="W17" s="20" t="s">
        <v>767</v>
      </c>
      <c r="X17" s="21" t="s">
        <v>775</v>
      </c>
      <c r="Y17"/>
      <c r="Z17" s="9">
        <v>14</v>
      </c>
      <c r="AA17" s="24" t="s">
        <v>100</v>
      </c>
      <c r="AB17" s="13"/>
      <c r="AC17" s="13" t="s">
        <v>119</v>
      </c>
      <c r="AD17" s="13"/>
      <c r="AE17" s="13"/>
      <c r="AF17" s="13"/>
      <c r="AG17" s="13" t="s">
        <v>154</v>
      </c>
      <c r="AH17" s="13"/>
      <c r="AI17" s="13"/>
      <c r="AJ17" s="13"/>
      <c r="AK17" s="13"/>
      <c r="AL17" s="13" t="s">
        <v>198</v>
      </c>
      <c r="AM17" s="13"/>
      <c r="AN17" s="13"/>
      <c r="AO17" s="13"/>
      <c r="AP17" s="13"/>
      <c r="AQ17" s="13"/>
      <c r="AR17" s="13"/>
      <c r="AS17" s="13"/>
      <c r="AT17" s="13" t="s">
        <v>242</v>
      </c>
      <c r="AU17" s="13"/>
      <c r="AV17" s="13"/>
      <c r="AW17" s="13"/>
      <c r="AX17" s="13"/>
      <c r="AY17" s="13"/>
      <c r="AZ17" s="13"/>
      <c r="BA17" s="13"/>
      <c r="BB17" s="13"/>
      <c r="BC17" s="13"/>
      <c r="BD17" s="13"/>
      <c r="BE17" s="13"/>
      <c r="BF17" s="13"/>
      <c r="BG17" s="13"/>
      <c r="BH17" s="13"/>
      <c r="BI17" s="13"/>
      <c r="BJ17" s="13"/>
      <c r="BK17" s="13" t="s">
        <v>387</v>
      </c>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t="s">
        <v>530</v>
      </c>
      <c r="CL17" s="13"/>
      <c r="CM17" s="13"/>
      <c r="CN17" s="13"/>
      <c r="CO17" s="13"/>
      <c r="CP17" s="13"/>
      <c r="CQ17" s="13"/>
      <c r="CR17" s="13"/>
      <c r="CS17" s="13"/>
      <c r="CT17" s="25"/>
    </row>
    <row r="18" spans="1:98" s="10" customFormat="1" x14ac:dyDescent="0.4">
      <c r="A18" s="10" t="str">
        <f t="shared" si="0"/>
        <v>01 豊中市-3</v>
      </c>
      <c r="B18" s="10">
        <f>+COUNTIF($H$4:H18,H18)</f>
        <v>3</v>
      </c>
      <c r="C18" s="9">
        <v>15</v>
      </c>
      <c r="D18" s="243" t="s">
        <v>70</v>
      </c>
      <c r="E18" s="244">
        <v>12701007</v>
      </c>
      <c r="F18" s="322" t="s">
        <v>71</v>
      </c>
      <c r="G18" s="430" t="s">
        <v>87</v>
      </c>
      <c r="H18" s="430" t="s">
        <v>88</v>
      </c>
      <c r="I18" s="429" t="s">
        <v>91</v>
      </c>
      <c r="J18" s="431" t="s">
        <v>664</v>
      </c>
      <c r="L18"/>
      <c r="M18"/>
      <c r="N18" s="22"/>
      <c r="O18" s="11"/>
      <c r="P18" s="11"/>
      <c r="Q18" s="11"/>
      <c r="R18" s="11"/>
      <c r="S18" s="11"/>
      <c r="T18" s="11"/>
      <c r="U18" s="11"/>
      <c r="V18" s="11"/>
      <c r="W18" s="11"/>
      <c r="X18" s="23"/>
      <c r="Y18"/>
      <c r="Z18" s="9">
        <v>15</v>
      </c>
      <c r="AA18" s="24" t="s">
        <v>101</v>
      </c>
      <c r="AB18" s="13"/>
      <c r="AC18" s="13"/>
      <c r="AD18" s="13"/>
      <c r="AE18" s="13"/>
      <c r="AF18" s="13"/>
      <c r="AG18" s="13"/>
      <c r="AH18" s="13"/>
      <c r="AI18" s="13"/>
      <c r="AJ18" s="13"/>
      <c r="AK18" s="13"/>
      <c r="AL18" s="13" t="s">
        <v>199</v>
      </c>
      <c r="AM18" s="13"/>
      <c r="AN18" s="13"/>
      <c r="AO18" s="13"/>
      <c r="AP18" s="13"/>
      <c r="AQ18" s="13"/>
      <c r="AR18" s="13"/>
      <c r="AS18" s="13"/>
      <c r="AT18" s="13" t="s">
        <v>243</v>
      </c>
      <c r="AU18" s="13"/>
      <c r="AV18" s="13"/>
      <c r="AW18" s="13"/>
      <c r="AX18" s="13"/>
      <c r="AY18" s="13"/>
      <c r="AZ18" s="13"/>
      <c r="BA18" s="13"/>
      <c r="BB18" s="13"/>
      <c r="BC18" s="13"/>
      <c r="BD18" s="13"/>
      <c r="BE18" s="13"/>
      <c r="BF18" s="13"/>
      <c r="BG18" s="13"/>
      <c r="BH18" s="13"/>
      <c r="BI18" s="13"/>
      <c r="BJ18" s="13"/>
      <c r="BK18" s="13" t="s">
        <v>388</v>
      </c>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t="s">
        <v>531</v>
      </c>
      <c r="CL18" s="13"/>
      <c r="CM18" s="13"/>
      <c r="CN18" s="13"/>
      <c r="CO18" s="13"/>
      <c r="CP18" s="13"/>
      <c r="CQ18" s="13"/>
      <c r="CR18" s="13"/>
      <c r="CS18" s="13"/>
      <c r="CT18" s="25"/>
    </row>
    <row r="19" spans="1:98" s="10" customFormat="1" x14ac:dyDescent="0.4">
      <c r="A19" s="10" t="str">
        <f t="shared" si="0"/>
        <v>01 豊中市-4</v>
      </c>
      <c r="B19" s="10">
        <f>+COUNTIF($H$4:H19,H19)</f>
        <v>4</v>
      </c>
      <c r="C19" s="9">
        <v>16</v>
      </c>
      <c r="D19" s="243" t="s">
        <v>70</v>
      </c>
      <c r="E19" s="244">
        <v>12701013</v>
      </c>
      <c r="F19" s="322" t="s">
        <v>71</v>
      </c>
      <c r="G19" s="430" t="s">
        <v>87</v>
      </c>
      <c r="H19" s="430" t="s">
        <v>88</v>
      </c>
      <c r="I19" s="429" t="s">
        <v>92</v>
      </c>
      <c r="J19" s="431" t="s">
        <v>664</v>
      </c>
      <c r="L19"/>
      <c r="M19"/>
      <c r="N19" s="24" t="s">
        <v>714</v>
      </c>
      <c r="O19" s="13" t="s">
        <v>719</v>
      </c>
      <c r="P19" s="13" t="s">
        <v>724</v>
      </c>
      <c r="Q19" s="13" t="s">
        <v>732</v>
      </c>
      <c r="R19" s="13" t="s">
        <v>736</v>
      </c>
      <c r="S19" s="13" t="s">
        <v>788</v>
      </c>
      <c r="T19" s="13" t="s">
        <v>743</v>
      </c>
      <c r="U19" s="13" t="s">
        <v>756</v>
      </c>
      <c r="V19" s="13" t="s">
        <v>761</v>
      </c>
      <c r="W19" s="13" t="s">
        <v>768</v>
      </c>
      <c r="X19" s="25" t="s">
        <v>777</v>
      </c>
      <c r="Y19"/>
      <c r="Z19" s="9">
        <v>16</v>
      </c>
      <c r="AA19" s="24" t="s">
        <v>102</v>
      </c>
      <c r="AB19" s="13"/>
      <c r="AC19" s="13"/>
      <c r="AD19" s="13"/>
      <c r="AE19" s="13"/>
      <c r="AF19" s="13"/>
      <c r="AG19" s="13"/>
      <c r="AH19" s="13"/>
      <c r="AI19" s="13"/>
      <c r="AJ19" s="13"/>
      <c r="AK19" s="13"/>
      <c r="AL19" s="13" t="s">
        <v>200</v>
      </c>
      <c r="AM19" s="13"/>
      <c r="AN19" s="13"/>
      <c r="AO19" s="13"/>
      <c r="AP19" s="13"/>
      <c r="AQ19" s="13"/>
      <c r="AR19" s="13"/>
      <c r="AS19" s="13"/>
      <c r="AT19" s="13" t="s">
        <v>244</v>
      </c>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t="s">
        <v>532</v>
      </c>
      <c r="CL19" s="13"/>
      <c r="CM19" s="13"/>
      <c r="CN19" s="13"/>
      <c r="CO19" s="13"/>
      <c r="CP19" s="13"/>
      <c r="CQ19" s="13"/>
      <c r="CR19" s="13"/>
      <c r="CS19" s="13"/>
      <c r="CT19" s="25"/>
    </row>
    <row r="20" spans="1:98" s="10" customFormat="1" x14ac:dyDescent="0.4">
      <c r="A20" s="10" t="str">
        <f t="shared" si="0"/>
        <v>01 豊中市-5</v>
      </c>
      <c r="B20" s="10">
        <f>+COUNTIF($H$4:H20,H20)</f>
        <v>5</v>
      </c>
      <c r="C20" s="9">
        <v>17</v>
      </c>
      <c r="D20" s="243" t="s">
        <v>70</v>
      </c>
      <c r="E20" s="244">
        <v>12701014</v>
      </c>
      <c r="F20" s="322" t="s">
        <v>71</v>
      </c>
      <c r="G20" s="430" t="s">
        <v>87</v>
      </c>
      <c r="H20" s="430" t="s">
        <v>88</v>
      </c>
      <c r="I20" s="429" t="s">
        <v>958</v>
      </c>
      <c r="J20" s="431" t="s">
        <v>1218</v>
      </c>
      <c r="L20"/>
      <c r="M20"/>
      <c r="N20" s="24" t="s">
        <v>715</v>
      </c>
      <c r="O20" s="13" t="s">
        <v>720</v>
      </c>
      <c r="P20" s="13" t="s">
        <v>725</v>
      </c>
      <c r="Q20" s="13" t="s">
        <v>733</v>
      </c>
      <c r="R20" s="13" t="s">
        <v>737</v>
      </c>
      <c r="S20" s="13" t="s">
        <v>789</v>
      </c>
      <c r="T20" s="13" t="s">
        <v>744</v>
      </c>
      <c r="U20" s="13" t="s">
        <v>757</v>
      </c>
      <c r="V20" s="13" t="s">
        <v>762</v>
      </c>
      <c r="W20" s="13" t="s">
        <v>769</v>
      </c>
      <c r="X20" s="25" t="s">
        <v>778</v>
      </c>
      <c r="Y20"/>
      <c r="Z20" s="9">
        <v>17</v>
      </c>
      <c r="AA20" s="24" t="s">
        <v>103</v>
      </c>
      <c r="AB20" s="13"/>
      <c r="AC20" s="13"/>
      <c r="AD20" s="13"/>
      <c r="AE20" s="13"/>
      <c r="AF20" s="13"/>
      <c r="AG20" s="13"/>
      <c r="AH20" s="13"/>
      <c r="AI20" s="13"/>
      <c r="AJ20" s="13"/>
      <c r="AK20" s="13"/>
      <c r="AL20" s="13" t="s">
        <v>201</v>
      </c>
      <c r="AM20" s="13"/>
      <c r="AN20" s="13"/>
      <c r="AO20" s="13"/>
      <c r="AP20" s="13"/>
      <c r="AQ20" s="13"/>
      <c r="AR20" s="13"/>
      <c r="AS20" s="13"/>
      <c r="AT20" s="13" t="s">
        <v>245</v>
      </c>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t="s">
        <v>533</v>
      </c>
      <c r="CL20" s="13"/>
      <c r="CM20" s="13"/>
      <c r="CN20" s="13"/>
      <c r="CO20" s="13"/>
      <c r="CP20" s="13"/>
      <c r="CQ20" s="13"/>
      <c r="CR20" s="13"/>
      <c r="CS20" s="13"/>
      <c r="CT20" s="25"/>
    </row>
    <row r="21" spans="1:98" s="10" customFormat="1" x14ac:dyDescent="0.4">
      <c r="A21" s="10" t="str">
        <f t="shared" si="0"/>
        <v>01 豊中市-6</v>
      </c>
      <c r="B21" s="10">
        <f>+COUNTIF($H$4:H21,H21)</f>
        <v>6</v>
      </c>
      <c r="C21" s="9">
        <v>18</v>
      </c>
      <c r="D21" s="243" t="s">
        <v>70</v>
      </c>
      <c r="E21" s="244">
        <v>12701018</v>
      </c>
      <c r="F21" s="322" t="s">
        <v>71</v>
      </c>
      <c r="G21" s="430" t="s">
        <v>87</v>
      </c>
      <c r="H21" s="430" t="s">
        <v>88</v>
      </c>
      <c r="I21" s="429" t="s">
        <v>93</v>
      </c>
      <c r="J21" s="431" t="s">
        <v>664</v>
      </c>
      <c r="L21"/>
      <c r="M21"/>
      <c r="N21" s="24" t="s">
        <v>716</v>
      </c>
      <c r="O21" s="13" t="s">
        <v>721</v>
      </c>
      <c r="P21" s="13" t="s">
        <v>726</v>
      </c>
      <c r="Q21" s="13" t="s">
        <v>734</v>
      </c>
      <c r="R21" s="13" t="s">
        <v>738</v>
      </c>
      <c r="S21" s="13" t="s">
        <v>790</v>
      </c>
      <c r="T21" s="13" t="s">
        <v>745</v>
      </c>
      <c r="U21" s="13" t="s">
        <v>758</v>
      </c>
      <c r="V21" s="13" t="s">
        <v>763</v>
      </c>
      <c r="W21" s="13" t="s">
        <v>770</v>
      </c>
      <c r="X21" s="25" t="s">
        <v>779</v>
      </c>
      <c r="Y21"/>
      <c r="Z21" s="9">
        <v>18</v>
      </c>
      <c r="AA21" s="24"/>
      <c r="AB21" s="13"/>
      <c r="AC21" s="13"/>
      <c r="AD21" s="13"/>
      <c r="AE21" s="13"/>
      <c r="AF21" s="13"/>
      <c r="AG21" s="13"/>
      <c r="AH21" s="13"/>
      <c r="AI21" s="13"/>
      <c r="AJ21" s="13"/>
      <c r="AK21" s="13"/>
      <c r="AL21" s="13" t="s">
        <v>202</v>
      </c>
      <c r="AM21" s="13"/>
      <c r="AN21" s="13"/>
      <c r="AO21" s="13"/>
      <c r="AP21" s="13"/>
      <c r="AQ21" s="13"/>
      <c r="AR21" s="13"/>
      <c r="AS21" s="13"/>
      <c r="AT21" s="13" t="s">
        <v>246</v>
      </c>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25"/>
    </row>
    <row r="22" spans="1:98" s="10" customFormat="1" x14ac:dyDescent="0.4">
      <c r="A22" s="10" t="str">
        <f t="shared" si="0"/>
        <v>01 豊中市-7</v>
      </c>
      <c r="B22" s="10">
        <f>+COUNTIF($H$4:H22,H22)</f>
        <v>7</v>
      </c>
      <c r="C22" s="9">
        <v>19</v>
      </c>
      <c r="D22" s="243" t="s">
        <v>70</v>
      </c>
      <c r="E22" s="244">
        <v>12701019</v>
      </c>
      <c r="F22" s="322" t="s">
        <v>71</v>
      </c>
      <c r="G22" s="430" t="s">
        <v>87</v>
      </c>
      <c r="H22" s="430" t="s">
        <v>88</v>
      </c>
      <c r="I22" s="429" t="s">
        <v>94</v>
      </c>
      <c r="J22" s="431" t="s">
        <v>664</v>
      </c>
      <c r="L22"/>
      <c r="M22"/>
      <c r="N22" s="24" t="s">
        <v>717</v>
      </c>
      <c r="O22" s="13" t="s">
        <v>722</v>
      </c>
      <c r="P22" s="13" t="s">
        <v>727</v>
      </c>
      <c r="Q22" s="12"/>
      <c r="R22" s="13" t="s">
        <v>739</v>
      </c>
      <c r="S22" s="13" t="s">
        <v>791</v>
      </c>
      <c r="T22" s="13" t="s">
        <v>746</v>
      </c>
      <c r="U22" s="13" t="s">
        <v>759</v>
      </c>
      <c r="V22" s="13" t="s">
        <v>764</v>
      </c>
      <c r="W22" s="13" t="s">
        <v>771</v>
      </c>
      <c r="X22" s="25" t="s">
        <v>780</v>
      </c>
      <c r="Y22"/>
      <c r="Z22" s="9">
        <v>19</v>
      </c>
      <c r="AA22" s="24"/>
      <c r="AB22" s="13"/>
      <c r="AC22" s="13"/>
      <c r="AD22" s="13"/>
      <c r="AE22" s="13"/>
      <c r="AF22" s="13"/>
      <c r="AG22" s="13"/>
      <c r="AH22" s="13"/>
      <c r="AI22" s="13"/>
      <c r="AJ22" s="13"/>
      <c r="AK22" s="13"/>
      <c r="AL22" s="13" t="s">
        <v>203</v>
      </c>
      <c r="AM22" s="13"/>
      <c r="AN22" s="13"/>
      <c r="AO22" s="13"/>
      <c r="AP22" s="13"/>
      <c r="AQ22" s="13"/>
      <c r="AR22" s="13"/>
      <c r="AS22" s="13"/>
      <c r="AT22" s="13" t="s">
        <v>247</v>
      </c>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25"/>
    </row>
    <row r="23" spans="1:98" s="10" customFormat="1" x14ac:dyDescent="0.4">
      <c r="A23" s="10" t="str">
        <f t="shared" si="0"/>
        <v>01 豊中市-8</v>
      </c>
      <c r="B23" s="10">
        <f>+COUNTIF($H$4:H23,H23)</f>
        <v>8</v>
      </c>
      <c r="C23" s="9">
        <v>20</v>
      </c>
      <c r="D23" s="243" t="s">
        <v>70</v>
      </c>
      <c r="E23" s="244">
        <v>12701022</v>
      </c>
      <c r="F23" s="322" t="s">
        <v>71</v>
      </c>
      <c r="G23" s="430" t="s">
        <v>87</v>
      </c>
      <c r="H23" s="430" t="s">
        <v>88</v>
      </c>
      <c r="I23" s="429" t="s">
        <v>959</v>
      </c>
      <c r="J23" s="431" t="s">
        <v>664</v>
      </c>
      <c r="L23"/>
      <c r="M23"/>
      <c r="N23" s="26"/>
      <c r="O23" s="12"/>
      <c r="P23" s="13" t="s">
        <v>728</v>
      </c>
      <c r="Q23" s="12"/>
      <c r="R23" s="13" t="s">
        <v>740</v>
      </c>
      <c r="S23" s="13" t="s">
        <v>792</v>
      </c>
      <c r="T23" s="13" t="s">
        <v>747</v>
      </c>
      <c r="U23" s="13" t="s">
        <v>760</v>
      </c>
      <c r="V23" s="13" t="s">
        <v>765</v>
      </c>
      <c r="W23" s="13" t="s">
        <v>772</v>
      </c>
      <c r="X23" s="25" t="s">
        <v>781</v>
      </c>
      <c r="Y23"/>
      <c r="Z23" s="9">
        <v>20</v>
      </c>
      <c r="AA23" s="24"/>
      <c r="AB23" s="13"/>
      <c r="AC23" s="13"/>
      <c r="AD23" s="13"/>
      <c r="AE23" s="13"/>
      <c r="AF23" s="13"/>
      <c r="AG23" s="13"/>
      <c r="AH23" s="13"/>
      <c r="AI23" s="13"/>
      <c r="AJ23" s="13"/>
      <c r="AK23" s="13"/>
      <c r="AL23" s="13" t="s">
        <v>204</v>
      </c>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25"/>
    </row>
    <row r="24" spans="1:98" s="10" customFormat="1" x14ac:dyDescent="0.4">
      <c r="A24" s="10" t="str">
        <f t="shared" si="0"/>
        <v>01 豊中市-9</v>
      </c>
      <c r="B24" s="10">
        <f>+COUNTIF($H$4:H24,H24)</f>
        <v>9</v>
      </c>
      <c r="C24" s="9">
        <v>21</v>
      </c>
      <c r="D24" s="243" t="s">
        <v>70</v>
      </c>
      <c r="E24" s="244">
        <v>12701025</v>
      </c>
      <c r="F24" s="322" t="s">
        <v>71</v>
      </c>
      <c r="G24" s="430" t="s">
        <v>87</v>
      </c>
      <c r="H24" s="430" t="s">
        <v>88</v>
      </c>
      <c r="I24" s="429" t="s">
        <v>95</v>
      </c>
      <c r="J24" s="431" t="s">
        <v>664</v>
      </c>
      <c r="L24"/>
      <c r="M24"/>
      <c r="N24" s="26"/>
      <c r="O24" s="12"/>
      <c r="P24" s="13" t="s">
        <v>729</v>
      </c>
      <c r="Q24" s="12"/>
      <c r="R24" s="13" t="s">
        <v>741</v>
      </c>
      <c r="S24" s="13" t="s">
        <v>793</v>
      </c>
      <c r="T24" s="13" t="s">
        <v>748</v>
      </c>
      <c r="U24" s="12"/>
      <c r="V24" s="13" t="s">
        <v>766</v>
      </c>
      <c r="W24" s="13" t="s">
        <v>773</v>
      </c>
      <c r="X24" s="25" t="s">
        <v>782</v>
      </c>
      <c r="Y24"/>
      <c r="Z24" s="9">
        <v>21</v>
      </c>
      <c r="AA24" s="24"/>
      <c r="AB24" s="13"/>
      <c r="AC24" s="13"/>
      <c r="AD24" s="13"/>
      <c r="AE24" s="13"/>
      <c r="AF24" s="13"/>
      <c r="AG24" s="13"/>
      <c r="AH24" s="13"/>
      <c r="AI24" s="13"/>
      <c r="AJ24" s="13"/>
      <c r="AK24" s="13"/>
      <c r="AL24" s="13" t="s">
        <v>205</v>
      </c>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25"/>
    </row>
    <row r="25" spans="1:98" s="10" customFormat="1" ht="19.5" thickBot="1" x14ac:dyDescent="0.45">
      <c r="A25" s="10" t="str">
        <f t="shared" si="0"/>
        <v>01 豊中市-10</v>
      </c>
      <c r="B25" s="10">
        <f>+COUNTIF($H$4:H25,H25)</f>
        <v>10</v>
      </c>
      <c r="C25" s="9">
        <v>22</v>
      </c>
      <c r="D25" s="243" t="s">
        <v>70</v>
      </c>
      <c r="E25" s="244">
        <v>12701028</v>
      </c>
      <c r="F25" s="322" t="s">
        <v>71</v>
      </c>
      <c r="G25" s="430" t="s">
        <v>87</v>
      </c>
      <c r="H25" s="430" t="s">
        <v>88</v>
      </c>
      <c r="I25" s="429" t="s">
        <v>96</v>
      </c>
      <c r="J25" s="431" t="s">
        <v>664</v>
      </c>
      <c r="L25"/>
      <c r="M25"/>
      <c r="N25" s="26"/>
      <c r="O25" s="12"/>
      <c r="P25" s="13" t="s">
        <v>730</v>
      </c>
      <c r="Q25" s="12"/>
      <c r="R25" s="12"/>
      <c r="S25" s="13" t="s">
        <v>794</v>
      </c>
      <c r="T25" s="13" t="s">
        <v>749</v>
      </c>
      <c r="U25" s="12"/>
      <c r="V25" s="12"/>
      <c r="W25" s="13" t="s">
        <v>774</v>
      </c>
      <c r="X25" s="27"/>
      <c r="Y25"/>
      <c r="Z25" s="9">
        <v>22</v>
      </c>
      <c r="AA25" s="39"/>
      <c r="AB25" s="30"/>
      <c r="AC25" s="30"/>
      <c r="AD25" s="30"/>
      <c r="AE25" s="30"/>
      <c r="AF25" s="30"/>
      <c r="AG25" s="30"/>
      <c r="AH25" s="30"/>
      <c r="AI25" s="30"/>
      <c r="AJ25" s="30"/>
      <c r="AK25" s="30"/>
      <c r="AL25" s="30" t="s">
        <v>206</v>
      </c>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40"/>
    </row>
    <row r="26" spans="1:98" s="10" customFormat="1" x14ac:dyDescent="0.4">
      <c r="A26" s="10" t="str">
        <f t="shared" si="0"/>
        <v>01 豊中市-11</v>
      </c>
      <c r="B26" s="10">
        <f>+COUNTIF($H$4:H26,H26)</f>
        <v>11</v>
      </c>
      <c r="C26" s="9">
        <v>23</v>
      </c>
      <c r="D26" s="243" t="s">
        <v>70</v>
      </c>
      <c r="E26" s="244">
        <v>12701029</v>
      </c>
      <c r="F26" s="322" t="s">
        <v>71</v>
      </c>
      <c r="G26" s="430" t="s">
        <v>87</v>
      </c>
      <c r="H26" s="430" t="s">
        <v>88</v>
      </c>
      <c r="I26" s="429" t="s">
        <v>97</v>
      </c>
      <c r="J26" s="431" t="s">
        <v>664</v>
      </c>
      <c r="L26"/>
      <c r="M26"/>
      <c r="N26" s="26"/>
      <c r="O26" s="12"/>
      <c r="P26" s="12"/>
      <c r="Q26" s="12"/>
      <c r="R26" s="12"/>
      <c r="S26" s="12"/>
      <c r="T26" s="13" t="s">
        <v>750</v>
      </c>
      <c r="U26" s="12"/>
      <c r="V26" s="12"/>
      <c r="W26" s="12"/>
      <c r="X26" s="27"/>
      <c r="Y26"/>
    </row>
    <row r="27" spans="1:98" s="10" customFormat="1" x14ac:dyDescent="0.4">
      <c r="A27" s="10" t="str">
        <f t="shared" si="0"/>
        <v>01 豊中市-12</v>
      </c>
      <c r="B27" s="10">
        <f>+COUNTIF($H$4:H27,H27)</f>
        <v>12</v>
      </c>
      <c r="C27" s="9">
        <v>24</v>
      </c>
      <c r="D27" s="243" t="s">
        <v>70</v>
      </c>
      <c r="E27" s="244">
        <v>12701031</v>
      </c>
      <c r="F27" s="322" t="s">
        <v>71</v>
      </c>
      <c r="G27" s="430" t="s">
        <v>87</v>
      </c>
      <c r="H27" s="430" t="s">
        <v>88</v>
      </c>
      <c r="I27" s="429" t="s">
        <v>98</v>
      </c>
      <c r="J27" s="431" t="s">
        <v>664</v>
      </c>
      <c r="L27"/>
      <c r="M27"/>
      <c r="N27" s="26"/>
      <c r="O27" s="12"/>
      <c r="P27" s="12"/>
      <c r="Q27" s="12"/>
      <c r="R27" s="12"/>
      <c r="S27" s="12"/>
      <c r="T27" s="13" t="s">
        <v>751</v>
      </c>
      <c r="U27" s="12"/>
      <c r="V27" s="12"/>
      <c r="W27" s="12"/>
      <c r="X27" s="27"/>
      <c r="Y27"/>
    </row>
    <row r="28" spans="1:98" s="10" customFormat="1" x14ac:dyDescent="0.4">
      <c r="A28" s="10" t="str">
        <f t="shared" si="0"/>
        <v>01 豊中市-13</v>
      </c>
      <c r="B28" s="10">
        <f>+COUNTIF($H$4:H28,H28)</f>
        <v>13</v>
      </c>
      <c r="C28" s="9">
        <v>25</v>
      </c>
      <c r="D28" s="243" t="s">
        <v>70</v>
      </c>
      <c r="E28" s="244">
        <v>12701035</v>
      </c>
      <c r="F28" s="322" t="s">
        <v>71</v>
      </c>
      <c r="G28" s="430" t="s">
        <v>87</v>
      </c>
      <c r="H28" s="430" t="s">
        <v>88</v>
      </c>
      <c r="I28" s="429" t="s">
        <v>99</v>
      </c>
      <c r="J28" s="431" t="s">
        <v>664</v>
      </c>
      <c r="L28"/>
      <c r="M28"/>
      <c r="N28" s="26"/>
      <c r="O28" s="12"/>
      <c r="P28" s="12"/>
      <c r="Q28" s="12"/>
      <c r="R28" s="12"/>
      <c r="S28" s="12"/>
      <c r="T28" s="13" t="s">
        <v>752</v>
      </c>
      <c r="U28" s="12"/>
      <c r="V28" s="12"/>
      <c r="W28" s="12"/>
      <c r="X28" s="27"/>
      <c r="Y28"/>
    </row>
    <row r="29" spans="1:98" s="10" customFormat="1" ht="19.5" thickBot="1" x14ac:dyDescent="0.45">
      <c r="A29" s="10" t="str">
        <f t="shared" si="0"/>
        <v>01 豊中市-14</v>
      </c>
      <c r="B29" s="10">
        <f>+COUNTIF($H$4:H29,H29)</f>
        <v>14</v>
      </c>
      <c r="C29" s="9">
        <v>26</v>
      </c>
      <c r="D29" s="243" t="s">
        <v>70</v>
      </c>
      <c r="E29" s="244">
        <v>12701036</v>
      </c>
      <c r="F29" s="322" t="s">
        <v>71</v>
      </c>
      <c r="G29" s="430" t="s">
        <v>87</v>
      </c>
      <c r="H29" s="430" t="s">
        <v>88</v>
      </c>
      <c r="I29" s="429" t="s">
        <v>100</v>
      </c>
      <c r="J29" s="431" t="s">
        <v>664</v>
      </c>
      <c r="L29"/>
      <c r="M29"/>
      <c r="N29" s="28"/>
      <c r="O29" s="29"/>
      <c r="P29" s="29"/>
      <c r="Q29" s="29"/>
      <c r="R29" s="29"/>
      <c r="S29" s="29"/>
      <c r="T29" s="30" t="s">
        <v>753</v>
      </c>
      <c r="U29" s="29"/>
      <c r="V29" s="29"/>
      <c r="W29" s="29"/>
      <c r="X29" s="31"/>
      <c r="Y29"/>
    </row>
    <row r="30" spans="1:98" s="10" customFormat="1" x14ac:dyDescent="0.4">
      <c r="A30" s="10" t="str">
        <f t="shared" si="0"/>
        <v>01 豊中市-15</v>
      </c>
      <c r="B30" s="10">
        <f>+COUNTIF($H$4:H30,H30)</f>
        <v>15</v>
      </c>
      <c r="C30" s="9">
        <v>27</v>
      </c>
      <c r="D30" s="243" t="s">
        <v>70</v>
      </c>
      <c r="E30" s="244">
        <v>12701037</v>
      </c>
      <c r="F30" s="322" t="s">
        <v>71</v>
      </c>
      <c r="G30" s="430" t="s">
        <v>87</v>
      </c>
      <c r="H30" s="430" t="s">
        <v>88</v>
      </c>
      <c r="I30" s="429" t="s">
        <v>101</v>
      </c>
      <c r="J30" s="431" t="s">
        <v>664</v>
      </c>
      <c r="L30"/>
      <c r="M30"/>
      <c r="N30"/>
      <c r="O30"/>
      <c r="P30"/>
      <c r="Q30"/>
      <c r="R30"/>
      <c r="S30"/>
      <c r="T30"/>
      <c r="U30"/>
      <c r="V30"/>
      <c r="W30"/>
      <c r="X30"/>
      <c r="Y30"/>
    </row>
    <row r="31" spans="1:98" s="10" customFormat="1" x14ac:dyDescent="0.4">
      <c r="A31" s="10" t="str">
        <f t="shared" si="0"/>
        <v>01 豊中市-16</v>
      </c>
      <c r="B31" s="10">
        <f>+COUNTIF($H$4:H31,H31)</f>
        <v>16</v>
      </c>
      <c r="C31" s="9">
        <v>28</v>
      </c>
      <c r="D31" s="243" t="s">
        <v>70</v>
      </c>
      <c r="E31" s="244">
        <v>12701038</v>
      </c>
      <c r="F31" s="322" t="s">
        <v>71</v>
      </c>
      <c r="G31" s="430" t="s">
        <v>87</v>
      </c>
      <c r="H31" s="430" t="s">
        <v>88</v>
      </c>
      <c r="I31" s="429" t="s">
        <v>102</v>
      </c>
      <c r="J31" s="431" t="s">
        <v>664</v>
      </c>
      <c r="L31"/>
      <c r="M31"/>
      <c r="N31"/>
      <c r="O31"/>
      <c r="P31"/>
      <c r="Q31"/>
      <c r="R31"/>
      <c r="S31"/>
      <c r="T31"/>
      <c r="U31"/>
      <c r="W31"/>
      <c r="X31"/>
      <c r="Y31"/>
    </row>
    <row r="32" spans="1:98" s="10" customFormat="1" x14ac:dyDescent="0.4">
      <c r="A32" s="10" t="str">
        <f t="shared" si="0"/>
        <v>01 豊中市-17</v>
      </c>
      <c r="B32" s="10">
        <f>+COUNTIF($H$4:H32,H32)</f>
        <v>17</v>
      </c>
      <c r="C32" s="9">
        <v>29</v>
      </c>
      <c r="D32" s="243" t="s">
        <v>70</v>
      </c>
      <c r="E32" s="244">
        <v>12701042</v>
      </c>
      <c r="F32" s="322" t="s">
        <v>71</v>
      </c>
      <c r="G32" s="430" t="s">
        <v>87</v>
      </c>
      <c r="H32" s="430" t="s">
        <v>88</v>
      </c>
      <c r="I32" s="429" t="s">
        <v>103</v>
      </c>
      <c r="J32" s="431" t="s">
        <v>664</v>
      </c>
      <c r="L32"/>
      <c r="M32"/>
      <c r="N32"/>
      <c r="O32"/>
      <c r="P32"/>
      <c r="Q32"/>
      <c r="R32"/>
      <c r="S32"/>
      <c r="T32"/>
      <c r="U32"/>
      <c r="W32"/>
      <c r="X32"/>
      <c r="Y32"/>
    </row>
    <row r="33" spans="1:25" s="10" customFormat="1" x14ac:dyDescent="0.4">
      <c r="A33" s="10" t="str">
        <f t="shared" si="0"/>
        <v>03 吹田市-1</v>
      </c>
      <c r="B33" s="10">
        <f>+COUNTIF($H$4:H33,H33)</f>
        <v>1</v>
      </c>
      <c r="C33" s="9">
        <v>30</v>
      </c>
      <c r="D33" s="243" t="s">
        <v>70</v>
      </c>
      <c r="E33" s="244">
        <v>12701001</v>
      </c>
      <c r="F33" s="322" t="s">
        <v>71</v>
      </c>
      <c r="G33" s="430" t="s">
        <v>104</v>
      </c>
      <c r="H33" s="430" t="s">
        <v>105</v>
      </c>
      <c r="I33" s="429" t="s">
        <v>106</v>
      </c>
      <c r="J33" s="431" t="s">
        <v>807</v>
      </c>
      <c r="L33"/>
      <c r="M33"/>
      <c r="N33"/>
      <c r="O33"/>
      <c r="P33"/>
      <c r="Q33"/>
      <c r="R33"/>
      <c r="S33"/>
      <c r="T33"/>
      <c r="U33"/>
      <c r="W33"/>
      <c r="X33"/>
      <c r="Y33"/>
    </row>
    <row r="34" spans="1:25" s="10" customFormat="1" x14ac:dyDescent="0.4">
      <c r="A34" s="10" t="str">
        <f t="shared" si="0"/>
        <v>03 吹田市-2</v>
      </c>
      <c r="B34" s="10">
        <f>+COUNTIF($H$4:H34,H34)</f>
        <v>2</v>
      </c>
      <c r="C34" s="9">
        <v>31</v>
      </c>
      <c r="D34" s="243" t="s">
        <v>70</v>
      </c>
      <c r="E34" s="244">
        <v>12701002</v>
      </c>
      <c r="F34" s="322" t="s">
        <v>71</v>
      </c>
      <c r="G34" s="430" t="s">
        <v>104</v>
      </c>
      <c r="H34" s="430" t="s">
        <v>105</v>
      </c>
      <c r="I34" s="429" t="s">
        <v>107</v>
      </c>
      <c r="J34" s="431" t="s">
        <v>807</v>
      </c>
      <c r="L34"/>
      <c r="M34"/>
      <c r="N34"/>
      <c r="O34"/>
      <c r="P34"/>
      <c r="Q34"/>
      <c r="R34"/>
      <c r="S34"/>
      <c r="T34"/>
      <c r="U34"/>
      <c r="W34"/>
      <c r="X34"/>
      <c r="Y34"/>
    </row>
    <row r="35" spans="1:25" s="10" customFormat="1" x14ac:dyDescent="0.4">
      <c r="A35" s="10" t="str">
        <f t="shared" si="0"/>
        <v>03 吹田市-3</v>
      </c>
      <c r="B35" s="10">
        <f>+COUNTIF($H$4:H35,H35)</f>
        <v>3</v>
      </c>
      <c r="C35" s="9">
        <v>32</v>
      </c>
      <c r="D35" s="243" t="s">
        <v>70</v>
      </c>
      <c r="E35" s="244">
        <v>12701004</v>
      </c>
      <c r="F35" s="322" t="s">
        <v>71</v>
      </c>
      <c r="G35" s="430" t="s">
        <v>104</v>
      </c>
      <c r="H35" s="430" t="s">
        <v>105</v>
      </c>
      <c r="I35" s="429" t="s">
        <v>108</v>
      </c>
      <c r="J35" s="431" t="s">
        <v>960</v>
      </c>
      <c r="L35"/>
      <c r="M35"/>
      <c r="N35"/>
      <c r="O35"/>
      <c r="P35"/>
      <c r="R35"/>
      <c r="S35"/>
      <c r="T35"/>
      <c r="U35"/>
      <c r="W35"/>
      <c r="X35"/>
      <c r="Y35"/>
    </row>
    <row r="36" spans="1:25" s="10" customFormat="1" x14ac:dyDescent="0.4">
      <c r="A36" s="10" t="str">
        <f t="shared" si="0"/>
        <v>03 吹田市-4</v>
      </c>
      <c r="B36" s="10">
        <f>+COUNTIF($H$4:H36,H36)</f>
        <v>4</v>
      </c>
      <c r="C36" s="9">
        <v>33</v>
      </c>
      <c r="D36" s="243" t="s">
        <v>70</v>
      </c>
      <c r="E36" s="244">
        <v>12701005</v>
      </c>
      <c r="F36" s="322" t="s">
        <v>71</v>
      </c>
      <c r="G36" s="430" t="s">
        <v>104</v>
      </c>
      <c r="H36" s="430" t="s">
        <v>105</v>
      </c>
      <c r="I36" s="429" t="s">
        <v>109</v>
      </c>
      <c r="J36" s="431" t="s">
        <v>809</v>
      </c>
      <c r="L36"/>
      <c r="M36"/>
      <c r="N36"/>
      <c r="P36"/>
      <c r="R36"/>
      <c r="S36"/>
      <c r="T36"/>
      <c r="U36"/>
      <c r="W36"/>
      <c r="X36"/>
      <c r="Y36"/>
    </row>
    <row r="37" spans="1:25" s="10" customFormat="1" x14ac:dyDescent="0.4">
      <c r="A37" s="10" t="str">
        <f t="shared" si="0"/>
        <v>03 吹田市-5</v>
      </c>
      <c r="B37" s="10">
        <f>+COUNTIF($H$4:H37,H37)</f>
        <v>5</v>
      </c>
      <c r="C37" s="9">
        <v>34</v>
      </c>
      <c r="D37" s="243" t="s">
        <v>70</v>
      </c>
      <c r="E37" s="244">
        <v>12701008</v>
      </c>
      <c r="F37" s="322" t="s">
        <v>71</v>
      </c>
      <c r="G37" s="430" t="s">
        <v>104</v>
      </c>
      <c r="H37" s="430" t="s">
        <v>105</v>
      </c>
      <c r="I37" s="429" t="s">
        <v>110</v>
      </c>
      <c r="J37" s="431" t="s">
        <v>664</v>
      </c>
      <c r="L37"/>
      <c r="M37"/>
      <c r="N37"/>
      <c r="P37"/>
      <c r="R37"/>
      <c r="S37"/>
      <c r="T37"/>
      <c r="U37"/>
      <c r="W37"/>
      <c r="X37"/>
      <c r="Y37"/>
    </row>
    <row r="38" spans="1:25" s="10" customFormat="1" x14ac:dyDescent="0.4">
      <c r="A38" s="10" t="str">
        <f t="shared" si="0"/>
        <v>03 吹田市-6</v>
      </c>
      <c r="B38" s="10">
        <f>+COUNTIF($H$4:H38,H38)</f>
        <v>6</v>
      </c>
      <c r="C38" s="9">
        <v>35</v>
      </c>
      <c r="D38" s="243" t="s">
        <v>70</v>
      </c>
      <c r="E38" s="244">
        <v>12701010</v>
      </c>
      <c r="F38" s="322" t="s">
        <v>71</v>
      </c>
      <c r="G38" s="430" t="s">
        <v>104</v>
      </c>
      <c r="H38" s="430" t="s">
        <v>105</v>
      </c>
      <c r="I38" s="429" t="s">
        <v>111</v>
      </c>
      <c r="J38" s="431" t="s">
        <v>960</v>
      </c>
      <c r="L38"/>
      <c r="M38"/>
      <c r="N38"/>
      <c r="P38"/>
      <c r="R38"/>
      <c r="S38"/>
      <c r="T38"/>
      <c r="U38"/>
      <c r="W38"/>
      <c r="X38"/>
      <c r="Y38"/>
    </row>
    <row r="39" spans="1:25" s="10" customFormat="1" x14ac:dyDescent="0.4">
      <c r="A39" s="10" t="str">
        <f t="shared" si="0"/>
        <v>03 吹田市-7</v>
      </c>
      <c r="B39" s="10">
        <f>+COUNTIF($H$4:H39,H39)</f>
        <v>7</v>
      </c>
      <c r="C39" s="9">
        <v>36</v>
      </c>
      <c r="D39" s="243" t="s">
        <v>70</v>
      </c>
      <c r="E39" s="244">
        <v>12701012</v>
      </c>
      <c r="F39" s="322" t="s">
        <v>71</v>
      </c>
      <c r="G39" s="430" t="s">
        <v>104</v>
      </c>
      <c r="H39" s="430" t="s">
        <v>105</v>
      </c>
      <c r="I39" s="429" t="s">
        <v>112</v>
      </c>
      <c r="J39" s="431" t="s">
        <v>664</v>
      </c>
      <c r="L39"/>
      <c r="M39"/>
      <c r="N39"/>
      <c r="P39"/>
      <c r="R39"/>
      <c r="S39"/>
      <c r="T39"/>
      <c r="U39"/>
      <c r="W39"/>
      <c r="X39"/>
      <c r="Y39"/>
    </row>
    <row r="40" spans="1:25" s="10" customFormat="1" x14ac:dyDescent="0.4">
      <c r="A40" s="10" t="str">
        <f t="shared" si="0"/>
        <v>03 吹田市-8</v>
      </c>
      <c r="B40" s="10">
        <f>+COUNTIF($H$4:H40,H40)</f>
        <v>8</v>
      </c>
      <c r="C40" s="9">
        <v>37</v>
      </c>
      <c r="D40" s="243" t="s">
        <v>70</v>
      </c>
      <c r="E40" s="244">
        <v>12701016</v>
      </c>
      <c r="F40" s="322" t="s">
        <v>71</v>
      </c>
      <c r="G40" s="430" t="s">
        <v>104</v>
      </c>
      <c r="H40" s="430" t="s">
        <v>105</v>
      </c>
      <c r="I40" s="429" t="s">
        <v>113</v>
      </c>
      <c r="J40" s="431" t="s">
        <v>664</v>
      </c>
      <c r="L40"/>
      <c r="M40"/>
      <c r="N40"/>
      <c r="P40"/>
      <c r="S40"/>
      <c r="T40"/>
      <c r="U40"/>
      <c r="W40"/>
      <c r="X40"/>
      <c r="Y40"/>
    </row>
    <row r="41" spans="1:25" s="10" customFormat="1" x14ac:dyDescent="0.4">
      <c r="A41" s="10" t="str">
        <f t="shared" si="0"/>
        <v>03 吹田市-9</v>
      </c>
      <c r="B41" s="10">
        <f>+COUNTIF($H$4:H41,H41)</f>
        <v>9</v>
      </c>
      <c r="C41" s="9">
        <v>38</v>
      </c>
      <c r="D41" s="243" t="s">
        <v>70</v>
      </c>
      <c r="E41" s="244">
        <v>12701020</v>
      </c>
      <c r="F41" s="322" t="s">
        <v>71</v>
      </c>
      <c r="G41" s="430" t="s">
        <v>104</v>
      </c>
      <c r="H41" s="430" t="s">
        <v>105</v>
      </c>
      <c r="I41" s="429" t="s">
        <v>114</v>
      </c>
      <c r="J41" s="431" t="s">
        <v>664</v>
      </c>
      <c r="L41"/>
      <c r="M41"/>
      <c r="N41"/>
      <c r="P41"/>
      <c r="S41"/>
      <c r="T41"/>
      <c r="W41"/>
      <c r="X41"/>
      <c r="Y41"/>
    </row>
    <row r="42" spans="1:25" s="10" customFormat="1" x14ac:dyDescent="0.4">
      <c r="A42" s="10" t="str">
        <f t="shared" si="0"/>
        <v>03 吹田市-10</v>
      </c>
      <c r="B42" s="10">
        <f>+COUNTIF($H$4:H42,H42)</f>
        <v>10</v>
      </c>
      <c r="C42" s="9">
        <v>39</v>
      </c>
      <c r="D42" s="243" t="s">
        <v>70</v>
      </c>
      <c r="E42" s="244">
        <v>12701021</v>
      </c>
      <c r="F42" s="322" t="s">
        <v>71</v>
      </c>
      <c r="G42" s="430" t="s">
        <v>104</v>
      </c>
      <c r="H42" s="430" t="s">
        <v>105</v>
      </c>
      <c r="I42" s="429" t="s">
        <v>115</v>
      </c>
      <c r="J42" s="431" t="s">
        <v>664</v>
      </c>
      <c r="L42"/>
      <c r="M42"/>
      <c r="N42"/>
      <c r="P42"/>
      <c r="T42"/>
      <c r="W42"/>
      <c r="X42"/>
      <c r="Y42"/>
    </row>
    <row r="43" spans="1:25" s="10" customFormat="1" x14ac:dyDescent="0.4">
      <c r="A43" s="10" t="str">
        <f t="shared" si="0"/>
        <v>03 吹田市-11</v>
      </c>
      <c r="B43" s="10">
        <f>+COUNTIF($H$4:H43,H43)</f>
        <v>11</v>
      </c>
      <c r="C43" s="9">
        <v>40</v>
      </c>
      <c r="D43" s="243" t="s">
        <v>70</v>
      </c>
      <c r="E43" s="244">
        <v>12701024</v>
      </c>
      <c r="F43" s="322" t="s">
        <v>71</v>
      </c>
      <c r="G43" s="430" t="s">
        <v>104</v>
      </c>
      <c r="H43" s="430" t="s">
        <v>105</v>
      </c>
      <c r="I43" s="429" t="s">
        <v>116</v>
      </c>
      <c r="J43" s="431" t="s">
        <v>664</v>
      </c>
      <c r="L43"/>
      <c r="M43"/>
      <c r="N43"/>
      <c r="P43"/>
      <c r="T43"/>
      <c r="W43"/>
      <c r="X43"/>
      <c r="Y43"/>
    </row>
    <row r="44" spans="1:25" s="10" customFormat="1" x14ac:dyDescent="0.4">
      <c r="A44" s="10" t="str">
        <f t="shared" si="0"/>
        <v>03 吹田市-12</v>
      </c>
      <c r="B44" s="10">
        <f>+COUNTIF($H$4:H44,H44)</f>
        <v>12</v>
      </c>
      <c r="C44" s="9">
        <v>41</v>
      </c>
      <c r="D44" s="243" t="s">
        <v>70</v>
      </c>
      <c r="E44" s="244">
        <v>12701032</v>
      </c>
      <c r="F44" s="322" t="s">
        <v>71</v>
      </c>
      <c r="G44" s="430" t="s">
        <v>104</v>
      </c>
      <c r="H44" s="430" t="s">
        <v>105</v>
      </c>
      <c r="I44" s="429" t="s">
        <v>117</v>
      </c>
      <c r="J44" s="431" t="s">
        <v>807</v>
      </c>
      <c r="L44"/>
      <c r="M44"/>
      <c r="N44"/>
      <c r="P44"/>
      <c r="T44"/>
      <c r="W44"/>
      <c r="X44"/>
      <c r="Y44"/>
    </row>
    <row r="45" spans="1:25" s="10" customFormat="1" x14ac:dyDescent="0.4">
      <c r="A45" s="10" t="str">
        <f t="shared" si="0"/>
        <v>03 吹田市-13</v>
      </c>
      <c r="B45" s="10">
        <f>+COUNTIF($H$4:H45,H45)</f>
        <v>13</v>
      </c>
      <c r="C45" s="9">
        <v>42</v>
      </c>
      <c r="D45" s="243" t="s">
        <v>70</v>
      </c>
      <c r="E45" s="244">
        <v>12701040</v>
      </c>
      <c r="F45" s="322" t="s">
        <v>71</v>
      </c>
      <c r="G45" s="430" t="s">
        <v>104</v>
      </c>
      <c r="H45" s="430" t="s">
        <v>105</v>
      </c>
      <c r="I45" s="429" t="s">
        <v>118</v>
      </c>
      <c r="J45" s="431" t="s">
        <v>664</v>
      </c>
      <c r="L45"/>
      <c r="M45"/>
      <c r="N45"/>
      <c r="P45"/>
      <c r="T45"/>
      <c r="W45"/>
      <c r="X45"/>
      <c r="Y45"/>
    </row>
    <row r="46" spans="1:25" s="10" customFormat="1" x14ac:dyDescent="0.4">
      <c r="A46" s="10" t="str">
        <f t="shared" si="0"/>
        <v>03 吹田市-14</v>
      </c>
      <c r="B46" s="10">
        <f>+COUNTIF($H$4:H46,H46)</f>
        <v>14</v>
      </c>
      <c r="C46" s="9">
        <v>43</v>
      </c>
      <c r="D46" s="243" t="s">
        <v>70</v>
      </c>
      <c r="E46" s="244">
        <v>12701041</v>
      </c>
      <c r="F46" s="322" t="s">
        <v>71</v>
      </c>
      <c r="G46" s="430" t="s">
        <v>104</v>
      </c>
      <c r="H46" s="430" t="s">
        <v>105</v>
      </c>
      <c r="I46" s="429" t="s">
        <v>119</v>
      </c>
      <c r="J46" s="431" t="s">
        <v>1216</v>
      </c>
      <c r="L46"/>
      <c r="M46"/>
      <c r="N46"/>
      <c r="P46"/>
      <c r="T46"/>
      <c r="W46"/>
      <c r="X46"/>
      <c r="Y46"/>
    </row>
    <row r="47" spans="1:25" s="10" customFormat="1" x14ac:dyDescent="0.4">
      <c r="A47" s="10" t="str">
        <f t="shared" si="0"/>
        <v>08 茨木市-1</v>
      </c>
      <c r="B47" s="10">
        <f>+COUNTIF($H$4:H47,H47)</f>
        <v>1</v>
      </c>
      <c r="C47" s="9">
        <v>44</v>
      </c>
      <c r="D47" s="243" t="s">
        <v>70</v>
      </c>
      <c r="E47" s="244">
        <v>12701063</v>
      </c>
      <c r="F47" s="322" t="s">
        <v>120</v>
      </c>
      <c r="G47" s="430" t="s">
        <v>121</v>
      </c>
      <c r="H47" s="430" t="s">
        <v>122</v>
      </c>
      <c r="I47" s="429" t="s">
        <v>123</v>
      </c>
      <c r="J47" s="431" t="s">
        <v>664</v>
      </c>
      <c r="L47"/>
      <c r="M47"/>
      <c r="P47"/>
      <c r="T47"/>
      <c r="W47"/>
      <c r="X47"/>
      <c r="Y47"/>
    </row>
    <row r="48" spans="1:25" s="10" customFormat="1" x14ac:dyDescent="0.4">
      <c r="A48" s="10" t="str">
        <f t="shared" si="0"/>
        <v>08 茨木市-2</v>
      </c>
      <c r="B48" s="10">
        <f>+COUNTIF($H$4:H48,H48)</f>
        <v>2</v>
      </c>
      <c r="C48" s="9">
        <v>45</v>
      </c>
      <c r="D48" s="243" t="s">
        <v>70</v>
      </c>
      <c r="E48" s="244">
        <v>12701065</v>
      </c>
      <c r="F48" s="322" t="s">
        <v>120</v>
      </c>
      <c r="G48" s="430" t="s">
        <v>121</v>
      </c>
      <c r="H48" s="430" t="s">
        <v>122</v>
      </c>
      <c r="I48" s="429" t="s">
        <v>124</v>
      </c>
      <c r="J48" s="431" t="s">
        <v>960</v>
      </c>
      <c r="L48"/>
      <c r="M48"/>
      <c r="P48"/>
      <c r="T48"/>
      <c r="W48"/>
      <c r="X48"/>
      <c r="Y48"/>
    </row>
    <row r="49" spans="1:25" s="10" customFormat="1" x14ac:dyDescent="0.4">
      <c r="A49" s="10" t="str">
        <f t="shared" si="0"/>
        <v>08 茨木市-3</v>
      </c>
      <c r="B49" s="10">
        <f>+COUNTIF($H$4:H49,H49)</f>
        <v>3</v>
      </c>
      <c r="C49" s="9">
        <v>46</v>
      </c>
      <c r="D49" s="243" t="s">
        <v>70</v>
      </c>
      <c r="E49" s="244">
        <v>12701066</v>
      </c>
      <c r="F49" s="322" t="s">
        <v>120</v>
      </c>
      <c r="G49" s="430" t="s">
        <v>121</v>
      </c>
      <c r="H49" s="430" t="s">
        <v>122</v>
      </c>
      <c r="I49" s="429" t="s">
        <v>125</v>
      </c>
      <c r="J49" s="431" t="s">
        <v>664</v>
      </c>
      <c r="L49"/>
      <c r="M49"/>
      <c r="P49"/>
      <c r="T49"/>
      <c r="W49"/>
      <c r="X49"/>
      <c r="Y49"/>
    </row>
    <row r="50" spans="1:25" s="10" customFormat="1" x14ac:dyDescent="0.4">
      <c r="A50" s="10" t="str">
        <f t="shared" si="0"/>
        <v>08 茨木市-4</v>
      </c>
      <c r="B50" s="10">
        <f>+COUNTIF($H$4:H50,H50)</f>
        <v>4</v>
      </c>
      <c r="C50" s="9">
        <v>47</v>
      </c>
      <c r="D50" s="243" t="s">
        <v>70</v>
      </c>
      <c r="E50" s="244">
        <v>12701067</v>
      </c>
      <c r="F50" s="322" t="s">
        <v>120</v>
      </c>
      <c r="G50" s="430" t="s">
        <v>121</v>
      </c>
      <c r="H50" s="430" t="s">
        <v>122</v>
      </c>
      <c r="I50" s="429" t="s">
        <v>126</v>
      </c>
      <c r="J50" s="431" t="s">
        <v>664</v>
      </c>
      <c r="L50"/>
      <c r="M50"/>
      <c r="P50"/>
      <c r="T50"/>
      <c r="W50"/>
    </row>
    <row r="51" spans="1:25" s="10" customFormat="1" x14ac:dyDescent="0.4">
      <c r="A51" s="10" t="str">
        <f t="shared" si="0"/>
        <v>08 茨木市-5</v>
      </c>
      <c r="B51" s="10">
        <f>+COUNTIF($H$4:H51,H51)</f>
        <v>5</v>
      </c>
      <c r="C51" s="9">
        <v>48</v>
      </c>
      <c r="D51" s="243" t="s">
        <v>70</v>
      </c>
      <c r="E51" s="244">
        <v>12701070</v>
      </c>
      <c r="F51" s="322" t="s">
        <v>120</v>
      </c>
      <c r="G51" s="430" t="s">
        <v>121</v>
      </c>
      <c r="H51" s="430" t="s">
        <v>122</v>
      </c>
      <c r="I51" s="429" t="s">
        <v>961</v>
      </c>
      <c r="J51" s="431" t="s">
        <v>664</v>
      </c>
      <c r="L51"/>
      <c r="M51"/>
      <c r="P51"/>
      <c r="T51"/>
      <c r="W51"/>
    </row>
    <row r="52" spans="1:25" s="10" customFormat="1" x14ac:dyDescent="0.4">
      <c r="A52" s="10" t="str">
        <f t="shared" si="0"/>
        <v>08 茨木市-6</v>
      </c>
      <c r="B52" s="10">
        <f>+COUNTIF($H$4:H52,H52)</f>
        <v>6</v>
      </c>
      <c r="C52" s="9">
        <v>49</v>
      </c>
      <c r="D52" s="243" t="s">
        <v>70</v>
      </c>
      <c r="E52" s="244">
        <v>12701071</v>
      </c>
      <c r="F52" s="322" t="s">
        <v>120</v>
      </c>
      <c r="G52" s="430" t="s">
        <v>121</v>
      </c>
      <c r="H52" s="430" t="s">
        <v>122</v>
      </c>
      <c r="I52" s="429" t="s">
        <v>127</v>
      </c>
      <c r="J52" s="431" t="s">
        <v>664</v>
      </c>
      <c r="L52"/>
      <c r="M52"/>
      <c r="P52"/>
      <c r="T52"/>
      <c r="W52"/>
    </row>
    <row r="53" spans="1:25" s="10" customFormat="1" x14ac:dyDescent="0.4">
      <c r="A53" s="10" t="str">
        <f t="shared" si="0"/>
        <v>08 茨木市-7</v>
      </c>
      <c r="B53" s="10">
        <f>+COUNTIF($H$4:H53,H53)</f>
        <v>7</v>
      </c>
      <c r="C53" s="9">
        <v>50</v>
      </c>
      <c r="D53" s="243" t="s">
        <v>70</v>
      </c>
      <c r="E53" s="244">
        <v>12701074</v>
      </c>
      <c r="F53" s="322" t="s">
        <v>120</v>
      </c>
      <c r="G53" s="430" t="s">
        <v>121</v>
      </c>
      <c r="H53" s="430" t="s">
        <v>122</v>
      </c>
      <c r="I53" s="429" t="s">
        <v>128</v>
      </c>
      <c r="J53" s="431" t="s">
        <v>664</v>
      </c>
      <c r="L53"/>
      <c r="M53"/>
      <c r="P53"/>
      <c r="T53"/>
      <c r="W53"/>
    </row>
    <row r="54" spans="1:25" s="10" customFormat="1" x14ac:dyDescent="0.4">
      <c r="A54" s="10" t="str">
        <f t="shared" si="0"/>
        <v>08 茨木市-8</v>
      </c>
      <c r="B54" s="10">
        <f>+COUNTIF($H$4:H54,H54)</f>
        <v>8</v>
      </c>
      <c r="C54" s="9">
        <v>51</v>
      </c>
      <c r="D54" s="243" t="s">
        <v>70</v>
      </c>
      <c r="E54" s="244">
        <v>12701077</v>
      </c>
      <c r="F54" s="322" t="s">
        <v>120</v>
      </c>
      <c r="G54" s="430" t="s">
        <v>121</v>
      </c>
      <c r="H54" s="430" t="s">
        <v>122</v>
      </c>
      <c r="I54" s="429" t="s">
        <v>962</v>
      </c>
      <c r="J54" s="431" t="s">
        <v>664</v>
      </c>
      <c r="L54"/>
      <c r="M54"/>
      <c r="P54"/>
      <c r="T54"/>
      <c r="W54"/>
    </row>
    <row r="55" spans="1:25" s="10" customFormat="1" x14ac:dyDescent="0.4">
      <c r="A55" s="10" t="str">
        <f t="shared" si="0"/>
        <v>08 茨木市-9</v>
      </c>
      <c r="B55" s="10">
        <f>+COUNTIF($H$4:H55,H55)</f>
        <v>9</v>
      </c>
      <c r="C55" s="9">
        <v>52</v>
      </c>
      <c r="D55" s="243" t="s">
        <v>70</v>
      </c>
      <c r="E55" s="244">
        <v>12701083</v>
      </c>
      <c r="F55" s="322" t="s">
        <v>120</v>
      </c>
      <c r="G55" s="430" t="s">
        <v>121</v>
      </c>
      <c r="H55" s="430" t="s">
        <v>122</v>
      </c>
      <c r="I55" s="429" t="s">
        <v>129</v>
      </c>
      <c r="J55" s="431" t="s">
        <v>664</v>
      </c>
      <c r="L55"/>
      <c r="M55"/>
      <c r="P55"/>
      <c r="T55"/>
      <c r="W55"/>
    </row>
    <row r="56" spans="1:25" s="10" customFormat="1" x14ac:dyDescent="0.4">
      <c r="A56" s="10" t="str">
        <f t="shared" si="0"/>
        <v>08 茨木市-10</v>
      </c>
      <c r="B56" s="10">
        <f>+COUNTIF($H$4:H56,H56)</f>
        <v>10</v>
      </c>
      <c r="C56" s="9">
        <v>53</v>
      </c>
      <c r="D56" s="243" t="s">
        <v>70</v>
      </c>
      <c r="E56" s="244">
        <v>12701084</v>
      </c>
      <c r="F56" s="322" t="s">
        <v>120</v>
      </c>
      <c r="G56" s="430" t="s">
        <v>121</v>
      </c>
      <c r="H56" s="430" t="s">
        <v>122</v>
      </c>
      <c r="I56" s="429" t="s">
        <v>130</v>
      </c>
      <c r="J56" s="431" t="s">
        <v>664</v>
      </c>
      <c r="L56"/>
      <c r="M56"/>
      <c r="P56"/>
      <c r="T56"/>
      <c r="W56"/>
    </row>
    <row r="57" spans="1:25" s="10" customFormat="1" x14ac:dyDescent="0.4">
      <c r="A57" s="10" t="str">
        <f t="shared" si="0"/>
        <v>08 茨木市-11</v>
      </c>
      <c r="B57" s="10">
        <f>+COUNTIF($H$4:H57,H57)</f>
        <v>11</v>
      </c>
      <c r="C57" s="9">
        <v>54</v>
      </c>
      <c r="D57" s="243" t="s">
        <v>70</v>
      </c>
      <c r="E57" s="244">
        <v>12701087</v>
      </c>
      <c r="F57" s="322" t="s">
        <v>120</v>
      </c>
      <c r="G57" s="430" t="s">
        <v>121</v>
      </c>
      <c r="H57" s="430" t="s">
        <v>122</v>
      </c>
      <c r="I57" s="429" t="s">
        <v>131</v>
      </c>
      <c r="J57" s="431" t="s">
        <v>664</v>
      </c>
      <c r="L57"/>
      <c r="M57"/>
      <c r="P57"/>
      <c r="T57"/>
      <c r="W57"/>
    </row>
    <row r="58" spans="1:25" s="10" customFormat="1" x14ac:dyDescent="0.4">
      <c r="A58" s="10" t="str">
        <f t="shared" si="0"/>
        <v>08 茨木市-12</v>
      </c>
      <c r="B58" s="10">
        <f>+COUNTIF($H$4:H58,H58)</f>
        <v>12</v>
      </c>
      <c r="C58" s="9">
        <v>55</v>
      </c>
      <c r="D58" s="243" t="s">
        <v>70</v>
      </c>
      <c r="E58" s="244">
        <v>12701088</v>
      </c>
      <c r="F58" s="322" t="s">
        <v>120</v>
      </c>
      <c r="G58" s="430" t="s">
        <v>121</v>
      </c>
      <c r="H58" s="430" t="s">
        <v>122</v>
      </c>
      <c r="I58" s="429" t="s">
        <v>627</v>
      </c>
      <c r="J58" s="431" t="s">
        <v>664</v>
      </c>
      <c r="L58"/>
      <c r="M58"/>
      <c r="P58"/>
      <c r="T58"/>
      <c r="W58"/>
    </row>
    <row r="59" spans="1:25" s="10" customFormat="1" x14ac:dyDescent="0.4">
      <c r="A59" s="10" t="str">
        <f t="shared" si="0"/>
        <v>09 摂津市-1</v>
      </c>
      <c r="B59" s="10">
        <f>+COUNTIF($H$4:H59,H59)</f>
        <v>1</v>
      </c>
      <c r="C59" s="9">
        <v>56</v>
      </c>
      <c r="D59" s="243" t="s">
        <v>70</v>
      </c>
      <c r="E59" s="244">
        <v>12701076</v>
      </c>
      <c r="F59" s="322" t="s">
        <v>120</v>
      </c>
      <c r="G59" s="430" t="s">
        <v>121</v>
      </c>
      <c r="H59" s="430" t="s">
        <v>132</v>
      </c>
      <c r="I59" s="429" t="s">
        <v>133</v>
      </c>
      <c r="J59" s="431" t="s">
        <v>664</v>
      </c>
      <c r="L59"/>
      <c r="M59"/>
      <c r="P59"/>
      <c r="T59"/>
      <c r="W59"/>
    </row>
    <row r="60" spans="1:25" s="10" customFormat="1" x14ac:dyDescent="0.4">
      <c r="A60" s="10" t="str">
        <f t="shared" si="0"/>
        <v>09 摂津市-2</v>
      </c>
      <c r="B60" s="10">
        <f>+COUNTIF($H$4:H60,H60)</f>
        <v>2</v>
      </c>
      <c r="C60" s="9">
        <v>57</v>
      </c>
      <c r="D60" s="243" t="s">
        <v>70</v>
      </c>
      <c r="E60" s="244">
        <v>12701081</v>
      </c>
      <c r="F60" s="322" t="s">
        <v>120</v>
      </c>
      <c r="G60" s="430" t="s">
        <v>121</v>
      </c>
      <c r="H60" s="430" t="s">
        <v>132</v>
      </c>
      <c r="I60" s="429" t="s">
        <v>134</v>
      </c>
      <c r="J60" s="431" t="s">
        <v>664</v>
      </c>
      <c r="L60"/>
      <c r="M60"/>
      <c r="T60"/>
      <c r="W60"/>
    </row>
    <row r="61" spans="1:25" s="10" customFormat="1" x14ac:dyDescent="0.4">
      <c r="A61" s="10" t="str">
        <f t="shared" si="0"/>
        <v>09 摂津市-3</v>
      </c>
      <c r="B61" s="10">
        <f>+COUNTIF($H$4:H61,H61)</f>
        <v>3</v>
      </c>
      <c r="C61" s="9">
        <v>58</v>
      </c>
      <c r="D61" s="243" t="s">
        <v>70</v>
      </c>
      <c r="E61" s="244">
        <v>12701082</v>
      </c>
      <c r="F61" s="322" t="s">
        <v>120</v>
      </c>
      <c r="G61" s="430" t="s">
        <v>121</v>
      </c>
      <c r="H61" s="430" t="s">
        <v>132</v>
      </c>
      <c r="I61" s="429" t="s">
        <v>135</v>
      </c>
      <c r="J61" s="431" t="s">
        <v>664</v>
      </c>
      <c r="L61"/>
      <c r="M61"/>
      <c r="T61"/>
      <c r="W61"/>
    </row>
    <row r="62" spans="1:25" s="10" customFormat="1" x14ac:dyDescent="0.4">
      <c r="A62" s="10" t="str">
        <f t="shared" si="0"/>
        <v>09 摂津市-4</v>
      </c>
      <c r="B62" s="10">
        <f>+COUNTIF($H$4:H62,H62)</f>
        <v>4</v>
      </c>
      <c r="C62" s="9">
        <v>59</v>
      </c>
      <c r="D62" s="243" t="s">
        <v>70</v>
      </c>
      <c r="E62" s="244">
        <v>12701086</v>
      </c>
      <c r="F62" s="322" t="s">
        <v>120</v>
      </c>
      <c r="G62" s="430" t="s">
        <v>121</v>
      </c>
      <c r="H62" s="430" t="s">
        <v>132</v>
      </c>
      <c r="I62" s="429" t="s">
        <v>136</v>
      </c>
      <c r="J62" s="431" t="s">
        <v>664</v>
      </c>
      <c r="L62"/>
      <c r="M62"/>
      <c r="W62"/>
    </row>
    <row r="63" spans="1:25" s="10" customFormat="1" x14ac:dyDescent="0.4">
      <c r="A63" s="10" t="str">
        <f t="shared" si="0"/>
        <v>10 島本町-1</v>
      </c>
      <c r="B63" s="10">
        <f>+COUNTIF($H$4:H63,H63)</f>
        <v>1</v>
      </c>
      <c r="C63" s="9">
        <v>60</v>
      </c>
      <c r="D63" s="243" t="s">
        <v>70</v>
      </c>
      <c r="E63" s="244">
        <v>12701078</v>
      </c>
      <c r="F63" s="322" t="s">
        <v>120</v>
      </c>
      <c r="G63" s="430" t="s">
        <v>121</v>
      </c>
      <c r="H63" s="430" t="s">
        <v>137</v>
      </c>
      <c r="I63" s="429" t="s">
        <v>138</v>
      </c>
      <c r="J63" s="431" t="s">
        <v>664</v>
      </c>
      <c r="L63"/>
      <c r="M63"/>
      <c r="W63"/>
    </row>
    <row r="64" spans="1:25" s="10" customFormat="1" x14ac:dyDescent="0.4">
      <c r="A64" s="10" t="str">
        <f t="shared" si="0"/>
        <v>07 高槻市-1</v>
      </c>
      <c r="B64" s="10">
        <f>+COUNTIF($H$4:H64,H64)</f>
        <v>1</v>
      </c>
      <c r="C64" s="9">
        <v>61</v>
      </c>
      <c r="D64" s="243" t="s">
        <v>70</v>
      </c>
      <c r="E64" s="244">
        <v>12701060</v>
      </c>
      <c r="F64" s="322" t="s">
        <v>120</v>
      </c>
      <c r="G64" s="430" t="s">
        <v>139</v>
      </c>
      <c r="H64" s="430" t="s">
        <v>140</v>
      </c>
      <c r="I64" s="429" t="s">
        <v>141</v>
      </c>
      <c r="J64" s="431" t="s">
        <v>807</v>
      </c>
      <c r="L64"/>
      <c r="M64"/>
      <c r="W64"/>
    </row>
    <row r="65" spans="1:23" s="10" customFormat="1" x14ac:dyDescent="0.4">
      <c r="A65" s="10" t="str">
        <f t="shared" si="0"/>
        <v>07 高槻市-2</v>
      </c>
      <c r="B65" s="10">
        <f>+COUNTIF($H$4:H65,H65)</f>
        <v>2</v>
      </c>
      <c r="C65" s="9">
        <v>62</v>
      </c>
      <c r="D65" s="243" t="s">
        <v>70</v>
      </c>
      <c r="E65" s="244">
        <v>12701061</v>
      </c>
      <c r="F65" s="322" t="s">
        <v>120</v>
      </c>
      <c r="G65" s="430" t="s">
        <v>139</v>
      </c>
      <c r="H65" s="430" t="s">
        <v>140</v>
      </c>
      <c r="I65" s="429" t="s">
        <v>142</v>
      </c>
      <c r="J65" s="431" t="s">
        <v>807</v>
      </c>
      <c r="L65"/>
      <c r="M65"/>
      <c r="W65"/>
    </row>
    <row r="66" spans="1:23" s="10" customFormat="1" x14ac:dyDescent="0.4">
      <c r="A66" s="10" t="str">
        <f t="shared" si="0"/>
        <v>07 高槻市-3</v>
      </c>
      <c r="B66" s="10">
        <f>+COUNTIF($H$4:H66,H66)</f>
        <v>3</v>
      </c>
      <c r="C66" s="9">
        <v>63</v>
      </c>
      <c r="D66" s="243" t="s">
        <v>70</v>
      </c>
      <c r="E66" s="244">
        <v>12701062</v>
      </c>
      <c r="F66" s="322" t="s">
        <v>120</v>
      </c>
      <c r="G66" s="430" t="s">
        <v>139</v>
      </c>
      <c r="H66" s="430" t="s">
        <v>140</v>
      </c>
      <c r="I66" s="429" t="s">
        <v>143</v>
      </c>
      <c r="J66" s="431" t="s">
        <v>960</v>
      </c>
      <c r="L66"/>
      <c r="M66"/>
      <c r="W66"/>
    </row>
    <row r="67" spans="1:23" s="10" customFormat="1" x14ac:dyDescent="0.4">
      <c r="A67" s="10" t="str">
        <f t="shared" si="0"/>
        <v>07 高槻市-4</v>
      </c>
      <c r="B67" s="10">
        <f>+COUNTIF($H$4:H67,H67)</f>
        <v>4</v>
      </c>
      <c r="C67" s="9">
        <v>64</v>
      </c>
      <c r="D67" s="243" t="s">
        <v>70</v>
      </c>
      <c r="E67" s="244">
        <v>12701064</v>
      </c>
      <c r="F67" s="322" t="s">
        <v>120</v>
      </c>
      <c r="G67" s="430" t="s">
        <v>139</v>
      </c>
      <c r="H67" s="430" t="s">
        <v>140</v>
      </c>
      <c r="I67" s="429" t="s">
        <v>144</v>
      </c>
      <c r="J67" s="431" t="s">
        <v>807</v>
      </c>
      <c r="L67"/>
      <c r="M67"/>
    </row>
    <row r="68" spans="1:23" s="10" customFormat="1" x14ac:dyDescent="0.4">
      <c r="A68" s="10" t="str">
        <f t="shared" si="0"/>
        <v>07 高槻市-5</v>
      </c>
      <c r="B68" s="10">
        <f>+COUNTIF($H$4:H68,H68)</f>
        <v>5</v>
      </c>
      <c r="C68" s="9">
        <v>65</v>
      </c>
      <c r="D68" s="243" t="s">
        <v>70</v>
      </c>
      <c r="E68" s="244">
        <v>12701068</v>
      </c>
      <c r="F68" s="322" t="s">
        <v>120</v>
      </c>
      <c r="G68" s="430" t="s">
        <v>139</v>
      </c>
      <c r="H68" s="430" t="s">
        <v>140</v>
      </c>
      <c r="I68" s="429" t="s">
        <v>145</v>
      </c>
      <c r="J68" s="431" t="s">
        <v>664</v>
      </c>
      <c r="L68"/>
      <c r="M68"/>
    </row>
    <row r="69" spans="1:23" s="10" customFormat="1" x14ac:dyDescent="0.4">
      <c r="A69" s="10" t="str">
        <f t="shared" ref="A69:A132" si="1">+H69&amp;"-"&amp;B69</f>
        <v>07 高槻市-6</v>
      </c>
      <c r="B69" s="10">
        <f>+COUNTIF($H$4:H69,H69)</f>
        <v>6</v>
      </c>
      <c r="C69" s="9">
        <v>66</v>
      </c>
      <c r="D69" s="243" t="s">
        <v>70</v>
      </c>
      <c r="E69" s="244">
        <v>12701069</v>
      </c>
      <c r="F69" s="322" t="s">
        <v>120</v>
      </c>
      <c r="G69" s="430" t="s">
        <v>139</v>
      </c>
      <c r="H69" s="430" t="s">
        <v>140</v>
      </c>
      <c r="I69" s="429" t="s">
        <v>146</v>
      </c>
      <c r="J69" s="431" t="s">
        <v>807</v>
      </c>
      <c r="L69"/>
      <c r="M69"/>
    </row>
    <row r="70" spans="1:23" s="10" customFormat="1" x14ac:dyDescent="0.4">
      <c r="A70" s="10" t="str">
        <f t="shared" si="1"/>
        <v>07 高槻市-7</v>
      </c>
      <c r="B70" s="10">
        <f>+COUNTIF($H$4:H70,H70)</f>
        <v>7</v>
      </c>
      <c r="C70" s="9">
        <v>67</v>
      </c>
      <c r="D70" s="243" t="s">
        <v>70</v>
      </c>
      <c r="E70" s="244">
        <v>12701072</v>
      </c>
      <c r="F70" s="322" t="s">
        <v>120</v>
      </c>
      <c r="G70" s="430" t="s">
        <v>139</v>
      </c>
      <c r="H70" s="430" t="s">
        <v>140</v>
      </c>
      <c r="I70" s="429" t="s">
        <v>147</v>
      </c>
      <c r="J70" s="431" t="s">
        <v>807</v>
      </c>
      <c r="L70"/>
      <c r="M70"/>
    </row>
    <row r="71" spans="1:23" s="10" customFormat="1" x14ac:dyDescent="0.4">
      <c r="A71" s="10" t="str">
        <f t="shared" si="1"/>
        <v>07 高槻市-8</v>
      </c>
      <c r="B71" s="10">
        <f>+COUNTIF($H$4:H71,H71)</f>
        <v>8</v>
      </c>
      <c r="C71" s="9">
        <v>68</v>
      </c>
      <c r="D71" s="243" t="s">
        <v>70</v>
      </c>
      <c r="E71" s="244">
        <v>12701073</v>
      </c>
      <c r="F71" s="322" t="s">
        <v>120</v>
      </c>
      <c r="G71" s="430" t="s">
        <v>139</v>
      </c>
      <c r="H71" s="430" t="s">
        <v>140</v>
      </c>
      <c r="I71" s="429" t="s">
        <v>148</v>
      </c>
      <c r="J71" s="431" t="s">
        <v>664</v>
      </c>
      <c r="L71"/>
      <c r="M71"/>
    </row>
    <row r="72" spans="1:23" s="10" customFormat="1" x14ac:dyDescent="0.4">
      <c r="A72" s="10" t="str">
        <f t="shared" si="1"/>
        <v>07 高槻市-9</v>
      </c>
      <c r="B72" s="10">
        <f>+COUNTIF($H$4:H72,H72)</f>
        <v>9</v>
      </c>
      <c r="C72" s="9">
        <v>69</v>
      </c>
      <c r="D72" s="243" t="s">
        <v>70</v>
      </c>
      <c r="E72" s="244">
        <v>12701075</v>
      </c>
      <c r="F72" s="322" t="s">
        <v>120</v>
      </c>
      <c r="G72" s="430" t="s">
        <v>139</v>
      </c>
      <c r="H72" s="430" t="s">
        <v>140</v>
      </c>
      <c r="I72" s="429" t="s">
        <v>149</v>
      </c>
      <c r="J72" s="431" t="s">
        <v>664</v>
      </c>
      <c r="L72"/>
      <c r="M72"/>
    </row>
    <row r="73" spans="1:23" s="10" customFormat="1" x14ac:dyDescent="0.4">
      <c r="A73" s="10" t="str">
        <f t="shared" si="1"/>
        <v>07 高槻市-10</v>
      </c>
      <c r="B73" s="10">
        <f>+COUNTIF($H$4:H73,H73)</f>
        <v>10</v>
      </c>
      <c r="C73" s="9">
        <v>70</v>
      </c>
      <c r="D73" s="243" t="s">
        <v>70</v>
      </c>
      <c r="E73" s="244">
        <v>12701079</v>
      </c>
      <c r="F73" s="322" t="s">
        <v>120</v>
      </c>
      <c r="G73" s="430" t="s">
        <v>139</v>
      </c>
      <c r="H73" s="430" t="s">
        <v>140</v>
      </c>
      <c r="I73" s="429" t="s">
        <v>150</v>
      </c>
      <c r="J73" s="431" t="s">
        <v>664</v>
      </c>
      <c r="L73"/>
      <c r="M73"/>
    </row>
    <row r="74" spans="1:23" s="10" customFormat="1" x14ac:dyDescent="0.4">
      <c r="A74" s="10" t="str">
        <f t="shared" si="1"/>
        <v>07 高槻市-11</v>
      </c>
      <c r="B74" s="10">
        <f>+COUNTIF($H$4:H74,H74)</f>
        <v>11</v>
      </c>
      <c r="C74" s="9">
        <v>71</v>
      </c>
      <c r="D74" s="243" t="s">
        <v>70</v>
      </c>
      <c r="E74" s="244">
        <v>12701080</v>
      </c>
      <c r="F74" s="322" t="s">
        <v>120</v>
      </c>
      <c r="G74" s="430" t="s">
        <v>139</v>
      </c>
      <c r="H74" s="430" t="s">
        <v>140</v>
      </c>
      <c r="I74" s="429" t="s">
        <v>151</v>
      </c>
      <c r="J74" s="431" t="s">
        <v>664</v>
      </c>
      <c r="L74"/>
      <c r="M74"/>
    </row>
    <row r="75" spans="1:23" s="10" customFormat="1" x14ac:dyDescent="0.4">
      <c r="A75" s="10" t="str">
        <f t="shared" si="1"/>
        <v>07 高槻市-12</v>
      </c>
      <c r="B75" s="10">
        <f>+COUNTIF($H$4:H75,H75)</f>
        <v>12</v>
      </c>
      <c r="C75" s="9">
        <v>72</v>
      </c>
      <c r="D75" s="243" t="s">
        <v>70</v>
      </c>
      <c r="E75" s="244">
        <v>12701085</v>
      </c>
      <c r="F75" s="322" t="s">
        <v>120</v>
      </c>
      <c r="G75" s="430" t="s">
        <v>139</v>
      </c>
      <c r="H75" s="430" t="s">
        <v>140</v>
      </c>
      <c r="I75" s="429" t="s">
        <v>152</v>
      </c>
      <c r="J75" s="431" t="s">
        <v>664</v>
      </c>
      <c r="L75"/>
      <c r="M75"/>
    </row>
    <row r="76" spans="1:23" s="10" customFormat="1" x14ac:dyDescent="0.4">
      <c r="A76" s="10" t="str">
        <f t="shared" si="1"/>
        <v>07 高槻市-13</v>
      </c>
      <c r="B76" s="10">
        <f>+COUNTIF($H$4:H76,H76)</f>
        <v>13</v>
      </c>
      <c r="C76" s="9">
        <v>73</v>
      </c>
      <c r="D76" s="243" t="s">
        <v>70</v>
      </c>
      <c r="E76" s="244">
        <v>12701090</v>
      </c>
      <c r="F76" s="322" t="s">
        <v>120</v>
      </c>
      <c r="G76" s="430" t="s">
        <v>139</v>
      </c>
      <c r="H76" s="430" t="s">
        <v>140</v>
      </c>
      <c r="I76" s="429" t="s">
        <v>153</v>
      </c>
      <c r="J76" s="431" t="s">
        <v>664</v>
      </c>
      <c r="L76"/>
      <c r="M76"/>
    </row>
    <row r="77" spans="1:23" s="10" customFormat="1" x14ac:dyDescent="0.4">
      <c r="A77" s="10" t="str">
        <f t="shared" si="1"/>
        <v>07 高槻市-14</v>
      </c>
      <c r="B77" s="10">
        <f>+COUNTIF($H$4:H77,H77)</f>
        <v>14</v>
      </c>
      <c r="C77" s="9">
        <v>74</v>
      </c>
      <c r="D77" s="243" t="s">
        <v>70</v>
      </c>
      <c r="E77" s="244">
        <v>12701091</v>
      </c>
      <c r="F77" s="322" t="s">
        <v>120</v>
      </c>
      <c r="G77" s="430" t="s">
        <v>139</v>
      </c>
      <c r="H77" s="430" t="s">
        <v>140</v>
      </c>
      <c r="I77" s="429" t="s">
        <v>154</v>
      </c>
      <c r="J77" s="431" t="s">
        <v>664</v>
      </c>
      <c r="L77"/>
      <c r="M77"/>
    </row>
    <row r="78" spans="1:23" s="10" customFormat="1" x14ac:dyDescent="0.4">
      <c r="A78" s="10" t="str">
        <f t="shared" si="1"/>
        <v>11 守口市-1</v>
      </c>
      <c r="B78" s="10">
        <f>+COUNTIF($H$4:H78,H78)</f>
        <v>1</v>
      </c>
      <c r="C78" s="9">
        <v>75</v>
      </c>
      <c r="D78" s="243" t="s">
        <v>70</v>
      </c>
      <c r="E78" s="244">
        <v>12701117</v>
      </c>
      <c r="F78" s="322" t="s">
        <v>155</v>
      </c>
      <c r="G78" s="430" t="s">
        <v>156</v>
      </c>
      <c r="H78" s="430" t="s">
        <v>157</v>
      </c>
      <c r="I78" s="429" t="s">
        <v>158</v>
      </c>
      <c r="J78" s="431" t="s">
        <v>807</v>
      </c>
      <c r="L78"/>
      <c r="M78"/>
    </row>
    <row r="79" spans="1:23" s="10" customFormat="1" x14ac:dyDescent="0.4">
      <c r="A79" s="10" t="str">
        <f t="shared" si="1"/>
        <v>11 守口市-2</v>
      </c>
      <c r="B79" s="10">
        <f>+COUNTIF($H$4:H79,H79)</f>
        <v>2</v>
      </c>
      <c r="C79" s="9">
        <v>76</v>
      </c>
      <c r="D79" s="243" t="s">
        <v>70</v>
      </c>
      <c r="E79" s="244">
        <v>12701120</v>
      </c>
      <c r="F79" s="322" t="s">
        <v>155</v>
      </c>
      <c r="G79" s="430" t="s">
        <v>156</v>
      </c>
      <c r="H79" s="430" t="s">
        <v>157</v>
      </c>
      <c r="I79" s="429" t="s">
        <v>159</v>
      </c>
      <c r="J79" s="431" t="s">
        <v>807</v>
      </c>
      <c r="L79"/>
      <c r="M79"/>
    </row>
    <row r="80" spans="1:23" s="10" customFormat="1" x14ac:dyDescent="0.4">
      <c r="A80" s="10" t="str">
        <f t="shared" si="1"/>
        <v>11 守口市-3</v>
      </c>
      <c r="B80" s="10">
        <f>+COUNTIF($H$4:H80,H80)</f>
        <v>3</v>
      </c>
      <c r="C80" s="9">
        <v>77</v>
      </c>
      <c r="D80" s="243" t="s">
        <v>70</v>
      </c>
      <c r="E80" s="244">
        <v>12701127</v>
      </c>
      <c r="F80" s="322" t="s">
        <v>155</v>
      </c>
      <c r="G80" s="430" t="s">
        <v>156</v>
      </c>
      <c r="H80" s="430" t="s">
        <v>157</v>
      </c>
      <c r="I80" s="429" t="s">
        <v>160</v>
      </c>
      <c r="J80" s="431" t="s">
        <v>664</v>
      </c>
      <c r="L80"/>
      <c r="M80"/>
    </row>
    <row r="81" spans="1:13" s="10" customFormat="1" x14ac:dyDescent="0.4">
      <c r="A81" s="10" t="str">
        <f t="shared" si="1"/>
        <v>11 守口市-4</v>
      </c>
      <c r="B81" s="10">
        <f>+COUNTIF($H$4:H81,H81)</f>
        <v>4</v>
      </c>
      <c r="C81" s="9">
        <v>78</v>
      </c>
      <c r="D81" s="243" t="s">
        <v>70</v>
      </c>
      <c r="E81" s="244">
        <v>12701131</v>
      </c>
      <c r="F81" s="322" t="s">
        <v>155</v>
      </c>
      <c r="G81" s="430" t="s">
        <v>156</v>
      </c>
      <c r="H81" s="430" t="s">
        <v>157</v>
      </c>
      <c r="I81" s="429" t="s">
        <v>161</v>
      </c>
      <c r="J81" s="431" t="s">
        <v>664</v>
      </c>
      <c r="L81"/>
      <c r="M81"/>
    </row>
    <row r="82" spans="1:13" s="10" customFormat="1" x14ac:dyDescent="0.4">
      <c r="A82" s="10" t="str">
        <f t="shared" si="1"/>
        <v>11 守口市-5</v>
      </c>
      <c r="B82" s="10">
        <f>+COUNTIF($H$4:H82,H82)</f>
        <v>5</v>
      </c>
      <c r="C82" s="9">
        <v>79</v>
      </c>
      <c r="D82" s="243" t="s">
        <v>70</v>
      </c>
      <c r="E82" s="244">
        <v>12701137</v>
      </c>
      <c r="F82" s="322" t="s">
        <v>155</v>
      </c>
      <c r="G82" s="430" t="s">
        <v>156</v>
      </c>
      <c r="H82" s="430" t="s">
        <v>157</v>
      </c>
      <c r="I82" s="429" t="s">
        <v>162</v>
      </c>
      <c r="J82" s="431" t="s">
        <v>664</v>
      </c>
      <c r="L82"/>
      <c r="M82"/>
    </row>
    <row r="83" spans="1:13" s="10" customFormat="1" x14ac:dyDescent="0.4">
      <c r="A83" s="10" t="str">
        <f t="shared" si="1"/>
        <v>11 守口市-6</v>
      </c>
      <c r="B83" s="10">
        <f>+COUNTIF($H$4:H83,H83)</f>
        <v>6</v>
      </c>
      <c r="C83" s="9">
        <v>80</v>
      </c>
      <c r="D83" s="243" t="s">
        <v>70</v>
      </c>
      <c r="E83" s="244">
        <v>12701140</v>
      </c>
      <c r="F83" s="322" t="s">
        <v>155</v>
      </c>
      <c r="G83" s="430" t="s">
        <v>156</v>
      </c>
      <c r="H83" s="430" t="s">
        <v>157</v>
      </c>
      <c r="I83" s="429" t="s">
        <v>163</v>
      </c>
      <c r="J83" s="431" t="s">
        <v>664</v>
      </c>
      <c r="L83"/>
      <c r="M83"/>
    </row>
    <row r="84" spans="1:13" s="10" customFormat="1" x14ac:dyDescent="0.4">
      <c r="A84" s="10" t="str">
        <f t="shared" si="1"/>
        <v>15 門真市-1</v>
      </c>
      <c r="B84" s="10">
        <f>+COUNTIF($H$4:H84,H84)</f>
        <v>1</v>
      </c>
      <c r="C84" s="9">
        <v>81</v>
      </c>
      <c r="D84" s="243" t="s">
        <v>70</v>
      </c>
      <c r="E84" s="244">
        <v>12701122</v>
      </c>
      <c r="F84" s="322" t="s">
        <v>155</v>
      </c>
      <c r="G84" s="430" t="s">
        <v>156</v>
      </c>
      <c r="H84" s="430" t="s">
        <v>164</v>
      </c>
      <c r="I84" s="429" t="s">
        <v>165</v>
      </c>
      <c r="J84" s="431" t="s">
        <v>664</v>
      </c>
      <c r="L84"/>
      <c r="M84"/>
    </row>
    <row r="85" spans="1:13" s="10" customFormat="1" x14ac:dyDescent="0.4">
      <c r="A85" s="10" t="str">
        <f t="shared" si="1"/>
        <v>15 門真市-2</v>
      </c>
      <c r="B85" s="10">
        <f>+COUNTIF($H$4:H85,H85)</f>
        <v>2</v>
      </c>
      <c r="C85" s="9">
        <v>82</v>
      </c>
      <c r="D85" s="243" t="s">
        <v>70</v>
      </c>
      <c r="E85" s="244">
        <v>12701139</v>
      </c>
      <c r="F85" s="322" t="s">
        <v>155</v>
      </c>
      <c r="G85" s="430" t="s">
        <v>156</v>
      </c>
      <c r="H85" s="430" t="s">
        <v>164</v>
      </c>
      <c r="I85" s="429" t="s">
        <v>166</v>
      </c>
      <c r="J85" s="431" t="s">
        <v>664</v>
      </c>
      <c r="L85"/>
      <c r="M85"/>
    </row>
    <row r="86" spans="1:13" s="10" customFormat="1" x14ac:dyDescent="0.4">
      <c r="A86" s="10" t="str">
        <f t="shared" si="1"/>
        <v>15 門真市-3</v>
      </c>
      <c r="B86" s="10">
        <f>+COUNTIF($H$4:H86,H86)</f>
        <v>3</v>
      </c>
      <c r="C86" s="9">
        <v>83</v>
      </c>
      <c r="D86" s="243" t="s">
        <v>70</v>
      </c>
      <c r="E86" s="244">
        <v>12701142</v>
      </c>
      <c r="F86" s="322" t="s">
        <v>155</v>
      </c>
      <c r="G86" s="430" t="s">
        <v>156</v>
      </c>
      <c r="H86" s="430" t="s">
        <v>164</v>
      </c>
      <c r="I86" s="429" t="s">
        <v>167</v>
      </c>
      <c r="J86" s="431" t="s">
        <v>664</v>
      </c>
      <c r="L86"/>
      <c r="M86"/>
    </row>
    <row r="87" spans="1:13" s="10" customFormat="1" x14ac:dyDescent="0.4">
      <c r="A87" s="10" t="str">
        <f t="shared" si="1"/>
        <v>15 門真市-4</v>
      </c>
      <c r="B87" s="10">
        <f>+COUNTIF($H$4:H87,H87)</f>
        <v>4</v>
      </c>
      <c r="C87" s="9">
        <v>84</v>
      </c>
      <c r="D87" s="243" t="s">
        <v>70</v>
      </c>
      <c r="E87" s="244">
        <v>12701149</v>
      </c>
      <c r="F87" s="322" t="s">
        <v>155</v>
      </c>
      <c r="G87" s="430" t="s">
        <v>156</v>
      </c>
      <c r="H87" s="430" t="s">
        <v>164</v>
      </c>
      <c r="I87" s="429" t="s">
        <v>168</v>
      </c>
      <c r="J87" s="431" t="s">
        <v>664</v>
      </c>
      <c r="L87"/>
      <c r="M87"/>
    </row>
    <row r="88" spans="1:13" s="10" customFormat="1" x14ac:dyDescent="0.4">
      <c r="A88" s="10" t="str">
        <f t="shared" si="1"/>
        <v>15 門真市-5</v>
      </c>
      <c r="B88" s="10">
        <f>+COUNTIF($H$4:H88,H88)</f>
        <v>5</v>
      </c>
      <c r="C88" s="9">
        <v>85</v>
      </c>
      <c r="D88" s="243" t="s">
        <v>70</v>
      </c>
      <c r="E88" s="244">
        <v>12701162</v>
      </c>
      <c r="F88" s="322" t="s">
        <v>155</v>
      </c>
      <c r="G88" s="430" t="s">
        <v>156</v>
      </c>
      <c r="H88" s="430" t="s">
        <v>164</v>
      </c>
      <c r="I88" s="429" t="s">
        <v>169</v>
      </c>
      <c r="J88" s="431" t="s">
        <v>664</v>
      </c>
      <c r="L88"/>
      <c r="M88"/>
    </row>
    <row r="89" spans="1:13" s="10" customFormat="1" x14ac:dyDescent="0.4">
      <c r="A89" s="10" t="str">
        <f t="shared" si="1"/>
        <v>14 大東市-1</v>
      </c>
      <c r="B89" s="10">
        <f>+COUNTIF($H$4:H89,H89)</f>
        <v>1</v>
      </c>
      <c r="C89" s="9">
        <v>86</v>
      </c>
      <c r="D89" s="243" t="s">
        <v>70</v>
      </c>
      <c r="E89" s="244">
        <v>12701115</v>
      </c>
      <c r="F89" s="322" t="s">
        <v>155</v>
      </c>
      <c r="G89" s="430" t="s">
        <v>170</v>
      </c>
      <c r="H89" s="430" t="s">
        <v>171</v>
      </c>
      <c r="I89" s="429" t="s">
        <v>172</v>
      </c>
      <c r="J89" s="431" t="s">
        <v>664</v>
      </c>
      <c r="L89"/>
      <c r="M89"/>
    </row>
    <row r="90" spans="1:13" s="10" customFormat="1" x14ac:dyDescent="0.4">
      <c r="A90" s="10" t="str">
        <f t="shared" si="1"/>
        <v>14 大東市-2</v>
      </c>
      <c r="B90" s="10">
        <f>+COUNTIF($H$4:H90,H90)</f>
        <v>2</v>
      </c>
      <c r="C90" s="9">
        <v>87</v>
      </c>
      <c r="D90" s="243" t="s">
        <v>70</v>
      </c>
      <c r="E90" s="244">
        <v>12701124</v>
      </c>
      <c r="F90" s="322" t="s">
        <v>155</v>
      </c>
      <c r="G90" s="430" t="s">
        <v>170</v>
      </c>
      <c r="H90" s="430" t="s">
        <v>171</v>
      </c>
      <c r="I90" s="429" t="s">
        <v>173</v>
      </c>
      <c r="J90" s="431" t="s">
        <v>664</v>
      </c>
      <c r="L90"/>
      <c r="M90"/>
    </row>
    <row r="91" spans="1:13" s="10" customFormat="1" x14ac:dyDescent="0.4">
      <c r="A91" s="10" t="str">
        <f t="shared" si="1"/>
        <v>14 大東市-3</v>
      </c>
      <c r="B91" s="10">
        <f>+COUNTIF($H$4:H91,H91)</f>
        <v>3</v>
      </c>
      <c r="C91" s="9">
        <v>88</v>
      </c>
      <c r="D91" s="243" t="s">
        <v>70</v>
      </c>
      <c r="E91" s="244">
        <v>12701141</v>
      </c>
      <c r="F91" s="322" t="s">
        <v>155</v>
      </c>
      <c r="G91" s="430" t="s">
        <v>170</v>
      </c>
      <c r="H91" s="430" t="s">
        <v>171</v>
      </c>
      <c r="I91" s="429" t="s">
        <v>174</v>
      </c>
      <c r="J91" s="431" t="s">
        <v>664</v>
      </c>
      <c r="L91"/>
      <c r="M91"/>
    </row>
    <row r="92" spans="1:13" s="10" customFormat="1" x14ac:dyDescent="0.4">
      <c r="A92" s="10" t="str">
        <f t="shared" si="1"/>
        <v>14 大東市-4</v>
      </c>
      <c r="B92" s="10">
        <f>+COUNTIF($H$4:H92,H92)</f>
        <v>4</v>
      </c>
      <c r="C92" s="9">
        <v>89</v>
      </c>
      <c r="D92" s="243" t="s">
        <v>70</v>
      </c>
      <c r="E92" s="244">
        <v>12701145</v>
      </c>
      <c r="F92" s="322" t="s">
        <v>155</v>
      </c>
      <c r="G92" s="430" t="s">
        <v>170</v>
      </c>
      <c r="H92" s="430" t="s">
        <v>171</v>
      </c>
      <c r="I92" s="429" t="s">
        <v>175</v>
      </c>
      <c r="J92" s="431" t="s">
        <v>664</v>
      </c>
      <c r="L92"/>
      <c r="M92"/>
    </row>
    <row r="93" spans="1:13" s="10" customFormat="1" x14ac:dyDescent="0.4">
      <c r="A93" s="10" t="str">
        <f t="shared" si="1"/>
        <v>14 大東市-5</v>
      </c>
      <c r="B93" s="10">
        <f>+COUNTIF($H$4:H93,H93)</f>
        <v>5</v>
      </c>
      <c r="C93" s="9">
        <v>90</v>
      </c>
      <c r="D93" s="243" t="s">
        <v>70</v>
      </c>
      <c r="E93" s="244">
        <v>12701151</v>
      </c>
      <c r="F93" s="322" t="s">
        <v>155</v>
      </c>
      <c r="G93" s="430" t="s">
        <v>170</v>
      </c>
      <c r="H93" s="430" t="s">
        <v>171</v>
      </c>
      <c r="I93" s="429" t="s">
        <v>176</v>
      </c>
      <c r="J93" s="431" t="s">
        <v>664</v>
      </c>
      <c r="L93"/>
      <c r="M93"/>
    </row>
    <row r="94" spans="1:13" s="10" customFormat="1" x14ac:dyDescent="0.4">
      <c r="A94" s="10" t="str">
        <f t="shared" si="1"/>
        <v>16 四條畷市-1</v>
      </c>
      <c r="B94" s="10">
        <f>+COUNTIF($H$4:H94,H94)</f>
        <v>1</v>
      </c>
      <c r="C94" s="9">
        <v>91</v>
      </c>
      <c r="D94" s="243" t="s">
        <v>70</v>
      </c>
      <c r="E94" s="244">
        <v>12701123</v>
      </c>
      <c r="F94" s="322" t="s">
        <v>155</v>
      </c>
      <c r="G94" s="430" t="s">
        <v>170</v>
      </c>
      <c r="H94" s="430" t="s">
        <v>177</v>
      </c>
      <c r="I94" s="429" t="s">
        <v>178</v>
      </c>
      <c r="J94" s="431" t="s">
        <v>664</v>
      </c>
      <c r="L94"/>
      <c r="M94"/>
    </row>
    <row r="95" spans="1:13" s="10" customFormat="1" x14ac:dyDescent="0.4">
      <c r="A95" s="10" t="str">
        <f t="shared" si="1"/>
        <v>16 四條畷市-2</v>
      </c>
      <c r="B95" s="10">
        <f>+COUNTIF($H$4:H95,H95)</f>
        <v>2</v>
      </c>
      <c r="C95" s="9">
        <v>92</v>
      </c>
      <c r="D95" s="243" t="s">
        <v>70</v>
      </c>
      <c r="E95" s="244">
        <v>12701165</v>
      </c>
      <c r="F95" s="322" t="s">
        <v>155</v>
      </c>
      <c r="G95" s="430" t="s">
        <v>170</v>
      </c>
      <c r="H95" s="430" t="s">
        <v>177</v>
      </c>
      <c r="I95" s="429" t="s">
        <v>179</v>
      </c>
      <c r="J95" s="431" t="s">
        <v>664</v>
      </c>
      <c r="L95"/>
      <c r="M95"/>
    </row>
    <row r="96" spans="1:13" s="10" customFormat="1" x14ac:dyDescent="0.4">
      <c r="A96" s="10" t="str">
        <f t="shared" si="1"/>
        <v>16 四條畷市-3</v>
      </c>
      <c r="B96" s="10">
        <f>+COUNTIF($H$4:H96,H96)</f>
        <v>3</v>
      </c>
      <c r="C96" s="9">
        <v>93</v>
      </c>
      <c r="D96" s="243" t="s">
        <v>70</v>
      </c>
      <c r="E96" s="244">
        <v>12701167</v>
      </c>
      <c r="F96" s="322" t="s">
        <v>155</v>
      </c>
      <c r="G96" s="430" t="s">
        <v>170</v>
      </c>
      <c r="H96" s="430" t="s">
        <v>177</v>
      </c>
      <c r="I96" s="429" t="s">
        <v>180</v>
      </c>
      <c r="J96" s="431" t="s">
        <v>664</v>
      </c>
      <c r="L96"/>
      <c r="M96"/>
    </row>
    <row r="97" spans="1:13" s="10" customFormat="1" x14ac:dyDescent="0.4">
      <c r="A97" s="10" t="str">
        <f t="shared" si="1"/>
        <v>17 交野市-1</v>
      </c>
      <c r="B97" s="10">
        <f>+COUNTIF($H$4:H97,H97)</f>
        <v>1</v>
      </c>
      <c r="C97" s="9">
        <v>94</v>
      </c>
      <c r="D97" s="243" t="s">
        <v>70</v>
      </c>
      <c r="E97" s="244">
        <v>12701125</v>
      </c>
      <c r="F97" s="322" t="s">
        <v>155</v>
      </c>
      <c r="G97" s="430" t="s">
        <v>170</v>
      </c>
      <c r="H97" s="430" t="s">
        <v>181</v>
      </c>
      <c r="I97" s="429" t="s">
        <v>182</v>
      </c>
      <c r="J97" s="431" t="s">
        <v>664</v>
      </c>
      <c r="L97"/>
      <c r="M97"/>
    </row>
    <row r="98" spans="1:13" s="10" customFormat="1" x14ac:dyDescent="0.4">
      <c r="A98" s="10" t="str">
        <f t="shared" si="1"/>
        <v>17 交野市-2</v>
      </c>
      <c r="B98" s="10">
        <f>+COUNTIF($H$4:H98,H98)</f>
        <v>2</v>
      </c>
      <c r="C98" s="9">
        <v>95</v>
      </c>
      <c r="D98" s="243" t="s">
        <v>70</v>
      </c>
      <c r="E98" s="244">
        <v>12701159</v>
      </c>
      <c r="F98" s="322" t="s">
        <v>155</v>
      </c>
      <c r="G98" s="430" t="s">
        <v>170</v>
      </c>
      <c r="H98" s="430" t="s">
        <v>181</v>
      </c>
      <c r="I98" s="429" t="s">
        <v>183</v>
      </c>
      <c r="J98" s="431" t="s">
        <v>664</v>
      </c>
      <c r="L98"/>
      <c r="M98"/>
    </row>
    <row r="99" spans="1:13" s="10" customFormat="1" x14ac:dyDescent="0.4">
      <c r="A99" s="10" t="str">
        <f t="shared" si="1"/>
        <v>12 枚方市-1</v>
      </c>
      <c r="B99" s="10">
        <f>+COUNTIF($H$4:H99,H99)</f>
        <v>1</v>
      </c>
      <c r="C99" s="9">
        <v>96</v>
      </c>
      <c r="D99" s="243" t="s">
        <v>70</v>
      </c>
      <c r="E99" s="244">
        <v>12701113</v>
      </c>
      <c r="F99" s="322" t="s">
        <v>155</v>
      </c>
      <c r="G99" s="430" t="s">
        <v>184</v>
      </c>
      <c r="H99" s="430" t="s">
        <v>185</v>
      </c>
      <c r="I99" s="429" t="s">
        <v>186</v>
      </c>
      <c r="J99" s="431" t="s">
        <v>807</v>
      </c>
      <c r="L99"/>
      <c r="M99"/>
    </row>
    <row r="100" spans="1:13" s="10" customFormat="1" x14ac:dyDescent="0.4">
      <c r="A100" s="10" t="str">
        <f t="shared" si="1"/>
        <v>12 枚方市-2</v>
      </c>
      <c r="B100" s="10">
        <f>+COUNTIF($H$4:H100,H100)</f>
        <v>2</v>
      </c>
      <c r="C100" s="9">
        <v>97</v>
      </c>
      <c r="D100" s="243" t="s">
        <v>70</v>
      </c>
      <c r="E100" s="244">
        <v>12701114</v>
      </c>
      <c r="F100" s="322" t="s">
        <v>155</v>
      </c>
      <c r="G100" s="430" t="s">
        <v>184</v>
      </c>
      <c r="H100" s="430" t="s">
        <v>185</v>
      </c>
      <c r="I100" s="429" t="s">
        <v>187</v>
      </c>
      <c r="J100" s="431" t="s">
        <v>807</v>
      </c>
      <c r="L100"/>
      <c r="M100"/>
    </row>
    <row r="101" spans="1:13" s="10" customFormat="1" x14ac:dyDescent="0.4">
      <c r="A101" s="10" t="str">
        <f t="shared" si="1"/>
        <v>12 枚方市-3</v>
      </c>
      <c r="B101" s="10">
        <f>+COUNTIF($H$4:H101,H101)</f>
        <v>3</v>
      </c>
      <c r="C101" s="9">
        <v>98</v>
      </c>
      <c r="D101" s="243" t="s">
        <v>70</v>
      </c>
      <c r="E101" s="244">
        <v>12701116</v>
      </c>
      <c r="F101" s="322" t="s">
        <v>155</v>
      </c>
      <c r="G101" s="430" t="s">
        <v>184</v>
      </c>
      <c r="H101" s="430" t="s">
        <v>185</v>
      </c>
      <c r="I101" s="429" t="s">
        <v>188</v>
      </c>
      <c r="J101" s="431" t="s">
        <v>664</v>
      </c>
      <c r="L101"/>
      <c r="M101"/>
    </row>
    <row r="102" spans="1:13" s="10" customFormat="1" x14ac:dyDescent="0.4">
      <c r="A102" s="10" t="str">
        <f t="shared" si="1"/>
        <v>12 枚方市-4</v>
      </c>
      <c r="B102" s="10">
        <f>+COUNTIF($H$4:H102,H102)</f>
        <v>4</v>
      </c>
      <c r="C102" s="9">
        <v>99</v>
      </c>
      <c r="D102" s="243" t="s">
        <v>70</v>
      </c>
      <c r="E102" s="244">
        <v>12701118</v>
      </c>
      <c r="F102" s="322" t="s">
        <v>155</v>
      </c>
      <c r="G102" s="430" t="s">
        <v>184</v>
      </c>
      <c r="H102" s="430" t="s">
        <v>185</v>
      </c>
      <c r="I102" s="429" t="s">
        <v>189</v>
      </c>
      <c r="J102" s="431" t="s">
        <v>664</v>
      </c>
      <c r="L102"/>
      <c r="M102"/>
    </row>
    <row r="103" spans="1:13" s="10" customFormat="1" x14ac:dyDescent="0.4">
      <c r="A103" s="10" t="str">
        <f t="shared" si="1"/>
        <v>12 枚方市-5</v>
      </c>
      <c r="B103" s="10">
        <f>+COUNTIF($H$4:H103,H103)</f>
        <v>5</v>
      </c>
      <c r="C103" s="9">
        <v>100</v>
      </c>
      <c r="D103" s="243" t="s">
        <v>70</v>
      </c>
      <c r="E103" s="244">
        <v>12701119</v>
      </c>
      <c r="F103" s="322" t="s">
        <v>155</v>
      </c>
      <c r="G103" s="430" t="s">
        <v>184</v>
      </c>
      <c r="H103" s="430" t="s">
        <v>185</v>
      </c>
      <c r="I103" s="429" t="s">
        <v>190</v>
      </c>
      <c r="J103" s="431" t="s">
        <v>809</v>
      </c>
      <c r="L103"/>
      <c r="M103"/>
    </row>
    <row r="104" spans="1:13" s="10" customFormat="1" x14ac:dyDescent="0.4">
      <c r="A104" s="10" t="str">
        <f t="shared" si="1"/>
        <v>12 枚方市-6</v>
      </c>
      <c r="B104" s="10">
        <f>+COUNTIF($H$4:H104,H104)</f>
        <v>6</v>
      </c>
      <c r="C104" s="9">
        <v>101</v>
      </c>
      <c r="D104" s="243" t="s">
        <v>70</v>
      </c>
      <c r="E104" s="244">
        <v>12701121</v>
      </c>
      <c r="F104" s="322" t="s">
        <v>155</v>
      </c>
      <c r="G104" s="430" t="s">
        <v>184</v>
      </c>
      <c r="H104" s="430" t="s">
        <v>185</v>
      </c>
      <c r="I104" s="429" t="s">
        <v>191</v>
      </c>
      <c r="J104" s="431" t="s">
        <v>807</v>
      </c>
      <c r="L104"/>
      <c r="M104"/>
    </row>
    <row r="105" spans="1:13" s="10" customFormat="1" x14ac:dyDescent="0.4">
      <c r="A105" s="10" t="str">
        <f t="shared" si="1"/>
        <v>12 枚方市-7</v>
      </c>
      <c r="B105" s="10">
        <f>+COUNTIF($H$4:H105,H105)</f>
        <v>7</v>
      </c>
      <c r="C105" s="9">
        <v>102</v>
      </c>
      <c r="D105" s="243" t="s">
        <v>70</v>
      </c>
      <c r="E105" s="244">
        <v>12701126</v>
      </c>
      <c r="F105" s="322" t="s">
        <v>155</v>
      </c>
      <c r="G105" s="430" t="s">
        <v>184</v>
      </c>
      <c r="H105" s="430" t="s">
        <v>185</v>
      </c>
      <c r="I105" s="429" t="s">
        <v>192</v>
      </c>
      <c r="J105" s="431" t="s">
        <v>664</v>
      </c>
      <c r="L105"/>
      <c r="M105"/>
    </row>
    <row r="106" spans="1:13" s="10" customFormat="1" x14ac:dyDescent="0.4">
      <c r="A106" s="10" t="str">
        <f t="shared" si="1"/>
        <v>12 枚方市-8</v>
      </c>
      <c r="B106" s="10">
        <f>+COUNTIF($H$4:H106,H106)</f>
        <v>8</v>
      </c>
      <c r="C106" s="9">
        <v>103</v>
      </c>
      <c r="D106" s="243" t="s">
        <v>70</v>
      </c>
      <c r="E106" s="244">
        <v>12701132</v>
      </c>
      <c r="F106" s="322" t="s">
        <v>155</v>
      </c>
      <c r="G106" s="430" t="s">
        <v>184</v>
      </c>
      <c r="H106" s="430" t="s">
        <v>185</v>
      </c>
      <c r="I106" s="429" t="s">
        <v>193</v>
      </c>
      <c r="J106" s="431" t="s">
        <v>664</v>
      </c>
      <c r="L106"/>
      <c r="M106"/>
    </row>
    <row r="107" spans="1:13" s="10" customFormat="1" x14ac:dyDescent="0.4">
      <c r="A107" s="10" t="str">
        <f t="shared" si="1"/>
        <v>12 枚方市-9</v>
      </c>
      <c r="B107" s="10">
        <f>+COUNTIF($H$4:H107,H107)</f>
        <v>9</v>
      </c>
      <c r="C107" s="9">
        <v>104</v>
      </c>
      <c r="D107" s="243" t="s">
        <v>70</v>
      </c>
      <c r="E107" s="244">
        <v>12701133</v>
      </c>
      <c r="F107" s="322" t="s">
        <v>155</v>
      </c>
      <c r="G107" s="430" t="s">
        <v>184</v>
      </c>
      <c r="H107" s="430" t="s">
        <v>185</v>
      </c>
      <c r="I107" s="429" t="s">
        <v>194</v>
      </c>
      <c r="J107" s="431" t="s">
        <v>664</v>
      </c>
      <c r="L107"/>
      <c r="M107"/>
    </row>
    <row r="108" spans="1:13" s="10" customFormat="1" x14ac:dyDescent="0.4">
      <c r="A108" s="10" t="str">
        <f t="shared" si="1"/>
        <v>12 枚方市-10</v>
      </c>
      <c r="B108" s="10">
        <f>+COUNTIF($H$4:H108,H108)</f>
        <v>10</v>
      </c>
      <c r="C108" s="9">
        <v>105</v>
      </c>
      <c r="D108" s="243" t="s">
        <v>70</v>
      </c>
      <c r="E108" s="244">
        <v>12701136</v>
      </c>
      <c r="F108" s="322" t="s">
        <v>155</v>
      </c>
      <c r="G108" s="430" t="s">
        <v>184</v>
      </c>
      <c r="H108" s="430" t="s">
        <v>185</v>
      </c>
      <c r="I108" s="429" t="s">
        <v>625</v>
      </c>
      <c r="J108" s="431" t="s">
        <v>664</v>
      </c>
      <c r="L108"/>
      <c r="M108"/>
    </row>
    <row r="109" spans="1:13" s="10" customFormat="1" x14ac:dyDescent="0.4">
      <c r="A109" s="10" t="str">
        <f t="shared" si="1"/>
        <v>12 枚方市-11</v>
      </c>
      <c r="B109" s="10">
        <f>+COUNTIF($H$4:H109,H109)</f>
        <v>11</v>
      </c>
      <c r="C109" s="9">
        <v>106</v>
      </c>
      <c r="D109" s="243" t="s">
        <v>70</v>
      </c>
      <c r="E109" s="244">
        <v>12701143</v>
      </c>
      <c r="F109" s="322" t="s">
        <v>155</v>
      </c>
      <c r="G109" s="430" t="s">
        <v>184</v>
      </c>
      <c r="H109" s="430" t="s">
        <v>185</v>
      </c>
      <c r="I109" s="429" t="s">
        <v>195</v>
      </c>
      <c r="J109" s="431" t="s">
        <v>664</v>
      </c>
      <c r="L109"/>
      <c r="M109"/>
    </row>
    <row r="110" spans="1:13" s="10" customFormat="1" x14ac:dyDescent="0.4">
      <c r="A110" s="10" t="str">
        <f t="shared" si="1"/>
        <v>12 枚方市-12</v>
      </c>
      <c r="B110" s="10">
        <f>+COUNTIF($H$4:H110,H110)</f>
        <v>12</v>
      </c>
      <c r="C110" s="9">
        <v>107</v>
      </c>
      <c r="D110" s="243" t="s">
        <v>70</v>
      </c>
      <c r="E110" s="244">
        <v>12701144</v>
      </c>
      <c r="F110" s="322" t="s">
        <v>155</v>
      </c>
      <c r="G110" s="430" t="s">
        <v>184</v>
      </c>
      <c r="H110" s="430" t="s">
        <v>185</v>
      </c>
      <c r="I110" s="429" t="s">
        <v>196</v>
      </c>
      <c r="J110" s="431" t="s">
        <v>664</v>
      </c>
      <c r="L110"/>
      <c r="M110"/>
    </row>
    <row r="111" spans="1:13" s="10" customFormat="1" x14ac:dyDescent="0.4">
      <c r="A111" s="10" t="str">
        <f t="shared" si="1"/>
        <v>12 枚方市-13</v>
      </c>
      <c r="B111" s="10">
        <f>+COUNTIF($H$4:H111,H111)</f>
        <v>13</v>
      </c>
      <c r="C111" s="9">
        <v>108</v>
      </c>
      <c r="D111" s="243" t="s">
        <v>70</v>
      </c>
      <c r="E111" s="244">
        <v>12701148</v>
      </c>
      <c r="F111" s="322" t="s">
        <v>155</v>
      </c>
      <c r="G111" s="430" t="s">
        <v>184</v>
      </c>
      <c r="H111" s="430" t="s">
        <v>185</v>
      </c>
      <c r="I111" s="429" t="s">
        <v>197</v>
      </c>
      <c r="J111" s="431" t="s">
        <v>664</v>
      </c>
      <c r="L111"/>
      <c r="M111"/>
    </row>
    <row r="112" spans="1:13" s="10" customFormat="1" x14ac:dyDescent="0.4">
      <c r="A112" s="10" t="str">
        <f t="shared" si="1"/>
        <v>12 枚方市-14</v>
      </c>
      <c r="B112" s="10">
        <f>+COUNTIF($H$4:H112,H112)</f>
        <v>14</v>
      </c>
      <c r="C112" s="9">
        <v>109</v>
      </c>
      <c r="D112" s="243" t="s">
        <v>70</v>
      </c>
      <c r="E112" s="244">
        <v>12701150</v>
      </c>
      <c r="F112" s="322" t="s">
        <v>155</v>
      </c>
      <c r="G112" s="430" t="s">
        <v>184</v>
      </c>
      <c r="H112" s="430" t="s">
        <v>185</v>
      </c>
      <c r="I112" s="429" t="s">
        <v>198</v>
      </c>
      <c r="J112" s="431" t="s">
        <v>664</v>
      </c>
      <c r="L112"/>
      <c r="M112"/>
    </row>
    <row r="113" spans="1:13" s="10" customFormat="1" x14ac:dyDescent="0.4">
      <c r="A113" s="10" t="str">
        <f t="shared" si="1"/>
        <v>12 枚方市-15</v>
      </c>
      <c r="B113" s="10">
        <f>+COUNTIF($H$4:H113,H113)</f>
        <v>15</v>
      </c>
      <c r="C113" s="9">
        <v>110</v>
      </c>
      <c r="D113" s="243" t="s">
        <v>70</v>
      </c>
      <c r="E113" s="244">
        <v>12701152</v>
      </c>
      <c r="F113" s="322" t="s">
        <v>155</v>
      </c>
      <c r="G113" s="430" t="s">
        <v>184</v>
      </c>
      <c r="H113" s="430" t="s">
        <v>185</v>
      </c>
      <c r="I113" s="429" t="s">
        <v>199</v>
      </c>
      <c r="J113" s="431" t="s">
        <v>664</v>
      </c>
      <c r="L113"/>
      <c r="M113"/>
    </row>
    <row r="114" spans="1:13" s="10" customFormat="1" x14ac:dyDescent="0.4">
      <c r="A114" s="10" t="str">
        <f t="shared" si="1"/>
        <v>12 枚方市-16</v>
      </c>
      <c r="B114" s="10">
        <f>+COUNTIF($H$4:H114,H114)</f>
        <v>16</v>
      </c>
      <c r="C114" s="9">
        <v>111</v>
      </c>
      <c r="D114" s="243" t="s">
        <v>70</v>
      </c>
      <c r="E114" s="244">
        <v>12701156</v>
      </c>
      <c r="F114" s="322" t="s">
        <v>155</v>
      </c>
      <c r="G114" s="430" t="s">
        <v>184</v>
      </c>
      <c r="H114" s="430" t="s">
        <v>185</v>
      </c>
      <c r="I114" s="429" t="s">
        <v>200</v>
      </c>
      <c r="J114" s="431" t="s">
        <v>664</v>
      </c>
      <c r="L114"/>
      <c r="M114"/>
    </row>
    <row r="115" spans="1:13" s="10" customFormat="1" x14ac:dyDescent="0.4">
      <c r="A115" s="10" t="str">
        <f t="shared" si="1"/>
        <v>12 枚方市-17</v>
      </c>
      <c r="B115" s="10">
        <f>+COUNTIF($H$4:H115,H115)</f>
        <v>17</v>
      </c>
      <c r="C115" s="9">
        <v>112</v>
      </c>
      <c r="D115" s="243" t="s">
        <v>70</v>
      </c>
      <c r="E115" s="244">
        <v>12701160</v>
      </c>
      <c r="F115" s="322" t="s">
        <v>155</v>
      </c>
      <c r="G115" s="430" t="s">
        <v>184</v>
      </c>
      <c r="H115" s="430" t="s">
        <v>185</v>
      </c>
      <c r="I115" s="429" t="s">
        <v>201</v>
      </c>
      <c r="J115" s="431" t="s">
        <v>664</v>
      </c>
      <c r="L115"/>
      <c r="M115"/>
    </row>
    <row r="116" spans="1:13" s="10" customFormat="1" x14ac:dyDescent="0.4">
      <c r="A116" s="10" t="str">
        <f t="shared" si="1"/>
        <v>12 枚方市-18</v>
      </c>
      <c r="B116" s="10">
        <f>+COUNTIF($H$4:H116,H116)</f>
        <v>18</v>
      </c>
      <c r="C116" s="9">
        <v>113</v>
      </c>
      <c r="D116" s="243" t="s">
        <v>70</v>
      </c>
      <c r="E116" s="244">
        <v>12701161</v>
      </c>
      <c r="F116" s="322" t="s">
        <v>155</v>
      </c>
      <c r="G116" s="430" t="s">
        <v>184</v>
      </c>
      <c r="H116" s="430" t="s">
        <v>185</v>
      </c>
      <c r="I116" s="429" t="s">
        <v>202</v>
      </c>
      <c r="J116" s="431" t="s">
        <v>664</v>
      </c>
      <c r="L116"/>
      <c r="M116"/>
    </row>
    <row r="117" spans="1:13" s="10" customFormat="1" x14ac:dyDescent="0.4">
      <c r="A117" s="10" t="str">
        <f t="shared" si="1"/>
        <v>12 枚方市-19</v>
      </c>
      <c r="B117" s="10">
        <f>+COUNTIF($H$4:H117,H117)</f>
        <v>19</v>
      </c>
      <c r="C117" s="9">
        <v>114</v>
      </c>
      <c r="D117" s="243" t="s">
        <v>70</v>
      </c>
      <c r="E117" s="244">
        <v>12701164</v>
      </c>
      <c r="F117" s="322" t="s">
        <v>155</v>
      </c>
      <c r="G117" s="430" t="s">
        <v>184</v>
      </c>
      <c r="H117" s="430" t="s">
        <v>185</v>
      </c>
      <c r="I117" s="429" t="s">
        <v>203</v>
      </c>
      <c r="J117" s="431" t="s">
        <v>664</v>
      </c>
      <c r="L117"/>
      <c r="M117"/>
    </row>
    <row r="118" spans="1:13" s="10" customFormat="1" x14ac:dyDescent="0.4">
      <c r="A118" s="10" t="str">
        <f t="shared" si="1"/>
        <v>12 枚方市-20</v>
      </c>
      <c r="B118" s="10">
        <f>+COUNTIF($H$4:H118,H118)</f>
        <v>20</v>
      </c>
      <c r="C118" s="9">
        <v>115</v>
      </c>
      <c r="D118" s="243" t="s">
        <v>70</v>
      </c>
      <c r="E118" s="244">
        <v>12701166</v>
      </c>
      <c r="F118" s="322" t="s">
        <v>155</v>
      </c>
      <c r="G118" s="430" t="s">
        <v>184</v>
      </c>
      <c r="H118" s="430" t="s">
        <v>185</v>
      </c>
      <c r="I118" s="429" t="s">
        <v>204</v>
      </c>
      <c r="J118" s="431" t="s">
        <v>664</v>
      </c>
      <c r="L118"/>
      <c r="M118"/>
    </row>
    <row r="119" spans="1:13" s="10" customFormat="1" x14ac:dyDescent="0.4">
      <c r="A119" s="10" t="str">
        <f t="shared" si="1"/>
        <v>12 枚方市-21</v>
      </c>
      <c r="B119" s="10">
        <f>+COUNTIF($H$4:H119,H119)</f>
        <v>21</v>
      </c>
      <c r="C119" s="9">
        <v>116</v>
      </c>
      <c r="D119" s="243" t="s">
        <v>70</v>
      </c>
      <c r="E119" s="244">
        <v>12701168</v>
      </c>
      <c r="F119" s="322" t="s">
        <v>155</v>
      </c>
      <c r="G119" s="430" t="s">
        <v>184</v>
      </c>
      <c r="H119" s="430" t="s">
        <v>185</v>
      </c>
      <c r="I119" s="429" t="s">
        <v>205</v>
      </c>
      <c r="J119" s="431" t="s">
        <v>664</v>
      </c>
      <c r="L119"/>
      <c r="M119"/>
    </row>
    <row r="120" spans="1:13" s="10" customFormat="1" x14ac:dyDescent="0.4">
      <c r="A120" s="10" t="str">
        <f t="shared" si="1"/>
        <v>12 枚方市-22</v>
      </c>
      <c r="B120" s="10">
        <f>+COUNTIF($H$4:H120,H120)</f>
        <v>22</v>
      </c>
      <c r="C120" s="9">
        <v>117</v>
      </c>
      <c r="D120" s="243" t="s">
        <v>70</v>
      </c>
      <c r="E120" s="244">
        <v>12701169</v>
      </c>
      <c r="F120" s="322" t="s">
        <v>155</v>
      </c>
      <c r="G120" s="430" t="s">
        <v>184</v>
      </c>
      <c r="H120" s="430" t="s">
        <v>185</v>
      </c>
      <c r="I120" s="429" t="s">
        <v>206</v>
      </c>
      <c r="J120" s="431" t="s">
        <v>664</v>
      </c>
      <c r="L120"/>
      <c r="M120"/>
    </row>
    <row r="121" spans="1:13" s="10" customFormat="1" x14ac:dyDescent="0.4">
      <c r="A121" s="10" t="str">
        <f t="shared" si="1"/>
        <v>13 寝屋川市-1</v>
      </c>
      <c r="B121" s="10">
        <f>+COUNTIF($H$4:H121,H121)</f>
        <v>1</v>
      </c>
      <c r="C121" s="9">
        <v>118</v>
      </c>
      <c r="D121" s="243" t="s">
        <v>70</v>
      </c>
      <c r="E121" s="244">
        <v>12701128</v>
      </c>
      <c r="F121" s="322" t="s">
        <v>155</v>
      </c>
      <c r="G121" s="430" t="s">
        <v>207</v>
      </c>
      <c r="H121" s="430" t="s">
        <v>208</v>
      </c>
      <c r="I121" s="429" t="s">
        <v>209</v>
      </c>
      <c r="J121" s="431" t="s">
        <v>664</v>
      </c>
      <c r="L121"/>
      <c r="M121"/>
    </row>
    <row r="122" spans="1:13" s="10" customFormat="1" x14ac:dyDescent="0.4">
      <c r="A122" s="10" t="str">
        <f t="shared" si="1"/>
        <v>13 寝屋川市-2</v>
      </c>
      <c r="B122" s="10">
        <f>+COUNTIF($H$4:H122,H122)</f>
        <v>2</v>
      </c>
      <c r="C122" s="9">
        <v>119</v>
      </c>
      <c r="D122" s="243" t="s">
        <v>70</v>
      </c>
      <c r="E122" s="244">
        <v>12701129</v>
      </c>
      <c r="F122" s="322" t="s">
        <v>155</v>
      </c>
      <c r="G122" s="430" t="s">
        <v>207</v>
      </c>
      <c r="H122" s="430" t="s">
        <v>208</v>
      </c>
      <c r="I122" s="429" t="s">
        <v>210</v>
      </c>
      <c r="J122" s="431" t="s">
        <v>664</v>
      </c>
      <c r="L122"/>
      <c r="M122"/>
    </row>
    <row r="123" spans="1:13" s="10" customFormat="1" x14ac:dyDescent="0.4">
      <c r="A123" s="10" t="str">
        <f t="shared" si="1"/>
        <v>13 寝屋川市-3</v>
      </c>
      <c r="B123" s="10">
        <f>+COUNTIF($H$4:H123,H123)</f>
        <v>3</v>
      </c>
      <c r="C123" s="9">
        <v>120</v>
      </c>
      <c r="D123" s="243" t="s">
        <v>70</v>
      </c>
      <c r="E123" s="244">
        <v>12701130</v>
      </c>
      <c r="F123" s="322" t="s">
        <v>155</v>
      </c>
      <c r="G123" s="430" t="s">
        <v>207</v>
      </c>
      <c r="H123" s="430" t="s">
        <v>208</v>
      </c>
      <c r="I123" s="429" t="s">
        <v>211</v>
      </c>
      <c r="J123" s="431" t="s">
        <v>664</v>
      </c>
      <c r="L123"/>
      <c r="M123"/>
    </row>
    <row r="124" spans="1:13" s="10" customFormat="1" x14ac:dyDescent="0.4">
      <c r="A124" s="10" t="str">
        <f t="shared" si="1"/>
        <v>13 寝屋川市-4</v>
      </c>
      <c r="B124" s="10">
        <f>+COUNTIF($H$4:H124,H124)</f>
        <v>4</v>
      </c>
      <c r="C124" s="9">
        <v>121</v>
      </c>
      <c r="D124" s="243" t="s">
        <v>70</v>
      </c>
      <c r="E124" s="244">
        <v>12701134</v>
      </c>
      <c r="F124" s="322" t="s">
        <v>155</v>
      </c>
      <c r="G124" s="430" t="s">
        <v>207</v>
      </c>
      <c r="H124" s="430" t="s">
        <v>208</v>
      </c>
      <c r="I124" s="429" t="s">
        <v>212</v>
      </c>
      <c r="J124" s="431" t="s">
        <v>664</v>
      </c>
      <c r="L124"/>
      <c r="M124"/>
    </row>
    <row r="125" spans="1:13" s="10" customFormat="1" x14ac:dyDescent="0.4">
      <c r="A125" s="10" t="str">
        <f t="shared" si="1"/>
        <v>13 寝屋川市-5</v>
      </c>
      <c r="B125" s="10">
        <f>+COUNTIF($H$4:H125,H125)</f>
        <v>5</v>
      </c>
      <c r="C125" s="9">
        <v>122</v>
      </c>
      <c r="D125" s="243" t="s">
        <v>70</v>
      </c>
      <c r="E125" s="244">
        <v>12701138</v>
      </c>
      <c r="F125" s="322" t="s">
        <v>155</v>
      </c>
      <c r="G125" s="430" t="s">
        <v>207</v>
      </c>
      <c r="H125" s="430" t="s">
        <v>208</v>
      </c>
      <c r="I125" s="429" t="s">
        <v>213</v>
      </c>
      <c r="J125" s="431" t="s">
        <v>664</v>
      </c>
      <c r="L125"/>
      <c r="M125"/>
    </row>
    <row r="126" spans="1:13" s="10" customFormat="1" x14ac:dyDescent="0.4">
      <c r="A126" s="10" t="str">
        <f t="shared" si="1"/>
        <v>13 寝屋川市-6</v>
      </c>
      <c r="B126" s="10">
        <f>+COUNTIF($H$4:H126,H126)</f>
        <v>6</v>
      </c>
      <c r="C126" s="9">
        <v>123</v>
      </c>
      <c r="D126" s="243" t="s">
        <v>70</v>
      </c>
      <c r="E126" s="244">
        <v>12701146</v>
      </c>
      <c r="F126" s="322" t="s">
        <v>155</v>
      </c>
      <c r="G126" s="430" t="s">
        <v>207</v>
      </c>
      <c r="H126" s="430" t="s">
        <v>208</v>
      </c>
      <c r="I126" s="429" t="s">
        <v>214</v>
      </c>
      <c r="J126" s="431" t="s">
        <v>664</v>
      </c>
      <c r="L126"/>
      <c r="M126"/>
    </row>
    <row r="127" spans="1:13" s="10" customFormat="1" x14ac:dyDescent="0.4">
      <c r="A127" s="10" t="str">
        <f t="shared" si="1"/>
        <v>13 寝屋川市-7</v>
      </c>
      <c r="B127" s="10">
        <f>+COUNTIF($H$4:H127,H127)</f>
        <v>7</v>
      </c>
      <c r="C127" s="9">
        <v>124</v>
      </c>
      <c r="D127" s="243" t="s">
        <v>70</v>
      </c>
      <c r="E127" s="244">
        <v>12701147</v>
      </c>
      <c r="F127" s="322" t="s">
        <v>155</v>
      </c>
      <c r="G127" s="430" t="s">
        <v>207</v>
      </c>
      <c r="H127" s="430" t="s">
        <v>208</v>
      </c>
      <c r="I127" s="429" t="s">
        <v>215</v>
      </c>
      <c r="J127" s="431" t="s">
        <v>664</v>
      </c>
      <c r="L127"/>
      <c r="M127"/>
    </row>
    <row r="128" spans="1:13" s="10" customFormat="1" x14ac:dyDescent="0.4">
      <c r="A128" s="10" t="str">
        <f t="shared" si="1"/>
        <v>13 寝屋川市-8</v>
      </c>
      <c r="B128" s="10">
        <f>+COUNTIF($H$4:H128,H128)</f>
        <v>8</v>
      </c>
      <c r="C128" s="9">
        <v>125</v>
      </c>
      <c r="D128" s="243" t="s">
        <v>70</v>
      </c>
      <c r="E128" s="244">
        <v>12701153</v>
      </c>
      <c r="F128" s="322" t="s">
        <v>155</v>
      </c>
      <c r="G128" s="430" t="s">
        <v>207</v>
      </c>
      <c r="H128" s="430" t="s">
        <v>208</v>
      </c>
      <c r="I128" s="429" t="s">
        <v>216</v>
      </c>
      <c r="J128" s="431" t="s">
        <v>664</v>
      </c>
      <c r="L128"/>
      <c r="M128"/>
    </row>
    <row r="129" spans="1:13" s="10" customFormat="1" x14ac:dyDescent="0.4">
      <c r="A129" s="10" t="str">
        <f t="shared" si="1"/>
        <v>13 寝屋川市-9</v>
      </c>
      <c r="B129" s="10">
        <f>+COUNTIF($H$4:H129,H129)</f>
        <v>9</v>
      </c>
      <c r="C129" s="9">
        <v>126</v>
      </c>
      <c r="D129" s="243" t="s">
        <v>70</v>
      </c>
      <c r="E129" s="244">
        <v>12701154</v>
      </c>
      <c r="F129" s="322" t="s">
        <v>155</v>
      </c>
      <c r="G129" s="430" t="s">
        <v>207</v>
      </c>
      <c r="H129" s="430" t="s">
        <v>208</v>
      </c>
      <c r="I129" s="429" t="s">
        <v>217</v>
      </c>
      <c r="J129" s="431" t="s">
        <v>664</v>
      </c>
      <c r="L129"/>
      <c r="M129"/>
    </row>
    <row r="130" spans="1:13" s="10" customFormat="1" x14ac:dyDescent="0.4">
      <c r="A130" s="10" t="str">
        <f t="shared" si="1"/>
        <v>13 寝屋川市-10</v>
      </c>
      <c r="B130" s="10">
        <f>+COUNTIF($H$4:H130,H130)</f>
        <v>10</v>
      </c>
      <c r="C130" s="9">
        <v>127</v>
      </c>
      <c r="D130" s="243" t="s">
        <v>70</v>
      </c>
      <c r="E130" s="244">
        <v>12701155</v>
      </c>
      <c r="F130" s="322" t="s">
        <v>155</v>
      </c>
      <c r="G130" s="430" t="s">
        <v>207</v>
      </c>
      <c r="H130" s="430" t="s">
        <v>208</v>
      </c>
      <c r="I130" s="429" t="s">
        <v>218</v>
      </c>
      <c r="J130" s="431" t="s">
        <v>664</v>
      </c>
      <c r="L130"/>
      <c r="M130"/>
    </row>
    <row r="131" spans="1:13" s="10" customFormat="1" x14ac:dyDescent="0.4">
      <c r="A131" s="10" t="str">
        <f t="shared" si="1"/>
        <v>13 寝屋川市-11</v>
      </c>
      <c r="B131" s="10">
        <f>+COUNTIF($H$4:H131,H131)</f>
        <v>11</v>
      </c>
      <c r="C131" s="9">
        <v>128</v>
      </c>
      <c r="D131" s="243" t="s">
        <v>70</v>
      </c>
      <c r="E131" s="244">
        <v>12701157</v>
      </c>
      <c r="F131" s="322" t="s">
        <v>155</v>
      </c>
      <c r="G131" s="430" t="s">
        <v>207</v>
      </c>
      <c r="H131" s="430" t="s">
        <v>208</v>
      </c>
      <c r="I131" s="429" t="s">
        <v>219</v>
      </c>
      <c r="J131" s="431" t="s">
        <v>664</v>
      </c>
      <c r="L131"/>
      <c r="M131"/>
    </row>
    <row r="132" spans="1:13" s="10" customFormat="1" x14ac:dyDescent="0.4">
      <c r="A132" s="10" t="str">
        <f t="shared" si="1"/>
        <v>13 寝屋川市-12</v>
      </c>
      <c r="B132" s="10">
        <f>+COUNTIF($H$4:H132,H132)</f>
        <v>12</v>
      </c>
      <c r="C132" s="9">
        <v>129</v>
      </c>
      <c r="D132" s="243" t="s">
        <v>70</v>
      </c>
      <c r="E132" s="244">
        <v>12701158</v>
      </c>
      <c r="F132" s="322" t="s">
        <v>155</v>
      </c>
      <c r="G132" s="430" t="s">
        <v>207</v>
      </c>
      <c r="H132" s="430" t="s">
        <v>208</v>
      </c>
      <c r="I132" s="429" t="s">
        <v>220</v>
      </c>
      <c r="J132" s="431" t="s">
        <v>664</v>
      </c>
      <c r="L132"/>
      <c r="M132"/>
    </row>
    <row r="133" spans="1:13" s="10" customFormat="1" x14ac:dyDescent="0.4">
      <c r="A133" s="10" t="str">
        <f t="shared" ref="A133:A196" si="2">+H133&amp;"-"&amp;B133</f>
        <v>13 寝屋川市-13</v>
      </c>
      <c r="B133" s="10">
        <f>+COUNTIF($H$4:H133,H133)</f>
        <v>13</v>
      </c>
      <c r="C133" s="9">
        <v>130</v>
      </c>
      <c r="D133" s="243" t="s">
        <v>70</v>
      </c>
      <c r="E133" s="244">
        <v>12703081</v>
      </c>
      <c r="F133" s="322" t="s">
        <v>155</v>
      </c>
      <c r="G133" s="430" t="s">
        <v>207</v>
      </c>
      <c r="H133" s="430" t="s">
        <v>208</v>
      </c>
      <c r="I133" s="429" t="s">
        <v>221</v>
      </c>
      <c r="J133" s="431" t="s">
        <v>664</v>
      </c>
      <c r="L133"/>
      <c r="M133"/>
    </row>
    <row r="134" spans="1:13" s="10" customFormat="1" x14ac:dyDescent="0.4">
      <c r="A134" s="10" t="str">
        <f t="shared" si="2"/>
        <v>19 柏原市-1</v>
      </c>
      <c r="B134" s="10">
        <f>+COUNTIF($H$4:H134,H134)</f>
        <v>1</v>
      </c>
      <c r="C134" s="9">
        <v>131</v>
      </c>
      <c r="D134" s="243" t="s">
        <v>70</v>
      </c>
      <c r="E134" s="244">
        <v>12701211</v>
      </c>
      <c r="F134" s="322" t="s">
        <v>222</v>
      </c>
      <c r="G134" s="430" t="s">
        <v>223</v>
      </c>
      <c r="H134" s="430" t="s">
        <v>224</v>
      </c>
      <c r="I134" s="429" t="s">
        <v>225</v>
      </c>
      <c r="J134" s="431" t="s">
        <v>809</v>
      </c>
      <c r="L134"/>
      <c r="M134"/>
    </row>
    <row r="135" spans="1:13" s="10" customFormat="1" x14ac:dyDescent="0.4">
      <c r="A135" s="10" t="str">
        <f t="shared" si="2"/>
        <v>19 柏原市-2</v>
      </c>
      <c r="B135" s="10">
        <f>+COUNTIF($H$4:H135,H135)</f>
        <v>2</v>
      </c>
      <c r="C135" s="9">
        <v>132</v>
      </c>
      <c r="D135" s="243" t="s">
        <v>70</v>
      </c>
      <c r="E135" s="244">
        <v>12701232</v>
      </c>
      <c r="F135" s="322" t="s">
        <v>222</v>
      </c>
      <c r="G135" s="430" t="s">
        <v>223</v>
      </c>
      <c r="H135" s="430" t="s">
        <v>224</v>
      </c>
      <c r="I135" s="429" t="s">
        <v>226</v>
      </c>
      <c r="J135" s="431" t="s">
        <v>664</v>
      </c>
      <c r="L135"/>
      <c r="M135"/>
    </row>
    <row r="136" spans="1:13" s="10" customFormat="1" x14ac:dyDescent="0.4">
      <c r="A136" s="10" t="str">
        <f t="shared" si="2"/>
        <v>20 東大阪市-1</v>
      </c>
      <c r="B136" s="10">
        <f>+COUNTIF($H$4:H136,H136)</f>
        <v>1</v>
      </c>
      <c r="C136" s="9">
        <v>133</v>
      </c>
      <c r="D136" s="243" t="s">
        <v>70</v>
      </c>
      <c r="E136" s="244">
        <v>12701204</v>
      </c>
      <c r="F136" s="322" t="s">
        <v>222</v>
      </c>
      <c r="G136" s="430" t="s">
        <v>227</v>
      </c>
      <c r="H136" s="430" t="s">
        <v>228</v>
      </c>
      <c r="I136" s="429" t="s">
        <v>229</v>
      </c>
      <c r="J136" s="431" t="s">
        <v>809</v>
      </c>
      <c r="L136"/>
      <c r="M136"/>
    </row>
    <row r="137" spans="1:13" s="10" customFormat="1" x14ac:dyDescent="0.4">
      <c r="A137" s="10" t="str">
        <f t="shared" si="2"/>
        <v>20 東大阪市-2</v>
      </c>
      <c r="B137" s="10">
        <f>+COUNTIF($H$4:H137,H137)</f>
        <v>2</v>
      </c>
      <c r="C137" s="9">
        <v>134</v>
      </c>
      <c r="D137" s="243" t="s">
        <v>70</v>
      </c>
      <c r="E137" s="244">
        <v>12701207</v>
      </c>
      <c r="F137" s="322" t="s">
        <v>222</v>
      </c>
      <c r="G137" s="430" t="s">
        <v>227</v>
      </c>
      <c r="H137" s="430" t="s">
        <v>228</v>
      </c>
      <c r="I137" s="429" t="s">
        <v>230</v>
      </c>
      <c r="J137" s="431" t="s">
        <v>664</v>
      </c>
      <c r="L137"/>
      <c r="M137"/>
    </row>
    <row r="138" spans="1:13" s="10" customFormat="1" x14ac:dyDescent="0.4">
      <c r="A138" s="10" t="str">
        <f t="shared" si="2"/>
        <v>20 東大阪市-3</v>
      </c>
      <c r="B138" s="10">
        <f>+COUNTIF($H$4:H138,H138)</f>
        <v>3</v>
      </c>
      <c r="C138" s="9">
        <v>135</v>
      </c>
      <c r="D138" s="243" t="s">
        <v>70</v>
      </c>
      <c r="E138" s="244">
        <v>12701208</v>
      </c>
      <c r="F138" s="322" t="s">
        <v>222</v>
      </c>
      <c r="G138" s="430" t="s">
        <v>227</v>
      </c>
      <c r="H138" s="430" t="s">
        <v>228</v>
      </c>
      <c r="I138" s="429" t="s">
        <v>231</v>
      </c>
      <c r="J138" s="431" t="s">
        <v>664</v>
      </c>
      <c r="L138"/>
      <c r="M138"/>
    </row>
    <row r="139" spans="1:13" s="10" customFormat="1" x14ac:dyDescent="0.4">
      <c r="A139" s="10" t="str">
        <f t="shared" si="2"/>
        <v>20 東大阪市-4</v>
      </c>
      <c r="B139" s="10">
        <f>+COUNTIF($H$4:H139,H139)</f>
        <v>4</v>
      </c>
      <c r="C139" s="9">
        <v>136</v>
      </c>
      <c r="D139" s="243" t="s">
        <v>70</v>
      </c>
      <c r="E139" s="244">
        <v>12701210</v>
      </c>
      <c r="F139" s="322" t="s">
        <v>222</v>
      </c>
      <c r="G139" s="430" t="s">
        <v>227</v>
      </c>
      <c r="H139" s="430" t="s">
        <v>228</v>
      </c>
      <c r="I139" s="429" t="s">
        <v>232</v>
      </c>
      <c r="J139" s="431" t="s">
        <v>807</v>
      </c>
      <c r="L139"/>
      <c r="M139"/>
    </row>
    <row r="140" spans="1:13" s="10" customFormat="1" x14ac:dyDescent="0.4">
      <c r="A140" s="10" t="str">
        <f t="shared" si="2"/>
        <v>20 東大阪市-5</v>
      </c>
      <c r="B140" s="10">
        <f>+COUNTIF($H$4:H140,H140)</f>
        <v>5</v>
      </c>
      <c r="C140" s="9">
        <v>137</v>
      </c>
      <c r="D140" s="243" t="s">
        <v>70</v>
      </c>
      <c r="E140" s="244">
        <v>12701212</v>
      </c>
      <c r="F140" s="322" t="s">
        <v>222</v>
      </c>
      <c r="G140" s="430" t="s">
        <v>227</v>
      </c>
      <c r="H140" s="430" t="s">
        <v>228</v>
      </c>
      <c r="I140" s="429" t="s">
        <v>233</v>
      </c>
      <c r="J140" s="431" t="s">
        <v>664</v>
      </c>
      <c r="L140"/>
      <c r="M140"/>
    </row>
    <row r="141" spans="1:13" s="10" customFormat="1" x14ac:dyDescent="0.4">
      <c r="A141" s="10" t="str">
        <f t="shared" si="2"/>
        <v>20 東大阪市-6</v>
      </c>
      <c r="B141" s="10">
        <f>+COUNTIF($H$4:H141,H141)</f>
        <v>6</v>
      </c>
      <c r="C141" s="9">
        <v>138</v>
      </c>
      <c r="D141" s="243" t="s">
        <v>70</v>
      </c>
      <c r="E141" s="244">
        <v>12701214</v>
      </c>
      <c r="F141" s="322" t="s">
        <v>222</v>
      </c>
      <c r="G141" s="430" t="s">
        <v>227</v>
      </c>
      <c r="H141" s="430" t="s">
        <v>228</v>
      </c>
      <c r="I141" s="429" t="s">
        <v>234</v>
      </c>
      <c r="J141" s="431" t="s">
        <v>664</v>
      </c>
      <c r="L141"/>
      <c r="M141"/>
    </row>
    <row r="142" spans="1:13" s="10" customFormat="1" x14ac:dyDescent="0.4">
      <c r="A142" s="10" t="str">
        <f t="shared" si="2"/>
        <v>20 東大阪市-7</v>
      </c>
      <c r="B142" s="10">
        <f>+COUNTIF($H$4:H142,H142)</f>
        <v>7</v>
      </c>
      <c r="C142" s="9">
        <v>139</v>
      </c>
      <c r="D142" s="243" t="s">
        <v>70</v>
      </c>
      <c r="E142" s="244">
        <v>12701215</v>
      </c>
      <c r="F142" s="322" t="s">
        <v>222</v>
      </c>
      <c r="G142" s="430" t="s">
        <v>227</v>
      </c>
      <c r="H142" s="430" t="s">
        <v>228</v>
      </c>
      <c r="I142" s="429" t="s">
        <v>235</v>
      </c>
      <c r="J142" s="431" t="s">
        <v>664</v>
      </c>
      <c r="L142"/>
      <c r="M142"/>
    </row>
    <row r="143" spans="1:13" s="10" customFormat="1" x14ac:dyDescent="0.4">
      <c r="A143" s="10" t="str">
        <f t="shared" si="2"/>
        <v>20 東大阪市-8</v>
      </c>
      <c r="B143" s="10">
        <f>+COUNTIF($H$4:H143,H143)</f>
        <v>8</v>
      </c>
      <c r="C143" s="9">
        <v>140</v>
      </c>
      <c r="D143" s="243" t="s">
        <v>70</v>
      </c>
      <c r="E143" s="244">
        <v>12701216</v>
      </c>
      <c r="F143" s="322" t="s">
        <v>222</v>
      </c>
      <c r="G143" s="430" t="s">
        <v>227</v>
      </c>
      <c r="H143" s="430" t="s">
        <v>228</v>
      </c>
      <c r="I143" s="429" t="s">
        <v>236</v>
      </c>
      <c r="J143" s="431" t="s">
        <v>664</v>
      </c>
      <c r="L143"/>
      <c r="M143"/>
    </row>
    <row r="144" spans="1:13" s="10" customFormat="1" x14ac:dyDescent="0.4">
      <c r="A144" s="10" t="str">
        <f t="shared" si="2"/>
        <v>20 東大阪市-9</v>
      </c>
      <c r="B144" s="10">
        <f>+COUNTIF($H$4:H144,H144)</f>
        <v>9</v>
      </c>
      <c r="C144" s="9">
        <v>141</v>
      </c>
      <c r="D144" s="243" t="s">
        <v>70</v>
      </c>
      <c r="E144" s="244">
        <v>12701217</v>
      </c>
      <c r="F144" s="322" t="s">
        <v>222</v>
      </c>
      <c r="G144" s="430" t="s">
        <v>227</v>
      </c>
      <c r="H144" s="430" t="s">
        <v>228</v>
      </c>
      <c r="I144" s="429" t="s">
        <v>237</v>
      </c>
      <c r="J144" s="431" t="s">
        <v>664</v>
      </c>
      <c r="L144"/>
      <c r="M144"/>
    </row>
    <row r="145" spans="1:13" s="10" customFormat="1" x14ac:dyDescent="0.4">
      <c r="A145" s="10" t="str">
        <f t="shared" si="2"/>
        <v>20 東大阪市-10</v>
      </c>
      <c r="B145" s="10">
        <f>+COUNTIF($H$4:H145,H145)</f>
        <v>10</v>
      </c>
      <c r="C145" s="9">
        <v>142</v>
      </c>
      <c r="D145" s="243" t="s">
        <v>70</v>
      </c>
      <c r="E145" s="244">
        <v>12701219</v>
      </c>
      <c r="F145" s="322" t="s">
        <v>222</v>
      </c>
      <c r="G145" s="430" t="s">
        <v>227</v>
      </c>
      <c r="H145" s="430" t="s">
        <v>228</v>
      </c>
      <c r="I145" s="429" t="s">
        <v>238</v>
      </c>
      <c r="J145" s="431" t="s">
        <v>664</v>
      </c>
      <c r="L145"/>
      <c r="M145"/>
    </row>
    <row r="146" spans="1:13" s="10" customFormat="1" x14ac:dyDescent="0.4">
      <c r="A146" s="10" t="str">
        <f t="shared" si="2"/>
        <v>20 東大阪市-11</v>
      </c>
      <c r="B146" s="10">
        <f>+COUNTIF($H$4:H146,H146)</f>
        <v>11</v>
      </c>
      <c r="C146" s="9">
        <v>143</v>
      </c>
      <c r="D146" s="243" t="s">
        <v>70</v>
      </c>
      <c r="E146" s="244">
        <v>12701221</v>
      </c>
      <c r="F146" s="322" t="s">
        <v>222</v>
      </c>
      <c r="G146" s="430" t="s">
        <v>227</v>
      </c>
      <c r="H146" s="430" t="s">
        <v>228</v>
      </c>
      <c r="I146" s="429" t="s">
        <v>239</v>
      </c>
      <c r="J146" s="431" t="s">
        <v>664</v>
      </c>
      <c r="L146"/>
      <c r="M146"/>
    </row>
    <row r="147" spans="1:13" s="10" customFormat="1" x14ac:dyDescent="0.4">
      <c r="A147" s="10" t="str">
        <f t="shared" si="2"/>
        <v>20 東大阪市-12</v>
      </c>
      <c r="B147" s="10">
        <f>+COUNTIF($H$4:H147,H147)</f>
        <v>12</v>
      </c>
      <c r="C147" s="9">
        <v>144</v>
      </c>
      <c r="D147" s="243" t="s">
        <v>70</v>
      </c>
      <c r="E147" s="244">
        <v>12701223</v>
      </c>
      <c r="F147" s="322" t="s">
        <v>222</v>
      </c>
      <c r="G147" s="430" t="s">
        <v>227</v>
      </c>
      <c r="H147" s="430" t="s">
        <v>228</v>
      </c>
      <c r="I147" s="429" t="s">
        <v>240</v>
      </c>
      <c r="J147" s="431" t="s">
        <v>664</v>
      </c>
      <c r="L147"/>
      <c r="M147"/>
    </row>
    <row r="148" spans="1:13" s="10" customFormat="1" x14ac:dyDescent="0.4">
      <c r="A148" s="10" t="str">
        <f t="shared" si="2"/>
        <v>20 東大阪市-13</v>
      </c>
      <c r="B148" s="10">
        <f>+COUNTIF($H$4:H148,H148)</f>
        <v>13</v>
      </c>
      <c r="C148" s="9">
        <v>145</v>
      </c>
      <c r="D148" s="243" t="s">
        <v>70</v>
      </c>
      <c r="E148" s="244">
        <v>12701224</v>
      </c>
      <c r="F148" s="322" t="s">
        <v>222</v>
      </c>
      <c r="G148" s="430" t="s">
        <v>227</v>
      </c>
      <c r="H148" s="430" t="s">
        <v>228</v>
      </c>
      <c r="I148" s="429" t="s">
        <v>241</v>
      </c>
      <c r="J148" s="431" t="s">
        <v>664</v>
      </c>
      <c r="L148"/>
      <c r="M148"/>
    </row>
    <row r="149" spans="1:13" s="10" customFormat="1" x14ac:dyDescent="0.4">
      <c r="A149" s="10" t="str">
        <f t="shared" si="2"/>
        <v>20 東大阪市-14</v>
      </c>
      <c r="B149" s="10">
        <f>+COUNTIF($H$4:H149,H149)</f>
        <v>14</v>
      </c>
      <c r="C149" s="9">
        <v>146</v>
      </c>
      <c r="D149" s="243" t="s">
        <v>70</v>
      </c>
      <c r="E149" s="244">
        <v>12701225</v>
      </c>
      <c r="F149" s="322" t="s">
        <v>222</v>
      </c>
      <c r="G149" s="430" t="s">
        <v>227</v>
      </c>
      <c r="H149" s="430" t="s">
        <v>228</v>
      </c>
      <c r="I149" s="429" t="s">
        <v>242</v>
      </c>
      <c r="J149" s="431" t="s">
        <v>664</v>
      </c>
      <c r="L149"/>
      <c r="M149"/>
    </row>
    <row r="150" spans="1:13" s="10" customFormat="1" x14ac:dyDescent="0.4">
      <c r="A150" s="10" t="str">
        <f t="shared" si="2"/>
        <v>20 東大阪市-15</v>
      </c>
      <c r="B150" s="10">
        <f>+COUNTIF($H$4:H150,H150)</f>
        <v>15</v>
      </c>
      <c r="C150" s="9">
        <v>147</v>
      </c>
      <c r="D150" s="243" t="s">
        <v>70</v>
      </c>
      <c r="E150" s="244">
        <v>12701226</v>
      </c>
      <c r="F150" s="322" t="s">
        <v>222</v>
      </c>
      <c r="G150" s="430" t="s">
        <v>227</v>
      </c>
      <c r="H150" s="430" t="s">
        <v>228</v>
      </c>
      <c r="I150" s="429" t="s">
        <v>243</v>
      </c>
      <c r="J150" s="431" t="s">
        <v>664</v>
      </c>
      <c r="L150"/>
      <c r="M150"/>
    </row>
    <row r="151" spans="1:13" s="10" customFormat="1" x14ac:dyDescent="0.4">
      <c r="A151" s="10" t="str">
        <f t="shared" si="2"/>
        <v>20 東大阪市-16</v>
      </c>
      <c r="B151" s="10">
        <f>+COUNTIF($H$4:H151,H151)</f>
        <v>16</v>
      </c>
      <c r="C151" s="9">
        <v>148</v>
      </c>
      <c r="D151" s="243" t="s">
        <v>70</v>
      </c>
      <c r="E151" s="244">
        <v>12701227</v>
      </c>
      <c r="F151" s="322" t="s">
        <v>222</v>
      </c>
      <c r="G151" s="430" t="s">
        <v>227</v>
      </c>
      <c r="H151" s="430" t="s">
        <v>228</v>
      </c>
      <c r="I151" s="429" t="s">
        <v>244</v>
      </c>
      <c r="J151" s="431" t="s">
        <v>664</v>
      </c>
      <c r="L151"/>
      <c r="M151"/>
    </row>
    <row r="152" spans="1:13" s="10" customFormat="1" x14ac:dyDescent="0.4">
      <c r="A152" s="10" t="str">
        <f t="shared" si="2"/>
        <v>20 東大阪市-17</v>
      </c>
      <c r="B152" s="10">
        <f>+COUNTIF($H$4:H152,H152)</f>
        <v>17</v>
      </c>
      <c r="C152" s="9">
        <v>149</v>
      </c>
      <c r="D152" s="243" t="s">
        <v>70</v>
      </c>
      <c r="E152" s="244">
        <v>12701229</v>
      </c>
      <c r="F152" s="322" t="s">
        <v>222</v>
      </c>
      <c r="G152" s="430" t="s">
        <v>227</v>
      </c>
      <c r="H152" s="430" t="s">
        <v>228</v>
      </c>
      <c r="I152" s="429" t="s">
        <v>245</v>
      </c>
      <c r="J152" s="431" t="s">
        <v>664</v>
      </c>
      <c r="L152"/>
      <c r="M152"/>
    </row>
    <row r="153" spans="1:13" s="10" customFormat="1" x14ac:dyDescent="0.4">
      <c r="A153" s="10" t="str">
        <f t="shared" si="2"/>
        <v>20 東大阪市-18</v>
      </c>
      <c r="B153" s="10">
        <f>+COUNTIF($H$4:H153,H153)</f>
        <v>18</v>
      </c>
      <c r="C153" s="9">
        <v>150</v>
      </c>
      <c r="D153" s="243" t="s">
        <v>70</v>
      </c>
      <c r="E153" s="244">
        <v>12701230</v>
      </c>
      <c r="F153" s="322" t="s">
        <v>222</v>
      </c>
      <c r="G153" s="430" t="s">
        <v>227</v>
      </c>
      <c r="H153" s="430" t="s">
        <v>228</v>
      </c>
      <c r="I153" s="429" t="s">
        <v>246</v>
      </c>
      <c r="J153" s="431" t="s">
        <v>664</v>
      </c>
      <c r="L153"/>
      <c r="M153"/>
    </row>
    <row r="154" spans="1:13" s="10" customFormat="1" x14ac:dyDescent="0.4">
      <c r="A154" s="10" t="str">
        <f t="shared" si="2"/>
        <v>20 東大阪市-19</v>
      </c>
      <c r="B154" s="10">
        <f>+COUNTIF($H$4:H154,H154)</f>
        <v>19</v>
      </c>
      <c r="C154" s="9">
        <v>151</v>
      </c>
      <c r="D154" s="243" t="s">
        <v>70</v>
      </c>
      <c r="E154" s="244">
        <v>12701234</v>
      </c>
      <c r="F154" s="322" t="s">
        <v>222</v>
      </c>
      <c r="G154" s="430" t="s">
        <v>227</v>
      </c>
      <c r="H154" s="430" t="s">
        <v>228</v>
      </c>
      <c r="I154" s="429" t="s">
        <v>247</v>
      </c>
      <c r="J154" s="431" t="s">
        <v>1216</v>
      </c>
      <c r="L154"/>
      <c r="M154"/>
    </row>
    <row r="155" spans="1:13" s="10" customFormat="1" x14ac:dyDescent="0.4">
      <c r="A155" s="10" t="str">
        <f t="shared" si="2"/>
        <v>18 八尾市-1</v>
      </c>
      <c r="B155" s="10">
        <f>+COUNTIF($H$4:H155,H155)</f>
        <v>1</v>
      </c>
      <c r="C155" s="9">
        <v>152</v>
      </c>
      <c r="D155" s="243" t="s">
        <v>70</v>
      </c>
      <c r="E155" s="244">
        <v>12701205</v>
      </c>
      <c r="F155" s="322" t="s">
        <v>222</v>
      </c>
      <c r="G155" s="430" t="s">
        <v>248</v>
      </c>
      <c r="H155" s="430" t="s">
        <v>249</v>
      </c>
      <c r="I155" s="429" t="s">
        <v>250</v>
      </c>
      <c r="J155" s="431" t="s">
        <v>1219</v>
      </c>
      <c r="L155"/>
      <c r="M155"/>
    </row>
    <row r="156" spans="1:13" s="10" customFormat="1" x14ac:dyDescent="0.4">
      <c r="A156" s="10" t="str">
        <f t="shared" si="2"/>
        <v>18 八尾市-2</v>
      </c>
      <c r="B156" s="10">
        <f>+COUNTIF($H$4:H156,H156)</f>
        <v>2</v>
      </c>
      <c r="C156" s="9">
        <v>153</v>
      </c>
      <c r="D156" s="243" t="s">
        <v>70</v>
      </c>
      <c r="E156" s="244">
        <v>12701206</v>
      </c>
      <c r="F156" s="322" t="s">
        <v>222</v>
      </c>
      <c r="G156" s="430" t="s">
        <v>248</v>
      </c>
      <c r="H156" s="430" t="s">
        <v>249</v>
      </c>
      <c r="I156" s="429" t="s">
        <v>251</v>
      </c>
      <c r="J156" s="431" t="s">
        <v>809</v>
      </c>
      <c r="L156"/>
      <c r="M156"/>
    </row>
    <row r="157" spans="1:13" s="10" customFormat="1" x14ac:dyDescent="0.4">
      <c r="A157" s="10" t="str">
        <f t="shared" si="2"/>
        <v>18 八尾市-3</v>
      </c>
      <c r="B157" s="10">
        <f>+COUNTIF($H$4:H157,H157)</f>
        <v>3</v>
      </c>
      <c r="C157" s="9">
        <v>154</v>
      </c>
      <c r="D157" s="243" t="s">
        <v>70</v>
      </c>
      <c r="E157" s="244">
        <v>12701209</v>
      </c>
      <c r="F157" s="322" t="s">
        <v>222</v>
      </c>
      <c r="G157" s="430" t="s">
        <v>248</v>
      </c>
      <c r="H157" s="430" t="s">
        <v>249</v>
      </c>
      <c r="I157" s="429" t="s">
        <v>252</v>
      </c>
      <c r="J157" s="431" t="s">
        <v>664</v>
      </c>
      <c r="L157"/>
      <c r="M157"/>
    </row>
    <row r="158" spans="1:13" s="10" customFormat="1" x14ac:dyDescent="0.4">
      <c r="A158" s="10" t="str">
        <f t="shared" si="2"/>
        <v>18 八尾市-4</v>
      </c>
      <c r="B158" s="10">
        <f>+COUNTIF($H$4:H158,H158)</f>
        <v>4</v>
      </c>
      <c r="C158" s="9">
        <v>155</v>
      </c>
      <c r="D158" s="243" t="s">
        <v>70</v>
      </c>
      <c r="E158" s="244">
        <v>12701213</v>
      </c>
      <c r="F158" s="322" t="s">
        <v>222</v>
      </c>
      <c r="G158" s="430" t="s">
        <v>248</v>
      </c>
      <c r="H158" s="430" t="s">
        <v>249</v>
      </c>
      <c r="I158" s="429" t="s">
        <v>253</v>
      </c>
      <c r="J158" s="431" t="s">
        <v>664</v>
      </c>
      <c r="L158"/>
      <c r="M158"/>
    </row>
    <row r="159" spans="1:13" s="10" customFormat="1" x14ac:dyDescent="0.4">
      <c r="A159" s="10" t="str">
        <f t="shared" si="2"/>
        <v>18 八尾市-5</v>
      </c>
      <c r="B159" s="10">
        <f>+COUNTIF($H$4:H159,H159)</f>
        <v>5</v>
      </c>
      <c r="C159" s="9">
        <v>156</v>
      </c>
      <c r="D159" s="243" t="s">
        <v>70</v>
      </c>
      <c r="E159" s="244">
        <v>12701218</v>
      </c>
      <c r="F159" s="322" t="s">
        <v>222</v>
      </c>
      <c r="G159" s="430" t="s">
        <v>248</v>
      </c>
      <c r="H159" s="430" t="s">
        <v>249</v>
      </c>
      <c r="I159" s="429" t="s">
        <v>254</v>
      </c>
      <c r="J159" s="431" t="s">
        <v>664</v>
      </c>
      <c r="L159"/>
      <c r="M159"/>
    </row>
    <row r="160" spans="1:13" s="10" customFormat="1" x14ac:dyDescent="0.4">
      <c r="A160" s="10" t="str">
        <f t="shared" si="2"/>
        <v>18 八尾市-6</v>
      </c>
      <c r="B160" s="10">
        <f>+COUNTIF($H$4:H160,H160)</f>
        <v>6</v>
      </c>
      <c r="C160" s="9">
        <v>157</v>
      </c>
      <c r="D160" s="243" t="s">
        <v>70</v>
      </c>
      <c r="E160" s="244">
        <v>12701220</v>
      </c>
      <c r="F160" s="322" t="s">
        <v>222</v>
      </c>
      <c r="G160" s="430" t="s">
        <v>248</v>
      </c>
      <c r="H160" s="430" t="s">
        <v>249</v>
      </c>
      <c r="I160" s="429" t="s">
        <v>255</v>
      </c>
      <c r="J160" s="431" t="s">
        <v>664</v>
      </c>
      <c r="L160"/>
      <c r="M160"/>
    </row>
    <row r="161" spans="1:13" s="10" customFormat="1" x14ac:dyDescent="0.4">
      <c r="A161" s="10" t="str">
        <f t="shared" si="2"/>
        <v>18 八尾市-7</v>
      </c>
      <c r="B161" s="10">
        <f>+COUNTIF($H$4:H161,H161)</f>
        <v>7</v>
      </c>
      <c r="C161" s="9">
        <v>158</v>
      </c>
      <c r="D161" s="243" t="s">
        <v>70</v>
      </c>
      <c r="E161" s="244">
        <v>12701222</v>
      </c>
      <c r="F161" s="322" t="s">
        <v>222</v>
      </c>
      <c r="G161" s="430" t="s">
        <v>248</v>
      </c>
      <c r="H161" s="430" t="s">
        <v>249</v>
      </c>
      <c r="I161" s="429" t="s">
        <v>256</v>
      </c>
      <c r="J161" s="431" t="s">
        <v>664</v>
      </c>
      <c r="L161"/>
      <c r="M161"/>
    </row>
    <row r="162" spans="1:13" s="10" customFormat="1" x14ac:dyDescent="0.4">
      <c r="A162" s="10" t="str">
        <f t="shared" si="2"/>
        <v>18 八尾市-8</v>
      </c>
      <c r="B162" s="10">
        <f>+COUNTIF($H$4:H162,H162)</f>
        <v>8</v>
      </c>
      <c r="C162" s="9">
        <v>159</v>
      </c>
      <c r="D162" s="243" t="s">
        <v>70</v>
      </c>
      <c r="E162" s="244">
        <v>12701228</v>
      </c>
      <c r="F162" s="322" t="s">
        <v>222</v>
      </c>
      <c r="G162" s="430" t="s">
        <v>248</v>
      </c>
      <c r="H162" s="430" t="s">
        <v>249</v>
      </c>
      <c r="I162" s="429" t="s">
        <v>257</v>
      </c>
      <c r="J162" s="431" t="s">
        <v>664</v>
      </c>
      <c r="L162"/>
      <c r="M162"/>
    </row>
    <row r="163" spans="1:13" s="10" customFormat="1" x14ac:dyDescent="0.4">
      <c r="A163" s="10" t="str">
        <f t="shared" si="2"/>
        <v>18 八尾市-9</v>
      </c>
      <c r="B163" s="10">
        <f>+COUNTIF($H$4:H163,H163)</f>
        <v>9</v>
      </c>
      <c r="C163" s="9">
        <v>160</v>
      </c>
      <c r="D163" s="243" t="s">
        <v>70</v>
      </c>
      <c r="E163" s="244">
        <v>12701231</v>
      </c>
      <c r="F163" s="322" t="s">
        <v>222</v>
      </c>
      <c r="G163" s="430" t="s">
        <v>248</v>
      </c>
      <c r="H163" s="430" t="s">
        <v>249</v>
      </c>
      <c r="I163" s="429" t="s">
        <v>258</v>
      </c>
      <c r="J163" s="431" t="s">
        <v>664</v>
      </c>
      <c r="L163"/>
      <c r="M163"/>
    </row>
    <row r="164" spans="1:13" s="10" customFormat="1" x14ac:dyDescent="0.4">
      <c r="A164" s="10" t="str">
        <f t="shared" si="2"/>
        <v>18 八尾市-10</v>
      </c>
      <c r="B164" s="10">
        <f>+COUNTIF($H$4:H164,H164)</f>
        <v>10</v>
      </c>
      <c r="C164" s="9">
        <v>161</v>
      </c>
      <c r="D164" s="243" t="s">
        <v>70</v>
      </c>
      <c r="E164" s="244">
        <v>12701233</v>
      </c>
      <c r="F164" s="322" t="s">
        <v>222</v>
      </c>
      <c r="G164" s="430" t="s">
        <v>248</v>
      </c>
      <c r="H164" s="430" t="s">
        <v>249</v>
      </c>
      <c r="I164" s="429" t="s">
        <v>963</v>
      </c>
      <c r="J164" s="431" t="s">
        <v>664</v>
      </c>
      <c r="L164"/>
      <c r="M164"/>
    </row>
    <row r="165" spans="1:13" s="10" customFormat="1" x14ac:dyDescent="0.4">
      <c r="A165" s="10" t="str">
        <f t="shared" si="2"/>
        <v>23 松原市-1</v>
      </c>
      <c r="B165" s="10">
        <f>+COUNTIF($H$4:H165,H165)</f>
        <v>1</v>
      </c>
      <c r="C165" s="9">
        <v>162</v>
      </c>
      <c r="D165" s="243" t="s">
        <v>70</v>
      </c>
      <c r="E165" s="244">
        <v>12701255</v>
      </c>
      <c r="F165" s="322" t="s">
        <v>259</v>
      </c>
      <c r="G165" s="430" t="s">
        <v>223</v>
      </c>
      <c r="H165" s="430" t="s">
        <v>260</v>
      </c>
      <c r="I165" s="429" t="s">
        <v>261</v>
      </c>
      <c r="J165" s="431" t="s">
        <v>664</v>
      </c>
      <c r="L165"/>
      <c r="M165"/>
    </row>
    <row r="166" spans="1:13" s="10" customFormat="1" x14ac:dyDescent="0.4">
      <c r="A166" s="10" t="str">
        <f t="shared" si="2"/>
        <v>23 松原市-2</v>
      </c>
      <c r="B166" s="10">
        <f>+COUNTIF($H$4:H166,H166)</f>
        <v>2</v>
      </c>
      <c r="C166" s="9">
        <v>163</v>
      </c>
      <c r="D166" s="243" t="s">
        <v>70</v>
      </c>
      <c r="E166" s="244">
        <v>12701262</v>
      </c>
      <c r="F166" s="322" t="s">
        <v>259</v>
      </c>
      <c r="G166" s="430" t="s">
        <v>223</v>
      </c>
      <c r="H166" s="430" t="s">
        <v>260</v>
      </c>
      <c r="I166" s="429" t="s">
        <v>262</v>
      </c>
      <c r="J166" s="431" t="s">
        <v>664</v>
      </c>
      <c r="L166"/>
      <c r="M166"/>
    </row>
    <row r="167" spans="1:13" s="10" customFormat="1" x14ac:dyDescent="0.4">
      <c r="A167" s="10" t="str">
        <f t="shared" si="2"/>
        <v>23 松原市-3</v>
      </c>
      <c r="B167" s="10">
        <f>+COUNTIF($H$4:H167,H167)</f>
        <v>3</v>
      </c>
      <c r="C167" s="9">
        <v>164</v>
      </c>
      <c r="D167" s="243" t="s">
        <v>70</v>
      </c>
      <c r="E167" s="244">
        <v>12701264</v>
      </c>
      <c r="F167" s="322" t="s">
        <v>259</v>
      </c>
      <c r="G167" s="430" t="s">
        <v>223</v>
      </c>
      <c r="H167" s="430" t="s">
        <v>260</v>
      </c>
      <c r="I167" s="429" t="s">
        <v>263</v>
      </c>
      <c r="J167" s="431" t="s">
        <v>664</v>
      </c>
      <c r="L167"/>
      <c r="M167"/>
    </row>
    <row r="168" spans="1:13" s="10" customFormat="1" x14ac:dyDescent="0.4">
      <c r="A168" s="10" t="str">
        <f t="shared" si="2"/>
        <v>23 松原市-4</v>
      </c>
      <c r="B168" s="10">
        <f>+COUNTIF($H$4:H168,H168)</f>
        <v>4</v>
      </c>
      <c r="C168" s="9">
        <v>165</v>
      </c>
      <c r="D168" s="243" t="s">
        <v>70</v>
      </c>
      <c r="E168" s="244">
        <v>12701280</v>
      </c>
      <c r="F168" s="322" t="s">
        <v>259</v>
      </c>
      <c r="G168" s="430" t="s">
        <v>223</v>
      </c>
      <c r="H168" s="430" t="s">
        <v>260</v>
      </c>
      <c r="I168" s="429" t="s">
        <v>264</v>
      </c>
      <c r="J168" s="431" t="s">
        <v>664</v>
      </c>
      <c r="L168"/>
      <c r="M168"/>
    </row>
    <row r="169" spans="1:13" s="10" customFormat="1" x14ac:dyDescent="0.4">
      <c r="A169" s="10" t="str">
        <f t="shared" si="2"/>
        <v>23 松原市-5</v>
      </c>
      <c r="B169" s="10">
        <f>+COUNTIF($H$4:H169,H169)</f>
        <v>5</v>
      </c>
      <c r="C169" s="9">
        <v>166</v>
      </c>
      <c r="D169" s="243" t="s">
        <v>70</v>
      </c>
      <c r="E169" s="244">
        <v>12701283</v>
      </c>
      <c r="F169" s="322" t="s">
        <v>259</v>
      </c>
      <c r="G169" s="430" t="s">
        <v>223</v>
      </c>
      <c r="H169" s="430" t="s">
        <v>260</v>
      </c>
      <c r="I169" s="429" t="s">
        <v>265</v>
      </c>
      <c r="J169" s="431" t="s">
        <v>664</v>
      </c>
      <c r="L169"/>
      <c r="M169"/>
    </row>
    <row r="170" spans="1:13" s="10" customFormat="1" x14ac:dyDescent="0.4">
      <c r="A170" s="10" t="str">
        <f t="shared" si="2"/>
        <v>24 羽曳野市-1</v>
      </c>
      <c r="B170" s="10">
        <f>+COUNTIF($H$4:H170,H170)</f>
        <v>1</v>
      </c>
      <c r="C170" s="9">
        <v>167</v>
      </c>
      <c r="D170" s="243" t="s">
        <v>70</v>
      </c>
      <c r="E170" s="244">
        <v>12701257</v>
      </c>
      <c r="F170" s="322" t="s">
        <v>259</v>
      </c>
      <c r="G170" s="430" t="s">
        <v>223</v>
      </c>
      <c r="H170" s="430" t="s">
        <v>266</v>
      </c>
      <c r="I170" s="429" t="s">
        <v>267</v>
      </c>
      <c r="J170" s="431" t="s">
        <v>809</v>
      </c>
      <c r="L170"/>
      <c r="M170"/>
    </row>
    <row r="171" spans="1:13" s="10" customFormat="1" x14ac:dyDescent="0.4">
      <c r="A171" s="10" t="str">
        <f t="shared" si="2"/>
        <v>24 羽曳野市-2</v>
      </c>
      <c r="B171" s="10">
        <f>+COUNTIF($H$4:H171,H171)</f>
        <v>2</v>
      </c>
      <c r="C171" s="9">
        <v>168</v>
      </c>
      <c r="D171" s="243" t="s">
        <v>70</v>
      </c>
      <c r="E171" s="244">
        <v>12701260</v>
      </c>
      <c r="F171" s="322" t="s">
        <v>259</v>
      </c>
      <c r="G171" s="430" t="s">
        <v>223</v>
      </c>
      <c r="H171" s="430" t="s">
        <v>266</v>
      </c>
      <c r="I171" s="429" t="s">
        <v>268</v>
      </c>
      <c r="J171" s="431" t="s">
        <v>1218</v>
      </c>
      <c r="L171"/>
      <c r="M171"/>
    </row>
    <row r="172" spans="1:13" s="10" customFormat="1" x14ac:dyDescent="0.4">
      <c r="A172" s="10" t="str">
        <f t="shared" si="2"/>
        <v>24 羽曳野市-3</v>
      </c>
      <c r="B172" s="10">
        <f>+COUNTIF($H$4:H172,H172)</f>
        <v>3</v>
      </c>
      <c r="C172" s="9">
        <v>169</v>
      </c>
      <c r="D172" s="243" t="s">
        <v>70</v>
      </c>
      <c r="E172" s="244">
        <v>12701265</v>
      </c>
      <c r="F172" s="322" t="s">
        <v>259</v>
      </c>
      <c r="G172" s="430" t="s">
        <v>223</v>
      </c>
      <c r="H172" s="430" t="s">
        <v>266</v>
      </c>
      <c r="I172" s="429" t="s">
        <v>269</v>
      </c>
      <c r="J172" s="431" t="s">
        <v>664</v>
      </c>
      <c r="L172"/>
      <c r="M172"/>
    </row>
    <row r="173" spans="1:13" s="10" customFormat="1" x14ac:dyDescent="0.4">
      <c r="A173" s="10" t="str">
        <f t="shared" si="2"/>
        <v>24 羽曳野市-4</v>
      </c>
      <c r="B173" s="10">
        <f>+COUNTIF($H$4:H173,H173)</f>
        <v>4</v>
      </c>
      <c r="C173" s="9">
        <v>170</v>
      </c>
      <c r="D173" s="243" t="s">
        <v>70</v>
      </c>
      <c r="E173" s="244">
        <v>12701266</v>
      </c>
      <c r="F173" s="322" t="s">
        <v>259</v>
      </c>
      <c r="G173" s="430" t="s">
        <v>223</v>
      </c>
      <c r="H173" s="430" t="s">
        <v>266</v>
      </c>
      <c r="I173" s="429" t="s">
        <v>270</v>
      </c>
      <c r="J173" s="431" t="s">
        <v>664</v>
      </c>
      <c r="L173"/>
      <c r="M173"/>
    </row>
    <row r="174" spans="1:13" s="10" customFormat="1" x14ac:dyDescent="0.4">
      <c r="A174" s="10" t="str">
        <f t="shared" si="2"/>
        <v>24 羽曳野市-5</v>
      </c>
      <c r="B174" s="10">
        <f>+COUNTIF($H$4:H174,H174)</f>
        <v>5</v>
      </c>
      <c r="C174" s="9">
        <v>171</v>
      </c>
      <c r="D174" s="243" t="s">
        <v>70</v>
      </c>
      <c r="E174" s="244">
        <v>12701268</v>
      </c>
      <c r="F174" s="322" t="s">
        <v>259</v>
      </c>
      <c r="G174" s="430" t="s">
        <v>223</v>
      </c>
      <c r="H174" s="430" t="s">
        <v>266</v>
      </c>
      <c r="I174" s="429" t="s">
        <v>271</v>
      </c>
      <c r="J174" s="431" t="s">
        <v>664</v>
      </c>
      <c r="L174"/>
      <c r="M174"/>
    </row>
    <row r="175" spans="1:13" s="10" customFormat="1" x14ac:dyDescent="0.4">
      <c r="A175" s="10" t="str">
        <f t="shared" si="2"/>
        <v>24 羽曳野市-6</v>
      </c>
      <c r="B175" s="10">
        <f>+COUNTIF($H$4:H175,H175)</f>
        <v>6</v>
      </c>
      <c r="C175" s="9">
        <v>172</v>
      </c>
      <c r="D175" s="243" t="s">
        <v>70</v>
      </c>
      <c r="E175" s="244">
        <v>12701278</v>
      </c>
      <c r="F175" s="322" t="s">
        <v>259</v>
      </c>
      <c r="G175" s="430" t="s">
        <v>223</v>
      </c>
      <c r="H175" s="430" t="s">
        <v>266</v>
      </c>
      <c r="I175" s="429" t="s">
        <v>272</v>
      </c>
      <c r="J175" s="431" t="s">
        <v>664</v>
      </c>
      <c r="L175"/>
      <c r="M175"/>
    </row>
    <row r="176" spans="1:13" s="10" customFormat="1" x14ac:dyDescent="0.4">
      <c r="A176" s="10" t="str">
        <f t="shared" si="2"/>
        <v>25 藤井寺市-1</v>
      </c>
      <c r="B176" s="10">
        <f>+COUNTIF($H$4:H176,H176)</f>
        <v>1</v>
      </c>
      <c r="C176" s="9">
        <v>173</v>
      </c>
      <c r="D176" s="243" t="s">
        <v>70</v>
      </c>
      <c r="E176" s="244">
        <v>12701271</v>
      </c>
      <c r="F176" s="322" t="s">
        <v>259</v>
      </c>
      <c r="G176" s="430" t="s">
        <v>223</v>
      </c>
      <c r="H176" s="430" t="s">
        <v>273</v>
      </c>
      <c r="I176" s="429" t="s">
        <v>274</v>
      </c>
      <c r="J176" s="431" t="s">
        <v>664</v>
      </c>
      <c r="L176"/>
      <c r="M176"/>
    </row>
    <row r="177" spans="1:13" s="10" customFormat="1" x14ac:dyDescent="0.4">
      <c r="A177" s="10" t="str">
        <f t="shared" si="2"/>
        <v>25 藤井寺市-2</v>
      </c>
      <c r="B177" s="10">
        <f>+COUNTIF($H$4:H177,H177)</f>
        <v>2</v>
      </c>
      <c r="C177" s="9">
        <v>174</v>
      </c>
      <c r="D177" s="243" t="s">
        <v>70</v>
      </c>
      <c r="E177" s="244">
        <v>12701276</v>
      </c>
      <c r="F177" s="322" t="s">
        <v>259</v>
      </c>
      <c r="G177" s="430" t="s">
        <v>223</v>
      </c>
      <c r="H177" s="430" t="s">
        <v>273</v>
      </c>
      <c r="I177" s="429" t="s">
        <v>275</v>
      </c>
      <c r="J177" s="431" t="s">
        <v>809</v>
      </c>
      <c r="L177"/>
      <c r="M177"/>
    </row>
    <row r="178" spans="1:13" s="10" customFormat="1" x14ac:dyDescent="0.4">
      <c r="A178" s="10" t="str">
        <f t="shared" si="2"/>
        <v>25 藤井寺市-3</v>
      </c>
      <c r="B178" s="10">
        <f>+COUNTIF($H$4:H178,H178)</f>
        <v>3</v>
      </c>
      <c r="C178" s="9">
        <v>175</v>
      </c>
      <c r="D178" s="243" t="s">
        <v>70</v>
      </c>
      <c r="E178" s="244">
        <v>12701285</v>
      </c>
      <c r="F178" s="322" t="s">
        <v>259</v>
      </c>
      <c r="G178" s="430" t="s">
        <v>223</v>
      </c>
      <c r="H178" s="430" t="s">
        <v>273</v>
      </c>
      <c r="I178" s="429" t="s">
        <v>964</v>
      </c>
      <c r="J178" s="431" t="s">
        <v>664</v>
      </c>
      <c r="L178"/>
      <c r="M178"/>
    </row>
    <row r="179" spans="1:13" s="10" customFormat="1" x14ac:dyDescent="0.4">
      <c r="A179" s="10" t="str">
        <f t="shared" si="2"/>
        <v>25 藤井寺市-4</v>
      </c>
      <c r="B179" s="10">
        <f>+COUNTIF($H$4:H179,H179)</f>
        <v>4</v>
      </c>
      <c r="C179" s="9">
        <v>176</v>
      </c>
      <c r="D179" s="243" t="s">
        <v>70</v>
      </c>
      <c r="E179" s="244">
        <v>12702001</v>
      </c>
      <c r="F179" s="322" t="s">
        <v>259</v>
      </c>
      <c r="G179" s="430" t="s">
        <v>223</v>
      </c>
      <c r="H179" s="430" t="s">
        <v>273</v>
      </c>
      <c r="I179" s="429" t="s">
        <v>276</v>
      </c>
      <c r="J179" s="431" t="s">
        <v>664</v>
      </c>
      <c r="L179"/>
      <c r="M179"/>
    </row>
    <row r="180" spans="1:13" s="10" customFormat="1" x14ac:dyDescent="0.4">
      <c r="A180" s="10" t="str">
        <f t="shared" si="2"/>
        <v>21 富田林市-1</v>
      </c>
      <c r="B180" s="10">
        <f>+COUNTIF($H$4:H180,H180)</f>
        <v>1</v>
      </c>
      <c r="C180" s="9">
        <v>177</v>
      </c>
      <c r="D180" s="243" t="s">
        <v>70</v>
      </c>
      <c r="E180" s="244">
        <v>12701256</v>
      </c>
      <c r="F180" s="322" t="s">
        <v>259</v>
      </c>
      <c r="G180" s="430" t="s">
        <v>277</v>
      </c>
      <c r="H180" s="430" t="s">
        <v>278</v>
      </c>
      <c r="I180" s="429" t="s">
        <v>279</v>
      </c>
      <c r="J180" s="431" t="s">
        <v>664</v>
      </c>
      <c r="L180"/>
      <c r="M180"/>
    </row>
    <row r="181" spans="1:13" s="10" customFormat="1" x14ac:dyDescent="0.4">
      <c r="A181" s="10" t="str">
        <f t="shared" si="2"/>
        <v>21 富田林市-2</v>
      </c>
      <c r="B181" s="10">
        <f>+COUNTIF($H$4:H181,H181)</f>
        <v>2</v>
      </c>
      <c r="C181" s="9">
        <v>178</v>
      </c>
      <c r="D181" s="243" t="s">
        <v>70</v>
      </c>
      <c r="E181" s="244">
        <v>12701259</v>
      </c>
      <c r="F181" s="322" t="s">
        <v>259</v>
      </c>
      <c r="G181" s="430" t="s">
        <v>277</v>
      </c>
      <c r="H181" s="430" t="s">
        <v>278</v>
      </c>
      <c r="I181" s="429" t="s">
        <v>280</v>
      </c>
      <c r="J181" s="431" t="s">
        <v>960</v>
      </c>
      <c r="L181"/>
      <c r="M181"/>
    </row>
    <row r="182" spans="1:13" s="10" customFormat="1" x14ac:dyDescent="0.4">
      <c r="A182" s="10" t="str">
        <f t="shared" si="2"/>
        <v>21 富田林市-3</v>
      </c>
      <c r="B182" s="10">
        <f>+COUNTIF($H$4:H182,H182)</f>
        <v>3</v>
      </c>
      <c r="C182" s="9">
        <v>179</v>
      </c>
      <c r="D182" s="243" t="s">
        <v>70</v>
      </c>
      <c r="E182" s="244">
        <v>12701273</v>
      </c>
      <c r="F182" s="322" t="s">
        <v>259</v>
      </c>
      <c r="G182" s="430" t="s">
        <v>277</v>
      </c>
      <c r="H182" s="430" t="s">
        <v>278</v>
      </c>
      <c r="I182" s="429" t="s">
        <v>281</v>
      </c>
      <c r="J182" s="431" t="s">
        <v>664</v>
      </c>
      <c r="L182"/>
      <c r="M182"/>
    </row>
    <row r="183" spans="1:13" s="10" customFormat="1" x14ac:dyDescent="0.4">
      <c r="A183" s="10" t="str">
        <f t="shared" si="2"/>
        <v>21 富田林市-4</v>
      </c>
      <c r="B183" s="10">
        <f>+COUNTIF($H$4:H183,H183)</f>
        <v>4</v>
      </c>
      <c r="C183" s="9">
        <v>180</v>
      </c>
      <c r="D183" s="243" t="s">
        <v>70</v>
      </c>
      <c r="E183" s="244">
        <v>12701282</v>
      </c>
      <c r="F183" s="322" t="s">
        <v>259</v>
      </c>
      <c r="G183" s="430" t="s">
        <v>277</v>
      </c>
      <c r="H183" s="430" t="s">
        <v>278</v>
      </c>
      <c r="I183" s="429" t="s">
        <v>282</v>
      </c>
      <c r="J183" s="431" t="s">
        <v>664</v>
      </c>
      <c r="L183"/>
      <c r="M183"/>
    </row>
    <row r="184" spans="1:13" s="10" customFormat="1" x14ac:dyDescent="0.4">
      <c r="A184" s="10" t="str">
        <f t="shared" si="2"/>
        <v>21 富田林市-5</v>
      </c>
      <c r="B184" s="10">
        <f>+COUNTIF($H$4:H184,H184)</f>
        <v>5</v>
      </c>
      <c r="C184" s="9">
        <v>181</v>
      </c>
      <c r="D184" s="243" t="s">
        <v>70</v>
      </c>
      <c r="E184" s="244">
        <v>12701284</v>
      </c>
      <c r="F184" s="322" t="s">
        <v>259</v>
      </c>
      <c r="G184" s="430" t="s">
        <v>277</v>
      </c>
      <c r="H184" s="430" t="s">
        <v>278</v>
      </c>
      <c r="I184" s="429" t="s">
        <v>283</v>
      </c>
      <c r="J184" s="431" t="s">
        <v>664</v>
      </c>
      <c r="L184"/>
      <c r="M184"/>
    </row>
    <row r="185" spans="1:13" s="10" customFormat="1" x14ac:dyDescent="0.4">
      <c r="A185" s="10" t="str">
        <f t="shared" si="2"/>
        <v>21 富田林市-6</v>
      </c>
      <c r="B185" s="10">
        <f>+COUNTIF($H$4:H185,H185)</f>
        <v>6</v>
      </c>
      <c r="C185" s="9">
        <v>182</v>
      </c>
      <c r="D185" s="243" t="s">
        <v>70</v>
      </c>
      <c r="E185" s="244">
        <v>12701286</v>
      </c>
      <c r="F185" s="322" t="s">
        <v>259</v>
      </c>
      <c r="G185" s="430" t="s">
        <v>277</v>
      </c>
      <c r="H185" s="430" t="s">
        <v>278</v>
      </c>
      <c r="I185" s="429" t="s">
        <v>284</v>
      </c>
      <c r="J185" s="431" t="s">
        <v>664</v>
      </c>
      <c r="L185"/>
      <c r="M185"/>
    </row>
    <row r="186" spans="1:13" s="10" customFormat="1" x14ac:dyDescent="0.4">
      <c r="A186" s="10" t="str">
        <f t="shared" si="2"/>
        <v>21 富田林市-7</v>
      </c>
      <c r="B186" s="10">
        <f>+COUNTIF($H$4:H186,H186)</f>
        <v>7</v>
      </c>
      <c r="C186" s="9">
        <v>183</v>
      </c>
      <c r="D186" s="243" t="s">
        <v>70</v>
      </c>
      <c r="E186" s="244">
        <v>12701680</v>
      </c>
      <c r="F186" s="322" t="s">
        <v>259</v>
      </c>
      <c r="G186" s="430" t="s">
        <v>277</v>
      </c>
      <c r="H186" s="430" t="s">
        <v>278</v>
      </c>
      <c r="I186" s="429" t="s">
        <v>285</v>
      </c>
      <c r="J186" s="431" t="s">
        <v>664</v>
      </c>
      <c r="L186"/>
      <c r="M186"/>
    </row>
    <row r="187" spans="1:13" s="10" customFormat="1" x14ac:dyDescent="0.4">
      <c r="A187" s="10" t="str">
        <f t="shared" si="2"/>
        <v>22 河内長野市-1</v>
      </c>
      <c r="B187" s="10">
        <f>+COUNTIF($H$4:H187,H187)</f>
        <v>1</v>
      </c>
      <c r="C187" s="9">
        <v>184</v>
      </c>
      <c r="D187" s="243" t="s">
        <v>70</v>
      </c>
      <c r="E187" s="244">
        <v>12701254</v>
      </c>
      <c r="F187" s="322" t="s">
        <v>259</v>
      </c>
      <c r="G187" s="430" t="s">
        <v>277</v>
      </c>
      <c r="H187" s="430" t="s">
        <v>286</v>
      </c>
      <c r="I187" s="429" t="s">
        <v>287</v>
      </c>
      <c r="J187" s="431" t="s">
        <v>807</v>
      </c>
      <c r="L187"/>
      <c r="M187"/>
    </row>
    <row r="188" spans="1:13" s="10" customFormat="1" x14ac:dyDescent="0.4">
      <c r="A188" s="10" t="str">
        <f t="shared" si="2"/>
        <v>22 河内長野市-2</v>
      </c>
      <c r="B188" s="10">
        <f>+COUNTIF($H$4:H188,H188)</f>
        <v>2</v>
      </c>
      <c r="C188" s="9">
        <v>185</v>
      </c>
      <c r="D188" s="243" t="s">
        <v>70</v>
      </c>
      <c r="E188" s="244">
        <v>12701261</v>
      </c>
      <c r="F188" s="322" t="s">
        <v>259</v>
      </c>
      <c r="G188" s="430" t="s">
        <v>277</v>
      </c>
      <c r="H188" s="430" t="s">
        <v>286</v>
      </c>
      <c r="I188" s="429" t="s">
        <v>965</v>
      </c>
      <c r="J188" s="431" t="s">
        <v>664</v>
      </c>
      <c r="L188"/>
      <c r="M188"/>
    </row>
    <row r="189" spans="1:13" s="10" customFormat="1" x14ac:dyDescent="0.4">
      <c r="A189" s="10" t="str">
        <f t="shared" si="2"/>
        <v>22 河内長野市-3</v>
      </c>
      <c r="B189" s="10">
        <f>+COUNTIF($H$4:H189,H189)</f>
        <v>3</v>
      </c>
      <c r="C189" s="9">
        <v>186</v>
      </c>
      <c r="D189" s="243" t="s">
        <v>70</v>
      </c>
      <c r="E189" s="244">
        <v>12701267</v>
      </c>
      <c r="F189" s="322" t="s">
        <v>259</v>
      </c>
      <c r="G189" s="430" t="s">
        <v>277</v>
      </c>
      <c r="H189" s="430" t="s">
        <v>286</v>
      </c>
      <c r="I189" s="429" t="s">
        <v>288</v>
      </c>
      <c r="J189" s="431" t="s">
        <v>664</v>
      </c>
      <c r="L189"/>
      <c r="M189"/>
    </row>
    <row r="190" spans="1:13" s="10" customFormat="1" x14ac:dyDescent="0.4">
      <c r="A190" s="10" t="str">
        <f t="shared" si="2"/>
        <v>22 河内長野市-4</v>
      </c>
      <c r="B190" s="10">
        <f>+COUNTIF($H$4:H190,H190)</f>
        <v>4</v>
      </c>
      <c r="C190" s="9">
        <v>187</v>
      </c>
      <c r="D190" s="243" t="s">
        <v>70</v>
      </c>
      <c r="E190" s="244">
        <v>12701270</v>
      </c>
      <c r="F190" s="322" t="s">
        <v>259</v>
      </c>
      <c r="G190" s="430" t="s">
        <v>277</v>
      </c>
      <c r="H190" s="430" t="s">
        <v>286</v>
      </c>
      <c r="I190" s="429" t="s">
        <v>289</v>
      </c>
      <c r="J190" s="431" t="s">
        <v>664</v>
      </c>
      <c r="L190"/>
      <c r="M190"/>
    </row>
    <row r="191" spans="1:13" s="10" customFormat="1" x14ac:dyDescent="0.4">
      <c r="A191" s="10" t="str">
        <f t="shared" si="2"/>
        <v>22 河内長野市-5</v>
      </c>
      <c r="B191" s="10">
        <f>+COUNTIF($H$4:H191,H191)</f>
        <v>5</v>
      </c>
      <c r="C191" s="9">
        <v>188</v>
      </c>
      <c r="D191" s="243" t="s">
        <v>70</v>
      </c>
      <c r="E191" s="244">
        <v>12701272</v>
      </c>
      <c r="F191" s="322" t="s">
        <v>259</v>
      </c>
      <c r="G191" s="430" t="s">
        <v>277</v>
      </c>
      <c r="H191" s="430" t="s">
        <v>286</v>
      </c>
      <c r="I191" s="429" t="s">
        <v>290</v>
      </c>
      <c r="J191" s="431" t="s">
        <v>664</v>
      </c>
      <c r="L191"/>
      <c r="M191"/>
    </row>
    <row r="192" spans="1:13" s="10" customFormat="1" x14ac:dyDescent="0.4">
      <c r="A192" s="10" t="str">
        <f t="shared" si="2"/>
        <v>22 河内長野市-6</v>
      </c>
      <c r="B192" s="10">
        <f>+COUNTIF($H$4:H192,H192)</f>
        <v>6</v>
      </c>
      <c r="C192" s="9">
        <v>189</v>
      </c>
      <c r="D192" s="243" t="s">
        <v>70</v>
      </c>
      <c r="E192" s="244">
        <v>12701274</v>
      </c>
      <c r="F192" s="322" t="s">
        <v>259</v>
      </c>
      <c r="G192" s="430" t="s">
        <v>277</v>
      </c>
      <c r="H192" s="430" t="s">
        <v>286</v>
      </c>
      <c r="I192" s="429" t="s">
        <v>291</v>
      </c>
      <c r="J192" s="431" t="s">
        <v>664</v>
      </c>
      <c r="L192"/>
      <c r="M192"/>
    </row>
    <row r="193" spans="1:13" s="10" customFormat="1" x14ac:dyDescent="0.4">
      <c r="A193" s="10" t="str">
        <f t="shared" si="2"/>
        <v>22 河内長野市-7</v>
      </c>
      <c r="B193" s="10">
        <f>+COUNTIF($H$4:H193,H193)</f>
        <v>7</v>
      </c>
      <c r="C193" s="9">
        <v>190</v>
      </c>
      <c r="D193" s="243" t="s">
        <v>70</v>
      </c>
      <c r="E193" s="244">
        <v>12701277</v>
      </c>
      <c r="F193" s="322" t="s">
        <v>259</v>
      </c>
      <c r="G193" s="430" t="s">
        <v>277</v>
      </c>
      <c r="H193" s="430" t="s">
        <v>286</v>
      </c>
      <c r="I193" s="429" t="s">
        <v>292</v>
      </c>
      <c r="J193" s="431" t="s">
        <v>664</v>
      </c>
      <c r="L193"/>
      <c r="M193"/>
    </row>
    <row r="194" spans="1:13" s="10" customFormat="1" x14ac:dyDescent="0.4">
      <c r="A194" s="10" t="str">
        <f t="shared" si="2"/>
        <v>22 河内長野市-8</v>
      </c>
      <c r="B194" s="10">
        <f>+COUNTIF($H$4:H194,H194)</f>
        <v>8</v>
      </c>
      <c r="C194" s="9">
        <v>191</v>
      </c>
      <c r="D194" s="243" t="s">
        <v>70</v>
      </c>
      <c r="E194" s="244">
        <v>12701281</v>
      </c>
      <c r="F194" s="322" t="s">
        <v>259</v>
      </c>
      <c r="G194" s="430" t="s">
        <v>277</v>
      </c>
      <c r="H194" s="430" t="s">
        <v>286</v>
      </c>
      <c r="I194" s="429" t="s">
        <v>293</v>
      </c>
      <c r="J194" s="431" t="s">
        <v>664</v>
      </c>
      <c r="L194"/>
      <c r="M194"/>
    </row>
    <row r="195" spans="1:13" s="10" customFormat="1" x14ac:dyDescent="0.4">
      <c r="A195" s="10" t="str">
        <f t="shared" si="2"/>
        <v>26 大阪狭山市-1</v>
      </c>
      <c r="B195" s="10">
        <f>+COUNTIF($H$4:H195,H195)</f>
        <v>1</v>
      </c>
      <c r="C195" s="9">
        <v>192</v>
      </c>
      <c r="D195" s="243" t="s">
        <v>70</v>
      </c>
      <c r="E195" s="244">
        <v>12701253</v>
      </c>
      <c r="F195" s="322" t="s">
        <v>259</v>
      </c>
      <c r="G195" s="430" t="s">
        <v>277</v>
      </c>
      <c r="H195" s="430" t="s">
        <v>294</v>
      </c>
      <c r="I195" s="429" t="s">
        <v>295</v>
      </c>
      <c r="J195" s="431" t="s">
        <v>807</v>
      </c>
      <c r="L195"/>
      <c r="M195"/>
    </row>
    <row r="196" spans="1:13" s="10" customFormat="1" x14ac:dyDescent="0.4">
      <c r="A196" s="10" t="str">
        <f t="shared" si="2"/>
        <v>26 大阪狭山市-2</v>
      </c>
      <c r="B196" s="10">
        <f>+COUNTIF($H$4:H196,H196)</f>
        <v>2</v>
      </c>
      <c r="C196" s="9">
        <v>193</v>
      </c>
      <c r="D196" s="243" t="s">
        <v>70</v>
      </c>
      <c r="E196" s="244">
        <v>12701258</v>
      </c>
      <c r="F196" s="322" t="s">
        <v>259</v>
      </c>
      <c r="G196" s="430" t="s">
        <v>277</v>
      </c>
      <c r="H196" s="430" t="s">
        <v>294</v>
      </c>
      <c r="I196" s="429" t="s">
        <v>296</v>
      </c>
      <c r="J196" s="431" t="s">
        <v>664</v>
      </c>
      <c r="L196"/>
      <c r="M196"/>
    </row>
    <row r="197" spans="1:13" s="10" customFormat="1" x14ac:dyDescent="0.4">
      <c r="A197" s="10" t="str">
        <f t="shared" ref="A197:A260" si="3">+H197&amp;"-"&amp;B197</f>
        <v>26 大阪狭山市-3</v>
      </c>
      <c r="B197" s="10">
        <f>+COUNTIF($H$4:H197,H197)</f>
        <v>3</v>
      </c>
      <c r="C197" s="9">
        <v>194</v>
      </c>
      <c r="D197" s="243" t="s">
        <v>70</v>
      </c>
      <c r="E197" s="244">
        <v>12701263</v>
      </c>
      <c r="F197" s="322" t="s">
        <v>259</v>
      </c>
      <c r="G197" s="430" t="s">
        <v>277</v>
      </c>
      <c r="H197" s="430" t="s">
        <v>294</v>
      </c>
      <c r="I197" s="429" t="s">
        <v>297</v>
      </c>
      <c r="J197" s="431" t="s">
        <v>664</v>
      </c>
      <c r="L197"/>
      <c r="M197"/>
    </row>
    <row r="198" spans="1:13" s="10" customFormat="1" x14ac:dyDescent="0.4">
      <c r="A198" s="10" t="str">
        <f t="shared" si="3"/>
        <v>26 大阪狭山市-4</v>
      </c>
      <c r="B198" s="10">
        <f>+COUNTIF($H$4:H198,H198)</f>
        <v>4</v>
      </c>
      <c r="C198" s="9">
        <v>195</v>
      </c>
      <c r="D198" s="243" t="s">
        <v>70</v>
      </c>
      <c r="E198" s="244">
        <v>12701269</v>
      </c>
      <c r="F198" s="322" t="s">
        <v>259</v>
      </c>
      <c r="G198" s="430" t="s">
        <v>277</v>
      </c>
      <c r="H198" s="430" t="s">
        <v>294</v>
      </c>
      <c r="I198" s="429" t="s">
        <v>298</v>
      </c>
      <c r="J198" s="431" t="s">
        <v>664</v>
      </c>
      <c r="L198"/>
      <c r="M198"/>
    </row>
    <row r="199" spans="1:13" s="10" customFormat="1" x14ac:dyDescent="0.4">
      <c r="A199" s="10" t="str">
        <f t="shared" si="3"/>
        <v>26 大阪狭山市-5</v>
      </c>
      <c r="B199" s="10">
        <f>+COUNTIF($H$4:H199,H199)</f>
        <v>5</v>
      </c>
      <c r="C199" s="9">
        <v>196</v>
      </c>
      <c r="D199" s="243" t="s">
        <v>70</v>
      </c>
      <c r="E199" s="244">
        <v>12701275</v>
      </c>
      <c r="F199" s="322" t="s">
        <v>259</v>
      </c>
      <c r="G199" s="430" t="s">
        <v>277</v>
      </c>
      <c r="H199" s="430" t="s">
        <v>294</v>
      </c>
      <c r="I199" s="429" t="s">
        <v>299</v>
      </c>
      <c r="J199" s="431" t="s">
        <v>664</v>
      </c>
      <c r="L199"/>
      <c r="M199"/>
    </row>
    <row r="200" spans="1:13" s="10" customFormat="1" x14ac:dyDescent="0.4">
      <c r="A200" s="10" t="str">
        <f t="shared" si="3"/>
        <v>26 大阪狭山市-6</v>
      </c>
      <c r="B200" s="10">
        <f>+COUNTIF($H$4:H200,H200)</f>
        <v>6</v>
      </c>
      <c r="C200" s="9">
        <v>197</v>
      </c>
      <c r="D200" s="243" t="s">
        <v>70</v>
      </c>
      <c r="E200" s="244">
        <v>12701279</v>
      </c>
      <c r="F200" s="322" t="s">
        <v>259</v>
      </c>
      <c r="G200" s="430" t="s">
        <v>277</v>
      </c>
      <c r="H200" s="430" t="s">
        <v>294</v>
      </c>
      <c r="I200" s="429" t="s">
        <v>300</v>
      </c>
      <c r="J200" s="431" t="s">
        <v>664</v>
      </c>
      <c r="L200"/>
      <c r="M200"/>
    </row>
    <row r="201" spans="1:13" s="10" customFormat="1" x14ac:dyDescent="0.4">
      <c r="A201" s="10" t="str">
        <f t="shared" si="3"/>
        <v>51 堺区-1</v>
      </c>
      <c r="B201" s="10">
        <f>+COUNTIF($H$4:H201,H201)</f>
        <v>1</v>
      </c>
      <c r="C201" s="9">
        <v>198</v>
      </c>
      <c r="D201" s="243" t="s">
        <v>70</v>
      </c>
      <c r="E201" s="244">
        <v>12701303</v>
      </c>
      <c r="F201" s="322" t="s">
        <v>301</v>
      </c>
      <c r="G201" s="430" t="s">
        <v>302</v>
      </c>
      <c r="H201" s="430" t="s">
        <v>303</v>
      </c>
      <c r="I201" s="429" t="s">
        <v>304</v>
      </c>
      <c r="J201" s="431" t="s">
        <v>807</v>
      </c>
      <c r="L201"/>
      <c r="M201"/>
    </row>
    <row r="202" spans="1:13" s="10" customFormat="1" x14ac:dyDescent="0.4">
      <c r="A202" s="10" t="str">
        <f t="shared" si="3"/>
        <v>51 堺区-2</v>
      </c>
      <c r="B202" s="10">
        <f>+COUNTIF($H$4:H202,H202)</f>
        <v>2</v>
      </c>
      <c r="C202" s="9">
        <v>199</v>
      </c>
      <c r="D202" s="243" t="s">
        <v>70</v>
      </c>
      <c r="E202" s="244">
        <v>12701304</v>
      </c>
      <c r="F202" s="322" t="s">
        <v>301</v>
      </c>
      <c r="G202" s="430" t="s">
        <v>302</v>
      </c>
      <c r="H202" s="430" t="s">
        <v>303</v>
      </c>
      <c r="I202" s="429" t="s">
        <v>305</v>
      </c>
      <c r="J202" s="431" t="s">
        <v>664</v>
      </c>
      <c r="L202"/>
      <c r="M202"/>
    </row>
    <row r="203" spans="1:13" s="10" customFormat="1" x14ac:dyDescent="0.4">
      <c r="A203" s="10" t="str">
        <f t="shared" si="3"/>
        <v>51 堺区-3</v>
      </c>
      <c r="B203" s="10">
        <f>+COUNTIF($H$4:H203,H203)</f>
        <v>3</v>
      </c>
      <c r="C203" s="9">
        <v>200</v>
      </c>
      <c r="D203" s="243" t="s">
        <v>70</v>
      </c>
      <c r="E203" s="244">
        <v>12701309</v>
      </c>
      <c r="F203" s="322" t="s">
        <v>301</v>
      </c>
      <c r="G203" s="430" t="s">
        <v>302</v>
      </c>
      <c r="H203" s="430" t="s">
        <v>303</v>
      </c>
      <c r="I203" s="429" t="s">
        <v>306</v>
      </c>
      <c r="J203" s="431" t="s">
        <v>664</v>
      </c>
      <c r="L203"/>
      <c r="M203"/>
    </row>
    <row r="204" spans="1:13" s="10" customFormat="1" x14ac:dyDescent="0.4">
      <c r="A204" s="10" t="str">
        <f t="shared" si="3"/>
        <v>51 堺区-4</v>
      </c>
      <c r="B204" s="10">
        <f>+COUNTIF($H$4:H204,H204)</f>
        <v>4</v>
      </c>
      <c r="C204" s="9">
        <v>201</v>
      </c>
      <c r="D204" s="243" t="s">
        <v>70</v>
      </c>
      <c r="E204" s="244">
        <v>12701311</v>
      </c>
      <c r="F204" s="322" t="s">
        <v>301</v>
      </c>
      <c r="G204" s="430" t="s">
        <v>302</v>
      </c>
      <c r="H204" s="430" t="s">
        <v>303</v>
      </c>
      <c r="I204" s="429" t="s">
        <v>307</v>
      </c>
      <c r="J204" s="431" t="s">
        <v>664</v>
      </c>
      <c r="L204"/>
      <c r="M204"/>
    </row>
    <row r="205" spans="1:13" s="10" customFormat="1" x14ac:dyDescent="0.4">
      <c r="A205" s="10" t="str">
        <f t="shared" si="3"/>
        <v>51 堺区-5</v>
      </c>
      <c r="B205" s="10">
        <f>+COUNTIF($H$4:H205,H205)</f>
        <v>5</v>
      </c>
      <c r="C205" s="9">
        <v>202</v>
      </c>
      <c r="D205" s="243" t="s">
        <v>70</v>
      </c>
      <c r="E205" s="244">
        <v>12701320</v>
      </c>
      <c r="F205" s="322" t="s">
        <v>301</v>
      </c>
      <c r="G205" s="430" t="s">
        <v>302</v>
      </c>
      <c r="H205" s="430" t="s">
        <v>303</v>
      </c>
      <c r="I205" s="429" t="s">
        <v>308</v>
      </c>
      <c r="J205" s="431" t="s">
        <v>664</v>
      </c>
      <c r="L205"/>
      <c r="M205"/>
    </row>
    <row r="206" spans="1:13" s="10" customFormat="1" x14ac:dyDescent="0.4">
      <c r="A206" s="10" t="str">
        <f t="shared" si="3"/>
        <v>51 堺区-6</v>
      </c>
      <c r="B206" s="10">
        <f>+COUNTIF($H$4:H206,H206)</f>
        <v>6</v>
      </c>
      <c r="C206" s="9">
        <v>203</v>
      </c>
      <c r="D206" s="243" t="s">
        <v>70</v>
      </c>
      <c r="E206" s="244">
        <v>12701325</v>
      </c>
      <c r="F206" s="322" t="s">
        <v>301</v>
      </c>
      <c r="G206" s="430" t="s">
        <v>302</v>
      </c>
      <c r="H206" s="430" t="s">
        <v>303</v>
      </c>
      <c r="I206" s="429" t="s">
        <v>309</v>
      </c>
      <c r="J206" s="431" t="s">
        <v>664</v>
      </c>
      <c r="L206"/>
      <c r="M206"/>
    </row>
    <row r="207" spans="1:13" s="10" customFormat="1" x14ac:dyDescent="0.4">
      <c r="A207" s="10" t="str">
        <f t="shared" si="3"/>
        <v>51 堺区-7</v>
      </c>
      <c r="B207" s="10">
        <f>+COUNTIF($H$4:H207,H207)</f>
        <v>7</v>
      </c>
      <c r="C207" s="9">
        <v>204</v>
      </c>
      <c r="D207" s="243" t="s">
        <v>70</v>
      </c>
      <c r="E207" s="244">
        <v>12701328</v>
      </c>
      <c r="F207" s="322" t="s">
        <v>301</v>
      </c>
      <c r="G207" s="430" t="s">
        <v>302</v>
      </c>
      <c r="H207" s="430" t="s">
        <v>303</v>
      </c>
      <c r="I207" s="429" t="s">
        <v>310</v>
      </c>
      <c r="J207" s="431" t="s">
        <v>664</v>
      </c>
      <c r="L207"/>
      <c r="M207"/>
    </row>
    <row r="208" spans="1:13" s="10" customFormat="1" x14ac:dyDescent="0.4">
      <c r="A208" s="10" t="str">
        <f t="shared" si="3"/>
        <v>51 堺区-8</v>
      </c>
      <c r="B208" s="10">
        <f>+COUNTIF($H$4:H208,H208)</f>
        <v>8</v>
      </c>
      <c r="C208" s="9">
        <v>205</v>
      </c>
      <c r="D208" s="243" t="s">
        <v>70</v>
      </c>
      <c r="E208" s="244">
        <v>12701329</v>
      </c>
      <c r="F208" s="322" t="s">
        <v>301</v>
      </c>
      <c r="G208" s="430" t="s">
        <v>302</v>
      </c>
      <c r="H208" s="430" t="s">
        <v>303</v>
      </c>
      <c r="I208" s="429" t="s">
        <v>311</v>
      </c>
      <c r="J208" s="431" t="s">
        <v>1216</v>
      </c>
      <c r="L208"/>
      <c r="M208"/>
    </row>
    <row r="209" spans="1:13" s="10" customFormat="1" x14ac:dyDescent="0.4">
      <c r="A209" s="10" t="str">
        <f t="shared" si="3"/>
        <v>51 堺区-9</v>
      </c>
      <c r="B209" s="10">
        <f>+COUNTIF($H$4:H209,H209)</f>
        <v>9</v>
      </c>
      <c r="C209" s="9">
        <v>206</v>
      </c>
      <c r="D209" s="243" t="s">
        <v>70</v>
      </c>
      <c r="E209" s="244">
        <v>12701331</v>
      </c>
      <c r="F209" s="322" t="s">
        <v>301</v>
      </c>
      <c r="G209" s="430" t="s">
        <v>302</v>
      </c>
      <c r="H209" s="430" t="s">
        <v>303</v>
      </c>
      <c r="I209" s="429" t="s">
        <v>312</v>
      </c>
      <c r="J209" s="431" t="s">
        <v>664</v>
      </c>
      <c r="L209"/>
      <c r="M209"/>
    </row>
    <row r="210" spans="1:13" s="10" customFormat="1" x14ac:dyDescent="0.4">
      <c r="A210" s="10" t="str">
        <f t="shared" si="3"/>
        <v>52 中区-1</v>
      </c>
      <c r="B210" s="10">
        <f>+COUNTIF($H$4:H210,H210)</f>
        <v>1</v>
      </c>
      <c r="C210" s="9">
        <v>207</v>
      </c>
      <c r="D210" s="243" t="s">
        <v>70</v>
      </c>
      <c r="E210" s="244">
        <v>12701299</v>
      </c>
      <c r="F210" s="322" t="s">
        <v>301</v>
      </c>
      <c r="G210" s="430" t="s">
        <v>302</v>
      </c>
      <c r="H210" s="430" t="s">
        <v>313</v>
      </c>
      <c r="I210" s="429" t="s">
        <v>314</v>
      </c>
      <c r="J210" s="431" t="s">
        <v>664</v>
      </c>
      <c r="L210"/>
      <c r="M210"/>
    </row>
    <row r="211" spans="1:13" s="10" customFormat="1" x14ac:dyDescent="0.4">
      <c r="A211" s="10" t="str">
        <f t="shared" si="3"/>
        <v>52 中区-2</v>
      </c>
      <c r="B211" s="10">
        <f>+COUNTIF($H$4:H211,H211)</f>
        <v>2</v>
      </c>
      <c r="C211" s="9">
        <v>208</v>
      </c>
      <c r="D211" s="243" t="s">
        <v>70</v>
      </c>
      <c r="E211" s="244">
        <v>12701302</v>
      </c>
      <c r="F211" s="322" t="s">
        <v>301</v>
      </c>
      <c r="G211" s="430" t="s">
        <v>302</v>
      </c>
      <c r="H211" s="430" t="s">
        <v>313</v>
      </c>
      <c r="I211" s="429" t="s">
        <v>315</v>
      </c>
      <c r="J211" s="431" t="s">
        <v>807</v>
      </c>
      <c r="L211"/>
      <c r="M211"/>
    </row>
    <row r="212" spans="1:13" s="10" customFormat="1" x14ac:dyDescent="0.4">
      <c r="A212" s="10" t="str">
        <f t="shared" si="3"/>
        <v>52 中区-3</v>
      </c>
      <c r="B212" s="10">
        <f>+COUNTIF($H$4:H212,H212)</f>
        <v>3</v>
      </c>
      <c r="C212" s="9">
        <v>209</v>
      </c>
      <c r="D212" s="243" t="s">
        <v>70</v>
      </c>
      <c r="E212" s="244">
        <v>12701318</v>
      </c>
      <c r="F212" s="322" t="s">
        <v>301</v>
      </c>
      <c r="G212" s="430" t="s">
        <v>302</v>
      </c>
      <c r="H212" s="430" t="s">
        <v>313</v>
      </c>
      <c r="I212" s="429" t="s">
        <v>316</v>
      </c>
      <c r="J212" s="431" t="s">
        <v>664</v>
      </c>
      <c r="L212"/>
      <c r="M212"/>
    </row>
    <row r="213" spans="1:13" s="10" customFormat="1" x14ac:dyDescent="0.4">
      <c r="A213" s="10" t="str">
        <f t="shared" si="3"/>
        <v>52 中区-4</v>
      </c>
      <c r="B213" s="10">
        <f>+COUNTIF($H$4:H213,H213)</f>
        <v>4</v>
      </c>
      <c r="C213" s="9">
        <v>210</v>
      </c>
      <c r="D213" s="243" t="s">
        <v>70</v>
      </c>
      <c r="E213" s="244">
        <v>12701323</v>
      </c>
      <c r="F213" s="322" t="s">
        <v>301</v>
      </c>
      <c r="G213" s="430" t="s">
        <v>302</v>
      </c>
      <c r="H213" s="430" t="s">
        <v>313</v>
      </c>
      <c r="I213" s="429" t="s">
        <v>317</v>
      </c>
      <c r="J213" s="431" t="s">
        <v>664</v>
      </c>
      <c r="L213"/>
      <c r="M213"/>
    </row>
    <row r="214" spans="1:13" s="10" customFormat="1" x14ac:dyDescent="0.4">
      <c r="A214" s="10" t="str">
        <f t="shared" si="3"/>
        <v>52 中区-5</v>
      </c>
      <c r="B214" s="10">
        <f>+COUNTIF($H$4:H214,H214)</f>
        <v>5</v>
      </c>
      <c r="C214" s="9">
        <v>211</v>
      </c>
      <c r="D214" s="243" t="s">
        <v>70</v>
      </c>
      <c r="E214" s="244">
        <v>12701327</v>
      </c>
      <c r="F214" s="322" t="s">
        <v>301</v>
      </c>
      <c r="G214" s="430" t="s">
        <v>302</v>
      </c>
      <c r="H214" s="430" t="s">
        <v>313</v>
      </c>
      <c r="I214" s="429" t="s">
        <v>318</v>
      </c>
      <c r="J214" s="431" t="s">
        <v>664</v>
      </c>
      <c r="L214"/>
      <c r="M214"/>
    </row>
    <row r="215" spans="1:13" s="10" customFormat="1" x14ac:dyDescent="0.4">
      <c r="A215" s="10" t="str">
        <f t="shared" si="3"/>
        <v>52 中区-6</v>
      </c>
      <c r="B215" s="10">
        <f>+COUNTIF($H$4:H215,H215)</f>
        <v>6</v>
      </c>
      <c r="C215" s="9">
        <v>212</v>
      </c>
      <c r="D215" s="243" t="s">
        <v>70</v>
      </c>
      <c r="E215" s="244">
        <v>12701360</v>
      </c>
      <c r="F215" s="322" t="s">
        <v>301</v>
      </c>
      <c r="G215" s="430" t="s">
        <v>302</v>
      </c>
      <c r="H215" s="430" t="s">
        <v>313</v>
      </c>
      <c r="I215" s="429" t="s">
        <v>319</v>
      </c>
      <c r="J215" s="431" t="s">
        <v>664</v>
      </c>
      <c r="L215"/>
      <c r="M215"/>
    </row>
    <row r="216" spans="1:13" s="10" customFormat="1" x14ac:dyDescent="0.4">
      <c r="A216" s="10" t="str">
        <f t="shared" si="3"/>
        <v>53 東区-1</v>
      </c>
      <c r="B216" s="10">
        <f>+COUNTIF($H$4:H216,H216)</f>
        <v>1</v>
      </c>
      <c r="C216" s="9">
        <v>213</v>
      </c>
      <c r="D216" s="243" t="s">
        <v>70</v>
      </c>
      <c r="E216" s="244">
        <v>12701312</v>
      </c>
      <c r="F216" s="322" t="s">
        <v>301</v>
      </c>
      <c r="G216" s="430" t="s">
        <v>302</v>
      </c>
      <c r="H216" s="430" t="s">
        <v>320</v>
      </c>
      <c r="I216" s="429" t="s">
        <v>321</v>
      </c>
      <c r="J216" s="431" t="s">
        <v>664</v>
      </c>
      <c r="L216"/>
      <c r="M216"/>
    </row>
    <row r="217" spans="1:13" s="10" customFormat="1" x14ac:dyDescent="0.4">
      <c r="A217" s="10" t="str">
        <f t="shared" si="3"/>
        <v>53 東区-2</v>
      </c>
      <c r="B217" s="10">
        <f>+COUNTIF($H$4:H217,H217)</f>
        <v>2</v>
      </c>
      <c r="C217" s="9">
        <v>214</v>
      </c>
      <c r="D217" s="243" t="s">
        <v>70</v>
      </c>
      <c r="E217" s="244">
        <v>12701324</v>
      </c>
      <c r="F217" s="322" t="s">
        <v>301</v>
      </c>
      <c r="G217" s="430" t="s">
        <v>302</v>
      </c>
      <c r="H217" s="430" t="s">
        <v>320</v>
      </c>
      <c r="I217" s="429" t="s">
        <v>322</v>
      </c>
      <c r="J217" s="431" t="s">
        <v>664</v>
      </c>
      <c r="L217"/>
      <c r="M217"/>
    </row>
    <row r="218" spans="1:13" s="10" customFormat="1" x14ac:dyDescent="0.4">
      <c r="A218" s="10" t="str">
        <f t="shared" si="3"/>
        <v>54 西区-1</v>
      </c>
      <c r="B218" s="10">
        <f>+COUNTIF($H$4:H218,H218)</f>
        <v>1</v>
      </c>
      <c r="C218" s="9">
        <v>215</v>
      </c>
      <c r="D218" s="243" t="s">
        <v>70</v>
      </c>
      <c r="E218" s="244">
        <v>12701301</v>
      </c>
      <c r="F218" s="322" t="s">
        <v>301</v>
      </c>
      <c r="G218" s="430" t="s">
        <v>302</v>
      </c>
      <c r="H218" s="430" t="s">
        <v>323</v>
      </c>
      <c r="I218" s="429" t="s">
        <v>324</v>
      </c>
      <c r="J218" s="431" t="s">
        <v>809</v>
      </c>
      <c r="L218"/>
      <c r="M218"/>
    </row>
    <row r="219" spans="1:13" s="10" customFormat="1" x14ac:dyDescent="0.4">
      <c r="A219" s="10" t="str">
        <f t="shared" si="3"/>
        <v>54 西区-2</v>
      </c>
      <c r="B219" s="10">
        <f>+COUNTIF($H$4:H219,H219)</f>
        <v>2</v>
      </c>
      <c r="C219" s="9">
        <v>216</v>
      </c>
      <c r="D219" s="243" t="s">
        <v>70</v>
      </c>
      <c r="E219" s="244">
        <v>12701307</v>
      </c>
      <c r="F219" s="322" t="s">
        <v>301</v>
      </c>
      <c r="G219" s="430" t="s">
        <v>302</v>
      </c>
      <c r="H219" s="430" t="s">
        <v>323</v>
      </c>
      <c r="I219" s="429" t="s">
        <v>325</v>
      </c>
      <c r="J219" s="431" t="s">
        <v>807</v>
      </c>
      <c r="L219"/>
      <c r="M219"/>
    </row>
    <row r="220" spans="1:13" s="10" customFormat="1" x14ac:dyDescent="0.4">
      <c r="A220" s="10" t="str">
        <f t="shared" si="3"/>
        <v>54 西区-3</v>
      </c>
      <c r="B220" s="10">
        <f>+COUNTIF($H$4:H220,H220)</f>
        <v>3</v>
      </c>
      <c r="C220" s="9">
        <v>217</v>
      </c>
      <c r="D220" s="243" t="s">
        <v>70</v>
      </c>
      <c r="E220" s="244">
        <v>12701314</v>
      </c>
      <c r="F220" s="322" t="s">
        <v>301</v>
      </c>
      <c r="G220" s="430" t="s">
        <v>302</v>
      </c>
      <c r="H220" s="430" t="s">
        <v>323</v>
      </c>
      <c r="I220" s="429" t="s">
        <v>326</v>
      </c>
      <c r="J220" s="431" t="s">
        <v>664</v>
      </c>
      <c r="L220"/>
      <c r="M220"/>
    </row>
    <row r="221" spans="1:13" s="10" customFormat="1" x14ac:dyDescent="0.4">
      <c r="A221" s="10" t="str">
        <f t="shared" si="3"/>
        <v>54 西区-4</v>
      </c>
      <c r="B221" s="10">
        <f>+COUNTIF($H$4:H221,H221)</f>
        <v>4</v>
      </c>
      <c r="C221" s="9">
        <v>218</v>
      </c>
      <c r="D221" s="243" t="s">
        <v>70</v>
      </c>
      <c r="E221" s="244">
        <v>12701319</v>
      </c>
      <c r="F221" s="322" t="s">
        <v>301</v>
      </c>
      <c r="G221" s="430" t="s">
        <v>302</v>
      </c>
      <c r="H221" s="430" t="s">
        <v>323</v>
      </c>
      <c r="I221" s="429" t="s">
        <v>327</v>
      </c>
      <c r="J221" s="431" t="s">
        <v>664</v>
      </c>
      <c r="L221"/>
      <c r="M221"/>
    </row>
    <row r="222" spans="1:13" s="10" customFormat="1" x14ac:dyDescent="0.4">
      <c r="A222" s="10" t="str">
        <f t="shared" si="3"/>
        <v>54 西区-5</v>
      </c>
      <c r="B222" s="10">
        <f>+COUNTIF($H$4:H222,H222)</f>
        <v>5</v>
      </c>
      <c r="C222" s="9">
        <v>219</v>
      </c>
      <c r="D222" s="243" t="s">
        <v>70</v>
      </c>
      <c r="E222" s="244">
        <v>12701333</v>
      </c>
      <c r="F222" s="322" t="s">
        <v>301</v>
      </c>
      <c r="G222" s="430" t="s">
        <v>302</v>
      </c>
      <c r="H222" s="430" t="s">
        <v>323</v>
      </c>
      <c r="I222" s="429" t="s">
        <v>328</v>
      </c>
      <c r="J222" s="431" t="s">
        <v>664</v>
      </c>
      <c r="L222"/>
      <c r="M222"/>
    </row>
    <row r="223" spans="1:13" s="10" customFormat="1" x14ac:dyDescent="0.4">
      <c r="A223" s="10" t="str">
        <f t="shared" si="3"/>
        <v>54 西区-6</v>
      </c>
      <c r="B223" s="10">
        <f>+COUNTIF($H$4:H223,H223)</f>
        <v>6</v>
      </c>
      <c r="C223" s="9">
        <v>220</v>
      </c>
      <c r="D223" s="243" t="s">
        <v>70</v>
      </c>
      <c r="E223" s="244">
        <v>12701334</v>
      </c>
      <c r="F223" s="322" t="s">
        <v>301</v>
      </c>
      <c r="G223" s="430" t="s">
        <v>302</v>
      </c>
      <c r="H223" s="430" t="s">
        <v>323</v>
      </c>
      <c r="I223" s="429" t="s">
        <v>329</v>
      </c>
      <c r="J223" s="431" t="s">
        <v>664</v>
      </c>
      <c r="L223"/>
      <c r="M223"/>
    </row>
    <row r="224" spans="1:13" s="10" customFormat="1" x14ac:dyDescent="0.4">
      <c r="A224" s="10" t="str">
        <f t="shared" si="3"/>
        <v>55 南区-1</v>
      </c>
      <c r="B224" s="10">
        <f>+COUNTIF($H$4:H224,H224)</f>
        <v>1</v>
      </c>
      <c r="C224" s="9">
        <v>221</v>
      </c>
      <c r="D224" s="243" t="s">
        <v>70</v>
      </c>
      <c r="E224" s="244">
        <v>12701298</v>
      </c>
      <c r="F224" s="322" t="s">
        <v>301</v>
      </c>
      <c r="G224" s="430" t="s">
        <v>302</v>
      </c>
      <c r="H224" s="430" t="s">
        <v>330</v>
      </c>
      <c r="I224" s="429" t="s">
        <v>331</v>
      </c>
      <c r="J224" s="431" t="s">
        <v>664</v>
      </c>
      <c r="L224"/>
      <c r="M224"/>
    </row>
    <row r="225" spans="1:13" s="10" customFormat="1" x14ac:dyDescent="0.4">
      <c r="A225" s="10" t="str">
        <f t="shared" si="3"/>
        <v>55 南区-2</v>
      </c>
      <c r="B225" s="10">
        <f>+COUNTIF($H$4:H225,H225)</f>
        <v>2</v>
      </c>
      <c r="C225" s="9">
        <v>222</v>
      </c>
      <c r="D225" s="243" t="s">
        <v>70</v>
      </c>
      <c r="E225" s="244">
        <v>12701306</v>
      </c>
      <c r="F225" s="322" t="s">
        <v>301</v>
      </c>
      <c r="G225" s="430" t="s">
        <v>302</v>
      </c>
      <c r="H225" s="430" t="s">
        <v>330</v>
      </c>
      <c r="I225" s="429" t="s">
        <v>332</v>
      </c>
      <c r="J225" s="431" t="s">
        <v>664</v>
      </c>
      <c r="L225"/>
      <c r="M225"/>
    </row>
    <row r="226" spans="1:13" s="10" customFormat="1" x14ac:dyDescent="0.4">
      <c r="A226" s="10" t="str">
        <f t="shared" si="3"/>
        <v>55 南区-3</v>
      </c>
      <c r="B226" s="10">
        <f>+COUNTIF($H$4:H226,H226)</f>
        <v>3</v>
      </c>
      <c r="C226" s="9">
        <v>223</v>
      </c>
      <c r="D226" s="243" t="s">
        <v>70</v>
      </c>
      <c r="E226" s="244">
        <v>12701308</v>
      </c>
      <c r="F226" s="322" t="s">
        <v>301</v>
      </c>
      <c r="G226" s="430" t="s">
        <v>302</v>
      </c>
      <c r="H226" s="430" t="s">
        <v>330</v>
      </c>
      <c r="I226" s="429" t="s">
        <v>333</v>
      </c>
      <c r="J226" s="431" t="s">
        <v>664</v>
      </c>
      <c r="L226"/>
      <c r="M226"/>
    </row>
    <row r="227" spans="1:13" s="10" customFormat="1" x14ac:dyDescent="0.4">
      <c r="A227" s="10" t="str">
        <f t="shared" si="3"/>
        <v>55 南区-4</v>
      </c>
      <c r="B227" s="10">
        <f>+COUNTIF($H$4:H227,H227)</f>
        <v>4</v>
      </c>
      <c r="C227" s="9">
        <v>224</v>
      </c>
      <c r="D227" s="243" t="s">
        <v>70</v>
      </c>
      <c r="E227" s="244">
        <v>12701332</v>
      </c>
      <c r="F227" s="322" t="s">
        <v>301</v>
      </c>
      <c r="G227" s="430" t="s">
        <v>302</v>
      </c>
      <c r="H227" s="430" t="s">
        <v>330</v>
      </c>
      <c r="I227" s="429" t="s">
        <v>334</v>
      </c>
      <c r="J227" s="431" t="s">
        <v>664</v>
      </c>
      <c r="L227"/>
      <c r="M227"/>
    </row>
    <row r="228" spans="1:13" s="10" customFormat="1" x14ac:dyDescent="0.4">
      <c r="A228" s="10" t="str">
        <f t="shared" si="3"/>
        <v>56 北区-1</v>
      </c>
      <c r="B228" s="10">
        <f>+COUNTIF($H$4:H228,H228)</f>
        <v>1</v>
      </c>
      <c r="C228" s="9">
        <v>225</v>
      </c>
      <c r="D228" s="243" t="s">
        <v>70</v>
      </c>
      <c r="E228" s="244">
        <v>12701300</v>
      </c>
      <c r="F228" s="322" t="s">
        <v>301</v>
      </c>
      <c r="G228" s="430" t="s">
        <v>302</v>
      </c>
      <c r="H228" s="430" t="s">
        <v>335</v>
      </c>
      <c r="I228" s="429" t="s">
        <v>336</v>
      </c>
      <c r="J228" s="431" t="s">
        <v>807</v>
      </c>
      <c r="L228"/>
      <c r="M228"/>
    </row>
    <row r="229" spans="1:13" s="10" customFormat="1" x14ac:dyDescent="0.4">
      <c r="A229" s="10" t="str">
        <f t="shared" si="3"/>
        <v>56 北区-2</v>
      </c>
      <c r="B229" s="10">
        <f>+COUNTIF($H$4:H229,H229)</f>
        <v>2</v>
      </c>
      <c r="C229" s="9">
        <v>226</v>
      </c>
      <c r="D229" s="243" t="s">
        <v>70</v>
      </c>
      <c r="E229" s="244">
        <v>12701305</v>
      </c>
      <c r="F229" s="322" t="s">
        <v>301</v>
      </c>
      <c r="G229" s="430" t="s">
        <v>302</v>
      </c>
      <c r="H229" s="430" t="s">
        <v>335</v>
      </c>
      <c r="I229" s="429" t="s">
        <v>337</v>
      </c>
      <c r="J229" s="431" t="s">
        <v>807</v>
      </c>
      <c r="L229"/>
      <c r="M229"/>
    </row>
    <row r="230" spans="1:13" s="10" customFormat="1" x14ac:dyDescent="0.4">
      <c r="A230" s="10" t="str">
        <f t="shared" si="3"/>
        <v>56 北区-3</v>
      </c>
      <c r="B230" s="10">
        <f>+COUNTIF($H$4:H230,H230)</f>
        <v>3</v>
      </c>
      <c r="C230" s="9">
        <v>227</v>
      </c>
      <c r="D230" s="243" t="s">
        <v>70</v>
      </c>
      <c r="E230" s="244">
        <v>12701310</v>
      </c>
      <c r="F230" s="322" t="s">
        <v>301</v>
      </c>
      <c r="G230" s="430" t="s">
        <v>302</v>
      </c>
      <c r="H230" s="430" t="s">
        <v>335</v>
      </c>
      <c r="I230" s="429" t="s">
        <v>338</v>
      </c>
      <c r="J230" s="431" t="s">
        <v>664</v>
      </c>
      <c r="L230"/>
      <c r="M230"/>
    </row>
    <row r="231" spans="1:13" s="10" customFormat="1" x14ac:dyDescent="0.4">
      <c r="A231" s="10" t="str">
        <f t="shared" si="3"/>
        <v>56 北区-4</v>
      </c>
      <c r="B231" s="10">
        <f>+COUNTIF($H$4:H231,H231)</f>
        <v>4</v>
      </c>
      <c r="C231" s="9">
        <v>228</v>
      </c>
      <c r="D231" s="243" t="s">
        <v>70</v>
      </c>
      <c r="E231" s="244">
        <v>12701313</v>
      </c>
      <c r="F231" s="322" t="s">
        <v>301</v>
      </c>
      <c r="G231" s="430" t="s">
        <v>302</v>
      </c>
      <c r="H231" s="430" t="s">
        <v>335</v>
      </c>
      <c r="I231" s="429" t="s">
        <v>339</v>
      </c>
      <c r="J231" s="431" t="s">
        <v>664</v>
      </c>
      <c r="L231"/>
      <c r="M231"/>
    </row>
    <row r="232" spans="1:13" s="10" customFormat="1" x14ac:dyDescent="0.4">
      <c r="A232" s="10" t="str">
        <f t="shared" si="3"/>
        <v>56 北区-5</v>
      </c>
      <c r="B232" s="10">
        <f>+COUNTIF($H$4:H232,H232)</f>
        <v>5</v>
      </c>
      <c r="C232" s="9">
        <v>229</v>
      </c>
      <c r="D232" s="243" t="s">
        <v>70</v>
      </c>
      <c r="E232" s="244">
        <v>12701315</v>
      </c>
      <c r="F232" s="322" t="s">
        <v>301</v>
      </c>
      <c r="G232" s="430" t="s">
        <v>302</v>
      </c>
      <c r="H232" s="430" t="s">
        <v>335</v>
      </c>
      <c r="I232" s="429" t="s">
        <v>340</v>
      </c>
      <c r="J232" s="431" t="s">
        <v>664</v>
      </c>
      <c r="L232"/>
      <c r="M232"/>
    </row>
    <row r="233" spans="1:13" s="10" customFormat="1" x14ac:dyDescent="0.4">
      <c r="A233" s="10" t="str">
        <f t="shared" si="3"/>
        <v>56 北区-6</v>
      </c>
      <c r="B233" s="10">
        <f>+COUNTIF($H$4:H233,H233)</f>
        <v>6</v>
      </c>
      <c r="C233" s="9">
        <v>230</v>
      </c>
      <c r="D233" s="243" t="s">
        <v>70</v>
      </c>
      <c r="E233" s="244">
        <v>12701317</v>
      </c>
      <c r="F233" s="322" t="s">
        <v>301</v>
      </c>
      <c r="G233" s="430" t="s">
        <v>302</v>
      </c>
      <c r="H233" s="430" t="s">
        <v>335</v>
      </c>
      <c r="I233" s="429" t="s">
        <v>341</v>
      </c>
      <c r="J233" s="431" t="s">
        <v>664</v>
      </c>
      <c r="L233"/>
      <c r="M233"/>
    </row>
    <row r="234" spans="1:13" s="10" customFormat="1" x14ac:dyDescent="0.4">
      <c r="A234" s="10" t="str">
        <f t="shared" si="3"/>
        <v>56 北区-7</v>
      </c>
      <c r="B234" s="10">
        <f>+COUNTIF($H$4:H234,H234)</f>
        <v>7</v>
      </c>
      <c r="C234" s="9">
        <v>231</v>
      </c>
      <c r="D234" s="243" t="s">
        <v>70</v>
      </c>
      <c r="E234" s="244">
        <v>12701321</v>
      </c>
      <c r="F234" s="322" t="s">
        <v>301</v>
      </c>
      <c r="G234" s="430" t="s">
        <v>302</v>
      </c>
      <c r="H234" s="430" t="s">
        <v>335</v>
      </c>
      <c r="I234" s="429" t="s">
        <v>342</v>
      </c>
      <c r="J234" s="431" t="s">
        <v>664</v>
      </c>
      <c r="L234"/>
      <c r="M234"/>
    </row>
    <row r="235" spans="1:13" s="10" customFormat="1" x14ac:dyDescent="0.4">
      <c r="A235" s="10" t="str">
        <f t="shared" si="3"/>
        <v>56 北区-8</v>
      </c>
      <c r="B235" s="10">
        <f>+COUNTIF($H$4:H235,H235)</f>
        <v>8</v>
      </c>
      <c r="C235" s="9">
        <v>232</v>
      </c>
      <c r="D235" s="243" t="s">
        <v>70</v>
      </c>
      <c r="E235" s="244">
        <v>12701322</v>
      </c>
      <c r="F235" s="322" t="s">
        <v>301</v>
      </c>
      <c r="G235" s="430" t="s">
        <v>302</v>
      </c>
      <c r="H235" s="430" t="s">
        <v>335</v>
      </c>
      <c r="I235" s="429" t="s">
        <v>343</v>
      </c>
      <c r="J235" s="431" t="s">
        <v>664</v>
      </c>
      <c r="L235"/>
      <c r="M235"/>
    </row>
    <row r="236" spans="1:13" s="10" customFormat="1" x14ac:dyDescent="0.4">
      <c r="A236" s="10" t="str">
        <f t="shared" si="3"/>
        <v>56 北区-9</v>
      </c>
      <c r="B236" s="10">
        <f>+COUNTIF($H$4:H236,H236)</f>
        <v>9</v>
      </c>
      <c r="C236" s="9">
        <v>233</v>
      </c>
      <c r="D236" s="243" t="s">
        <v>70</v>
      </c>
      <c r="E236" s="244">
        <v>12701326</v>
      </c>
      <c r="F236" s="322" t="s">
        <v>301</v>
      </c>
      <c r="G236" s="430" t="s">
        <v>302</v>
      </c>
      <c r="H236" s="430" t="s">
        <v>335</v>
      </c>
      <c r="I236" s="429" t="s">
        <v>344</v>
      </c>
      <c r="J236" s="431" t="s">
        <v>664</v>
      </c>
      <c r="L236"/>
      <c r="M236"/>
    </row>
    <row r="237" spans="1:13" s="10" customFormat="1" x14ac:dyDescent="0.4">
      <c r="A237" s="10" t="str">
        <f t="shared" si="3"/>
        <v>56 北区-10</v>
      </c>
      <c r="B237" s="10">
        <f>+COUNTIF($H$4:H237,H237)</f>
        <v>10</v>
      </c>
      <c r="C237" s="9">
        <v>234</v>
      </c>
      <c r="D237" s="243" t="s">
        <v>70</v>
      </c>
      <c r="E237" s="244">
        <v>12701330</v>
      </c>
      <c r="F237" s="322" t="s">
        <v>301</v>
      </c>
      <c r="G237" s="430" t="s">
        <v>302</v>
      </c>
      <c r="H237" s="430" t="s">
        <v>335</v>
      </c>
      <c r="I237" s="429" t="s">
        <v>345</v>
      </c>
      <c r="J237" s="431" t="s">
        <v>664</v>
      </c>
      <c r="L237"/>
      <c r="M237"/>
    </row>
    <row r="238" spans="1:13" s="10" customFormat="1" x14ac:dyDescent="0.4">
      <c r="A238" s="10" t="str">
        <f t="shared" si="3"/>
        <v>57 美原区-1</v>
      </c>
      <c r="B238" s="10">
        <f>+COUNTIF($H$4:H238,H238)</f>
        <v>1</v>
      </c>
      <c r="C238" s="9">
        <v>235</v>
      </c>
      <c r="D238" s="243" t="s">
        <v>70</v>
      </c>
      <c r="E238" s="244">
        <v>12701316</v>
      </c>
      <c r="F238" s="322" t="s">
        <v>301</v>
      </c>
      <c r="G238" s="430" t="s">
        <v>302</v>
      </c>
      <c r="H238" s="430" t="s">
        <v>346</v>
      </c>
      <c r="I238" s="429" t="s">
        <v>347</v>
      </c>
      <c r="J238" s="431" t="s">
        <v>664</v>
      </c>
      <c r="L238"/>
      <c r="M238"/>
    </row>
    <row r="239" spans="1:13" s="10" customFormat="1" x14ac:dyDescent="0.4">
      <c r="A239" s="10" t="str">
        <f t="shared" si="3"/>
        <v>31 泉大津市-1</v>
      </c>
      <c r="B239" s="10">
        <f>+COUNTIF($H$4:H239,H239)</f>
        <v>1</v>
      </c>
      <c r="C239" s="9">
        <v>236</v>
      </c>
      <c r="D239" s="243" t="s">
        <v>70</v>
      </c>
      <c r="E239" s="244">
        <v>12701376</v>
      </c>
      <c r="F239" s="322" t="s">
        <v>348</v>
      </c>
      <c r="G239" s="430" t="s">
        <v>349</v>
      </c>
      <c r="H239" s="430" t="s">
        <v>350</v>
      </c>
      <c r="I239" s="429" t="s">
        <v>351</v>
      </c>
      <c r="J239" s="431" t="s">
        <v>809</v>
      </c>
      <c r="L239"/>
      <c r="M239"/>
    </row>
    <row r="240" spans="1:13" s="10" customFormat="1" x14ac:dyDescent="0.4">
      <c r="A240" s="10" t="str">
        <f t="shared" si="3"/>
        <v>31 泉大津市-2</v>
      </c>
      <c r="B240" s="10">
        <f>+COUNTIF($H$4:H240,H240)</f>
        <v>2</v>
      </c>
      <c r="C240" s="9">
        <v>237</v>
      </c>
      <c r="D240" s="243" t="s">
        <v>70</v>
      </c>
      <c r="E240" s="244">
        <v>12701377</v>
      </c>
      <c r="F240" s="322" t="s">
        <v>348</v>
      </c>
      <c r="G240" s="430" t="s">
        <v>349</v>
      </c>
      <c r="H240" s="430" t="s">
        <v>350</v>
      </c>
      <c r="I240" s="429" t="s">
        <v>352</v>
      </c>
      <c r="J240" s="431" t="s">
        <v>664</v>
      </c>
      <c r="L240"/>
      <c r="M240"/>
    </row>
    <row r="241" spans="1:13" s="10" customFormat="1" x14ac:dyDescent="0.4">
      <c r="A241" s="10" t="str">
        <f t="shared" si="3"/>
        <v>31 泉大津市-3</v>
      </c>
      <c r="B241" s="10">
        <f>+COUNTIF($H$4:H241,H241)</f>
        <v>3</v>
      </c>
      <c r="C241" s="9">
        <v>238</v>
      </c>
      <c r="D241" s="243" t="s">
        <v>70</v>
      </c>
      <c r="E241" s="244">
        <v>12701378</v>
      </c>
      <c r="F241" s="322" t="s">
        <v>348</v>
      </c>
      <c r="G241" s="430" t="s">
        <v>349</v>
      </c>
      <c r="H241" s="430" t="s">
        <v>350</v>
      </c>
      <c r="I241" s="429" t="s">
        <v>353</v>
      </c>
      <c r="J241" s="431" t="s">
        <v>664</v>
      </c>
      <c r="L241"/>
      <c r="M241"/>
    </row>
    <row r="242" spans="1:13" s="10" customFormat="1" x14ac:dyDescent="0.4">
      <c r="A242" s="10" t="str">
        <f t="shared" si="3"/>
        <v>31 泉大津市-4</v>
      </c>
      <c r="B242" s="10">
        <f>+COUNTIF($H$4:H242,H242)</f>
        <v>4</v>
      </c>
      <c r="C242" s="9">
        <v>239</v>
      </c>
      <c r="D242" s="243" t="s">
        <v>70</v>
      </c>
      <c r="E242" s="244">
        <v>12701379</v>
      </c>
      <c r="F242" s="322" t="s">
        <v>348</v>
      </c>
      <c r="G242" s="430" t="s">
        <v>349</v>
      </c>
      <c r="H242" s="430" t="s">
        <v>350</v>
      </c>
      <c r="I242" s="429" t="s">
        <v>354</v>
      </c>
      <c r="J242" s="431" t="s">
        <v>664</v>
      </c>
      <c r="L242"/>
      <c r="M242"/>
    </row>
    <row r="243" spans="1:13" s="10" customFormat="1" x14ac:dyDescent="0.4">
      <c r="A243" s="10" t="str">
        <f t="shared" si="3"/>
        <v>34 和泉市-1</v>
      </c>
      <c r="B243" s="10">
        <f>+COUNTIF($H$4:H243,H243)</f>
        <v>1</v>
      </c>
      <c r="C243" s="9">
        <v>240</v>
      </c>
      <c r="D243" s="243" t="s">
        <v>70</v>
      </c>
      <c r="E243" s="244">
        <v>12701395</v>
      </c>
      <c r="F243" s="322" t="s">
        <v>348</v>
      </c>
      <c r="G243" s="430" t="s">
        <v>349</v>
      </c>
      <c r="H243" s="430" t="s">
        <v>355</v>
      </c>
      <c r="I243" s="429" t="s">
        <v>356</v>
      </c>
      <c r="J243" s="431" t="s">
        <v>664</v>
      </c>
      <c r="L243"/>
      <c r="M243"/>
    </row>
    <row r="244" spans="1:13" s="10" customFormat="1" x14ac:dyDescent="0.4">
      <c r="A244" s="10" t="str">
        <f t="shared" si="3"/>
        <v>34 和泉市-2</v>
      </c>
      <c r="B244" s="10">
        <f>+COUNTIF($H$4:H244,H244)</f>
        <v>2</v>
      </c>
      <c r="C244" s="9">
        <v>241</v>
      </c>
      <c r="D244" s="243" t="s">
        <v>70</v>
      </c>
      <c r="E244" s="244">
        <v>12701396</v>
      </c>
      <c r="F244" s="322" t="s">
        <v>348</v>
      </c>
      <c r="G244" s="430" t="s">
        <v>349</v>
      </c>
      <c r="H244" s="430" t="s">
        <v>355</v>
      </c>
      <c r="I244" s="429" t="s">
        <v>357</v>
      </c>
      <c r="J244" s="431" t="s">
        <v>664</v>
      </c>
      <c r="L244"/>
      <c r="M244"/>
    </row>
    <row r="245" spans="1:13" s="10" customFormat="1" x14ac:dyDescent="0.4">
      <c r="A245" s="10" t="str">
        <f t="shared" si="3"/>
        <v>34 和泉市-3</v>
      </c>
      <c r="B245" s="10">
        <f>+COUNTIF($H$4:H245,H245)</f>
        <v>3</v>
      </c>
      <c r="C245" s="9">
        <v>242</v>
      </c>
      <c r="D245" s="243" t="s">
        <v>70</v>
      </c>
      <c r="E245" s="244">
        <v>12701397</v>
      </c>
      <c r="F245" s="322" t="s">
        <v>348</v>
      </c>
      <c r="G245" s="430" t="s">
        <v>349</v>
      </c>
      <c r="H245" s="430" t="s">
        <v>355</v>
      </c>
      <c r="I245" s="429" t="s">
        <v>358</v>
      </c>
      <c r="J245" s="431" t="s">
        <v>664</v>
      </c>
      <c r="L245"/>
      <c r="M245"/>
    </row>
    <row r="246" spans="1:13" s="10" customFormat="1" x14ac:dyDescent="0.4">
      <c r="A246" s="10" t="str">
        <f t="shared" si="3"/>
        <v>34 和泉市-4</v>
      </c>
      <c r="B246" s="10">
        <f>+COUNTIF($H$4:H246,H246)</f>
        <v>4</v>
      </c>
      <c r="C246" s="9">
        <v>243</v>
      </c>
      <c r="D246" s="243" t="s">
        <v>70</v>
      </c>
      <c r="E246" s="244">
        <v>12701398</v>
      </c>
      <c r="F246" s="322" t="s">
        <v>348</v>
      </c>
      <c r="G246" s="430" t="s">
        <v>349</v>
      </c>
      <c r="H246" s="430" t="s">
        <v>355</v>
      </c>
      <c r="I246" s="429" t="s">
        <v>359</v>
      </c>
      <c r="J246" s="431" t="s">
        <v>809</v>
      </c>
      <c r="L246"/>
      <c r="M246"/>
    </row>
    <row r="247" spans="1:13" s="10" customFormat="1" x14ac:dyDescent="0.4">
      <c r="A247" s="10" t="str">
        <f t="shared" si="3"/>
        <v>34 和泉市-5</v>
      </c>
      <c r="B247" s="10">
        <f>+COUNTIF($H$4:H247,H247)</f>
        <v>5</v>
      </c>
      <c r="C247" s="9">
        <v>244</v>
      </c>
      <c r="D247" s="243" t="s">
        <v>70</v>
      </c>
      <c r="E247" s="244">
        <v>12701399</v>
      </c>
      <c r="F247" s="322" t="s">
        <v>348</v>
      </c>
      <c r="G247" s="430" t="s">
        <v>349</v>
      </c>
      <c r="H247" s="430" t="s">
        <v>355</v>
      </c>
      <c r="I247" s="429" t="s">
        <v>360</v>
      </c>
      <c r="J247" s="431" t="s">
        <v>809</v>
      </c>
      <c r="L247"/>
      <c r="M247"/>
    </row>
    <row r="248" spans="1:13" s="10" customFormat="1" x14ac:dyDescent="0.4">
      <c r="A248" s="10" t="str">
        <f t="shared" si="3"/>
        <v>34 和泉市-6</v>
      </c>
      <c r="B248" s="10">
        <f>+COUNTIF($H$4:H248,H248)</f>
        <v>6</v>
      </c>
      <c r="C248" s="9">
        <v>245</v>
      </c>
      <c r="D248" s="243" t="s">
        <v>70</v>
      </c>
      <c r="E248" s="244">
        <v>12701400</v>
      </c>
      <c r="F248" s="322" t="s">
        <v>348</v>
      </c>
      <c r="G248" s="430" t="s">
        <v>349</v>
      </c>
      <c r="H248" s="430" t="s">
        <v>355</v>
      </c>
      <c r="I248" s="429" t="s">
        <v>361</v>
      </c>
      <c r="J248" s="431" t="s">
        <v>664</v>
      </c>
      <c r="L248"/>
      <c r="M248"/>
    </row>
    <row r="249" spans="1:13" s="10" customFormat="1" x14ac:dyDescent="0.4">
      <c r="A249" s="10" t="str">
        <f t="shared" si="3"/>
        <v>34 和泉市-7</v>
      </c>
      <c r="B249" s="10">
        <f>+COUNTIF($H$4:H249,H249)</f>
        <v>7</v>
      </c>
      <c r="C249" s="9">
        <v>246</v>
      </c>
      <c r="D249" s="243" t="s">
        <v>70</v>
      </c>
      <c r="E249" s="244">
        <v>12701402</v>
      </c>
      <c r="F249" s="322" t="s">
        <v>348</v>
      </c>
      <c r="G249" s="430" t="s">
        <v>349</v>
      </c>
      <c r="H249" s="430" t="s">
        <v>355</v>
      </c>
      <c r="I249" s="429" t="s">
        <v>362</v>
      </c>
      <c r="J249" s="431" t="s">
        <v>664</v>
      </c>
      <c r="L249"/>
      <c r="M249"/>
    </row>
    <row r="250" spans="1:13" s="10" customFormat="1" x14ac:dyDescent="0.4">
      <c r="A250" s="10" t="str">
        <f t="shared" si="3"/>
        <v>34 和泉市-8</v>
      </c>
      <c r="B250" s="10">
        <f>+COUNTIF($H$4:H250,H250)</f>
        <v>8</v>
      </c>
      <c r="C250" s="9">
        <v>247</v>
      </c>
      <c r="D250" s="243" t="s">
        <v>70</v>
      </c>
      <c r="E250" s="244">
        <v>12701403</v>
      </c>
      <c r="F250" s="322" t="s">
        <v>348</v>
      </c>
      <c r="G250" s="430" t="s">
        <v>349</v>
      </c>
      <c r="H250" s="430" t="s">
        <v>355</v>
      </c>
      <c r="I250" s="429" t="s">
        <v>363</v>
      </c>
      <c r="J250" s="431" t="s">
        <v>664</v>
      </c>
      <c r="L250"/>
      <c r="M250"/>
    </row>
    <row r="251" spans="1:13" s="10" customFormat="1" x14ac:dyDescent="0.4">
      <c r="A251" s="10" t="str">
        <f t="shared" si="3"/>
        <v>34 和泉市-9</v>
      </c>
      <c r="B251" s="10">
        <f>+COUNTIF($H$4:H251,H251)</f>
        <v>9</v>
      </c>
      <c r="C251" s="9">
        <v>248</v>
      </c>
      <c r="D251" s="243" t="s">
        <v>70</v>
      </c>
      <c r="E251" s="244">
        <v>12701405</v>
      </c>
      <c r="F251" s="322" t="s">
        <v>348</v>
      </c>
      <c r="G251" s="430" t="s">
        <v>349</v>
      </c>
      <c r="H251" s="430" t="s">
        <v>355</v>
      </c>
      <c r="I251" s="429" t="s">
        <v>364</v>
      </c>
      <c r="J251" s="431" t="s">
        <v>807</v>
      </c>
      <c r="L251"/>
      <c r="M251"/>
    </row>
    <row r="252" spans="1:13" s="10" customFormat="1" x14ac:dyDescent="0.4">
      <c r="A252" s="10" t="str">
        <f t="shared" si="3"/>
        <v>34 和泉市-10</v>
      </c>
      <c r="B252" s="10">
        <f>+COUNTIF($H$4:H252,H252)</f>
        <v>10</v>
      </c>
      <c r="C252" s="9">
        <v>249</v>
      </c>
      <c r="D252" s="243" t="s">
        <v>70</v>
      </c>
      <c r="E252" s="244">
        <v>12701406</v>
      </c>
      <c r="F252" s="322" t="s">
        <v>348</v>
      </c>
      <c r="G252" s="430" t="s">
        <v>349</v>
      </c>
      <c r="H252" s="430" t="s">
        <v>355</v>
      </c>
      <c r="I252" s="429" t="s">
        <v>365</v>
      </c>
      <c r="J252" s="431" t="s">
        <v>664</v>
      </c>
      <c r="L252"/>
      <c r="M252"/>
    </row>
    <row r="253" spans="1:13" s="10" customFormat="1" x14ac:dyDescent="0.4">
      <c r="A253" s="10" t="str">
        <f t="shared" si="3"/>
        <v>35 高石市-1</v>
      </c>
      <c r="B253" s="10">
        <f>+COUNTIF($H$4:H253,H253)</f>
        <v>1</v>
      </c>
      <c r="C253" s="9">
        <v>250</v>
      </c>
      <c r="D253" s="243" t="s">
        <v>70</v>
      </c>
      <c r="E253" s="244">
        <v>12701407</v>
      </c>
      <c r="F253" s="322" t="s">
        <v>348</v>
      </c>
      <c r="G253" s="430" t="s">
        <v>349</v>
      </c>
      <c r="H253" s="430" t="s">
        <v>366</v>
      </c>
      <c r="I253" s="429" t="s">
        <v>367</v>
      </c>
      <c r="J253" s="431" t="s">
        <v>664</v>
      </c>
      <c r="L253"/>
      <c r="M253"/>
    </row>
    <row r="254" spans="1:13" s="10" customFormat="1" x14ac:dyDescent="0.4">
      <c r="A254" s="10" t="str">
        <f t="shared" si="3"/>
        <v>35 高石市-2</v>
      </c>
      <c r="B254" s="10">
        <f>+COUNTIF($H$4:H254,H254)</f>
        <v>2</v>
      </c>
      <c r="C254" s="9">
        <v>251</v>
      </c>
      <c r="D254" s="243" t="s">
        <v>70</v>
      </c>
      <c r="E254" s="244">
        <v>12701409</v>
      </c>
      <c r="F254" s="322" t="s">
        <v>348</v>
      </c>
      <c r="G254" s="430" t="s">
        <v>349</v>
      </c>
      <c r="H254" s="430" t="s">
        <v>366</v>
      </c>
      <c r="I254" s="429" t="s">
        <v>368</v>
      </c>
      <c r="J254" s="431" t="s">
        <v>664</v>
      </c>
      <c r="L254"/>
      <c r="M254"/>
    </row>
    <row r="255" spans="1:13" s="10" customFormat="1" x14ac:dyDescent="0.4">
      <c r="A255" s="10" t="str">
        <f t="shared" si="3"/>
        <v>35 高石市-3</v>
      </c>
      <c r="B255" s="10">
        <f>+COUNTIF($H$4:H255,H255)</f>
        <v>3</v>
      </c>
      <c r="C255" s="9">
        <v>252</v>
      </c>
      <c r="D255" s="243" t="s">
        <v>70</v>
      </c>
      <c r="E255" s="244">
        <v>12701410</v>
      </c>
      <c r="F255" s="322" t="s">
        <v>348</v>
      </c>
      <c r="G255" s="430" t="s">
        <v>349</v>
      </c>
      <c r="H255" s="430" t="s">
        <v>366</v>
      </c>
      <c r="I255" s="429" t="s">
        <v>369</v>
      </c>
      <c r="J255" s="431" t="s">
        <v>664</v>
      </c>
      <c r="L255"/>
      <c r="M255"/>
    </row>
    <row r="256" spans="1:13" s="10" customFormat="1" x14ac:dyDescent="0.4">
      <c r="A256" s="10" t="str">
        <f t="shared" si="3"/>
        <v>38 忠岡町-1</v>
      </c>
      <c r="B256" s="10">
        <f>+COUNTIF($H$4:H256,H256)</f>
        <v>1</v>
      </c>
      <c r="C256" s="9">
        <v>253</v>
      </c>
      <c r="D256" s="243" t="s">
        <v>70</v>
      </c>
      <c r="E256" s="244">
        <v>12701420</v>
      </c>
      <c r="F256" s="322" t="s">
        <v>348</v>
      </c>
      <c r="G256" s="430" t="s">
        <v>349</v>
      </c>
      <c r="H256" s="430" t="s">
        <v>370</v>
      </c>
      <c r="I256" s="429" t="s">
        <v>371</v>
      </c>
      <c r="J256" s="431" t="s">
        <v>664</v>
      </c>
      <c r="L256"/>
      <c r="M256"/>
    </row>
    <row r="257" spans="1:13" s="10" customFormat="1" x14ac:dyDescent="0.4">
      <c r="A257" s="10" t="str">
        <f t="shared" si="3"/>
        <v>30 岸和田市-1</v>
      </c>
      <c r="B257" s="10">
        <f>+COUNTIF($H$4:H257,H257)</f>
        <v>1</v>
      </c>
      <c r="C257" s="9">
        <v>254</v>
      </c>
      <c r="D257" s="243" t="s">
        <v>70</v>
      </c>
      <c r="E257" s="244">
        <v>12701361</v>
      </c>
      <c r="F257" s="322" t="s">
        <v>348</v>
      </c>
      <c r="G257" s="430" t="s">
        <v>372</v>
      </c>
      <c r="H257" s="430" t="s">
        <v>373</v>
      </c>
      <c r="I257" s="429" t="s">
        <v>374</v>
      </c>
      <c r="J257" s="431" t="s">
        <v>809</v>
      </c>
      <c r="L257"/>
      <c r="M257"/>
    </row>
    <row r="258" spans="1:13" s="10" customFormat="1" x14ac:dyDescent="0.4">
      <c r="A258" s="10" t="str">
        <f t="shared" si="3"/>
        <v>30 岸和田市-2</v>
      </c>
      <c r="B258" s="10">
        <f>+COUNTIF($H$4:H258,H258)</f>
        <v>2</v>
      </c>
      <c r="C258" s="9">
        <v>255</v>
      </c>
      <c r="D258" s="243" t="s">
        <v>70</v>
      </c>
      <c r="E258" s="244">
        <v>12701362</v>
      </c>
      <c r="F258" s="322" t="s">
        <v>348</v>
      </c>
      <c r="G258" s="430" t="s">
        <v>372</v>
      </c>
      <c r="H258" s="430" t="s">
        <v>373</v>
      </c>
      <c r="I258" s="429" t="s">
        <v>375</v>
      </c>
      <c r="J258" s="431" t="s">
        <v>1216</v>
      </c>
      <c r="L258"/>
      <c r="M258"/>
    </row>
    <row r="259" spans="1:13" s="10" customFormat="1" x14ac:dyDescent="0.4">
      <c r="A259" s="10" t="str">
        <f t="shared" si="3"/>
        <v>30 岸和田市-3</v>
      </c>
      <c r="B259" s="10">
        <f>+COUNTIF($H$4:H259,H259)</f>
        <v>3</v>
      </c>
      <c r="C259" s="9">
        <v>256</v>
      </c>
      <c r="D259" s="243" t="s">
        <v>70</v>
      </c>
      <c r="E259" s="244">
        <v>12701363</v>
      </c>
      <c r="F259" s="322" t="s">
        <v>348</v>
      </c>
      <c r="G259" s="430" t="s">
        <v>372</v>
      </c>
      <c r="H259" s="430" t="s">
        <v>373</v>
      </c>
      <c r="I259" s="429" t="s">
        <v>376</v>
      </c>
      <c r="J259" s="431" t="s">
        <v>664</v>
      </c>
      <c r="L259"/>
      <c r="M259"/>
    </row>
    <row r="260" spans="1:13" s="10" customFormat="1" x14ac:dyDescent="0.4">
      <c r="A260" s="10" t="str">
        <f t="shared" si="3"/>
        <v>30 岸和田市-4</v>
      </c>
      <c r="B260" s="10">
        <f>+COUNTIF($H$4:H260,H260)</f>
        <v>4</v>
      </c>
      <c r="C260" s="9">
        <v>257</v>
      </c>
      <c r="D260" s="243" t="s">
        <v>70</v>
      </c>
      <c r="E260" s="244">
        <v>12701364</v>
      </c>
      <c r="F260" s="322" t="s">
        <v>348</v>
      </c>
      <c r="G260" s="430" t="s">
        <v>372</v>
      </c>
      <c r="H260" s="430" t="s">
        <v>373</v>
      </c>
      <c r="I260" s="429" t="s">
        <v>377</v>
      </c>
      <c r="J260" s="431" t="s">
        <v>664</v>
      </c>
      <c r="L260"/>
      <c r="M260"/>
    </row>
    <row r="261" spans="1:13" s="10" customFormat="1" x14ac:dyDescent="0.4">
      <c r="A261" s="10" t="str">
        <f t="shared" ref="A261:A324" si="4">+H261&amp;"-"&amp;B261</f>
        <v>30 岸和田市-5</v>
      </c>
      <c r="B261" s="10">
        <f>+COUNTIF($H$4:H261,H261)</f>
        <v>5</v>
      </c>
      <c r="C261" s="9">
        <v>258</v>
      </c>
      <c r="D261" s="243" t="s">
        <v>70</v>
      </c>
      <c r="E261" s="244">
        <v>12701365</v>
      </c>
      <c r="F261" s="322" t="s">
        <v>348</v>
      </c>
      <c r="G261" s="430" t="s">
        <v>372</v>
      </c>
      <c r="H261" s="430" t="s">
        <v>373</v>
      </c>
      <c r="I261" s="429" t="s">
        <v>378</v>
      </c>
      <c r="J261" s="431" t="s">
        <v>664</v>
      </c>
      <c r="L261"/>
      <c r="M261"/>
    </row>
    <row r="262" spans="1:13" s="10" customFormat="1" x14ac:dyDescent="0.4">
      <c r="A262" s="10" t="str">
        <f t="shared" si="4"/>
        <v>30 岸和田市-6</v>
      </c>
      <c r="B262" s="10">
        <f>+COUNTIF($H$4:H262,H262)</f>
        <v>6</v>
      </c>
      <c r="C262" s="9">
        <v>259</v>
      </c>
      <c r="D262" s="243" t="s">
        <v>70</v>
      </c>
      <c r="E262" s="244">
        <v>12701366</v>
      </c>
      <c r="F262" s="322" t="s">
        <v>348</v>
      </c>
      <c r="G262" s="430" t="s">
        <v>372</v>
      </c>
      <c r="H262" s="430" t="s">
        <v>373</v>
      </c>
      <c r="I262" s="429" t="s">
        <v>379</v>
      </c>
      <c r="J262" s="431" t="s">
        <v>664</v>
      </c>
      <c r="L262"/>
      <c r="M262"/>
    </row>
    <row r="263" spans="1:13" s="10" customFormat="1" x14ac:dyDescent="0.4">
      <c r="A263" s="10" t="str">
        <f t="shared" si="4"/>
        <v>30 岸和田市-7</v>
      </c>
      <c r="B263" s="10">
        <f>+COUNTIF($H$4:H263,H263)</f>
        <v>7</v>
      </c>
      <c r="C263" s="9">
        <v>260</v>
      </c>
      <c r="D263" s="243" t="s">
        <v>70</v>
      </c>
      <c r="E263" s="244">
        <v>12701367</v>
      </c>
      <c r="F263" s="322" t="s">
        <v>348</v>
      </c>
      <c r="G263" s="430" t="s">
        <v>372</v>
      </c>
      <c r="H263" s="430" t="s">
        <v>373</v>
      </c>
      <c r="I263" s="429" t="s">
        <v>380</v>
      </c>
      <c r="J263" s="431" t="s">
        <v>807</v>
      </c>
      <c r="L263"/>
      <c r="M263"/>
    </row>
    <row r="264" spans="1:13" s="10" customFormat="1" x14ac:dyDescent="0.4">
      <c r="A264" s="10" t="str">
        <f t="shared" si="4"/>
        <v>30 岸和田市-8</v>
      </c>
      <c r="B264" s="10">
        <f>+COUNTIF($H$4:H264,H264)</f>
        <v>8</v>
      </c>
      <c r="C264" s="9">
        <v>261</v>
      </c>
      <c r="D264" s="243" t="s">
        <v>70</v>
      </c>
      <c r="E264" s="244">
        <v>12701368</v>
      </c>
      <c r="F264" s="322" t="s">
        <v>348</v>
      </c>
      <c r="G264" s="430" t="s">
        <v>372</v>
      </c>
      <c r="H264" s="430" t="s">
        <v>373</v>
      </c>
      <c r="I264" s="429" t="s">
        <v>381</v>
      </c>
      <c r="J264" s="431" t="s">
        <v>1216</v>
      </c>
      <c r="L264"/>
      <c r="M264"/>
    </row>
    <row r="265" spans="1:13" s="10" customFormat="1" x14ac:dyDescent="0.4">
      <c r="A265" s="10" t="str">
        <f t="shared" si="4"/>
        <v>30 岸和田市-9</v>
      </c>
      <c r="B265" s="10">
        <f>+COUNTIF($H$4:H265,H265)</f>
        <v>9</v>
      </c>
      <c r="C265" s="9">
        <v>262</v>
      </c>
      <c r="D265" s="243" t="s">
        <v>70</v>
      </c>
      <c r="E265" s="244">
        <v>12701369</v>
      </c>
      <c r="F265" s="322" t="s">
        <v>348</v>
      </c>
      <c r="G265" s="430" t="s">
        <v>372</v>
      </c>
      <c r="H265" s="430" t="s">
        <v>373</v>
      </c>
      <c r="I265" s="429" t="s">
        <v>382</v>
      </c>
      <c r="J265" s="431" t="s">
        <v>664</v>
      </c>
      <c r="L265"/>
      <c r="M265"/>
    </row>
    <row r="266" spans="1:13" s="10" customFormat="1" x14ac:dyDescent="0.4">
      <c r="A266" s="10" t="str">
        <f t="shared" si="4"/>
        <v>30 岸和田市-10</v>
      </c>
      <c r="B266" s="10">
        <f>+COUNTIF($H$4:H266,H266)</f>
        <v>10</v>
      </c>
      <c r="C266" s="9">
        <v>263</v>
      </c>
      <c r="D266" s="243" t="s">
        <v>70</v>
      </c>
      <c r="E266" s="244">
        <v>12701370</v>
      </c>
      <c r="F266" s="322" t="s">
        <v>348</v>
      </c>
      <c r="G266" s="430" t="s">
        <v>372</v>
      </c>
      <c r="H266" s="430" t="s">
        <v>373</v>
      </c>
      <c r="I266" s="429" t="s">
        <v>383</v>
      </c>
      <c r="J266" s="431" t="s">
        <v>664</v>
      </c>
      <c r="L266"/>
      <c r="M266"/>
    </row>
    <row r="267" spans="1:13" s="10" customFormat="1" x14ac:dyDescent="0.4">
      <c r="A267" s="10" t="str">
        <f t="shared" si="4"/>
        <v>30 岸和田市-11</v>
      </c>
      <c r="B267" s="10">
        <f>+COUNTIF($H$4:H267,H267)</f>
        <v>11</v>
      </c>
      <c r="C267" s="9">
        <v>264</v>
      </c>
      <c r="D267" s="243" t="s">
        <v>70</v>
      </c>
      <c r="E267" s="244">
        <v>12701371</v>
      </c>
      <c r="F267" s="322" t="s">
        <v>348</v>
      </c>
      <c r="G267" s="430" t="s">
        <v>372</v>
      </c>
      <c r="H267" s="430" t="s">
        <v>373</v>
      </c>
      <c r="I267" s="429" t="s">
        <v>384</v>
      </c>
      <c r="J267" s="431" t="s">
        <v>664</v>
      </c>
      <c r="L267"/>
      <c r="M267"/>
    </row>
    <row r="268" spans="1:13" s="10" customFormat="1" x14ac:dyDescent="0.4">
      <c r="A268" s="10" t="str">
        <f t="shared" si="4"/>
        <v>30 岸和田市-12</v>
      </c>
      <c r="B268" s="10">
        <f>+COUNTIF($H$4:H268,H268)</f>
        <v>12</v>
      </c>
      <c r="C268" s="9">
        <v>265</v>
      </c>
      <c r="D268" s="243" t="s">
        <v>70</v>
      </c>
      <c r="E268" s="244">
        <v>12701372</v>
      </c>
      <c r="F268" s="322" t="s">
        <v>348</v>
      </c>
      <c r="G268" s="430" t="s">
        <v>372</v>
      </c>
      <c r="H268" s="430" t="s">
        <v>373</v>
      </c>
      <c r="I268" s="429" t="s">
        <v>385</v>
      </c>
      <c r="J268" s="431" t="s">
        <v>664</v>
      </c>
      <c r="L268"/>
      <c r="M268"/>
    </row>
    <row r="269" spans="1:13" s="10" customFormat="1" x14ac:dyDescent="0.4">
      <c r="A269" s="10" t="str">
        <f t="shared" si="4"/>
        <v>30 岸和田市-13</v>
      </c>
      <c r="B269" s="10">
        <f>+COUNTIF($H$4:H269,H269)</f>
        <v>13</v>
      </c>
      <c r="C269" s="9">
        <v>266</v>
      </c>
      <c r="D269" s="243" t="s">
        <v>70</v>
      </c>
      <c r="E269" s="244">
        <v>12701373</v>
      </c>
      <c r="F269" s="322" t="s">
        <v>348</v>
      </c>
      <c r="G269" s="430" t="s">
        <v>372</v>
      </c>
      <c r="H269" s="430" t="s">
        <v>373</v>
      </c>
      <c r="I269" s="429" t="s">
        <v>386</v>
      </c>
      <c r="J269" s="431" t="s">
        <v>664</v>
      </c>
      <c r="L269"/>
      <c r="M269"/>
    </row>
    <row r="270" spans="1:13" s="10" customFormat="1" x14ac:dyDescent="0.4">
      <c r="A270" s="10" t="str">
        <f t="shared" si="4"/>
        <v>30 岸和田市-14</v>
      </c>
      <c r="B270" s="10">
        <f>+COUNTIF($H$4:H270,H270)</f>
        <v>14</v>
      </c>
      <c r="C270" s="9">
        <v>267</v>
      </c>
      <c r="D270" s="243" t="s">
        <v>70</v>
      </c>
      <c r="E270" s="244">
        <v>12701374</v>
      </c>
      <c r="F270" s="322" t="s">
        <v>348</v>
      </c>
      <c r="G270" s="430" t="s">
        <v>372</v>
      </c>
      <c r="H270" s="430" t="s">
        <v>373</v>
      </c>
      <c r="I270" s="429" t="s">
        <v>387</v>
      </c>
      <c r="J270" s="431" t="s">
        <v>664</v>
      </c>
      <c r="L270"/>
      <c r="M270"/>
    </row>
    <row r="271" spans="1:13" s="10" customFormat="1" x14ac:dyDescent="0.4">
      <c r="A271" s="10" t="str">
        <f t="shared" si="4"/>
        <v>30 岸和田市-15</v>
      </c>
      <c r="B271" s="10">
        <f>+COUNTIF($H$4:H271,H271)</f>
        <v>15</v>
      </c>
      <c r="C271" s="9">
        <v>268</v>
      </c>
      <c r="D271" s="243" t="s">
        <v>70</v>
      </c>
      <c r="E271" s="244">
        <v>12701375</v>
      </c>
      <c r="F271" s="322" t="s">
        <v>348</v>
      </c>
      <c r="G271" s="430" t="s">
        <v>372</v>
      </c>
      <c r="H271" s="430" t="s">
        <v>373</v>
      </c>
      <c r="I271" s="429" t="s">
        <v>388</v>
      </c>
      <c r="J271" s="431" t="s">
        <v>664</v>
      </c>
      <c r="L271"/>
      <c r="M271"/>
    </row>
    <row r="272" spans="1:13" s="10" customFormat="1" x14ac:dyDescent="0.4">
      <c r="A272" s="10" t="str">
        <f t="shared" si="4"/>
        <v>32 貝塚市-1</v>
      </c>
      <c r="B272" s="10">
        <f>+COUNTIF($H$4:H272,H272)</f>
        <v>1</v>
      </c>
      <c r="C272" s="9">
        <v>269</v>
      </c>
      <c r="D272" s="243" t="s">
        <v>70</v>
      </c>
      <c r="E272" s="244">
        <v>12701380</v>
      </c>
      <c r="F272" s="322" t="s">
        <v>348</v>
      </c>
      <c r="G272" s="430" t="s">
        <v>372</v>
      </c>
      <c r="H272" s="430" t="s">
        <v>389</v>
      </c>
      <c r="I272" s="429" t="s">
        <v>390</v>
      </c>
      <c r="J272" s="431" t="s">
        <v>809</v>
      </c>
      <c r="L272"/>
      <c r="M272"/>
    </row>
    <row r="273" spans="1:13" s="10" customFormat="1" x14ac:dyDescent="0.4">
      <c r="A273" s="10" t="str">
        <f t="shared" si="4"/>
        <v>32 貝塚市-2</v>
      </c>
      <c r="B273" s="10">
        <f>+COUNTIF($H$4:H273,H273)</f>
        <v>2</v>
      </c>
      <c r="C273" s="9">
        <v>270</v>
      </c>
      <c r="D273" s="243" t="s">
        <v>70</v>
      </c>
      <c r="E273" s="244">
        <v>12701381</v>
      </c>
      <c r="F273" s="322" t="s">
        <v>348</v>
      </c>
      <c r="G273" s="430" t="s">
        <v>372</v>
      </c>
      <c r="H273" s="430" t="s">
        <v>389</v>
      </c>
      <c r="I273" s="429" t="s">
        <v>391</v>
      </c>
      <c r="J273" s="431" t="s">
        <v>1216</v>
      </c>
      <c r="L273"/>
      <c r="M273"/>
    </row>
    <row r="274" spans="1:13" s="10" customFormat="1" x14ac:dyDescent="0.4">
      <c r="A274" s="10" t="str">
        <f t="shared" si="4"/>
        <v>32 貝塚市-3</v>
      </c>
      <c r="B274" s="10">
        <f>+COUNTIF($H$4:H274,H274)</f>
        <v>3</v>
      </c>
      <c r="C274" s="9">
        <v>271</v>
      </c>
      <c r="D274" s="243" t="s">
        <v>70</v>
      </c>
      <c r="E274" s="244">
        <v>12701382</v>
      </c>
      <c r="F274" s="322" t="s">
        <v>348</v>
      </c>
      <c r="G274" s="430" t="s">
        <v>372</v>
      </c>
      <c r="H274" s="430" t="s">
        <v>389</v>
      </c>
      <c r="I274" s="429" t="s">
        <v>392</v>
      </c>
      <c r="J274" s="431" t="s">
        <v>664</v>
      </c>
      <c r="L274"/>
      <c r="M274"/>
    </row>
    <row r="275" spans="1:13" s="10" customFormat="1" x14ac:dyDescent="0.4">
      <c r="A275" s="10" t="str">
        <f t="shared" si="4"/>
        <v>32 貝塚市-4</v>
      </c>
      <c r="B275" s="10">
        <f>+COUNTIF($H$4:H275,H275)</f>
        <v>4</v>
      </c>
      <c r="C275" s="9">
        <v>272</v>
      </c>
      <c r="D275" s="243" t="s">
        <v>70</v>
      </c>
      <c r="E275" s="244">
        <v>12701383</v>
      </c>
      <c r="F275" s="322" t="s">
        <v>348</v>
      </c>
      <c r="G275" s="430" t="s">
        <v>372</v>
      </c>
      <c r="H275" s="430" t="s">
        <v>389</v>
      </c>
      <c r="I275" s="429" t="s">
        <v>393</v>
      </c>
      <c r="J275" s="431" t="s">
        <v>664</v>
      </c>
      <c r="L275"/>
      <c r="M275"/>
    </row>
    <row r="276" spans="1:13" s="10" customFormat="1" x14ac:dyDescent="0.4">
      <c r="A276" s="10" t="str">
        <f t="shared" si="4"/>
        <v>33 泉佐野市-1</v>
      </c>
      <c r="B276" s="10">
        <f>+COUNTIF($H$4:H276,H276)</f>
        <v>1</v>
      </c>
      <c r="C276" s="9">
        <v>273</v>
      </c>
      <c r="D276" s="243" t="s">
        <v>70</v>
      </c>
      <c r="E276" s="244">
        <v>12701385</v>
      </c>
      <c r="F276" s="322" t="s">
        <v>348</v>
      </c>
      <c r="G276" s="430" t="s">
        <v>394</v>
      </c>
      <c r="H276" s="430" t="s">
        <v>395</v>
      </c>
      <c r="I276" s="429" t="s">
        <v>396</v>
      </c>
      <c r="J276" s="431" t="s">
        <v>809</v>
      </c>
      <c r="L276"/>
      <c r="M276"/>
    </row>
    <row r="277" spans="1:13" s="10" customFormat="1" x14ac:dyDescent="0.4">
      <c r="A277" s="10" t="str">
        <f t="shared" si="4"/>
        <v>33 泉佐野市-2</v>
      </c>
      <c r="B277" s="10">
        <f>+COUNTIF($H$4:H277,H277)</f>
        <v>2</v>
      </c>
      <c r="C277" s="9">
        <v>274</v>
      </c>
      <c r="D277" s="243" t="s">
        <v>70</v>
      </c>
      <c r="E277" s="244">
        <v>12701386</v>
      </c>
      <c r="F277" s="322" t="s">
        <v>348</v>
      </c>
      <c r="G277" s="430" t="s">
        <v>394</v>
      </c>
      <c r="H277" s="430" t="s">
        <v>395</v>
      </c>
      <c r="I277" s="429" t="s">
        <v>397</v>
      </c>
      <c r="J277" s="431" t="s">
        <v>1216</v>
      </c>
      <c r="L277"/>
      <c r="M277"/>
    </row>
    <row r="278" spans="1:13" s="10" customFormat="1" x14ac:dyDescent="0.4">
      <c r="A278" s="10" t="str">
        <f t="shared" si="4"/>
        <v>33 泉佐野市-3</v>
      </c>
      <c r="B278" s="10">
        <f>+COUNTIF($H$4:H278,H278)</f>
        <v>3</v>
      </c>
      <c r="C278" s="9">
        <v>275</v>
      </c>
      <c r="D278" s="243" t="s">
        <v>70</v>
      </c>
      <c r="E278" s="244">
        <v>12701387</v>
      </c>
      <c r="F278" s="322" t="s">
        <v>348</v>
      </c>
      <c r="G278" s="430" t="s">
        <v>394</v>
      </c>
      <c r="H278" s="430" t="s">
        <v>395</v>
      </c>
      <c r="I278" s="429" t="s">
        <v>398</v>
      </c>
      <c r="J278" s="431" t="s">
        <v>664</v>
      </c>
      <c r="L278"/>
      <c r="M278"/>
    </row>
    <row r="279" spans="1:13" s="10" customFormat="1" x14ac:dyDescent="0.4">
      <c r="A279" s="10" t="str">
        <f t="shared" si="4"/>
        <v>33 泉佐野市-4</v>
      </c>
      <c r="B279" s="10">
        <f>+COUNTIF($H$4:H279,H279)</f>
        <v>4</v>
      </c>
      <c r="C279" s="9">
        <v>276</v>
      </c>
      <c r="D279" s="243" t="s">
        <v>70</v>
      </c>
      <c r="E279" s="244">
        <v>12701389</v>
      </c>
      <c r="F279" s="322" t="s">
        <v>348</v>
      </c>
      <c r="G279" s="430" t="s">
        <v>394</v>
      </c>
      <c r="H279" s="430" t="s">
        <v>395</v>
      </c>
      <c r="I279" s="429" t="s">
        <v>399</v>
      </c>
      <c r="J279" s="431" t="s">
        <v>664</v>
      </c>
      <c r="L279"/>
      <c r="M279"/>
    </row>
    <row r="280" spans="1:13" s="10" customFormat="1" x14ac:dyDescent="0.4">
      <c r="A280" s="10" t="str">
        <f t="shared" si="4"/>
        <v>33 泉佐野市-5</v>
      </c>
      <c r="B280" s="10">
        <f>+COUNTIF($H$4:H280,H280)</f>
        <v>5</v>
      </c>
      <c r="C280" s="9">
        <v>277</v>
      </c>
      <c r="D280" s="243" t="s">
        <v>70</v>
      </c>
      <c r="E280" s="244">
        <v>12701390</v>
      </c>
      <c r="F280" s="322" t="s">
        <v>348</v>
      </c>
      <c r="G280" s="430" t="s">
        <v>394</v>
      </c>
      <c r="H280" s="430" t="s">
        <v>395</v>
      </c>
      <c r="I280" s="429" t="s">
        <v>400</v>
      </c>
      <c r="J280" s="431" t="s">
        <v>664</v>
      </c>
      <c r="L280"/>
      <c r="M280"/>
    </row>
    <row r="281" spans="1:13" s="10" customFormat="1" x14ac:dyDescent="0.4">
      <c r="A281" s="10" t="str">
        <f t="shared" si="4"/>
        <v>33 泉佐野市-6</v>
      </c>
      <c r="B281" s="10">
        <f>+COUNTIF($H$4:H281,H281)</f>
        <v>6</v>
      </c>
      <c r="C281" s="9">
        <v>278</v>
      </c>
      <c r="D281" s="243" t="s">
        <v>70</v>
      </c>
      <c r="E281" s="244">
        <v>12701392</v>
      </c>
      <c r="F281" s="322" t="s">
        <v>348</v>
      </c>
      <c r="G281" s="430" t="s">
        <v>394</v>
      </c>
      <c r="H281" s="430" t="s">
        <v>395</v>
      </c>
      <c r="I281" s="429" t="s">
        <v>401</v>
      </c>
      <c r="J281" s="431" t="s">
        <v>664</v>
      </c>
      <c r="L281"/>
      <c r="M281"/>
    </row>
    <row r="282" spans="1:13" s="10" customFormat="1" x14ac:dyDescent="0.4">
      <c r="A282" s="10" t="str">
        <f t="shared" si="4"/>
        <v>33 泉佐野市-7</v>
      </c>
      <c r="B282" s="10">
        <f>+COUNTIF($H$4:H282,H282)</f>
        <v>7</v>
      </c>
      <c r="C282" s="9">
        <v>279</v>
      </c>
      <c r="D282" s="243" t="s">
        <v>70</v>
      </c>
      <c r="E282" s="244">
        <v>12701393</v>
      </c>
      <c r="F282" s="322" t="s">
        <v>348</v>
      </c>
      <c r="G282" s="430" t="s">
        <v>394</v>
      </c>
      <c r="H282" s="430" t="s">
        <v>395</v>
      </c>
      <c r="I282" s="429" t="s">
        <v>402</v>
      </c>
      <c r="J282" s="431" t="s">
        <v>664</v>
      </c>
      <c r="L282"/>
      <c r="M282"/>
    </row>
    <row r="283" spans="1:13" s="10" customFormat="1" x14ac:dyDescent="0.4">
      <c r="A283" s="10" t="str">
        <f t="shared" si="4"/>
        <v>33 泉佐野市-8</v>
      </c>
      <c r="B283" s="10">
        <f>+COUNTIF($H$4:H283,H283)</f>
        <v>8</v>
      </c>
      <c r="C283" s="9">
        <v>280</v>
      </c>
      <c r="D283" s="243" t="s">
        <v>70</v>
      </c>
      <c r="E283" s="244">
        <v>12701394</v>
      </c>
      <c r="F283" s="322" t="s">
        <v>348</v>
      </c>
      <c r="G283" s="430" t="s">
        <v>394</v>
      </c>
      <c r="H283" s="430" t="s">
        <v>395</v>
      </c>
      <c r="I283" s="429" t="s">
        <v>403</v>
      </c>
      <c r="J283" s="431" t="s">
        <v>664</v>
      </c>
      <c r="L283"/>
      <c r="M283"/>
    </row>
    <row r="284" spans="1:13" s="10" customFormat="1" x14ac:dyDescent="0.4">
      <c r="A284" s="10" t="str">
        <f t="shared" si="4"/>
        <v>33 泉佐野市-9</v>
      </c>
      <c r="B284" s="10">
        <f>+COUNTIF($H$4:H284,H284)</f>
        <v>9</v>
      </c>
      <c r="C284" s="9">
        <v>281</v>
      </c>
      <c r="D284" s="243" t="s">
        <v>70</v>
      </c>
      <c r="E284" s="244">
        <v>12701443</v>
      </c>
      <c r="F284" s="322" t="s">
        <v>348</v>
      </c>
      <c r="G284" s="430" t="s">
        <v>394</v>
      </c>
      <c r="H284" s="430" t="s">
        <v>395</v>
      </c>
      <c r="I284" s="429" t="s">
        <v>404</v>
      </c>
      <c r="J284" s="431" t="s">
        <v>664</v>
      </c>
      <c r="L284"/>
      <c r="M284"/>
    </row>
    <row r="285" spans="1:13" s="10" customFormat="1" x14ac:dyDescent="0.4">
      <c r="A285" s="10" t="str">
        <f t="shared" si="4"/>
        <v>36 泉南市-1</v>
      </c>
      <c r="B285" s="10">
        <f>+COUNTIF($H$4:H285,H285)</f>
        <v>1</v>
      </c>
      <c r="C285" s="9">
        <v>282</v>
      </c>
      <c r="D285" s="243" t="s">
        <v>70</v>
      </c>
      <c r="E285" s="244">
        <v>12701411</v>
      </c>
      <c r="F285" s="322" t="s">
        <v>348</v>
      </c>
      <c r="G285" s="430" t="s">
        <v>394</v>
      </c>
      <c r="H285" s="430" t="s">
        <v>405</v>
      </c>
      <c r="I285" s="429" t="s">
        <v>406</v>
      </c>
      <c r="J285" s="431" t="s">
        <v>664</v>
      </c>
      <c r="L285"/>
      <c r="M285"/>
    </row>
    <row r="286" spans="1:13" s="10" customFormat="1" x14ac:dyDescent="0.4">
      <c r="A286" s="10" t="str">
        <f t="shared" si="4"/>
        <v>36 泉南市-2</v>
      </c>
      <c r="B286" s="10">
        <f>+COUNTIF($H$4:H286,H286)</f>
        <v>2</v>
      </c>
      <c r="C286" s="9">
        <v>283</v>
      </c>
      <c r="D286" s="243" t="s">
        <v>70</v>
      </c>
      <c r="E286" s="244">
        <v>12701412</v>
      </c>
      <c r="F286" s="322" t="s">
        <v>348</v>
      </c>
      <c r="G286" s="430" t="s">
        <v>394</v>
      </c>
      <c r="H286" s="430" t="s">
        <v>405</v>
      </c>
      <c r="I286" s="429" t="s">
        <v>407</v>
      </c>
      <c r="J286" s="431" t="s">
        <v>664</v>
      </c>
      <c r="L286"/>
      <c r="M286"/>
    </row>
    <row r="287" spans="1:13" s="10" customFormat="1" x14ac:dyDescent="0.4">
      <c r="A287" s="10" t="str">
        <f t="shared" si="4"/>
        <v>36 泉南市-3</v>
      </c>
      <c r="B287" s="10">
        <f>+COUNTIF($H$4:H287,H287)</f>
        <v>3</v>
      </c>
      <c r="C287" s="9">
        <v>284</v>
      </c>
      <c r="D287" s="243" t="s">
        <v>70</v>
      </c>
      <c r="E287" s="244">
        <v>12701413</v>
      </c>
      <c r="F287" s="322" t="s">
        <v>348</v>
      </c>
      <c r="G287" s="430" t="s">
        <v>394</v>
      </c>
      <c r="H287" s="430" t="s">
        <v>405</v>
      </c>
      <c r="I287" s="429" t="s">
        <v>966</v>
      </c>
      <c r="J287" s="431" t="s">
        <v>960</v>
      </c>
      <c r="L287"/>
      <c r="M287"/>
    </row>
    <row r="288" spans="1:13" s="10" customFormat="1" x14ac:dyDescent="0.4">
      <c r="A288" s="10" t="str">
        <f t="shared" si="4"/>
        <v>36 泉南市-4</v>
      </c>
      <c r="B288" s="10">
        <f>+COUNTIF($H$4:H288,H288)</f>
        <v>4</v>
      </c>
      <c r="C288" s="9">
        <v>285</v>
      </c>
      <c r="D288" s="243" t="s">
        <v>70</v>
      </c>
      <c r="E288" s="244">
        <v>12701414</v>
      </c>
      <c r="F288" s="322" t="s">
        <v>348</v>
      </c>
      <c r="G288" s="430" t="s">
        <v>394</v>
      </c>
      <c r="H288" s="430" t="s">
        <v>405</v>
      </c>
      <c r="I288" s="429" t="s">
        <v>408</v>
      </c>
      <c r="J288" s="431" t="s">
        <v>1216</v>
      </c>
      <c r="L288"/>
      <c r="M288"/>
    </row>
    <row r="289" spans="1:13" s="10" customFormat="1" x14ac:dyDescent="0.4">
      <c r="A289" s="10" t="str">
        <f t="shared" si="4"/>
        <v>36 泉南市-5</v>
      </c>
      <c r="B289" s="10">
        <f>+COUNTIF($H$4:H289,H289)</f>
        <v>5</v>
      </c>
      <c r="C289" s="9">
        <v>286</v>
      </c>
      <c r="D289" s="243" t="s">
        <v>70</v>
      </c>
      <c r="E289" s="244">
        <v>12701415</v>
      </c>
      <c r="F289" s="322" t="s">
        <v>348</v>
      </c>
      <c r="G289" s="430" t="s">
        <v>394</v>
      </c>
      <c r="H289" s="430" t="s">
        <v>405</v>
      </c>
      <c r="I289" s="429" t="s">
        <v>409</v>
      </c>
      <c r="J289" s="431" t="s">
        <v>664</v>
      </c>
      <c r="L289"/>
      <c r="M289"/>
    </row>
    <row r="290" spans="1:13" s="10" customFormat="1" x14ac:dyDescent="0.4">
      <c r="A290" s="10" t="str">
        <f t="shared" si="4"/>
        <v>36 泉南市-6</v>
      </c>
      <c r="B290" s="10">
        <f>+COUNTIF($H$4:H290,H290)</f>
        <v>6</v>
      </c>
      <c r="C290" s="9">
        <v>287</v>
      </c>
      <c r="D290" s="243" t="s">
        <v>70</v>
      </c>
      <c r="E290" s="244">
        <v>12701416</v>
      </c>
      <c r="F290" s="322" t="s">
        <v>348</v>
      </c>
      <c r="G290" s="430" t="s">
        <v>394</v>
      </c>
      <c r="H290" s="430" t="s">
        <v>405</v>
      </c>
      <c r="I290" s="429" t="s">
        <v>410</v>
      </c>
      <c r="J290" s="431" t="s">
        <v>664</v>
      </c>
      <c r="L290"/>
      <c r="M290"/>
    </row>
    <row r="291" spans="1:13" s="10" customFormat="1" x14ac:dyDescent="0.4">
      <c r="A291" s="10" t="str">
        <f t="shared" si="4"/>
        <v>37 阪南市-1</v>
      </c>
      <c r="B291" s="10">
        <f>+COUNTIF($H$4:H291,H291)</f>
        <v>1</v>
      </c>
      <c r="C291" s="9">
        <v>288</v>
      </c>
      <c r="D291" s="243" t="s">
        <v>70</v>
      </c>
      <c r="E291" s="244">
        <v>12701417</v>
      </c>
      <c r="F291" s="322" t="s">
        <v>348</v>
      </c>
      <c r="G291" s="430" t="s">
        <v>394</v>
      </c>
      <c r="H291" s="430" t="s">
        <v>411</v>
      </c>
      <c r="I291" s="429" t="s">
        <v>412</v>
      </c>
      <c r="J291" s="431" t="s">
        <v>664</v>
      </c>
      <c r="L291"/>
      <c r="M291"/>
    </row>
    <row r="292" spans="1:13" s="10" customFormat="1" x14ac:dyDescent="0.4">
      <c r="A292" s="10" t="str">
        <f t="shared" si="4"/>
        <v>37 阪南市-2</v>
      </c>
      <c r="B292" s="10">
        <f>+COUNTIF($H$4:H292,H292)</f>
        <v>2</v>
      </c>
      <c r="C292" s="9">
        <v>289</v>
      </c>
      <c r="D292" s="243" t="s">
        <v>70</v>
      </c>
      <c r="E292" s="244">
        <v>12701418</v>
      </c>
      <c r="F292" s="322" t="s">
        <v>348</v>
      </c>
      <c r="G292" s="430" t="s">
        <v>394</v>
      </c>
      <c r="H292" s="430" t="s">
        <v>411</v>
      </c>
      <c r="I292" s="429" t="s">
        <v>413</v>
      </c>
      <c r="J292" s="431" t="s">
        <v>809</v>
      </c>
      <c r="L292"/>
      <c r="M292"/>
    </row>
    <row r="293" spans="1:13" s="10" customFormat="1" x14ac:dyDescent="0.4">
      <c r="A293" s="10" t="str">
        <f t="shared" si="4"/>
        <v>37 阪南市-3</v>
      </c>
      <c r="B293" s="10">
        <f>+COUNTIF($H$4:H293,H293)</f>
        <v>3</v>
      </c>
      <c r="C293" s="9">
        <v>290</v>
      </c>
      <c r="D293" s="243" t="s">
        <v>70</v>
      </c>
      <c r="E293" s="244">
        <v>12701419</v>
      </c>
      <c r="F293" s="322" t="s">
        <v>348</v>
      </c>
      <c r="G293" s="430" t="s">
        <v>394</v>
      </c>
      <c r="H293" s="430" t="s">
        <v>411</v>
      </c>
      <c r="I293" s="429" t="s">
        <v>414</v>
      </c>
      <c r="J293" s="431" t="s">
        <v>1217</v>
      </c>
      <c r="L293"/>
      <c r="M293"/>
    </row>
    <row r="294" spans="1:13" s="10" customFormat="1" x14ac:dyDescent="0.4">
      <c r="A294" s="10" t="str">
        <f t="shared" si="4"/>
        <v>39 熊取町-1</v>
      </c>
      <c r="B294" s="10">
        <f>+COUNTIF($H$4:H294,H294)</f>
        <v>1</v>
      </c>
      <c r="C294" s="9">
        <v>291</v>
      </c>
      <c r="D294" s="243" t="s">
        <v>70</v>
      </c>
      <c r="E294" s="244">
        <v>12701421</v>
      </c>
      <c r="F294" s="322" t="s">
        <v>348</v>
      </c>
      <c r="G294" s="430" t="s">
        <v>394</v>
      </c>
      <c r="H294" s="430" t="s">
        <v>415</v>
      </c>
      <c r="I294" s="429" t="s">
        <v>416</v>
      </c>
      <c r="J294" s="431" t="s">
        <v>664</v>
      </c>
      <c r="L294"/>
      <c r="M294"/>
    </row>
    <row r="295" spans="1:13" s="10" customFormat="1" x14ac:dyDescent="0.4">
      <c r="A295" s="10" t="str">
        <f t="shared" si="4"/>
        <v>41 岬町-1</v>
      </c>
      <c r="B295" s="10">
        <f>+COUNTIF($H$4:H295,H295)</f>
        <v>1</v>
      </c>
      <c r="C295" s="9">
        <v>292</v>
      </c>
      <c r="D295" s="243" t="s">
        <v>70</v>
      </c>
      <c r="E295" s="244">
        <v>12701422</v>
      </c>
      <c r="F295" s="322" t="s">
        <v>348</v>
      </c>
      <c r="G295" s="430" t="s">
        <v>394</v>
      </c>
      <c r="H295" s="430" t="s">
        <v>417</v>
      </c>
      <c r="I295" s="429" t="s">
        <v>418</v>
      </c>
      <c r="J295" s="431" t="s">
        <v>664</v>
      </c>
      <c r="L295"/>
      <c r="M295"/>
    </row>
    <row r="296" spans="1:13" s="10" customFormat="1" x14ac:dyDescent="0.4">
      <c r="A296" s="10" t="str">
        <f t="shared" si="4"/>
        <v>61 都島区-1</v>
      </c>
      <c r="B296" s="10">
        <f>+COUNTIF($H$4:H296,H296)</f>
        <v>1</v>
      </c>
      <c r="C296" s="9">
        <v>293</v>
      </c>
      <c r="D296" s="243" t="s">
        <v>70</v>
      </c>
      <c r="E296" s="244">
        <v>12701552</v>
      </c>
      <c r="F296" s="322" t="s">
        <v>419</v>
      </c>
      <c r="G296" s="430" t="s">
        <v>420</v>
      </c>
      <c r="H296" s="430" t="s">
        <v>421</v>
      </c>
      <c r="I296" s="429" t="s">
        <v>422</v>
      </c>
      <c r="J296" s="431" t="s">
        <v>664</v>
      </c>
      <c r="L296"/>
      <c r="M296"/>
    </row>
    <row r="297" spans="1:13" s="10" customFormat="1" x14ac:dyDescent="0.4">
      <c r="A297" s="10" t="str">
        <f t="shared" si="4"/>
        <v>61 都島区-2</v>
      </c>
      <c r="B297" s="10">
        <f>+COUNTIF($H$4:H297,H297)</f>
        <v>2</v>
      </c>
      <c r="C297" s="9">
        <v>294</v>
      </c>
      <c r="D297" s="243" t="s">
        <v>70</v>
      </c>
      <c r="E297" s="244">
        <v>12701553</v>
      </c>
      <c r="F297" s="322" t="s">
        <v>419</v>
      </c>
      <c r="G297" s="430" t="s">
        <v>420</v>
      </c>
      <c r="H297" s="430" t="s">
        <v>421</v>
      </c>
      <c r="I297" s="429" t="s">
        <v>423</v>
      </c>
      <c r="J297" s="431" t="s">
        <v>664</v>
      </c>
      <c r="L297"/>
      <c r="M297"/>
    </row>
    <row r="298" spans="1:13" s="10" customFormat="1" x14ac:dyDescent="0.4">
      <c r="A298" s="10" t="str">
        <f t="shared" si="4"/>
        <v>61 都島区-3</v>
      </c>
      <c r="B298" s="10">
        <f>+COUNTIF($H$4:H298,H298)</f>
        <v>3</v>
      </c>
      <c r="C298" s="9">
        <v>295</v>
      </c>
      <c r="D298" s="243" t="s">
        <v>70</v>
      </c>
      <c r="E298" s="244">
        <v>12701554</v>
      </c>
      <c r="F298" s="322" t="s">
        <v>419</v>
      </c>
      <c r="G298" s="430" t="s">
        <v>420</v>
      </c>
      <c r="H298" s="430" t="s">
        <v>421</v>
      </c>
      <c r="I298" s="429" t="s">
        <v>424</v>
      </c>
      <c r="J298" s="431" t="s">
        <v>664</v>
      </c>
      <c r="L298"/>
      <c r="M298"/>
    </row>
    <row r="299" spans="1:13" s="10" customFormat="1" x14ac:dyDescent="0.4">
      <c r="A299" s="10" t="str">
        <f t="shared" si="4"/>
        <v>61 都島区-4</v>
      </c>
      <c r="B299" s="10">
        <f>+COUNTIF($H$4:H299,H299)</f>
        <v>4</v>
      </c>
      <c r="C299" s="9">
        <v>296</v>
      </c>
      <c r="D299" s="243" t="s">
        <v>70</v>
      </c>
      <c r="E299" s="244">
        <v>12701555</v>
      </c>
      <c r="F299" s="322" t="s">
        <v>419</v>
      </c>
      <c r="G299" s="430" t="s">
        <v>420</v>
      </c>
      <c r="H299" s="430" t="s">
        <v>421</v>
      </c>
      <c r="I299" s="429" t="s">
        <v>425</v>
      </c>
      <c r="J299" s="431" t="s">
        <v>664</v>
      </c>
      <c r="L299"/>
      <c r="M299"/>
    </row>
    <row r="300" spans="1:13" s="10" customFormat="1" x14ac:dyDescent="0.4">
      <c r="A300" s="10" t="str">
        <f t="shared" si="4"/>
        <v>61 都島区-5</v>
      </c>
      <c r="B300" s="10">
        <f>+COUNTIF($H$4:H300,H300)</f>
        <v>5</v>
      </c>
      <c r="C300" s="9">
        <v>297</v>
      </c>
      <c r="D300" s="243" t="s">
        <v>70</v>
      </c>
      <c r="E300" s="244">
        <v>12701556</v>
      </c>
      <c r="F300" s="322" t="s">
        <v>419</v>
      </c>
      <c r="G300" s="430" t="s">
        <v>420</v>
      </c>
      <c r="H300" s="430" t="s">
        <v>421</v>
      </c>
      <c r="I300" s="429" t="s">
        <v>426</v>
      </c>
      <c r="J300" s="431" t="s">
        <v>809</v>
      </c>
      <c r="L300"/>
      <c r="M300"/>
    </row>
    <row r="301" spans="1:13" s="10" customFormat="1" x14ac:dyDescent="0.4">
      <c r="A301" s="10" t="str">
        <f t="shared" si="4"/>
        <v>61 都島区-6</v>
      </c>
      <c r="B301" s="10">
        <f>+COUNTIF($H$4:H301,H301)</f>
        <v>6</v>
      </c>
      <c r="C301" s="9">
        <v>298</v>
      </c>
      <c r="D301" s="243" t="s">
        <v>70</v>
      </c>
      <c r="E301" s="244">
        <v>12701557</v>
      </c>
      <c r="F301" s="322" t="s">
        <v>419</v>
      </c>
      <c r="G301" s="430" t="s">
        <v>420</v>
      </c>
      <c r="H301" s="430" t="s">
        <v>421</v>
      </c>
      <c r="I301" s="429" t="s">
        <v>427</v>
      </c>
      <c r="J301" s="431" t="s">
        <v>1216</v>
      </c>
      <c r="L301"/>
      <c r="M301"/>
    </row>
    <row r="302" spans="1:13" s="10" customFormat="1" x14ac:dyDescent="0.4">
      <c r="A302" s="10" t="str">
        <f t="shared" si="4"/>
        <v>61 都島区-7</v>
      </c>
      <c r="B302" s="10">
        <f>+COUNTIF($H$4:H302,H302)</f>
        <v>7</v>
      </c>
      <c r="C302" s="9">
        <v>299</v>
      </c>
      <c r="D302" s="243" t="s">
        <v>70</v>
      </c>
      <c r="E302" s="244">
        <v>12701558</v>
      </c>
      <c r="F302" s="322" t="s">
        <v>419</v>
      </c>
      <c r="G302" s="430" t="s">
        <v>420</v>
      </c>
      <c r="H302" s="430" t="s">
        <v>421</v>
      </c>
      <c r="I302" s="429" t="s">
        <v>428</v>
      </c>
      <c r="J302" s="431" t="s">
        <v>664</v>
      </c>
      <c r="L302"/>
      <c r="M302"/>
    </row>
    <row r="303" spans="1:13" s="10" customFormat="1" x14ac:dyDescent="0.4">
      <c r="A303" s="10" t="str">
        <f t="shared" si="4"/>
        <v>61 都島区-8</v>
      </c>
      <c r="B303" s="10">
        <f>+COUNTIF($H$4:H303,H303)</f>
        <v>8</v>
      </c>
      <c r="C303" s="9">
        <v>300</v>
      </c>
      <c r="D303" s="243" t="s">
        <v>70</v>
      </c>
      <c r="E303" s="244">
        <v>12701559</v>
      </c>
      <c r="F303" s="322" t="s">
        <v>419</v>
      </c>
      <c r="G303" s="430" t="s">
        <v>420</v>
      </c>
      <c r="H303" s="430" t="s">
        <v>421</v>
      </c>
      <c r="I303" s="429" t="s">
        <v>429</v>
      </c>
      <c r="J303" s="431" t="s">
        <v>664</v>
      </c>
      <c r="L303"/>
      <c r="M303"/>
    </row>
    <row r="304" spans="1:13" s="10" customFormat="1" x14ac:dyDescent="0.4">
      <c r="A304" s="10" t="str">
        <f t="shared" si="4"/>
        <v>61 都島区-9</v>
      </c>
      <c r="B304" s="10">
        <f>+COUNTIF($H$4:H304,H304)</f>
        <v>9</v>
      </c>
      <c r="C304" s="9">
        <v>301</v>
      </c>
      <c r="D304" s="243" t="s">
        <v>70</v>
      </c>
      <c r="E304" s="244">
        <v>12701560</v>
      </c>
      <c r="F304" s="322" t="s">
        <v>419</v>
      </c>
      <c r="G304" s="430" t="s">
        <v>420</v>
      </c>
      <c r="H304" s="430" t="s">
        <v>421</v>
      </c>
      <c r="I304" s="429" t="s">
        <v>430</v>
      </c>
      <c r="J304" s="431" t="s">
        <v>664</v>
      </c>
      <c r="L304"/>
      <c r="M304"/>
    </row>
    <row r="305" spans="1:13" s="10" customFormat="1" x14ac:dyDescent="0.4">
      <c r="A305" s="10" t="str">
        <f t="shared" si="4"/>
        <v>62 東淀川区-1</v>
      </c>
      <c r="B305" s="10">
        <f>+COUNTIF($H$4:H305,H305)</f>
        <v>1</v>
      </c>
      <c r="C305" s="9">
        <v>302</v>
      </c>
      <c r="D305" s="243" t="s">
        <v>70</v>
      </c>
      <c r="E305" s="244">
        <v>12701577</v>
      </c>
      <c r="F305" s="322" t="s">
        <v>419</v>
      </c>
      <c r="G305" s="430" t="s">
        <v>420</v>
      </c>
      <c r="H305" s="430" t="s">
        <v>431</v>
      </c>
      <c r="I305" s="429" t="s">
        <v>432</v>
      </c>
      <c r="J305" s="431" t="s">
        <v>807</v>
      </c>
      <c r="L305"/>
      <c r="M305"/>
    </row>
    <row r="306" spans="1:13" s="10" customFormat="1" x14ac:dyDescent="0.4">
      <c r="A306" s="10" t="str">
        <f t="shared" si="4"/>
        <v>62 東淀川区-2</v>
      </c>
      <c r="B306" s="10">
        <f>+COUNTIF($H$4:H306,H306)</f>
        <v>2</v>
      </c>
      <c r="C306" s="9">
        <v>303</v>
      </c>
      <c r="D306" s="243" t="s">
        <v>70</v>
      </c>
      <c r="E306" s="244">
        <v>12701578</v>
      </c>
      <c r="F306" s="322" t="s">
        <v>419</v>
      </c>
      <c r="G306" s="430" t="s">
        <v>420</v>
      </c>
      <c r="H306" s="430" t="s">
        <v>431</v>
      </c>
      <c r="I306" s="429" t="s">
        <v>433</v>
      </c>
      <c r="J306" s="431" t="s">
        <v>1216</v>
      </c>
      <c r="L306"/>
      <c r="M306"/>
    </row>
    <row r="307" spans="1:13" s="10" customFormat="1" x14ac:dyDescent="0.4">
      <c r="A307" s="10" t="str">
        <f t="shared" si="4"/>
        <v>62 東淀川区-3</v>
      </c>
      <c r="B307" s="10">
        <f>+COUNTIF($H$4:H307,H307)</f>
        <v>3</v>
      </c>
      <c r="C307" s="9">
        <v>304</v>
      </c>
      <c r="D307" s="243" t="s">
        <v>70</v>
      </c>
      <c r="E307" s="244">
        <v>12701580</v>
      </c>
      <c r="F307" s="322" t="s">
        <v>419</v>
      </c>
      <c r="G307" s="430" t="s">
        <v>420</v>
      </c>
      <c r="H307" s="430" t="s">
        <v>431</v>
      </c>
      <c r="I307" s="429" t="s">
        <v>434</v>
      </c>
      <c r="J307" s="431" t="s">
        <v>664</v>
      </c>
      <c r="L307"/>
      <c r="M307"/>
    </row>
    <row r="308" spans="1:13" s="10" customFormat="1" x14ac:dyDescent="0.4">
      <c r="A308" s="10" t="str">
        <f t="shared" si="4"/>
        <v>62 東淀川区-4</v>
      </c>
      <c r="B308" s="10">
        <f>+COUNTIF($H$4:H308,H308)</f>
        <v>4</v>
      </c>
      <c r="C308" s="9">
        <v>305</v>
      </c>
      <c r="D308" s="243" t="s">
        <v>70</v>
      </c>
      <c r="E308" s="244">
        <v>12701581</v>
      </c>
      <c r="F308" s="322" t="s">
        <v>419</v>
      </c>
      <c r="G308" s="430" t="s">
        <v>420</v>
      </c>
      <c r="H308" s="430" t="s">
        <v>431</v>
      </c>
      <c r="I308" s="429" t="s">
        <v>435</v>
      </c>
      <c r="J308" s="431" t="s">
        <v>664</v>
      </c>
      <c r="L308"/>
      <c r="M308"/>
    </row>
    <row r="309" spans="1:13" s="10" customFormat="1" x14ac:dyDescent="0.4">
      <c r="A309" s="10" t="str">
        <f t="shared" si="4"/>
        <v>62 東淀川区-5</v>
      </c>
      <c r="B309" s="10">
        <f>+COUNTIF($H$4:H309,H309)</f>
        <v>5</v>
      </c>
      <c r="C309" s="9">
        <v>306</v>
      </c>
      <c r="D309" s="243" t="s">
        <v>70</v>
      </c>
      <c r="E309" s="244">
        <v>12702002</v>
      </c>
      <c r="F309" s="322" t="s">
        <v>419</v>
      </c>
      <c r="G309" s="430" t="s">
        <v>420</v>
      </c>
      <c r="H309" s="430" t="s">
        <v>431</v>
      </c>
      <c r="I309" s="429" t="s">
        <v>436</v>
      </c>
      <c r="J309" s="431" t="s">
        <v>664</v>
      </c>
      <c r="L309"/>
      <c r="M309"/>
    </row>
    <row r="310" spans="1:13" s="10" customFormat="1" x14ac:dyDescent="0.4">
      <c r="A310" s="10" t="str">
        <f t="shared" si="4"/>
        <v>63 旭区-1</v>
      </c>
      <c r="B310" s="10">
        <f>+COUNTIF($H$4:H310,H310)</f>
        <v>1</v>
      </c>
      <c r="C310" s="9">
        <v>307</v>
      </c>
      <c r="D310" s="243" t="s">
        <v>70</v>
      </c>
      <c r="E310" s="244">
        <v>12701451</v>
      </c>
      <c r="F310" s="322" t="s">
        <v>419</v>
      </c>
      <c r="G310" s="430" t="s">
        <v>420</v>
      </c>
      <c r="H310" s="430" t="s">
        <v>437</v>
      </c>
      <c r="I310" s="429" t="s">
        <v>438</v>
      </c>
      <c r="J310" s="431" t="s">
        <v>664</v>
      </c>
      <c r="L310"/>
      <c r="M310"/>
    </row>
    <row r="311" spans="1:13" s="10" customFormat="1" x14ac:dyDescent="0.4">
      <c r="A311" s="10" t="str">
        <f t="shared" si="4"/>
        <v>63 旭区-2</v>
      </c>
      <c r="B311" s="10">
        <f>+COUNTIF($H$4:H311,H311)</f>
        <v>2</v>
      </c>
      <c r="C311" s="9">
        <v>308</v>
      </c>
      <c r="D311" s="243" t="s">
        <v>70</v>
      </c>
      <c r="E311" s="244">
        <v>12701452</v>
      </c>
      <c r="F311" s="322" t="s">
        <v>419</v>
      </c>
      <c r="G311" s="430" t="s">
        <v>420</v>
      </c>
      <c r="H311" s="430" t="s">
        <v>437</v>
      </c>
      <c r="I311" s="429" t="s">
        <v>439</v>
      </c>
      <c r="J311" s="431" t="s">
        <v>664</v>
      </c>
      <c r="L311"/>
      <c r="M311"/>
    </row>
    <row r="312" spans="1:13" s="10" customFormat="1" x14ac:dyDescent="0.4">
      <c r="A312" s="10" t="str">
        <f t="shared" si="4"/>
        <v>63 旭区-3</v>
      </c>
      <c r="B312" s="10">
        <f>+COUNTIF($H$4:H312,H312)</f>
        <v>3</v>
      </c>
      <c r="C312" s="9">
        <v>309</v>
      </c>
      <c r="D312" s="243" t="s">
        <v>70</v>
      </c>
      <c r="E312" s="244">
        <v>12701453</v>
      </c>
      <c r="F312" s="322" t="s">
        <v>419</v>
      </c>
      <c r="G312" s="430" t="s">
        <v>420</v>
      </c>
      <c r="H312" s="430" t="s">
        <v>437</v>
      </c>
      <c r="I312" s="429" t="s">
        <v>440</v>
      </c>
      <c r="J312" s="431" t="s">
        <v>664</v>
      </c>
      <c r="L312"/>
      <c r="M312"/>
    </row>
    <row r="313" spans="1:13" s="10" customFormat="1" x14ac:dyDescent="0.4">
      <c r="A313" s="10" t="str">
        <f t="shared" si="4"/>
        <v>63 旭区-4</v>
      </c>
      <c r="B313" s="10">
        <f>+COUNTIF($H$4:H313,H313)</f>
        <v>4</v>
      </c>
      <c r="C313" s="9">
        <v>310</v>
      </c>
      <c r="D313" s="243" t="s">
        <v>70</v>
      </c>
      <c r="E313" s="244">
        <v>12701454</v>
      </c>
      <c r="F313" s="322" t="s">
        <v>419</v>
      </c>
      <c r="G313" s="430" t="s">
        <v>420</v>
      </c>
      <c r="H313" s="430" t="s">
        <v>437</v>
      </c>
      <c r="I313" s="429" t="s">
        <v>441</v>
      </c>
      <c r="J313" s="431" t="s">
        <v>664</v>
      </c>
      <c r="L313"/>
      <c r="M313"/>
    </row>
    <row r="314" spans="1:13" s="10" customFormat="1" x14ac:dyDescent="0.4">
      <c r="A314" s="10" t="str">
        <f t="shared" si="4"/>
        <v>63 旭区-5</v>
      </c>
      <c r="B314" s="10">
        <f>+COUNTIF($H$4:H314,H314)</f>
        <v>5</v>
      </c>
      <c r="C314" s="9">
        <v>311</v>
      </c>
      <c r="D314" s="243" t="s">
        <v>70</v>
      </c>
      <c r="E314" s="244">
        <v>12701455</v>
      </c>
      <c r="F314" s="322" t="s">
        <v>419</v>
      </c>
      <c r="G314" s="430" t="s">
        <v>420</v>
      </c>
      <c r="H314" s="430" t="s">
        <v>437</v>
      </c>
      <c r="I314" s="429" t="s">
        <v>442</v>
      </c>
      <c r="J314" s="431" t="s">
        <v>664</v>
      </c>
      <c r="L314"/>
      <c r="M314"/>
    </row>
    <row r="315" spans="1:13" s="10" customFormat="1" x14ac:dyDescent="0.4">
      <c r="A315" s="10" t="str">
        <f t="shared" si="4"/>
        <v>63 旭区-6</v>
      </c>
      <c r="B315" s="10">
        <f>+COUNTIF($H$4:H315,H315)</f>
        <v>6</v>
      </c>
      <c r="C315" s="9">
        <v>312</v>
      </c>
      <c r="D315" s="243" t="s">
        <v>70</v>
      </c>
      <c r="E315" s="244">
        <v>12701456</v>
      </c>
      <c r="F315" s="322" t="s">
        <v>419</v>
      </c>
      <c r="G315" s="430" t="s">
        <v>420</v>
      </c>
      <c r="H315" s="430" t="s">
        <v>437</v>
      </c>
      <c r="I315" s="429" t="s">
        <v>443</v>
      </c>
      <c r="J315" s="431" t="s">
        <v>664</v>
      </c>
      <c r="L315"/>
      <c r="M315"/>
    </row>
    <row r="316" spans="1:13" s="10" customFormat="1" x14ac:dyDescent="0.4">
      <c r="A316" s="10" t="str">
        <f t="shared" si="4"/>
        <v>63 旭区-7</v>
      </c>
      <c r="B316" s="10">
        <f>+COUNTIF($H$4:H316,H316)</f>
        <v>7</v>
      </c>
      <c r="C316" s="9">
        <v>313</v>
      </c>
      <c r="D316" s="243" t="s">
        <v>70</v>
      </c>
      <c r="E316" s="244">
        <v>12701457</v>
      </c>
      <c r="F316" s="322" t="s">
        <v>419</v>
      </c>
      <c r="G316" s="430" t="s">
        <v>420</v>
      </c>
      <c r="H316" s="430" t="s">
        <v>437</v>
      </c>
      <c r="I316" s="429" t="s">
        <v>444</v>
      </c>
      <c r="J316" s="431" t="s">
        <v>664</v>
      </c>
      <c r="L316"/>
      <c r="M316"/>
    </row>
    <row r="317" spans="1:13" s="10" customFormat="1" x14ac:dyDescent="0.4">
      <c r="A317" s="10" t="str">
        <f t="shared" si="4"/>
        <v>64 淀川区-1</v>
      </c>
      <c r="B317" s="10">
        <f>+COUNTIF($H$4:H317,H317)</f>
        <v>1</v>
      </c>
      <c r="C317" s="9">
        <v>314</v>
      </c>
      <c r="D317" s="243" t="s">
        <v>70</v>
      </c>
      <c r="E317" s="244">
        <v>12701606</v>
      </c>
      <c r="F317" s="322" t="s">
        <v>419</v>
      </c>
      <c r="G317" s="430" t="s">
        <v>420</v>
      </c>
      <c r="H317" s="430" t="s">
        <v>445</v>
      </c>
      <c r="I317" s="429" t="s">
        <v>446</v>
      </c>
      <c r="J317" s="431" t="s">
        <v>664</v>
      </c>
      <c r="L317"/>
      <c r="M317"/>
    </row>
    <row r="318" spans="1:13" s="10" customFormat="1" x14ac:dyDescent="0.4">
      <c r="A318" s="10" t="str">
        <f t="shared" si="4"/>
        <v>64 淀川区-2</v>
      </c>
      <c r="B318" s="10">
        <f>+COUNTIF($H$4:H318,H318)</f>
        <v>2</v>
      </c>
      <c r="C318" s="9">
        <v>315</v>
      </c>
      <c r="D318" s="243" t="s">
        <v>70</v>
      </c>
      <c r="E318" s="244">
        <v>12701607</v>
      </c>
      <c r="F318" s="322" t="s">
        <v>419</v>
      </c>
      <c r="G318" s="430" t="s">
        <v>420</v>
      </c>
      <c r="H318" s="430" t="s">
        <v>445</v>
      </c>
      <c r="I318" s="429" t="s">
        <v>447</v>
      </c>
      <c r="J318" s="431" t="s">
        <v>664</v>
      </c>
      <c r="L318"/>
      <c r="M318"/>
    </row>
    <row r="319" spans="1:13" s="10" customFormat="1" x14ac:dyDescent="0.4">
      <c r="A319" s="10" t="str">
        <f t="shared" si="4"/>
        <v>64 淀川区-3</v>
      </c>
      <c r="B319" s="10">
        <f>+COUNTIF($H$4:H319,H319)</f>
        <v>3</v>
      </c>
      <c r="C319" s="9">
        <v>316</v>
      </c>
      <c r="D319" s="243" t="s">
        <v>70</v>
      </c>
      <c r="E319" s="244">
        <v>12701608</v>
      </c>
      <c r="F319" s="322" t="s">
        <v>419</v>
      </c>
      <c r="G319" s="430" t="s">
        <v>420</v>
      </c>
      <c r="H319" s="430" t="s">
        <v>445</v>
      </c>
      <c r="I319" s="429" t="s">
        <v>448</v>
      </c>
      <c r="J319" s="431" t="s">
        <v>664</v>
      </c>
      <c r="L319"/>
      <c r="M319"/>
    </row>
    <row r="320" spans="1:13" s="10" customFormat="1" x14ac:dyDescent="0.4">
      <c r="A320" s="10" t="str">
        <f t="shared" si="4"/>
        <v>64 淀川区-4</v>
      </c>
      <c r="B320" s="10">
        <f>+COUNTIF($H$4:H320,H320)</f>
        <v>4</v>
      </c>
      <c r="C320" s="9">
        <v>317</v>
      </c>
      <c r="D320" s="243" t="s">
        <v>70</v>
      </c>
      <c r="E320" s="244">
        <v>12701609</v>
      </c>
      <c r="F320" s="322" t="s">
        <v>419</v>
      </c>
      <c r="G320" s="430" t="s">
        <v>420</v>
      </c>
      <c r="H320" s="430" t="s">
        <v>445</v>
      </c>
      <c r="I320" s="429" t="s">
        <v>449</v>
      </c>
      <c r="J320" s="431" t="s">
        <v>664</v>
      </c>
      <c r="L320"/>
      <c r="M320"/>
    </row>
    <row r="321" spans="1:13" s="10" customFormat="1" x14ac:dyDescent="0.4">
      <c r="A321" s="10" t="str">
        <f t="shared" si="4"/>
        <v>64 淀川区-5</v>
      </c>
      <c r="B321" s="10">
        <f>+COUNTIF($H$4:H321,H321)</f>
        <v>5</v>
      </c>
      <c r="C321" s="9">
        <v>318</v>
      </c>
      <c r="D321" s="243" t="s">
        <v>70</v>
      </c>
      <c r="E321" s="244">
        <v>12701610</v>
      </c>
      <c r="F321" s="322" t="s">
        <v>419</v>
      </c>
      <c r="G321" s="430" t="s">
        <v>420</v>
      </c>
      <c r="H321" s="430" t="s">
        <v>445</v>
      </c>
      <c r="I321" s="429" t="s">
        <v>450</v>
      </c>
      <c r="J321" s="431" t="s">
        <v>664</v>
      </c>
      <c r="L321"/>
      <c r="M321"/>
    </row>
    <row r="322" spans="1:13" s="10" customFormat="1" x14ac:dyDescent="0.4">
      <c r="A322" s="10" t="str">
        <f t="shared" si="4"/>
        <v>64 淀川区-6</v>
      </c>
      <c r="B322" s="10">
        <f>+COUNTIF($H$4:H322,H322)</f>
        <v>6</v>
      </c>
      <c r="C322" s="9">
        <v>319</v>
      </c>
      <c r="D322" s="243" t="s">
        <v>70</v>
      </c>
      <c r="E322" s="244">
        <v>12701611</v>
      </c>
      <c r="F322" s="322" t="s">
        <v>419</v>
      </c>
      <c r="G322" s="430" t="s">
        <v>420</v>
      </c>
      <c r="H322" s="430" t="s">
        <v>445</v>
      </c>
      <c r="I322" s="429" t="s">
        <v>451</v>
      </c>
      <c r="J322" s="431" t="s">
        <v>664</v>
      </c>
      <c r="L322"/>
      <c r="M322"/>
    </row>
    <row r="323" spans="1:13" s="10" customFormat="1" x14ac:dyDescent="0.4">
      <c r="A323" s="10" t="str">
        <f t="shared" si="4"/>
        <v>64 淀川区-7</v>
      </c>
      <c r="B323" s="10">
        <f>+COUNTIF($H$4:H323,H323)</f>
        <v>7</v>
      </c>
      <c r="C323" s="9">
        <v>320</v>
      </c>
      <c r="D323" s="243" t="s">
        <v>70</v>
      </c>
      <c r="E323" s="244">
        <v>12701612</v>
      </c>
      <c r="F323" s="322" t="s">
        <v>419</v>
      </c>
      <c r="G323" s="430" t="s">
        <v>420</v>
      </c>
      <c r="H323" s="430" t="s">
        <v>445</v>
      </c>
      <c r="I323" s="429" t="s">
        <v>452</v>
      </c>
      <c r="J323" s="431" t="s">
        <v>664</v>
      </c>
      <c r="L323"/>
      <c r="M323"/>
    </row>
    <row r="324" spans="1:13" s="10" customFormat="1" x14ac:dyDescent="0.4">
      <c r="A324" s="10" t="str">
        <f t="shared" si="4"/>
        <v>64 淀川区-8</v>
      </c>
      <c r="B324" s="10">
        <f>+COUNTIF($H$4:H324,H324)</f>
        <v>8</v>
      </c>
      <c r="C324" s="9">
        <v>321</v>
      </c>
      <c r="D324" s="243" t="s">
        <v>70</v>
      </c>
      <c r="E324" s="244">
        <v>12701613</v>
      </c>
      <c r="F324" s="322" t="s">
        <v>419</v>
      </c>
      <c r="G324" s="430" t="s">
        <v>420</v>
      </c>
      <c r="H324" s="430" t="s">
        <v>445</v>
      </c>
      <c r="I324" s="429" t="s">
        <v>453</v>
      </c>
      <c r="J324" s="431" t="s">
        <v>809</v>
      </c>
      <c r="L324"/>
      <c r="M324"/>
    </row>
    <row r="325" spans="1:13" s="10" customFormat="1" x14ac:dyDescent="0.4">
      <c r="A325" s="10" t="str">
        <f t="shared" ref="A325:A388" si="5">+H325&amp;"-"&amp;B325</f>
        <v>65 北区-1</v>
      </c>
      <c r="B325" s="10">
        <f>+COUNTIF($H$4:H325,H325)</f>
        <v>1</v>
      </c>
      <c r="C325" s="9">
        <v>322</v>
      </c>
      <c r="D325" s="243" t="s">
        <v>70</v>
      </c>
      <c r="E325" s="244">
        <v>12701598</v>
      </c>
      <c r="F325" s="322" t="s">
        <v>419</v>
      </c>
      <c r="G325" s="430" t="s">
        <v>420</v>
      </c>
      <c r="H325" s="430" t="s">
        <v>454</v>
      </c>
      <c r="I325" s="429" t="s">
        <v>455</v>
      </c>
      <c r="J325" s="431" t="s">
        <v>960</v>
      </c>
      <c r="L325"/>
      <c r="M325"/>
    </row>
    <row r="326" spans="1:13" s="10" customFormat="1" x14ac:dyDescent="0.4">
      <c r="A326" s="10" t="str">
        <f t="shared" si="5"/>
        <v>65 北区-2</v>
      </c>
      <c r="B326" s="10">
        <f>+COUNTIF($H$4:H326,H326)</f>
        <v>2</v>
      </c>
      <c r="C326" s="9">
        <v>323</v>
      </c>
      <c r="D326" s="243" t="s">
        <v>70</v>
      </c>
      <c r="E326" s="244">
        <v>12701599</v>
      </c>
      <c r="F326" s="322" t="s">
        <v>419</v>
      </c>
      <c r="G326" s="430" t="s">
        <v>420</v>
      </c>
      <c r="H326" s="430" t="s">
        <v>454</v>
      </c>
      <c r="I326" s="429" t="s">
        <v>456</v>
      </c>
      <c r="J326" s="431" t="s">
        <v>807</v>
      </c>
      <c r="L326"/>
      <c r="M326"/>
    </row>
    <row r="327" spans="1:13" s="10" customFormat="1" x14ac:dyDescent="0.4">
      <c r="A327" s="10" t="str">
        <f t="shared" si="5"/>
        <v>65 北区-3</v>
      </c>
      <c r="B327" s="10">
        <f>+COUNTIF($H$4:H327,H327)</f>
        <v>3</v>
      </c>
      <c r="C327" s="9">
        <v>324</v>
      </c>
      <c r="D327" s="243" t="s">
        <v>70</v>
      </c>
      <c r="E327" s="244">
        <v>12701600</v>
      </c>
      <c r="F327" s="322" t="s">
        <v>419</v>
      </c>
      <c r="G327" s="430" t="s">
        <v>420</v>
      </c>
      <c r="H327" s="430" t="s">
        <v>454</v>
      </c>
      <c r="I327" s="429" t="s">
        <v>1220</v>
      </c>
      <c r="J327" s="431" t="s">
        <v>1221</v>
      </c>
      <c r="L327"/>
      <c r="M327"/>
    </row>
    <row r="328" spans="1:13" s="10" customFormat="1" x14ac:dyDescent="0.4">
      <c r="A328" s="10" t="str">
        <f t="shared" si="5"/>
        <v>65 北区-4</v>
      </c>
      <c r="B328" s="10">
        <f>+COUNTIF($H$4:H328,H328)</f>
        <v>4</v>
      </c>
      <c r="C328" s="9">
        <v>325</v>
      </c>
      <c r="D328" s="243" t="s">
        <v>70</v>
      </c>
      <c r="E328" s="244">
        <v>12701601</v>
      </c>
      <c r="F328" s="322" t="s">
        <v>419</v>
      </c>
      <c r="G328" s="430" t="s">
        <v>420</v>
      </c>
      <c r="H328" s="430" t="s">
        <v>454</v>
      </c>
      <c r="I328" s="429" t="s">
        <v>458</v>
      </c>
      <c r="J328" s="431" t="s">
        <v>807</v>
      </c>
      <c r="L328"/>
      <c r="M328"/>
    </row>
    <row r="329" spans="1:13" s="10" customFormat="1" x14ac:dyDescent="0.4">
      <c r="A329" s="10" t="str">
        <f t="shared" si="5"/>
        <v>65 北区-5</v>
      </c>
      <c r="B329" s="10">
        <f>+COUNTIF($H$4:H329,H329)</f>
        <v>5</v>
      </c>
      <c r="C329" s="9">
        <v>326</v>
      </c>
      <c r="D329" s="243" t="s">
        <v>70</v>
      </c>
      <c r="E329" s="244">
        <v>12701602</v>
      </c>
      <c r="F329" s="322" t="s">
        <v>419</v>
      </c>
      <c r="G329" s="430" t="s">
        <v>420</v>
      </c>
      <c r="H329" s="430" t="s">
        <v>454</v>
      </c>
      <c r="I329" s="429" t="s">
        <v>459</v>
      </c>
      <c r="J329" s="431" t="s">
        <v>1216</v>
      </c>
      <c r="L329"/>
      <c r="M329"/>
    </row>
    <row r="330" spans="1:13" s="10" customFormat="1" x14ac:dyDescent="0.4">
      <c r="A330" s="10" t="str">
        <f t="shared" si="5"/>
        <v>65 北区-6</v>
      </c>
      <c r="B330" s="10">
        <f>+COUNTIF($H$4:H330,H330)</f>
        <v>6</v>
      </c>
      <c r="C330" s="9">
        <v>327</v>
      </c>
      <c r="D330" s="243" t="s">
        <v>70</v>
      </c>
      <c r="E330" s="244">
        <v>12701603</v>
      </c>
      <c r="F330" s="322" t="s">
        <v>419</v>
      </c>
      <c r="G330" s="430" t="s">
        <v>420</v>
      </c>
      <c r="H330" s="430" t="s">
        <v>454</v>
      </c>
      <c r="I330" s="429" t="s">
        <v>460</v>
      </c>
      <c r="J330" s="431" t="s">
        <v>664</v>
      </c>
      <c r="L330"/>
      <c r="M330"/>
    </row>
    <row r="331" spans="1:13" s="10" customFormat="1" x14ac:dyDescent="0.4">
      <c r="A331" s="10" t="str">
        <f t="shared" si="5"/>
        <v>65 北区-7</v>
      </c>
      <c r="B331" s="10">
        <f>+COUNTIF($H$4:H331,H331)</f>
        <v>7</v>
      </c>
      <c r="C331" s="9">
        <v>328</v>
      </c>
      <c r="D331" s="243" t="s">
        <v>70</v>
      </c>
      <c r="E331" s="244">
        <v>12701604</v>
      </c>
      <c r="F331" s="322" t="s">
        <v>419</v>
      </c>
      <c r="G331" s="430" t="s">
        <v>420</v>
      </c>
      <c r="H331" s="430" t="s">
        <v>454</v>
      </c>
      <c r="I331" s="429" t="s">
        <v>461</v>
      </c>
      <c r="J331" s="431" t="s">
        <v>664</v>
      </c>
      <c r="L331"/>
      <c r="M331"/>
    </row>
    <row r="332" spans="1:13" s="10" customFormat="1" x14ac:dyDescent="0.4">
      <c r="A332" s="10" t="str">
        <f t="shared" si="5"/>
        <v>65 北区-8</v>
      </c>
      <c r="B332" s="10">
        <f>+COUNTIF($H$4:H332,H332)</f>
        <v>8</v>
      </c>
      <c r="C332" s="9">
        <v>329</v>
      </c>
      <c r="D332" s="243" t="s">
        <v>70</v>
      </c>
      <c r="E332" s="244">
        <v>12701605</v>
      </c>
      <c r="F332" s="322" t="s">
        <v>419</v>
      </c>
      <c r="G332" s="430" t="s">
        <v>420</v>
      </c>
      <c r="H332" s="430" t="s">
        <v>454</v>
      </c>
      <c r="I332" s="429" t="s">
        <v>462</v>
      </c>
      <c r="J332" s="431" t="s">
        <v>664</v>
      </c>
      <c r="L332"/>
      <c r="M332"/>
    </row>
    <row r="333" spans="1:13" s="10" customFormat="1" x14ac:dyDescent="0.4">
      <c r="A333" s="10" t="str">
        <f t="shared" si="5"/>
        <v>65 北区-9</v>
      </c>
      <c r="B333" s="10">
        <f>+COUNTIF($H$4:H333,H333)</f>
        <v>9</v>
      </c>
      <c r="C333" s="9">
        <v>330</v>
      </c>
      <c r="D333" s="243" t="s">
        <v>70</v>
      </c>
      <c r="E333" s="244">
        <v>12705001</v>
      </c>
      <c r="F333" s="322" t="s">
        <v>419</v>
      </c>
      <c r="G333" s="430" t="s">
        <v>420</v>
      </c>
      <c r="H333" s="430" t="s">
        <v>454</v>
      </c>
      <c r="I333" s="429" t="s">
        <v>967</v>
      </c>
      <c r="J333" s="431" t="s">
        <v>960</v>
      </c>
      <c r="L333"/>
      <c r="M333"/>
    </row>
    <row r="334" spans="1:13" s="10" customFormat="1" x14ac:dyDescent="0.4">
      <c r="A334" s="10" t="str">
        <f t="shared" si="5"/>
        <v>66 福島区-1</v>
      </c>
      <c r="B334" s="10">
        <f>+COUNTIF($H$4:H334,H334)</f>
        <v>1</v>
      </c>
      <c r="C334" s="9">
        <v>331</v>
      </c>
      <c r="D334" s="243" t="s">
        <v>70</v>
      </c>
      <c r="E334" s="244">
        <v>12701582</v>
      </c>
      <c r="F334" s="322" t="s">
        <v>463</v>
      </c>
      <c r="G334" s="430" t="s">
        <v>420</v>
      </c>
      <c r="H334" s="430" t="s">
        <v>464</v>
      </c>
      <c r="I334" s="429" t="s">
        <v>622</v>
      </c>
      <c r="J334" s="431" t="s">
        <v>1216</v>
      </c>
      <c r="L334"/>
      <c r="M334"/>
    </row>
    <row r="335" spans="1:13" s="10" customFormat="1" x14ac:dyDescent="0.4">
      <c r="A335" s="10" t="str">
        <f t="shared" si="5"/>
        <v>66 福島区-2</v>
      </c>
      <c r="B335" s="10">
        <f>+COUNTIF($H$4:H335,H335)</f>
        <v>2</v>
      </c>
      <c r="C335" s="9">
        <v>332</v>
      </c>
      <c r="D335" s="243" t="s">
        <v>70</v>
      </c>
      <c r="E335" s="244">
        <v>12701583</v>
      </c>
      <c r="F335" s="322" t="s">
        <v>463</v>
      </c>
      <c r="G335" s="430" t="s">
        <v>420</v>
      </c>
      <c r="H335" s="430" t="s">
        <v>464</v>
      </c>
      <c r="I335" s="429" t="s">
        <v>465</v>
      </c>
      <c r="J335" s="431" t="s">
        <v>664</v>
      </c>
      <c r="L335"/>
      <c r="M335"/>
    </row>
    <row r="336" spans="1:13" s="10" customFormat="1" x14ac:dyDescent="0.4">
      <c r="A336" s="10" t="str">
        <f t="shared" si="5"/>
        <v>66 福島区-3</v>
      </c>
      <c r="B336" s="10">
        <f>+COUNTIF($H$4:H336,H336)</f>
        <v>3</v>
      </c>
      <c r="C336" s="9">
        <v>333</v>
      </c>
      <c r="D336" s="243" t="s">
        <v>70</v>
      </c>
      <c r="E336" s="244">
        <v>12701584</v>
      </c>
      <c r="F336" s="322" t="s">
        <v>463</v>
      </c>
      <c r="G336" s="430" t="s">
        <v>420</v>
      </c>
      <c r="H336" s="430" t="s">
        <v>464</v>
      </c>
      <c r="I336" s="429" t="s">
        <v>466</v>
      </c>
      <c r="J336" s="431" t="s">
        <v>664</v>
      </c>
      <c r="L336"/>
      <c r="M336"/>
    </row>
    <row r="337" spans="1:13" s="10" customFormat="1" x14ac:dyDescent="0.4">
      <c r="A337" s="10" t="str">
        <f t="shared" si="5"/>
        <v>66 福島区-4</v>
      </c>
      <c r="B337" s="10">
        <f>+COUNTIF($H$4:H337,H337)</f>
        <v>4</v>
      </c>
      <c r="C337" s="9">
        <v>334</v>
      </c>
      <c r="D337" s="243" t="s">
        <v>70</v>
      </c>
      <c r="E337" s="244">
        <v>12701585</v>
      </c>
      <c r="F337" s="322" t="s">
        <v>463</v>
      </c>
      <c r="G337" s="430" t="s">
        <v>420</v>
      </c>
      <c r="H337" s="430" t="s">
        <v>464</v>
      </c>
      <c r="I337" s="429" t="s">
        <v>968</v>
      </c>
      <c r="J337" s="431" t="s">
        <v>664</v>
      </c>
      <c r="L337"/>
      <c r="M337"/>
    </row>
    <row r="338" spans="1:13" s="10" customFormat="1" x14ac:dyDescent="0.4">
      <c r="A338" s="10" t="str">
        <f t="shared" si="5"/>
        <v>66 福島区-5</v>
      </c>
      <c r="B338" s="10">
        <f>+COUNTIF($H$4:H338,H338)</f>
        <v>5</v>
      </c>
      <c r="C338" s="9">
        <v>335</v>
      </c>
      <c r="D338" s="243" t="s">
        <v>70</v>
      </c>
      <c r="E338" s="244">
        <v>12701586</v>
      </c>
      <c r="F338" s="322" t="s">
        <v>463</v>
      </c>
      <c r="G338" s="430" t="s">
        <v>420</v>
      </c>
      <c r="H338" s="430" t="s">
        <v>464</v>
      </c>
      <c r="I338" s="429" t="s">
        <v>467</v>
      </c>
      <c r="J338" s="431" t="s">
        <v>807</v>
      </c>
      <c r="L338"/>
      <c r="M338"/>
    </row>
    <row r="339" spans="1:13" s="10" customFormat="1" x14ac:dyDescent="0.4">
      <c r="A339" s="10" t="str">
        <f t="shared" si="5"/>
        <v>66 福島区-6</v>
      </c>
      <c r="B339" s="10">
        <f>+COUNTIF($H$4:H339,H339)</f>
        <v>6</v>
      </c>
      <c r="C339" s="9">
        <v>336</v>
      </c>
      <c r="D339" s="243" t="s">
        <v>70</v>
      </c>
      <c r="E339" s="244">
        <v>12701587</v>
      </c>
      <c r="F339" s="322" t="s">
        <v>463</v>
      </c>
      <c r="G339" s="430" t="s">
        <v>420</v>
      </c>
      <c r="H339" s="430" t="s">
        <v>464</v>
      </c>
      <c r="I339" s="429" t="s">
        <v>468</v>
      </c>
      <c r="J339" s="431" t="s">
        <v>1216</v>
      </c>
      <c r="L339"/>
      <c r="M339"/>
    </row>
    <row r="340" spans="1:13" s="10" customFormat="1" x14ac:dyDescent="0.4">
      <c r="A340" s="10" t="str">
        <f t="shared" si="5"/>
        <v>67 此花区-1</v>
      </c>
      <c r="B340" s="10">
        <f>+COUNTIF($H$4:H340,H340)</f>
        <v>1</v>
      </c>
      <c r="C340" s="9">
        <v>337</v>
      </c>
      <c r="D340" s="243" t="s">
        <v>70</v>
      </c>
      <c r="E340" s="244">
        <v>12701461</v>
      </c>
      <c r="F340" s="322" t="s">
        <v>463</v>
      </c>
      <c r="G340" s="430" t="s">
        <v>420</v>
      </c>
      <c r="H340" s="430" t="s">
        <v>469</v>
      </c>
      <c r="I340" s="429" t="s">
        <v>470</v>
      </c>
      <c r="J340" s="431" t="s">
        <v>664</v>
      </c>
      <c r="L340"/>
      <c r="M340"/>
    </row>
    <row r="341" spans="1:13" s="10" customFormat="1" x14ac:dyDescent="0.4">
      <c r="A341" s="10" t="str">
        <f t="shared" si="5"/>
        <v>67 此花区-2</v>
      </c>
      <c r="B341" s="10">
        <f>+COUNTIF($H$4:H341,H341)</f>
        <v>2</v>
      </c>
      <c r="C341" s="9">
        <v>338</v>
      </c>
      <c r="D341" s="243" t="s">
        <v>70</v>
      </c>
      <c r="E341" s="244">
        <v>12701462</v>
      </c>
      <c r="F341" s="322" t="s">
        <v>463</v>
      </c>
      <c r="G341" s="430" t="s">
        <v>420</v>
      </c>
      <c r="H341" s="430" t="s">
        <v>469</v>
      </c>
      <c r="I341" s="429" t="s">
        <v>471</v>
      </c>
      <c r="J341" s="431" t="s">
        <v>664</v>
      </c>
      <c r="L341"/>
      <c r="M341"/>
    </row>
    <row r="342" spans="1:13" s="10" customFormat="1" x14ac:dyDescent="0.4">
      <c r="A342" s="10" t="str">
        <f t="shared" si="5"/>
        <v>67 此花区-3</v>
      </c>
      <c r="B342" s="10">
        <f>+COUNTIF($H$4:H342,H342)</f>
        <v>3</v>
      </c>
      <c r="C342" s="9">
        <v>339</v>
      </c>
      <c r="D342" s="243" t="s">
        <v>70</v>
      </c>
      <c r="E342" s="244">
        <v>12701463</v>
      </c>
      <c r="F342" s="322" t="s">
        <v>463</v>
      </c>
      <c r="G342" s="430" t="s">
        <v>420</v>
      </c>
      <c r="H342" s="430" t="s">
        <v>469</v>
      </c>
      <c r="I342" s="429" t="s">
        <v>472</v>
      </c>
      <c r="J342" s="431" t="s">
        <v>664</v>
      </c>
      <c r="L342"/>
      <c r="M342"/>
    </row>
    <row r="343" spans="1:13" s="10" customFormat="1" x14ac:dyDescent="0.4">
      <c r="A343" s="10" t="str">
        <f t="shared" si="5"/>
        <v>68 西区-1</v>
      </c>
      <c r="B343" s="10">
        <f>+COUNTIF($H$4:H343,H343)</f>
        <v>1</v>
      </c>
      <c r="C343" s="9">
        <v>340</v>
      </c>
      <c r="D343" s="243" t="s">
        <v>70</v>
      </c>
      <c r="E343" s="244">
        <v>12701503</v>
      </c>
      <c r="F343" s="322" t="s">
        <v>463</v>
      </c>
      <c r="G343" s="430" t="s">
        <v>420</v>
      </c>
      <c r="H343" s="430" t="s">
        <v>473</v>
      </c>
      <c r="I343" s="429" t="s">
        <v>474</v>
      </c>
      <c r="J343" s="431" t="s">
        <v>664</v>
      </c>
      <c r="L343"/>
      <c r="M343"/>
    </row>
    <row r="344" spans="1:13" s="10" customFormat="1" x14ac:dyDescent="0.4">
      <c r="A344" s="10" t="str">
        <f t="shared" si="5"/>
        <v>68 西区-2</v>
      </c>
      <c r="B344" s="10">
        <f>+COUNTIF($H$4:H344,H344)</f>
        <v>2</v>
      </c>
      <c r="C344" s="9">
        <v>341</v>
      </c>
      <c r="D344" s="243" t="s">
        <v>70</v>
      </c>
      <c r="E344" s="244">
        <v>12701504</v>
      </c>
      <c r="F344" s="322" t="s">
        <v>463</v>
      </c>
      <c r="G344" s="430" t="s">
        <v>420</v>
      </c>
      <c r="H344" s="430" t="s">
        <v>473</v>
      </c>
      <c r="I344" s="429" t="s">
        <v>475</v>
      </c>
      <c r="J344" s="431" t="s">
        <v>664</v>
      </c>
      <c r="L344"/>
      <c r="M344"/>
    </row>
    <row r="345" spans="1:13" s="10" customFormat="1" x14ac:dyDescent="0.4">
      <c r="A345" s="10" t="str">
        <f t="shared" si="5"/>
        <v>68 西区-3</v>
      </c>
      <c r="B345" s="10">
        <f>+COUNTIF($H$4:H345,H345)</f>
        <v>3</v>
      </c>
      <c r="C345" s="9">
        <v>342</v>
      </c>
      <c r="D345" s="243" t="s">
        <v>70</v>
      </c>
      <c r="E345" s="244">
        <v>12701505</v>
      </c>
      <c r="F345" s="322" t="s">
        <v>463</v>
      </c>
      <c r="G345" s="430" t="s">
        <v>420</v>
      </c>
      <c r="H345" s="430" t="s">
        <v>473</v>
      </c>
      <c r="I345" s="429" t="s">
        <v>476</v>
      </c>
      <c r="J345" s="431" t="s">
        <v>664</v>
      </c>
      <c r="L345"/>
      <c r="M345"/>
    </row>
    <row r="346" spans="1:13" s="10" customFormat="1" x14ac:dyDescent="0.4">
      <c r="A346" s="10" t="str">
        <f t="shared" si="5"/>
        <v>68 西区-4</v>
      </c>
      <c r="B346" s="10">
        <f>+COUNTIF($H$4:H346,H346)</f>
        <v>4</v>
      </c>
      <c r="C346" s="9">
        <v>343</v>
      </c>
      <c r="D346" s="243" t="s">
        <v>70</v>
      </c>
      <c r="E346" s="244">
        <v>12701506</v>
      </c>
      <c r="F346" s="322" t="s">
        <v>463</v>
      </c>
      <c r="G346" s="430" t="s">
        <v>420</v>
      </c>
      <c r="H346" s="430" t="s">
        <v>473</v>
      </c>
      <c r="I346" s="429" t="s">
        <v>344</v>
      </c>
      <c r="J346" s="431" t="s">
        <v>664</v>
      </c>
      <c r="L346"/>
      <c r="M346"/>
    </row>
    <row r="347" spans="1:13" s="10" customFormat="1" x14ac:dyDescent="0.4">
      <c r="A347" s="10" t="str">
        <f t="shared" si="5"/>
        <v>68 西区-5</v>
      </c>
      <c r="B347" s="10">
        <f>+COUNTIF($H$4:H347,H347)</f>
        <v>5</v>
      </c>
      <c r="C347" s="9">
        <v>344</v>
      </c>
      <c r="D347" s="243" t="s">
        <v>70</v>
      </c>
      <c r="E347" s="244">
        <v>12701507</v>
      </c>
      <c r="F347" s="322" t="s">
        <v>463</v>
      </c>
      <c r="G347" s="430" t="s">
        <v>420</v>
      </c>
      <c r="H347" s="430" t="s">
        <v>473</v>
      </c>
      <c r="I347" s="429" t="s">
        <v>477</v>
      </c>
      <c r="J347" s="431" t="s">
        <v>807</v>
      </c>
      <c r="L347"/>
      <c r="M347"/>
    </row>
    <row r="348" spans="1:13" s="10" customFormat="1" x14ac:dyDescent="0.4">
      <c r="A348" s="10" t="str">
        <f t="shared" si="5"/>
        <v>68 西区-6</v>
      </c>
      <c r="B348" s="10">
        <f>+COUNTIF($H$4:H348,H348)</f>
        <v>6</v>
      </c>
      <c r="C348" s="9">
        <v>345</v>
      </c>
      <c r="D348" s="243" t="s">
        <v>70</v>
      </c>
      <c r="E348" s="244">
        <v>12701508</v>
      </c>
      <c r="F348" s="322" t="s">
        <v>463</v>
      </c>
      <c r="G348" s="430" t="s">
        <v>420</v>
      </c>
      <c r="H348" s="430" t="s">
        <v>473</v>
      </c>
      <c r="I348" s="429" t="s">
        <v>478</v>
      </c>
      <c r="J348" s="431" t="s">
        <v>1216</v>
      </c>
      <c r="L348"/>
      <c r="M348"/>
    </row>
    <row r="349" spans="1:13" s="10" customFormat="1" x14ac:dyDescent="0.4">
      <c r="A349" s="10" t="str">
        <f t="shared" si="5"/>
        <v>68 西区-7</v>
      </c>
      <c r="B349" s="10">
        <f>+COUNTIF($H$4:H349,H349)</f>
        <v>7</v>
      </c>
      <c r="C349" s="9">
        <v>346</v>
      </c>
      <c r="D349" s="243" t="s">
        <v>70</v>
      </c>
      <c r="E349" s="244">
        <v>12701509</v>
      </c>
      <c r="F349" s="322" t="s">
        <v>463</v>
      </c>
      <c r="G349" s="430" t="s">
        <v>420</v>
      </c>
      <c r="H349" s="430" t="s">
        <v>473</v>
      </c>
      <c r="I349" s="429" t="s">
        <v>479</v>
      </c>
      <c r="J349" s="431" t="s">
        <v>664</v>
      </c>
      <c r="L349"/>
      <c r="M349"/>
    </row>
    <row r="350" spans="1:13" s="10" customFormat="1" x14ac:dyDescent="0.4">
      <c r="A350" s="10" t="str">
        <f t="shared" si="5"/>
        <v>68 西区-8</v>
      </c>
      <c r="B350" s="10">
        <f>+COUNTIF($H$4:H350,H350)</f>
        <v>8</v>
      </c>
      <c r="C350" s="9">
        <v>347</v>
      </c>
      <c r="D350" s="243" t="s">
        <v>70</v>
      </c>
      <c r="E350" s="244">
        <v>12701510</v>
      </c>
      <c r="F350" s="322" t="s">
        <v>463</v>
      </c>
      <c r="G350" s="430" t="s">
        <v>420</v>
      </c>
      <c r="H350" s="430" t="s">
        <v>473</v>
      </c>
      <c r="I350" s="429" t="s">
        <v>480</v>
      </c>
      <c r="J350" s="431" t="s">
        <v>664</v>
      </c>
      <c r="L350"/>
      <c r="M350"/>
    </row>
    <row r="351" spans="1:13" s="10" customFormat="1" x14ac:dyDescent="0.4">
      <c r="A351" s="10" t="str">
        <f t="shared" si="5"/>
        <v>69 港区-1</v>
      </c>
      <c r="B351" s="10">
        <f>+COUNTIF($H$4:H351,H351)</f>
        <v>1</v>
      </c>
      <c r="C351" s="9">
        <v>348</v>
      </c>
      <c r="D351" s="243" t="s">
        <v>70</v>
      </c>
      <c r="E351" s="244">
        <v>12701458</v>
      </c>
      <c r="F351" s="322" t="s">
        <v>463</v>
      </c>
      <c r="G351" s="430" t="s">
        <v>420</v>
      </c>
      <c r="H351" s="430" t="s">
        <v>481</v>
      </c>
      <c r="I351" s="429" t="s">
        <v>482</v>
      </c>
      <c r="J351" s="431" t="s">
        <v>807</v>
      </c>
      <c r="L351"/>
      <c r="M351"/>
    </row>
    <row r="352" spans="1:13" s="10" customFormat="1" x14ac:dyDescent="0.4">
      <c r="A352" s="10" t="str">
        <f t="shared" si="5"/>
        <v>69 港区-2</v>
      </c>
      <c r="B352" s="10">
        <f>+COUNTIF($H$4:H352,H352)</f>
        <v>2</v>
      </c>
      <c r="C352" s="9">
        <v>349</v>
      </c>
      <c r="D352" s="243" t="s">
        <v>70</v>
      </c>
      <c r="E352" s="244">
        <v>12701459</v>
      </c>
      <c r="F352" s="322" t="s">
        <v>463</v>
      </c>
      <c r="G352" s="430" t="s">
        <v>420</v>
      </c>
      <c r="H352" s="430" t="s">
        <v>481</v>
      </c>
      <c r="I352" s="429" t="s">
        <v>483</v>
      </c>
      <c r="J352" s="431" t="s">
        <v>1216</v>
      </c>
      <c r="L352"/>
      <c r="M352"/>
    </row>
    <row r="353" spans="1:13" s="10" customFormat="1" x14ac:dyDescent="0.4">
      <c r="A353" s="10" t="str">
        <f t="shared" si="5"/>
        <v>69 港区-3</v>
      </c>
      <c r="B353" s="10">
        <f>+COUNTIF($H$4:H353,H353)</f>
        <v>3</v>
      </c>
      <c r="C353" s="9">
        <v>350</v>
      </c>
      <c r="D353" s="243" t="s">
        <v>70</v>
      </c>
      <c r="E353" s="244">
        <v>12701460</v>
      </c>
      <c r="F353" s="322" t="s">
        <v>463</v>
      </c>
      <c r="G353" s="430" t="s">
        <v>420</v>
      </c>
      <c r="H353" s="430" t="s">
        <v>481</v>
      </c>
      <c r="I353" s="429" t="s">
        <v>484</v>
      </c>
      <c r="J353" s="431" t="s">
        <v>664</v>
      </c>
      <c r="L353"/>
      <c r="M353"/>
    </row>
    <row r="354" spans="1:13" s="10" customFormat="1" x14ac:dyDescent="0.4">
      <c r="A354" s="10" t="str">
        <f t="shared" si="5"/>
        <v>70 大正区-1</v>
      </c>
      <c r="B354" s="10">
        <f>+COUNTIF($H$4:H354,H354)</f>
        <v>1</v>
      </c>
      <c r="C354" s="9">
        <v>351</v>
      </c>
      <c r="D354" s="243" t="s">
        <v>70</v>
      </c>
      <c r="E354" s="244">
        <v>12701527</v>
      </c>
      <c r="F354" s="322" t="s">
        <v>463</v>
      </c>
      <c r="G354" s="430" t="s">
        <v>420</v>
      </c>
      <c r="H354" s="430" t="s">
        <v>485</v>
      </c>
      <c r="I354" s="429" t="s">
        <v>486</v>
      </c>
      <c r="J354" s="431" t="s">
        <v>664</v>
      </c>
      <c r="L354"/>
      <c r="M354"/>
    </row>
    <row r="355" spans="1:13" s="10" customFormat="1" x14ac:dyDescent="0.4">
      <c r="A355" s="10" t="str">
        <f t="shared" si="5"/>
        <v>70 大正区-2</v>
      </c>
      <c r="B355" s="10">
        <f>+COUNTIF($H$4:H355,H355)</f>
        <v>2</v>
      </c>
      <c r="C355" s="9">
        <v>352</v>
      </c>
      <c r="D355" s="243" t="s">
        <v>70</v>
      </c>
      <c r="E355" s="244">
        <v>12701528</v>
      </c>
      <c r="F355" s="322" t="s">
        <v>463</v>
      </c>
      <c r="G355" s="430" t="s">
        <v>420</v>
      </c>
      <c r="H355" s="430" t="s">
        <v>485</v>
      </c>
      <c r="I355" s="429" t="s">
        <v>487</v>
      </c>
      <c r="J355" s="431" t="s">
        <v>960</v>
      </c>
      <c r="L355"/>
      <c r="M355"/>
    </row>
    <row r="356" spans="1:13" s="10" customFormat="1" x14ac:dyDescent="0.4">
      <c r="A356" s="10" t="str">
        <f t="shared" si="5"/>
        <v>71 西淀川区-1</v>
      </c>
      <c r="B356" s="10">
        <f>+COUNTIF($H$4:H356,H356)</f>
        <v>1</v>
      </c>
      <c r="C356" s="9">
        <v>353</v>
      </c>
      <c r="D356" s="243" t="s">
        <v>70</v>
      </c>
      <c r="E356" s="244">
        <v>12701522</v>
      </c>
      <c r="F356" s="322" t="s">
        <v>463</v>
      </c>
      <c r="G356" s="430" t="s">
        <v>420</v>
      </c>
      <c r="H356" s="430" t="s">
        <v>488</v>
      </c>
      <c r="I356" s="429" t="s">
        <v>489</v>
      </c>
      <c r="J356" s="431" t="s">
        <v>1216</v>
      </c>
      <c r="L356"/>
      <c r="M356"/>
    </row>
    <row r="357" spans="1:13" s="10" customFormat="1" x14ac:dyDescent="0.4">
      <c r="A357" s="10" t="str">
        <f t="shared" si="5"/>
        <v>71 西淀川区-2</v>
      </c>
      <c r="B357" s="10">
        <f>+COUNTIF($H$4:H357,H357)</f>
        <v>2</v>
      </c>
      <c r="C357" s="9">
        <v>354</v>
      </c>
      <c r="D357" s="243" t="s">
        <v>70</v>
      </c>
      <c r="E357" s="244">
        <v>12701523</v>
      </c>
      <c r="F357" s="322" t="s">
        <v>463</v>
      </c>
      <c r="G357" s="430" t="s">
        <v>420</v>
      </c>
      <c r="H357" s="430" t="s">
        <v>488</v>
      </c>
      <c r="I357" s="429" t="s">
        <v>490</v>
      </c>
      <c r="J357" s="431" t="s">
        <v>664</v>
      </c>
      <c r="L357"/>
      <c r="M357"/>
    </row>
    <row r="358" spans="1:13" s="10" customFormat="1" x14ac:dyDescent="0.4">
      <c r="A358" s="10" t="str">
        <f t="shared" si="5"/>
        <v>71 西淀川区-3</v>
      </c>
      <c r="B358" s="10">
        <f>+COUNTIF($H$4:H358,H358)</f>
        <v>3</v>
      </c>
      <c r="C358" s="9">
        <v>355</v>
      </c>
      <c r="D358" s="243" t="s">
        <v>70</v>
      </c>
      <c r="E358" s="244">
        <v>12701524</v>
      </c>
      <c r="F358" s="322" t="s">
        <v>463</v>
      </c>
      <c r="G358" s="430" t="s">
        <v>420</v>
      </c>
      <c r="H358" s="430" t="s">
        <v>488</v>
      </c>
      <c r="I358" s="429" t="s">
        <v>491</v>
      </c>
      <c r="J358" s="431" t="s">
        <v>664</v>
      </c>
      <c r="L358"/>
      <c r="M358"/>
    </row>
    <row r="359" spans="1:13" s="10" customFormat="1" x14ac:dyDescent="0.4">
      <c r="A359" s="10" t="str">
        <f t="shared" si="5"/>
        <v>71 西淀川区-4</v>
      </c>
      <c r="B359" s="10">
        <f>+COUNTIF($H$4:H359,H359)</f>
        <v>4</v>
      </c>
      <c r="C359" s="9">
        <v>356</v>
      </c>
      <c r="D359" s="243" t="s">
        <v>70</v>
      </c>
      <c r="E359" s="244">
        <v>12701525</v>
      </c>
      <c r="F359" s="322" t="s">
        <v>463</v>
      </c>
      <c r="G359" s="430" t="s">
        <v>420</v>
      </c>
      <c r="H359" s="430" t="s">
        <v>488</v>
      </c>
      <c r="I359" s="429" t="s">
        <v>492</v>
      </c>
      <c r="J359" s="431" t="s">
        <v>807</v>
      </c>
      <c r="L359"/>
      <c r="M359"/>
    </row>
    <row r="360" spans="1:13" s="10" customFormat="1" x14ac:dyDescent="0.4">
      <c r="A360" s="10" t="str">
        <f t="shared" si="5"/>
        <v>71 西淀川区-5</v>
      </c>
      <c r="B360" s="10">
        <f>+COUNTIF($H$4:H360,H360)</f>
        <v>5</v>
      </c>
      <c r="C360" s="9">
        <v>357</v>
      </c>
      <c r="D360" s="243" t="s">
        <v>70</v>
      </c>
      <c r="E360" s="244">
        <v>12701526</v>
      </c>
      <c r="F360" s="322" t="s">
        <v>463</v>
      </c>
      <c r="G360" s="430" t="s">
        <v>420</v>
      </c>
      <c r="H360" s="430" t="s">
        <v>488</v>
      </c>
      <c r="I360" s="429" t="s">
        <v>493</v>
      </c>
      <c r="J360" s="431" t="s">
        <v>1216</v>
      </c>
      <c r="L360"/>
      <c r="M360"/>
    </row>
    <row r="361" spans="1:13" s="10" customFormat="1" x14ac:dyDescent="0.4">
      <c r="A361" s="10" t="str">
        <f t="shared" si="5"/>
        <v>72 天王寺区-1</v>
      </c>
      <c r="B361" s="10">
        <f>+COUNTIF($H$4:H361,H361)</f>
        <v>1</v>
      </c>
      <c r="C361" s="9">
        <v>358</v>
      </c>
      <c r="D361" s="243" t="s">
        <v>70</v>
      </c>
      <c r="E361" s="244">
        <v>12701544</v>
      </c>
      <c r="F361" s="322" t="s">
        <v>494</v>
      </c>
      <c r="G361" s="430" t="s">
        <v>420</v>
      </c>
      <c r="H361" s="430" t="s">
        <v>495</v>
      </c>
      <c r="I361" s="429" t="s">
        <v>496</v>
      </c>
      <c r="J361" s="431" t="s">
        <v>664</v>
      </c>
      <c r="L361"/>
      <c r="M361"/>
    </row>
    <row r="362" spans="1:13" s="10" customFormat="1" x14ac:dyDescent="0.4">
      <c r="A362" s="10" t="str">
        <f t="shared" si="5"/>
        <v>72 天王寺区-2</v>
      </c>
      <c r="B362" s="10">
        <f>+COUNTIF($H$4:H362,H362)</f>
        <v>2</v>
      </c>
      <c r="C362" s="9">
        <v>359</v>
      </c>
      <c r="D362" s="243" t="s">
        <v>70</v>
      </c>
      <c r="E362" s="244">
        <v>12701545</v>
      </c>
      <c r="F362" s="322" t="s">
        <v>494</v>
      </c>
      <c r="G362" s="430" t="s">
        <v>420</v>
      </c>
      <c r="H362" s="430" t="s">
        <v>495</v>
      </c>
      <c r="I362" s="429" t="s">
        <v>497</v>
      </c>
      <c r="J362" s="431" t="s">
        <v>664</v>
      </c>
      <c r="L362"/>
      <c r="M362"/>
    </row>
    <row r="363" spans="1:13" s="10" customFormat="1" x14ac:dyDescent="0.4">
      <c r="A363" s="10" t="str">
        <f t="shared" si="5"/>
        <v>72 天王寺区-3</v>
      </c>
      <c r="B363" s="10">
        <f>+COUNTIF($H$4:H363,H363)</f>
        <v>3</v>
      </c>
      <c r="C363" s="9">
        <v>360</v>
      </c>
      <c r="D363" s="243" t="s">
        <v>70</v>
      </c>
      <c r="E363" s="244">
        <v>12701546</v>
      </c>
      <c r="F363" s="322" t="s">
        <v>494</v>
      </c>
      <c r="G363" s="430" t="s">
        <v>420</v>
      </c>
      <c r="H363" s="430" t="s">
        <v>495</v>
      </c>
      <c r="I363" s="429" t="s">
        <v>498</v>
      </c>
      <c r="J363" s="431" t="s">
        <v>664</v>
      </c>
      <c r="L363"/>
      <c r="M363"/>
    </row>
    <row r="364" spans="1:13" s="10" customFormat="1" x14ac:dyDescent="0.4">
      <c r="A364" s="10" t="str">
        <f t="shared" si="5"/>
        <v>72 天王寺区-4</v>
      </c>
      <c r="B364" s="10">
        <f>+COUNTIF($H$4:H364,H364)</f>
        <v>4</v>
      </c>
      <c r="C364" s="9">
        <v>361</v>
      </c>
      <c r="D364" s="243" t="s">
        <v>70</v>
      </c>
      <c r="E364" s="244">
        <v>12701547</v>
      </c>
      <c r="F364" s="322" t="s">
        <v>494</v>
      </c>
      <c r="G364" s="430" t="s">
        <v>420</v>
      </c>
      <c r="H364" s="430" t="s">
        <v>495</v>
      </c>
      <c r="I364" s="429" t="s">
        <v>499</v>
      </c>
      <c r="J364" s="431" t="s">
        <v>664</v>
      </c>
      <c r="L364"/>
      <c r="M364"/>
    </row>
    <row r="365" spans="1:13" s="10" customFormat="1" x14ac:dyDescent="0.4">
      <c r="A365" s="10" t="str">
        <f t="shared" si="5"/>
        <v>72 天王寺区-5</v>
      </c>
      <c r="B365" s="10">
        <f>+COUNTIF($H$4:H365,H365)</f>
        <v>5</v>
      </c>
      <c r="C365" s="9">
        <v>362</v>
      </c>
      <c r="D365" s="243" t="s">
        <v>70</v>
      </c>
      <c r="E365" s="244">
        <v>12701548</v>
      </c>
      <c r="F365" s="322" t="s">
        <v>494</v>
      </c>
      <c r="G365" s="430" t="s">
        <v>420</v>
      </c>
      <c r="H365" s="430" t="s">
        <v>495</v>
      </c>
      <c r="I365" s="429" t="s">
        <v>500</v>
      </c>
      <c r="J365" s="431" t="s">
        <v>664</v>
      </c>
      <c r="L365"/>
      <c r="M365"/>
    </row>
    <row r="366" spans="1:13" s="10" customFormat="1" x14ac:dyDescent="0.4">
      <c r="A366" s="10" t="str">
        <f t="shared" si="5"/>
        <v>72 天王寺区-6</v>
      </c>
      <c r="B366" s="10">
        <f>+COUNTIF($H$4:H366,H366)</f>
        <v>6</v>
      </c>
      <c r="C366" s="9">
        <v>363</v>
      </c>
      <c r="D366" s="243" t="s">
        <v>70</v>
      </c>
      <c r="E366" s="244">
        <v>12701549</v>
      </c>
      <c r="F366" s="322" t="s">
        <v>494</v>
      </c>
      <c r="G366" s="430" t="s">
        <v>420</v>
      </c>
      <c r="H366" s="430" t="s">
        <v>495</v>
      </c>
      <c r="I366" s="429" t="s">
        <v>501</v>
      </c>
      <c r="J366" s="431" t="s">
        <v>960</v>
      </c>
      <c r="L366"/>
      <c r="M366"/>
    </row>
    <row r="367" spans="1:13" s="10" customFormat="1" x14ac:dyDescent="0.4">
      <c r="A367" s="10" t="str">
        <f t="shared" si="5"/>
        <v>72 天王寺区-7</v>
      </c>
      <c r="B367" s="10">
        <f>+COUNTIF($H$4:H367,H367)</f>
        <v>7</v>
      </c>
      <c r="C367" s="9">
        <v>364</v>
      </c>
      <c r="D367" s="243" t="s">
        <v>70</v>
      </c>
      <c r="E367" s="244">
        <v>12701550</v>
      </c>
      <c r="F367" s="322" t="s">
        <v>494</v>
      </c>
      <c r="G367" s="430" t="s">
        <v>420</v>
      </c>
      <c r="H367" s="430" t="s">
        <v>495</v>
      </c>
      <c r="I367" s="429" t="s">
        <v>502</v>
      </c>
      <c r="J367" s="431" t="s">
        <v>1216</v>
      </c>
      <c r="L367"/>
      <c r="M367"/>
    </row>
    <row r="368" spans="1:13" s="10" customFormat="1" x14ac:dyDescent="0.4">
      <c r="A368" s="10" t="str">
        <f t="shared" si="5"/>
        <v>72 天王寺区-8</v>
      </c>
      <c r="B368" s="10">
        <f>+COUNTIF($H$4:H368,H368)</f>
        <v>8</v>
      </c>
      <c r="C368" s="9">
        <v>365</v>
      </c>
      <c r="D368" s="243" t="s">
        <v>70</v>
      </c>
      <c r="E368" s="244">
        <v>12701551</v>
      </c>
      <c r="F368" s="322" t="s">
        <v>494</v>
      </c>
      <c r="G368" s="430" t="s">
        <v>420</v>
      </c>
      <c r="H368" s="430" t="s">
        <v>495</v>
      </c>
      <c r="I368" s="429" t="s">
        <v>972</v>
      </c>
      <c r="J368" s="431" t="s">
        <v>807</v>
      </c>
      <c r="L368"/>
      <c r="M368"/>
    </row>
    <row r="369" spans="1:13" s="10" customFormat="1" x14ac:dyDescent="0.4">
      <c r="A369" s="10" t="str">
        <f t="shared" si="5"/>
        <v>72 天王寺区-9</v>
      </c>
      <c r="B369" s="10">
        <f>+COUNTIF($H$4:H369,H369)</f>
        <v>9</v>
      </c>
      <c r="C369" s="9">
        <v>366</v>
      </c>
      <c r="D369" s="243" t="s">
        <v>70</v>
      </c>
      <c r="E369" s="244">
        <v>12701615</v>
      </c>
      <c r="F369" s="322" t="s">
        <v>494</v>
      </c>
      <c r="G369" s="430" t="s">
        <v>420</v>
      </c>
      <c r="H369" s="430" t="s">
        <v>495</v>
      </c>
      <c r="I369" s="429" t="s">
        <v>973</v>
      </c>
      <c r="J369" s="431" t="s">
        <v>1216</v>
      </c>
      <c r="L369"/>
      <c r="M369"/>
    </row>
    <row r="370" spans="1:13" s="10" customFormat="1" x14ac:dyDescent="0.4">
      <c r="A370" s="10" t="str">
        <f t="shared" si="5"/>
        <v>73 浪速区-1</v>
      </c>
      <c r="B370" s="10">
        <f>+COUNTIF($H$4:H370,H370)</f>
        <v>1</v>
      </c>
      <c r="C370" s="9">
        <v>367</v>
      </c>
      <c r="D370" s="243" t="s">
        <v>70</v>
      </c>
      <c r="E370" s="244">
        <v>12701614</v>
      </c>
      <c r="F370" s="322" t="s">
        <v>494</v>
      </c>
      <c r="G370" s="430" t="s">
        <v>420</v>
      </c>
      <c r="H370" s="430" t="s">
        <v>503</v>
      </c>
      <c r="I370" s="429" t="s">
        <v>504</v>
      </c>
      <c r="J370" s="431" t="s">
        <v>664</v>
      </c>
      <c r="L370"/>
      <c r="M370"/>
    </row>
    <row r="371" spans="1:13" s="10" customFormat="1" x14ac:dyDescent="0.4">
      <c r="A371" s="10" t="str">
        <f t="shared" si="5"/>
        <v>73 浪速区-2</v>
      </c>
      <c r="B371" s="10">
        <f>+COUNTIF($H$4:H371,H371)</f>
        <v>2</v>
      </c>
      <c r="C371" s="9">
        <v>368</v>
      </c>
      <c r="D371" s="243" t="s">
        <v>70</v>
      </c>
      <c r="E371" s="244">
        <v>12701686</v>
      </c>
      <c r="F371" s="322" t="s">
        <v>494</v>
      </c>
      <c r="G371" s="430" t="s">
        <v>420</v>
      </c>
      <c r="H371" s="430" t="s">
        <v>503</v>
      </c>
      <c r="I371" s="429" t="s">
        <v>505</v>
      </c>
      <c r="J371" s="431" t="s">
        <v>664</v>
      </c>
      <c r="L371"/>
      <c r="M371"/>
    </row>
    <row r="372" spans="1:13" s="10" customFormat="1" x14ac:dyDescent="0.4">
      <c r="A372" s="10" t="str">
        <f t="shared" si="5"/>
        <v>73 浪速区-3</v>
      </c>
      <c r="B372" s="10">
        <f>+COUNTIF($H$4:H372,H372)</f>
        <v>3</v>
      </c>
      <c r="C372" s="9">
        <v>369</v>
      </c>
      <c r="D372" s="243" t="s">
        <v>70</v>
      </c>
      <c r="E372" s="244">
        <v>12701687</v>
      </c>
      <c r="F372" s="322" t="s">
        <v>494</v>
      </c>
      <c r="G372" s="430" t="s">
        <v>420</v>
      </c>
      <c r="H372" s="430" t="s">
        <v>503</v>
      </c>
      <c r="I372" s="429" t="s">
        <v>506</v>
      </c>
      <c r="J372" s="431" t="s">
        <v>664</v>
      </c>
      <c r="L372"/>
      <c r="M372"/>
    </row>
    <row r="373" spans="1:13" s="10" customFormat="1" x14ac:dyDescent="0.4">
      <c r="A373" s="10" t="str">
        <f t="shared" si="5"/>
        <v>73 浪速区-4</v>
      </c>
      <c r="B373" s="10">
        <f>+COUNTIF($H$4:H373,H373)</f>
        <v>4</v>
      </c>
      <c r="C373" s="9">
        <v>370</v>
      </c>
      <c r="D373" s="243" t="s">
        <v>70</v>
      </c>
      <c r="E373" s="244">
        <v>12701688</v>
      </c>
      <c r="F373" s="322" t="s">
        <v>494</v>
      </c>
      <c r="G373" s="430" t="s">
        <v>420</v>
      </c>
      <c r="H373" s="430" t="s">
        <v>503</v>
      </c>
      <c r="I373" s="429" t="s">
        <v>507</v>
      </c>
      <c r="J373" s="431" t="s">
        <v>664</v>
      </c>
      <c r="L373"/>
      <c r="M373"/>
    </row>
    <row r="374" spans="1:13" s="10" customFormat="1" x14ac:dyDescent="0.4">
      <c r="A374" s="10" t="str">
        <f t="shared" si="5"/>
        <v>74 東成区-1</v>
      </c>
      <c r="B374" s="10">
        <f>+COUNTIF($H$4:H374,H374)</f>
        <v>1</v>
      </c>
      <c r="C374" s="9">
        <v>371</v>
      </c>
      <c r="D374" s="243" t="s">
        <v>70</v>
      </c>
      <c r="E374" s="244">
        <v>12701568</v>
      </c>
      <c r="F374" s="322" t="s">
        <v>494</v>
      </c>
      <c r="G374" s="430" t="s">
        <v>420</v>
      </c>
      <c r="H374" s="430" t="s">
        <v>508</v>
      </c>
      <c r="I374" s="429" t="s">
        <v>509</v>
      </c>
      <c r="J374" s="431" t="s">
        <v>664</v>
      </c>
      <c r="L374"/>
      <c r="M374"/>
    </row>
    <row r="375" spans="1:13" s="10" customFormat="1" x14ac:dyDescent="0.4">
      <c r="A375" s="10" t="str">
        <f t="shared" si="5"/>
        <v>74 東成区-2</v>
      </c>
      <c r="B375" s="10">
        <f>+COUNTIF($H$4:H375,H375)</f>
        <v>2</v>
      </c>
      <c r="C375" s="9">
        <v>372</v>
      </c>
      <c r="D375" s="243" t="s">
        <v>70</v>
      </c>
      <c r="E375" s="244">
        <v>12701570</v>
      </c>
      <c r="F375" s="322" t="s">
        <v>494</v>
      </c>
      <c r="G375" s="430" t="s">
        <v>420</v>
      </c>
      <c r="H375" s="430" t="s">
        <v>508</v>
      </c>
      <c r="I375" s="429" t="s">
        <v>510</v>
      </c>
      <c r="J375" s="431" t="s">
        <v>664</v>
      </c>
      <c r="L375"/>
      <c r="M375"/>
    </row>
    <row r="376" spans="1:13" s="10" customFormat="1" x14ac:dyDescent="0.4">
      <c r="A376" s="10" t="str">
        <f t="shared" si="5"/>
        <v>74 東成区-3</v>
      </c>
      <c r="B376" s="10">
        <f>+COUNTIF($H$4:H376,H376)</f>
        <v>3</v>
      </c>
      <c r="C376" s="9">
        <v>373</v>
      </c>
      <c r="D376" s="243" t="s">
        <v>70</v>
      </c>
      <c r="E376" s="244">
        <v>12701571</v>
      </c>
      <c r="F376" s="322" t="s">
        <v>494</v>
      </c>
      <c r="G376" s="430" t="s">
        <v>420</v>
      </c>
      <c r="H376" s="430" t="s">
        <v>508</v>
      </c>
      <c r="I376" s="429" t="s">
        <v>511</v>
      </c>
      <c r="J376" s="431" t="s">
        <v>664</v>
      </c>
      <c r="L376"/>
      <c r="M376"/>
    </row>
    <row r="377" spans="1:13" s="10" customFormat="1" x14ac:dyDescent="0.4">
      <c r="A377" s="10" t="str">
        <f t="shared" si="5"/>
        <v>74 東成区-4</v>
      </c>
      <c r="B377" s="10">
        <f>+COUNTIF($H$4:H377,H377)</f>
        <v>4</v>
      </c>
      <c r="C377" s="9">
        <v>374</v>
      </c>
      <c r="D377" s="243" t="s">
        <v>70</v>
      </c>
      <c r="E377" s="244">
        <v>12701572</v>
      </c>
      <c r="F377" s="322" t="s">
        <v>494</v>
      </c>
      <c r="G377" s="430" t="s">
        <v>420</v>
      </c>
      <c r="H377" s="430" t="s">
        <v>508</v>
      </c>
      <c r="I377" s="429" t="s">
        <v>512</v>
      </c>
      <c r="J377" s="431" t="s">
        <v>664</v>
      </c>
      <c r="L377"/>
      <c r="M377"/>
    </row>
    <row r="378" spans="1:13" s="10" customFormat="1" x14ac:dyDescent="0.4">
      <c r="A378" s="10" t="str">
        <f t="shared" si="5"/>
        <v>74 東成区-5</v>
      </c>
      <c r="B378" s="10">
        <f>+COUNTIF($H$4:H378,H378)</f>
        <v>5</v>
      </c>
      <c r="C378" s="9">
        <v>375</v>
      </c>
      <c r="D378" s="243" t="s">
        <v>70</v>
      </c>
      <c r="E378" s="244">
        <v>12701573</v>
      </c>
      <c r="F378" s="322" t="s">
        <v>494</v>
      </c>
      <c r="G378" s="430" t="s">
        <v>420</v>
      </c>
      <c r="H378" s="430" t="s">
        <v>508</v>
      </c>
      <c r="I378" s="429" t="s">
        <v>513</v>
      </c>
      <c r="J378" s="431" t="s">
        <v>664</v>
      </c>
      <c r="L378"/>
      <c r="M378"/>
    </row>
    <row r="379" spans="1:13" s="10" customFormat="1" x14ac:dyDescent="0.4">
      <c r="A379" s="10" t="str">
        <f t="shared" si="5"/>
        <v>74 東成区-6</v>
      </c>
      <c r="B379" s="10">
        <f>+COUNTIF($H$4:H379,H379)</f>
        <v>6</v>
      </c>
      <c r="C379" s="9">
        <v>376</v>
      </c>
      <c r="D379" s="243" t="s">
        <v>70</v>
      </c>
      <c r="E379" s="244">
        <v>12701574</v>
      </c>
      <c r="F379" s="322" t="s">
        <v>494</v>
      </c>
      <c r="G379" s="430" t="s">
        <v>420</v>
      </c>
      <c r="H379" s="430" t="s">
        <v>508</v>
      </c>
      <c r="I379" s="429" t="s">
        <v>514</v>
      </c>
      <c r="J379" s="431" t="s">
        <v>664</v>
      </c>
      <c r="L379"/>
      <c r="M379"/>
    </row>
    <row r="380" spans="1:13" s="10" customFormat="1" x14ac:dyDescent="0.4">
      <c r="A380" s="10" t="str">
        <f t="shared" si="5"/>
        <v>74 東成区-7</v>
      </c>
      <c r="B380" s="10">
        <f>+COUNTIF($H$4:H380,H380)</f>
        <v>7</v>
      </c>
      <c r="C380" s="9">
        <v>377</v>
      </c>
      <c r="D380" s="243" t="s">
        <v>70</v>
      </c>
      <c r="E380" s="244">
        <v>12701575</v>
      </c>
      <c r="F380" s="322" t="s">
        <v>494</v>
      </c>
      <c r="G380" s="430" t="s">
        <v>420</v>
      </c>
      <c r="H380" s="430" t="s">
        <v>508</v>
      </c>
      <c r="I380" s="429" t="s">
        <v>515</v>
      </c>
      <c r="J380" s="431" t="s">
        <v>664</v>
      </c>
      <c r="L380"/>
      <c r="M380"/>
    </row>
    <row r="381" spans="1:13" s="10" customFormat="1" x14ac:dyDescent="0.4">
      <c r="A381" s="10" t="str">
        <f t="shared" si="5"/>
        <v>74 東成区-8</v>
      </c>
      <c r="B381" s="10">
        <f>+COUNTIF($H$4:H381,H381)</f>
        <v>8</v>
      </c>
      <c r="C381" s="9">
        <v>378</v>
      </c>
      <c r="D381" s="243" t="s">
        <v>70</v>
      </c>
      <c r="E381" s="244">
        <v>12701576</v>
      </c>
      <c r="F381" s="322" t="s">
        <v>494</v>
      </c>
      <c r="G381" s="430" t="s">
        <v>420</v>
      </c>
      <c r="H381" s="430" t="s">
        <v>508</v>
      </c>
      <c r="I381" s="429" t="s">
        <v>516</v>
      </c>
      <c r="J381" s="431" t="s">
        <v>664</v>
      </c>
      <c r="L381"/>
      <c r="M381"/>
    </row>
    <row r="382" spans="1:13" s="10" customFormat="1" x14ac:dyDescent="0.4">
      <c r="A382" s="10" t="str">
        <f t="shared" si="5"/>
        <v>75 生野区-1</v>
      </c>
      <c r="B382" s="10">
        <f>+COUNTIF($H$4:H382,H382)</f>
        <v>1</v>
      </c>
      <c r="C382" s="9">
        <v>379</v>
      </c>
      <c r="D382" s="243" t="s">
        <v>70</v>
      </c>
      <c r="E382" s="244">
        <v>12701486</v>
      </c>
      <c r="F382" s="322" t="s">
        <v>494</v>
      </c>
      <c r="G382" s="430" t="s">
        <v>420</v>
      </c>
      <c r="H382" s="430" t="s">
        <v>517</v>
      </c>
      <c r="I382" s="429" t="s">
        <v>518</v>
      </c>
      <c r="J382" s="431" t="s">
        <v>664</v>
      </c>
      <c r="L382"/>
      <c r="M382"/>
    </row>
    <row r="383" spans="1:13" s="10" customFormat="1" x14ac:dyDescent="0.4">
      <c r="A383" s="10" t="str">
        <f t="shared" si="5"/>
        <v>75 生野区-2</v>
      </c>
      <c r="B383" s="10">
        <f>+COUNTIF($H$4:H383,H383)</f>
        <v>2</v>
      </c>
      <c r="C383" s="9">
        <v>380</v>
      </c>
      <c r="D383" s="243" t="s">
        <v>70</v>
      </c>
      <c r="E383" s="244">
        <v>12701487</v>
      </c>
      <c r="F383" s="322" t="s">
        <v>494</v>
      </c>
      <c r="G383" s="430" t="s">
        <v>420</v>
      </c>
      <c r="H383" s="430" t="s">
        <v>517</v>
      </c>
      <c r="I383" s="429" t="s">
        <v>519</v>
      </c>
      <c r="J383" s="431" t="s">
        <v>664</v>
      </c>
      <c r="L383"/>
      <c r="M383"/>
    </row>
    <row r="384" spans="1:13" s="10" customFormat="1" x14ac:dyDescent="0.4">
      <c r="A384" s="10" t="str">
        <f t="shared" si="5"/>
        <v>75 生野区-3</v>
      </c>
      <c r="B384" s="10">
        <f>+COUNTIF($H$4:H384,H384)</f>
        <v>3</v>
      </c>
      <c r="C384" s="9">
        <v>381</v>
      </c>
      <c r="D384" s="243" t="s">
        <v>70</v>
      </c>
      <c r="E384" s="244">
        <v>12701488</v>
      </c>
      <c r="F384" s="322" t="s">
        <v>494</v>
      </c>
      <c r="G384" s="430" t="s">
        <v>420</v>
      </c>
      <c r="H384" s="430" t="s">
        <v>517</v>
      </c>
      <c r="I384" s="429" t="s">
        <v>520</v>
      </c>
      <c r="J384" s="431" t="s">
        <v>664</v>
      </c>
      <c r="L384"/>
      <c r="M384"/>
    </row>
    <row r="385" spans="1:13" s="10" customFormat="1" x14ac:dyDescent="0.4">
      <c r="A385" s="10" t="str">
        <f t="shared" si="5"/>
        <v>75 生野区-4</v>
      </c>
      <c r="B385" s="10">
        <f>+COUNTIF($H$4:H385,H385)</f>
        <v>4</v>
      </c>
      <c r="C385" s="9">
        <v>382</v>
      </c>
      <c r="D385" s="243" t="s">
        <v>70</v>
      </c>
      <c r="E385" s="244">
        <v>12701489</v>
      </c>
      <c r="F385" s="322" t="s">
        <v>494</v>
      </c>
      <c r="G385" s="430" t="s">
        <v>420</v>
      </c>
      <c r="H385" s="430" t="s">
        <v>517</v>
      </c>
      <c r="I385" s="429" t="s">
        <v>521</v>
      </c>
      <c r="J385" s="431" t="s">
        <v>664</v>
      </c>
      <c r="L385"/>
      <c r="M385"/>
    </row>
    <row r="386" spans="1:13" s="10" customFormat="1" x14ac:dyDescent="0.4">
      <c r="A386" s="10" t="str">
        <f t="shared" si="5"/>
        <v>75 生野区-5</v>
      </c>
      <c r="B386" s="10">
        <f>+COUNTIF($H$4:H386,H386)</f>
        <v>5</v>
      </c>
      <c r="C386" s="9">
        <v>383</v>
      </c>
      <c r="D386" s="243" t="s">
        <v>70</v>
      </c>
      <c r="E386" s="244">
        <v>12701490</v>
      </c>
      <c r="F386" s="322" t="s">
        <v>494</v>
      </c>
      <c r="G386" s="430" t="s">
        <v>420</v>
      </c>
      <c r="H386" s="430" t="s">
        <v>517</v>
      </c>
      <c r="I386" s="429" t="s">
        <v>522</v>
      </c>
      <c r="J386" s="431" t="s">
        <v>664</v>
      </c>
      <c r="L386"/>
      <c r="M386"/>
    </row>
    <row r="387" spans="1:13" s="10" customFormat="1" x14ac:dyDescent="0.4">
      <c r="A387" s="10" t="str">
        <f t="shared" si="5"/>
        <v>75 生野区-6</v>
      </c>
      <c r="B387" s="10">
        <f>+COUNTIF($H$4:H387,H387)</f>
        <v>6</v>
      </c>
      <c r="C387" s="9">
        <v>384</v>
      </c>
      <c r="D387" s="243" t="s">
        <v>70</v>
      </c>
      <c r="E387" s="244">
        <v>12701491</v>
      </c>
      <c r="F387" s="322" t="s">
        <v>494</v>
      </c>
      <c r="G387" s="430" t="s">
        <v>420</v>
      </c>
      <c r="H387" s="430" t="s">
        <v>517</v>
      </c>
      <c r="I387" s="429" t="s">
        <v>523</v>
      </c>
      <c r="J387" s="431" t="s">
        <v>664</v>
      </c>
      <c r="L387"/>
      <c r="M387"/>
    </row>
    <row r="388" spans="1:13" s="10" customFormat="1" x14ac:dyDescent="0.4">
      <c r="A388" s="10" t="str">
        <f t="shared" si="5"/>
        <v>75 生野区-7</v>
      </c>
      <c r="B388" s="10">
        <f>+COUNTIF($H$4:H388,H388)</f>
        <v>7</v>
      </c>
      <c r="C388" s="9">
        <v>385</v>
      </c>
      <c r="D388" s="243" t="s">
        <v>70</v>
      </c>
      <c r="E388" s="244">
        <v>12701492</v>
      </c>
      <c r="F388" s="322" t="s">
        <v>494</v>
      </c>
      <c r="G388" s="430" t="s">
        <v>420</v>
      </c>
      <c r="H388" s="430" t="s">
        <v>517</v>
      </c>
      <c r="I388" s="429" t="s">
        <v>524</v>
      </c>
      <c r="J388" s="431" t="s">
        <v>664</v>
      </c>
      <c r="L388"/>
      <c r="M388"/>
    </row>
    <row r="389" spans="1:13" s="10" customFormat="1" x14ac:dyDescent="0.4">
      <c r="A389" s="10" t="str">
        <f t="shared" ref="A389:A452" si="6">+H389&amp;"-"&amp;B389</f>
        <v>75 生野区-8</v>
      </c>
      <c r="B389" s="10">
        <f>+COUNTIF($H$4:H389,H389)</f>
        <v>8</v>
      </c>
      <c r="C389" s="9">
        <v>386</v>
      </c>
      <c r="D389" s="243" t="s">
        <v>70</v>
      </c>
      <c r="E389" s="244">
        <v>12701493</v>
      </c>
      <c r="F389" s="322" t="s">
        <v>494</v>
      </c>
      <c r="G389" s="430" t="s">
        <v>420</v>
      </c>
      <c r="H389" s="430" t="s">
        <v>517</v>
      </c>
      <c r="I389" s="429" t="s">
        <v>525</v>
      </c>
      <c r="J389" s="431" t="s">
        <v>664</v>
      </c>
      <c r="L389"/>
      <c r="M389"/>
    </row>
    <row r="390" spans="1:13" s="10" customFormat="1" x14ac:dyDescent="0.4">
      <c r="A390" s="10" t="str">
        <f t="shared" si="6"/>
        <v>75 生野区-9</v>
      </c>
      <c r="B390" s="10">
        <f>+COUNTIF($H$4:H390,H390)</f>
        <v>9</v>
      </c>
      <c r="C390" s="9">
        <v>387</v>
      </c>
      <c r="D390" s="243" t="s">
        <v>70</v>
      </c>
      <c r="E390" s="244">
        <v>12701494</v>
      </c>
      <c r="F390" s="322" t="s">
        <v>494</v>
      </c>
      <c r="G390" s="430" t="s">
        <v>420</v>
      </c>
      <c r="H390" s="430" t="s">
        <v>517</v>
      </c>
      <c r="I390" s="429" t="s">
        <v>526</v>
      </c>
      <c r="J390" s="431" t="s">
        <v>664</v>
      </c>
      <c r="L390"/>
      <c r="M390"/>
    </row>
    <row r="391" spans="1:13" s="10" customFormat="1" x14ac:dyDescent="0.4">
      <c r="A391" s="10" t="str">
        <f t="shared" si="6"/>
        <v>75 生野区-10</v>
      </c>
      <c r="B391" s="10">
        <f>+COUNTIF($H$4:H391,H391)</f>
        <v>10</v>
      </c>
      <c r="C391" s="9">
        <v>388</v>
      </c>
      <c r="D391" s="243" t="s">
        <v>70</v>
      </c>
      <c r="E391" s="244">
        <v>12701495</v>
      </c>
      <c r="F391" s="322" t="s">
        <v>494</v>
      </c>
      <c r="G391" s="430" t="s">
        <v>420</v>
      </c>
      <c r="H391" s="430" t="s">
        <v>517</v>
      </c>
      <c r="I391" s="429" t="s">
        <v>626</v>
      </c>
      <c r="J391" s="431" t="s">
        <v>664</v>
      </c>
      <c r="L391"/>
      <c r="M391"/>
    </row>
    <row r="392" spans="1:13" s="10" customFormat="1" x14ac:dyDescent="0.4">
      <c r="A392" s="10" t="str">
        <f t="shared" si="6"/>
        <v>75 生野区-11</v>
      </c>
      <c r="B392" s="10">
        <f>+COUNTIF($H$4:H392,H392)</f>
        <v>11</v>
      </c>
      <c r="C392" s="9">
        <v>389</v>
      </c>
      <c r="D392" s="243" t="s">
        <v>70</v>
      </c>
      <c r="E392" s="244">
        <v>12701496</v>
      </c>
      <c r="F392" s="322" t="s">
        <v>494</v>
      </c>
      <c r="G392" s="430" t="s">
        <v>420</v>
      </c>
      <c r="H392" s="430" t="s">
        <v>517</v>
      </c>
      <c r="I392" s="429" t="s">
        <v>527</v>
      </c>
      <c r="J392" s="431" t="s">
        <v>664</v>
      </c>
      <c r="L392"/>
      <c r="M392"/>
    </row>
    <row r="393" spans="1:13" s="10" customFormat="1" x14ac:dyDescent="0.4">
      <c r="A393" s="10" t="str">
        <f t="shared" si="6"/>
        <v>75 生野区-12</v>
      </c>
      <c r="B393" s="10">
        <f>+COUNTIF($H$4:H393,H393)</f>
        <v>12</v>
      </c>
      <c r="C393" s="9">
        <v>390</v>
      </c>
      <c r="D393" s="243" t="s">
        <v>70</v>
      </c>
      <c r="E393" s="244">
        <v>12701497</v>
      </c>
      <c r="F393" s="322" t="s">
        <v>494</v>
      </c>
      <c r="G393" s="430" t="s">
        <v>420</v>
      </c>
      <c r="H393" s="430" t="s">
        <v>517</v>
      </c>
      <c r="I393" s="429" t="s">
        <v>528</v>
      </c>
      <c r="J393" s="431" t="s">
        <v>664</v>
      </c>
      <c r="L393"/>
      <c r="M393"/>
    </row>
    <row r="394" spans="1:13" s="10" customFormat="1" x14ac:dyDescent="0.4">
      <c r="A394" s="10" t="str">
        <f t="shared" si="6"/>
        <v>75 生野区-13</v>
      </c>
      <c r="B394" s="10">
        <f>+COUNTIF($H$4:H394,H394)</f>
        <v>13</v>
      </c>
      <c r="C394" s="9">
        <v>391</v>
      </c>
      <c r="D394" s="243" t="s">
        <v>70</v>
      </c>
      <c r="E394" s="244">
        <v>12701498</v>
      </c>
      <c r="F394" s="322" t="s">
        <v>494</v>
      </c>
      <c r="G394" s="430" t="s">
        <v>420</v>
      </c>
      <c r="H394" s="430" t="s">
        <v>517</v>
      </c>
      <c r="I394" s="429" t="s">
        <v>529</v>
      </c>
      <c r="J394" s="431" t="s">
        <v>664</v>
      </c>
      <c r="L394"/>
      <c r="M394"/>
    </row>
    <row r="395" spans="1:13" s="10" customFormat="1" x14ac:dyDescent="0.4">
      <c r="A395" s="10" t="str">
        <f t="shared" si="6"/>
        <v>75 生野区-14</v>
      </c>
      <c r="B395" s="10">
        <f>+COUNTIF($H$4:H395,H395)</f>
        <v>14</v>
      </c>
      <c r="C395" s="9">
        <v>392</v>
      </c>
      <c r="D395" s="243" t="s">
        <v>70</v>
      </c>
      <c r="E395" s="244">
        <v>12701499</v>
      </c>
      <c r="F395" s="322" t="s">
        <v>494</v>
      </c>
      <c r="G395" s="430" t="s">
        <v>420</v>
      </c>
      <c r="H395" s="430" t="s">
        <v>517</v>
      </c>
      <c r="I395" s="429" t="s">
        <v>530</v>
      </c>
      <c r="J395" s="431" t="s">
        <v>664</v>
      </c>
      <c r="L395"/>
      <c r="M395"/>
    </row>
    <row r="396" spans="1:13" s="10" customFormat="1" x14ac:dyDescent="0.4">
      <c r="A396" s="10" t="str">
        <f t="shared" si="6"/>
        <v>75 生野区-15</v>
      </c>
      <c r="B396" s="10">
        <f>+COUNTIF($H$4:H396,H396)</f>
        <v>15</v>
      </c>
      <c r="C396" s="9">
        <v>393</v>
      </c>
      <c r="D396" s="243" t="s">
        <v>70</v>
      </c>
      <c r="E396" s="244">
        <v>12701500</v>
      </c>
      <c r="F396" s="322" t="s">
        <v>494</v>
      </c>
      <c r="G396" s="430" t="s">
        <v>420</v>
      </c>
      <c r="H396" s="430" t="s">
        <v>517</v>
      </c>
      <c r="I396" s="429" t="s">
        <v>531</v>
      </c>
      <c r="J396" s="431" t="s">
        <v>664</v>
      </c>
      <c r="L396"/>
      <c r="M396"/>
    </row>
    <row r="397" spans="1:13" s="10" customFormat="1" x14ac:dyDescent="0.4">
      <c r="A397" s="10" t="str">
        <f t="shared" si="6"/>
        <v>75 生野区-16</v>
      </c>
      <c r="B397" s="10">
        <f>+COUNTIF($H$4:H397,H397)</f>
        <v>16</v>
      </c>
      <c r="C397" s="9">
        <v>394</v>
      </c>
      <c r="D397" s="243" t="s">
        <v>70</v>
      </c>
      <c r="E397" s="244">
        <v>12701501</v>
      </c>
      <c r="F397" s="322" t="s">
        <v>494</v>
      </c>
      <c r="G397" s="430" t="s">
        <v>420</v>
      </c>
      <c r="H397" s="430" t="s">
        <v>517</v>
      </c>
      <c r="I397" s="429" t="s">
        <v>532</v>
      </c>
      <c r="J397" s="431" t="s">
        <v>664</v>
      </c>
      <c r="L397"/>
      <c r="M397"/>
    </row>
    <row r="398" spans="1:13" s="10" customFormat="1" x14ac:dyDescent="0.4">
      <c r="A398" s="10" t="str">
        <f t="shared" si="6"/>
        <v>75 生野区-17</v>
      </c>
      <c r="B398" s="10">
        <f>+COUNTIF($H$4:H398,H398)</f>
        <v>17</v>
      </c>
      <c r="C398" s="9">
        <v>395</v>
      </c>
      <c r="D398" s="243" t="s">
        <v>70</v>
      </c>
      <c r="E398" s="244">
        <v>12701502</v>
      </c>
      <c r="F398" s="322" t="s">
        <v>494</v>
      </c>
      <c r="G398" s="430" t="s">
        <v>420</v>
      </c>
      <c r="H398" s="430" t="s">
        <v>517</v>
      </c>
      <c r="I398" s="429" t="s">
        <v>533</v>
      </c>
      <c r="J398" s="431" t="s">
        <v>664</v>
      </c>
      <c r="L398"/>
      <c r="M398"/>
    </row>
    <row r="399" spans="1:13" s="10" customFormat="1" x14ac:dyDescent="0.4">
      <c r="A399" s="10" t="str">
        <f t="shared" si="6"/>
        <v>76 城東区-1</v>
      </c>
      <c r="B399" s="10">
        <f>+COUNTIF($H$4:H399,H399)</f>
        <v>1</v>
      </c>
      <c r="C399" s="9">
        <v>396</v>
      </c>
      <c r="D399" s="243" t="s">
        <v>70</v>
      </c>
      <c r="E399" s="244">
        <v>12701477</v>
      </c>
      <c r="F399" s="322" t="s">
        <v>494</v>
      </c>
      <c r="G399" s="430" t="s">
        <v>420</v>
      </c>
      <c r="H399" s="430" t="s">
        <v>534</v>
      </c>
      <c r="I399" s="429" t="s">
        <v>535</v>
      </c>
      <c r="J399" s="431" t="s">
        <v>664</v>
      </c>
      <c r="L399"/>
      <c r="M399"/>
    </row>
    <row r="400" spans="1:13" s="10" customFormat="1" x14ac:dyDescent="0.4">
      <c r="A400" s="10" t="str">
        <f t="shared" si="6"/>
        <v>76 城東区-2</v>
      </c>
      <c r="B400" s="10">
        <f>+COUNTIF($H$4:H400,H400)</f>
        <v>2</v>
      </c>
      <c r="C400" s="9">
        <v>397</v>
      </c>
      <c r="D400" s="243" t="s">
        <v>70</v>
      </c>
      <c r="E400" s="244">
        <v>12701478</v>
      </c>
      <c r="F400" s="322" t="s">
        <v>494</v>
      </c>
      <c r="G400" s="430" t="s">
        <v>420</v>
      </c>
      <c r="H400" s="430" t="s">
        <v>534</v>
      </c>
      <c r="I400" s="429" t="s">
        <v>623</v>
      </c>
      <c r="J400" s="431" t="s">
        <v>664</v>
      </c>
      <c r="L400"/>
      <c r="M400"/>
    </row>
    <row r="401" spans="1:13" s="10" customFormat="1" x14ac:dyDescent="0.4">
      <c r="A401" s="10" t="str">
        <f t="shared" si="6"/>
        <v>76 城東区-3</v>
      </c>
      <c r="B401" s="10">
        <f>+COUNTIF($H$4:H401,H401)</f>
        <v>3</v>
      </c>
      <c r="C401" s="9">
        <v>398</v>
      </c>
      <c r="D401" s="243" t="s">
        <v>70</v>
      </c>
      <c r="E401" s="244">
        <v>12701479</v>
      </c>
      <c r="F401" s="322" t="s">
        <v>494</v>
      </c>
      <c r="G401" s="430" t="s">
        <v>420</v>
      </c>
      <c r="H401" s="430" t="s">
        <v>534</v>
      </c>
      <c r="I401" s="429" t="s">
        <v>536</v>
      </c>
      <c r="J401" s="431" t="s">
        <v>664</v>
      </c>
      <c r="L401"/>
      <c r="M401"/>
    </row>
    <row r="402" spans="1:13" s="10" customFormat="1" x14ac:dyDescent="0.4">
      <c r="A402" s="10" t="str">
        <f t="shared" si="6"/>
        <v>76 城東区-4</v>
      </c>
      <c r="B402" s="10">
        <f>+COUNTIF($H$4:H402,H402)</f>
        <v>4</v>
      </c>
      <c r="C402" s="9">
        <v>399</v>
      </c>
      <c r="D402" s="243" t="s">
        <v>70</v>
      </c>
      <c r="E402" s="244">
        <v>12701480</v>
      </c>
      <c r="F402" s="322" t="s">
        <v>494</v>
      </c>
      <c r="G402" s="430" t="s">
        <v>420</v>
      </c>
      <c r="H402" s="430" t="s">
        <v>534</v>
      </c>
      <c r="I402" s="429" t="s">
        <v>537</v>
      </c>
      <c r="J402" s="431" t="s">
        <v>960</v>
      </c>
      <c r="L402"/>
      <c r="M402"/>
    </row>
    <row r="403" spans="1:13" s="10" customFormat="1" x14ac:dyDescent="0.4">
      <c r="A403" s="10" t="str">
        <f t="shared" si="6"/>
        <v>76 城東区-5</v>
      </c>
      <c r="B403" s="10">
        <f>+COUNTIF($H$4:H403,H403)</f>
        <v>5</v>
      </c>
      <c r="C403" s="9">
        <v>400</v>
      </c>
      <c r="D403" s="243" t="s">
        <v>70</v>
      </c>
      <c r="E403" s="244">
        <v>12701481</v>
      </c>
      <c r="F403" s="322" t="s">
        <v>494</v>
      </c>
      <c r="G403" s="430" t="s">
        <v>420</v>
      </c>
      <c r="H403" s="430" t="s">
        <v>534</v>
      </c>
      <c r="I403" s="429" t="s">
        <v>538</v>
      </c>
      <c r="J403" s="431" t="s">
        <v>1216</v>
      </c>
      <c r="L403"/>
      <c r="M403"/>
    </row>
    <row r="404" spans="1:13" s="10" customFormat="1" x14ac:dyDescent="0.4">
      <c r="A404" s="10" t="str">
        <f t="shared" si="6"/>
        <v>76 城東区-6</v>
      </c>
      <c r="B404" s="10">
        <f>+COUNTIF($H$4:H404,H404)</f>
        <v>6</v>
      </c>
      <c r="C404" s="9">
        <v>401</v>
      </c>
      <c r="D404" s="243" t="s">
        <v>70</v>
      </c>
      <c r="E404" s="244">
        <v>12701482</v>
      </c>
      <c r="F404" s="322" t="s">
        <v>494</v>
      </c>
      <c r="G404" s="430" t="s">
        <v>420</v>
      </c>
      <c r="H404" s="430" t="s">
        <v>534</v>
      </c>
      <c r="I404" s="429" t="s">
        <v>539</v>
      </c>
      <c r="J404" s="431" t="s">
        <v>664</v>
      </c>
      <c r="L404"/>
      <c r="M404"/>
    </row>
    <row r="405" spans="1:13" s="10" customFormat="1" x14ac:dyDescent="0.4">
      <c r="A405" s="10" t="str">
        <f t="shared" si="6"/>
        <v>76 城東区-7</v>
      </c>
      <c r="B405" s="10">
        <f>+COUNTIF($H$4:H405,H405)</f>
        <v>7</v>
      </c>
      <c r="C405" s="9">
        <v>402</v>
      </c>
      <c r="D405" s="243" t="s">
        <v>70</v>
      </c>
      <c r="E405" s="244">
        <v>12701483</v>
      </c>
      <c r="F405" s="322" t="s">
        <v>494</v>
      </c>
      <c r="G405" s="430" t="s">
        <v>420</v>
      </c>
      <c r="H405" s="430" t="s">
        <v>534</v>
      </c>
      <c r="I405" s="429" t="s">
        <v>540</v>
      </c>
      <c r="J405" s="431" t="s">
        <v>664</v>
      </c>
      <c r="L405"/>
      <c r="M405"/>
    </row>
    <row r="406" spans="1:13" s="10" customFormat="1" x14ac:dyDescent="0.4">
      <c r="A406" s="10" t="str">
        <f t="shared" si="6"/>
        <v>76 城東区-8</v>
      </c>
      <c r="B406" s="10">
        <f>+COUNTIF($H$4:H406,H406)</f>
        <v>8</v>
      </c>
      <c r="C406" s="9">
        <v>403</v>
      </c>
      <c r="D406" s="243" t="s">
        <v>70</v>
      </c>
      <c r="E406" s="244">
        <v>12701484</v>
      </c>
      <c r="F406" s="322" t="s">
        <v>494</v>
      </c>
      <c r="G406" s="430" t="s">
        <v>420</v>
      </c>
      <c r="H406" s="430" t="s">
        <v>534</v>
      </c>
      <c r="I406" s="429" t="s">
        <v>541</v>
      </c>
      <c r="J406" s="431" t="s">
        <v>664</v>
      </c>
      <c r="L406"/>
      <c r="M406"/>
    </row>
    <row r="407" spans="1:13" s="10" customFormat="1" x14ac:dyDescent="0.4">
      <c r="A407" s="10" t="str">
        <f t="shared" si="6"/>
        <v>76 城東区-9</v>
      </c>
      <c r="B407" s="10">
        <f>+COUNTIF($H$4:H407,H407)</f>
        <v>9</v>
      </c>
      <c r="C407" s="9">
        <v>404</v>
      </c>
      <c r="D407" s="243" t="s">
        <v>70</v>
      </c>
      <c r="E407" s="244">
        <v>12701485</v>
      </c>
      <c r="F407" s="322" t="s">
        <v>494</v>
      </c>
      <c r="G407" s="430" t="s">
        <v>420</v>
      </c>
      <c r="H407" s="430" t="s">
        <v>534</v>
      </c>
      <c r="I407" s="429" t="s">
        <v>542</v>
      </c>
      <c r="J407" s="431" t="s">
        <v>664</v>
      </c>
      <c r="L407"/>
      <c r="M407"/>
    </row>
    <row r="408" spans="1:13" s="10" customFormat="1" x14ac:dyDescent="0.4">
      <c r="A408" s="10" t="str">
        <f t="shared" si="6"/>
        <v>77 鶴見区-1</v>
      </c>
      <c r="B408" s="10">
        <f>+COUNTIF($H$4:H408,H408)</f>
        <v>1</v>
      </c>
      <c r="C408" s="9">
        <v>405</v>
      </c>
      <c r="D408" s="243" t="s">
        <v>70</v>
      </c>
      <c r="E408" s="244">
        <v>12701537</v>
      </c>
      <c r="F408" s="322" t="s">
        <v>494</v>
      </c>
      <c r="G408" s="430" t="s">
        <v>420</v>
      </c>
      <c r="H408" s="430" t="s">
        <v>543</v>
      </c>
      <c r="I408" s="429" t="s">
        <v>544</v>
      </c>
      <c r="J408" s="431" t="s">
        <v>664</v>
      </c>
      <c r="L408"/>
      <c r="M408"/>
    </row>
    <row r="409" spans="1:13" s="10" customFormat="1" x14ac:dyDescent="0.4">
      <c r="A409" s="10" t="str">
        <f t="shared" si="6"/>
        <v>77 鶴見区-2</v>
      </c>
      <c r="B409" s="10">
        <f>+COUNTIF($H$4:H409,H409)</f>
        <v>2</v>
      </c>
      <c r="C409" s="9">
        <v>406</v>
      </c>
      <c r="D409" s="243" t="s">
        <v>70</v>
      </c>
      <c r="E409" s="244">
        <v>12701538</v>
      </c>
      <c r="F409" s="322" t="s">
        <v>494</v>
      </c>
      <c r="G409" s="430" t="s">
        <v>420</v>
      </c>
      <c r="H409" s="430" t="s">
        <v>543</v>
      </c>
      <c r="I409" s="429" t="s">
        <v>545</v>
      </c>
      <c r="J409" s="431" t="s">
        <v>664</v>
      </c>
      <c r="L409"/>
      <c r="M409"/>
    </row>
    <row r="410" spans="1:13" s="10" customFormat="1" x14ac:dyDescent="0.4">
      <c r="A410" s="10" t="str">
        <f t="shared" si="6"/>
        <v>77 鶴見区-3</v>
      </c>
      <c r="B410" s="10">
        <f>+COUNTIF($H$4:H410,H410)</f>
        <v>3</v>
      </c>
      <c r="C410" s="9">
        <v>407</v>
      </c>
      <c r="D410" s="243" t="s">
        <v>70</v>
      </c>
      <c r="E410" s="244">
        <v>12701539</v>
      </c>
      <c r="F410" s="322" t="s">
        <v>494</v>
      </c>
      <c r="G410" s="430" t="s">
        <v>420</v>
      </c>
      <c r="H410" s="430" t="s">
        <v>543</v>
      </c>
      <c r="I410" s="429" t="s">
        <v>546</v>
      </c>
      <c r="J410" s="431" t="s">
        <v>664</v>
      </c>
      <c r="L410"/>
      <c r="M410"/>
    </row>
    <row r="411" spans="1:13" s="10" customFormat="1" x14ac:dyDescent="0.4">
      <c r="A411" s="10" t="str">
        <f t="shared" si="6"/>
        <v>77 鶴見区-4</v>
      </c>
      <c r="B411" s="10">
        <f>+COUNTIF($H$4:H411,H411)</f>
        <v>4</v>
      </c>
      <c r="C411" s="9">
        <v>408</v>
      </c>
      <c r="D411" s="243" t="s">
        <v>70</v>
      </c>
      <c r="E411" s="244">
        <v>12701540</v>
      </c>
      <c r="F411" s="322" t="s">
        <v>494</v>
      </c>
      <c r="G411" s="430" t="s">
        <v>420</v>
      </c>
      <c r="H411" s="430" t="s">
        <v>543</v>
      </c>
      <c r="I411" s="429" t="s">
        <v>547</v>
      </c>
      <c r="J411" s="431" t="s">
        <v>664</v>
      </c>
      <c r="L411"/>
      <c r="M411"/>
    </row>
    <row r="412" spans="1:13" s="10" customFormat="1" x14ac:dyDescent="0.4">
      <c r="A412" s="10" t="str">
        <f t="shared" si="6"/>
        <v>77 鶴見区-5</v>
      </c>
      <c r="B412" s="10">
        <f>+COUNTIF($H$4:H412,H412)</f>
        <v>5</v>
      </c>
      <c r="C412" s="9">
        <v>409</v>
      </c>
      <c r="D412" s="243" t="s">
        <v>70</v>
      </c>
      <c r="E412" s="244">
        <v>12701541</v>
      </c>
      <c r="F412" s="322" t="s">
        <v>494</v>
      </c>
      <c r="G412" s="430" t="s">
        <v>420</v>
      </c>
      <c r="H412" s="430" t="s">
        <v>543</v>
      </c>
      <c r="I412" s="429" t="s">
        <v>548</v>
      </c>
      <c r="J412" s="431" t="s">
        <v>664</v>
      </c>
      <c r="L412"/>
      <c r="M412"/>
    </row>
    <row r="413" spans="1:13" s="10" customFormat="1" x14ac:dyDescent="0.4">
      <c r="A413" s="10" t="str">
        <f t="shared" si="6"/>
        <v>77 鶴見区-6</v>
      </c>
      <c r="B413" s="10">
        <f>+COUNTIF($H$4:H413,H413)</f>
        <v>6</v>
      </c>
      <c r="C413" s="9">
        <v>410</v>
      </c>
      <c r="D413" s="243" t="s">
        <v>70</v>
      </c>
      <c r="E413" s="244">
        <v>12701542</v>
      </c>
      <c r="F413" s="322" t="s">
        <v>494</v>
      </c>
      <c r="G413" s="430" t="s">
        <v>420</v>
      </c>
      <c r="H413" s="430" t="s">
        <v>543</v>
      </c>
      <c r="I413" s="429" t="s">
        <v>549</v>
      </c>
      <c r="J413" s="431" t="s">
        <v>664</v>
      </c>
      <c r="L413"/>
      <c r="M413"/>
    </row>
    <row r="414" spans="1:13" s="10" customFormat="1" x14ac:dyDescent="0.4">
      <c r="A414" s="10" t="str">
        <f t="shared" si="6"/>
        <v>77 鶴見区-7</v>
      </c>
      <c r="B414" s="10">
        <f>+COUNTIF($H$4:H414,H414)</f>
        <v>7</v>
      </c>
      <c r="C414" s="9">
        <v>411</v>
      </c>
      <c r="D414" s="243" t="s">
        <v>70</v>
      </c>
      <c r="E414" s="244">
        <v>12701543</v>
      </c>
      <c r="F414" s="322" t="s">
        <v>494</v>
      </c>
      <c r="G414" s="430" t="s">
        <v>420</v>
      </c>
      <c r="H414" s="430" t="s">
        <v>543</v>
      </c>
      <c r="I414" s="429" t="s">
        <v>550</v>
      </c>
      <c r="J414" s="431" t="s">
        <v>664</v>
      </c>
      <c r="L414"/>
      <c r="M414"/>
    </row>
    <row r="415" spans="1:13" s="10" customFormat="1" x14ac:dyDescent="0.4">
      <c r="A415" s="10" t="str">
        <f t="shared" si="6"/>
        <v>78 中央区-1</v>
      </c>
      <c r="B415" s="10">
        <f>+COUNTIF($H$4:H415,H415)</f>
        <v>1</v>
      </c>
      <c r="C415" s="9">
        <v>412</v>
      </c>
      <c r="D415" s="243" t="s">
        <v>70</v>
      </c>
      <c r="E415" s="244">
        <v>12701529</v>
      </c>
      <c r="F415" s="322" t="s">
        <v>494</v>
      </c>
      <c r="G415" s="430" t="s">
        <v>420</v>
      </c>
      <c r="H415" s="430" t="s">
        <v>551</v>
      </c>
      <c r="I415" s="429" t="s">
        <v>552</v>
      </c>
      <c r="J415" s="431" t="s">
        <v>664</v>
      </c>
      <c r="L415"/>
      <c r="M415"/>
    </row>
    <row r="416" spans="1:13" s="10" customFormat="1" x14ac:dyDescent="0.4">
      <c r="A416" s="10" t="str">
        <f t="shared" si="6"/>
        <v>78 中央区-2</v>
      </c>
      <c r="B416" s="10">
        <f>+COUNTIF($H$4:H416,H416)</f>
        <v>2</v>
      </c>
      <c r="C416" s="9">
        <v>413</v>
      </c>
      <c r="D416" s="243" t="s">
        <v>70</v>
      </c>
      <c r="E416" s="244">
        <v>12701530</v>
      </c>
      <c r="F416" s="322" t="s">
        <v>494</v>
      </c>
      <c r="G416" s="430" t="s">
        <v>420</v>
      </c>
      <c r="H416" s="430" t="s">
        <v>551</v>
      </c>
      <c r="I416" s="429" t="s">
        <v>553</v>
      </c>
      <c r="J416" s="431" t="s">
        <v>664</v>
      </c>
      <c r="L416"/>
      <c r="M416"/>
    </row>
    <row r="417" spans="1:13" s="10" customFormat="1" x14ac:dyDescent="0.4">
      <c r="A417" s="10" t="str">
        <f t="shared" si="6"/>
        <v>78 中央区-3</v>
      </c>
      <c r="B417" s="10">
        <f>+COUNTIF($H$4:H417,H417)</f>
        <v>3</v>
      </c>
      <c r="C417" s="9">
        <v>414</v>
      </c>
      <c r="D417" s="243" t="s">
        <v>70</v>
      </c>
      <c r="E417" s="244">
        <v>12701531</v>
      </c>
      <c r="F417" s="322" t="s">
        <v>494</v>
      </c>
      <c r="G417" s="430" t="s">
        <v>420</v>
      </c>
      <c r="H417" s="430" t="s">
        <v>551</v>
      </c>
      <c r="I417" s="429" t="s">
        <v>554</v>
      </c>
      <c r="J417" s="431" t="s">
        <v>664</v>
      </c>
      <c r="L417"/>
      <c r="M417"/>
    </row>
    <row r="418" spans="1:13" s="10" customFormat="1" x14ac:dyDescent="0.4">
      <c r="A418" s="10" t="str">
        <f t="shared" si="6"/>
        <v>78 中央区-4</v>
      </c>
      <c r="B418" s="10">
        <f>+COUNTIF($H$4:H418,H418)</f>
        <v>4</v>
      </c>
      <c r="C418" s="9">
        <v>415</v>
      </c>
      <c r="D418" s="243" t="s">
        <v>70</v>
      </c>
      <c r="E418" s="244">
        <v>12701532</v>
      </c>
      <c r="F418" s="322" t="s">
        <v>494</v>
      </c>
      <c r="G418" s="430" t="s">
        <v>420</v>
      </c>
      <c r="H418" s="430" t="s">
        <v>551</v>
      </c>
      <c r="I418" s="429" t="s">
        <v>555</v>
      </c>
      <c r="J418" s="431" t="s">
        <v>807</v>
      </c>
      <c r="L418"/>
      <c r="M418"/>
    </row>
    <row r="419" spans="1:13" s="10" customFormat="1" x14ac:dyDescent="0.4">
      <c r="A419" s="10" t="str">
        <f t="shared" si="6"/>
        <v>78 中央区-5</v>
      </c>
      <c r="B419" s="10">
        <f>+COUNTIF($H$4:H419,H419)</f>
        <v>5</v>
      </c>
      <c r="C419" s="9">
        <v>416</v>
      </c>
      <c r="D419" s="243" t="s">
        <v>70</v>
      </c>
      <c r="E419" s="244">
        <v>12701533</v>
      </c>
      <c r="F419" s="322" t="s">
        <v>494</v>
      </c>
      <c r="G419" s="430" t="s">
        <v>420</v>
      </c>
      <c r="H419" s="430" t="s">
        <v>551</v>
      </c>
      <c r="I419" s="429" t="s">
        <v>556</v>
      </c>
      <c r="J419" s="431" t="s">
        <v>809</v>
      </c>
      <c r="L419"/>
      <c r="M419"/>
    </row>
    <row r="420" spans="1:13" s="10" customFormat="1" x14ac:dyDescent="0.4">
      <c r="A420" s="10" t="str">
        <f t="shared" si="6"/>
        <v>78 中央区-6</v>
      </c>
      <c r="B420" s="10">
        <f>+COUNTIF($H$4:H420,H420)</f>
        <v>6</v>
      </c>
      <c r="C420" s="9">
        <v>417</v>
      </c>
      <c r="D420" s="243" t="s">
        <v>70</v>
      </c>
      <c r="E420" s="244">
        <v>12701534</v>
      </c>
      <c r="F420" s="322" t="s">
        <v>494</v>
      </c>
      <c r="G420" s="430" t="s">
        <v>420</v>
      </c>
      <c r="H420" s="430" t="s">
        <v>551</v>
      </c>
      <c r="I420" s="429" t="s">
        <v>557</v>
      </c>
      <c r="J420" s="431" t="s">
        <v>1216</v>
      </c>
      <c r="L420"/>
      <c r="M420"/>
    </row>
    <row r="421" spans="1:13" s="10" customFormat="1" x14ac:dyDescent="0.4">
      <c r="A421" s="10" t="str">
        <f t="shared" si="6"/>
        <v>78 中央区-7</v>
      </c>
      <c r="B421" s="10">
        <f>+COUNTIF($H$4:H421,H421)</f>
        <v>7</v>
      </c>
      <c r="C421" s="9">
        <v>418</v>
      </c>
      <c r="D421" s="243" t="s">
        <v>70</v>
      </c>
      <c r="E421" s="244">
        <v>12701535</v>
      </c>
      <c r="F421" s="322" t="s">
        <v>494</v>
      </c>
      <c r="G421" s="430" t="s">
        <v>420</v>
      </c>
      <c r="H421" s="430" t="s">
        <v>551</v>
      </c>
      <c r="I421" s="429" t="s">
        <v>558</v>
      </c>
      <c r="J421" s="431" t="s">
        <v>664</v>
      </c>
      <c r="L421"/>
      <c r="M421"/>
    </row>
    <row r="422" spans="1:13" s="10" customFormat="1" x14ac:dyDescent="0.4">
      <c r="A422" s="10" t="str">
        <f t="shared" si="6"/>
        <v>78 中央区-8</v>
      </c>
      <c r="B422" s="10">
        <f>+COUNTIF($H$4:H422,H422)</f>
        <v>8</v>
      </c>
      <c r="C422" s="9">
        <v>419</v>
      </c>
      <c r="D422" s="243" t="s">
        <v>70</v>
      </c>
      <c r="E422" s="244">
        <v>12701536</v>
      </c>
      <c r="F422" s="322" t="s">
        <v>494</v>
      </c>
      <c r="G422" s="430" t="s">
        <v>420</v>
      </c>
      <c r="H422" s="430" t="s">
        <v>551</v>
      </c>
      <c r="I422" s="429" t="s">
        <v>559</v>
      </c>
      <c r="J422" s="431" t="s">
        <v>807</v>
      </c>
      <c r="L422"/>
      <c r="M422"/>
    </row>
    <row r="423" spans="1:13" s="10" customFormat="1" x14ac:dyDescent="0.4">
      <c r="A423" s="10" t="str">
        <f t="shared" si="6"/>
        <v>79 阿倍野区-1</v>
      </c>
      <c r="B423" s="10">
        <f>+COUNTIF($H$4:H423,H423)</f>
        <v>1</v>
      </c>
      <c r="C423" s="9">
        <v>420</v>
      </c>
      <c r="D423" s="243" t="s">
        <v>70</v>
      </c>
      <c r="E423" s="244">
        <v>12701444</v>
      </c>
      <c r="F423" s="322" t="s">
        <v>560</v>
      </c>
      <c r="G423" s="430" t="s">
        <v>420</v>
      </c>
      <c r="H423" s="430" t="s">
        <v>561</v>
      </c>
      <c r="I423" s="429" t="s">
        <v>562</v>
      </c>
      <c r="J423" s="431" t="s">
        <v>1216</v>
      </c>
      <c r="L423"/>
      <c r="M423"/>
    </row>
    <row r="424" spans="1:13" s="10" customFormat="1" x14ac:dyDescent="0.4">
      <c r="A424" s="10" t="str">
        <f t="shared" si="6"/>
        <v>79 阿倍野区-2</v>
      </c>
      <c r="B424" s="10">
        <f>+COUNTIF($H$4:H424,H424)</f>
        <v>2</v>
      </c>
      <c r="C424" s="9">
        <v>421</v>
      </c>
      <c r="D424" s="243" t="s">
        <v>70</v>
      </c>
      <c r="E424" s="244">
        <v>12701445</v>
      </c>
      <c r="F424" s="322" t="s">
        <v>560</v>
      </c>
      <c r="G424" s="430" t="s">
        <v>420</v>
      </c>
      <c r="H424" s="430" t="s">
        <v>561</v>
      </c>
      <c r="I424" s="429" t="s">
        <v>624</v>
      </c>
      <c r="J424" s="431" t="s">
        <v>807</v>
      </c>
      <c r="L424"/>
      <c r="M424"/>
    </row>
    <row r="425" spans="1:13" s="10" customFormat="1" x14ac:dyDescent="0.4">
      <c r="A425" s="10" t="str">
        <f t="shared" si="6"/>
        <v>79 阿倍野区-3</v>
      </c>
      <c r="B425" s="10">
        <f>+COUNTIF($H$4:H425,H425)</f>
        <v>3</v>
      </c>
      <c r="C425" s="9">
        <v>422</v>
      </c>
      <c r="D425" s="243" t="s">
        <v>70</v>
      </c>
      <c r="E425" s="244">
        <v>12701446</v>
      </c>
      <c r="F425" s="322" t="s">
        <v>560</v>
      </c>
      <c r="G425" s="430" t="s">
        <v>420</v>
      </c>
      <c r="H425" s="430" t="s">
        <v>561</v>
      </c>
      <c r="I425" s="429" t="s">
        <v>564</v>
      </c>
      <c r="J425" s="431" t="s">
        <v>1216</v>
      </c>
      <c r="L425"/>
      <c r="M425"/>
    </row>
    <row r="426" spans="1:13" s="10" customFormat="1" x14ac:dyDescent="0.4">
      <c r="A426" s="10" t="str">
        <f t="shared" si="6"/>
        <v>79 阿倍野区-4</v>
      </c>
      <c r="B426" s="10">
        <f>+COUNTIF($H$4:H426,H426)</f>
        <v>4</v>
      </c>
      <c r="C426" s="9">
        <v>423</v>
      </c>
      <c r="D426" s="243" t="s">
        <v>70</v>
      </c>
      <c r="E426" s="244">
        <v>12701447</v>
      </c>
      <c r="F426" s="322" t="s">
        <v>560</v>
      </c>
      <c r="G426" s="430" t="s">
        <v>420</v>
      </c>
      <c r="H426" s="430" t="s">
        <v>561</v>
      </c>
      <c r="I426" s="429" t="s">
        <v>565</v>
      </c>
      <c r="J426" s="431" t="s">
        <v>664</v>
      </c>
      <c r="L426"/>
      <c r="M426"/>
    </row>
    <row r="427" spans="1:13" s="10" customFormat="1" x14ac:dyDescent="0.4">
      <c r="A427" s="10" t="str">
        <f t="shared" si="6"/>
        <v>79 阿倍野区-5</v>
      </c>
      <c r="B427" s="10">
        <f>+COUNTIF($H$4:H427,H427)</f>
        <v>5</v>
      </c>
      <c r="C427" s="9">
        <v>424</v>
      </c>
      <c r="D427" s="243" t="s">
        <v>70</v>
      </c>
      <c r="E427" s="244">
        <v>12701448</v>
      </c>
      <c r="F427" s="322" t="s">
        <v>560</v>
      </c>
      <c r="G427" s="430" t="s">
        <v>420</v>
      </c>
      <c r="H427" s="430" t="s">
        <v>561</v>
      </c>
      <c r="I427" s="429" t="s">
        <v>566</v>
      </c>
      <c r="J427" s="431" t="s">
        <v>664</v>
      </c>
      <c r="L427"/>
      <c r="M427"/>
    </row>
    <row r="428" spans="1:13" s="10" customFormat="1" x14ac:dyDescent="0.4">
      <c r="A428" s="10" t="str">
        <f t="shared" si="6"/>
        <v>79 阿倍野区-6</v>
      </c>
      <c r="B428" s="10">
        <f>+COUNTIF($H$4:H428,H428)</f>
        <v>6</v>
      </c>
      <c r="C428" s="9">
        <v>425</v>
      </c>
      <c r="D428" s="243" t="s">
        <v>70</v>
      </c>
      <c r="E428" s="244">
        <v>12701449</v>
      </c>
      <c r="F428" s="322" t="s">
        <v>560</v>
      </c>
      <c r="G428" s="430" t="s">
        <v>420</v>
      </c>
      <c r="H428" s="430" t="s">
        <v>561</v>
      </c>
      <c r="I428" s="429" t="s">
        <v>567</v>
      </c>
      <c r="J428" s="431" t="s">
        <v>664</v>
      </c>
      <c r="L428"/>
      <c r="M428"/>
    </row>
    <row r="429" spans="1:13" s="10" customFormat="1" x14ac:dyDescent="0.4">
      <c r="A429" s="10" t="str">
        <f t="shared" si="6"/>
        <v>79 阿倍野区-7</v>
      </c>
      <c r="B429" s="10">
        <f>+COUNTIF($H$4:H429,H429)</f>
        <v>7</v>
      </c>
      <c r="C429" s="9">
        <v>426</v>
      </c>
      <c r="D429" s="243" t="s">
        <v>70</v>
      </c>
      <c r="E429" s="244">
        <v>12701450</v>
      </c>
      <c r="F429" s="322" t="s">
        <v>560</v>
      </c>
      <c r="G429" s="430" t="s">
        <v>420</v>
      </c>
      <c r="H429" s="430" t="s">
        <v>561</v>
      </c>
      <c r="I429" s="429" t="s">
        <v>568</v>
      </c>
      <c r="J429" s="431" t="s">
        <v>664</v>
      </c>
      <c r="L429"/>
      <c r="M429"/>
    </row>
    <row r="430" spans="1:13" s="10" customFormat="1" x14ac:dyDescent="0.4">
      <c r="A430" s="10" t="str">
        <f t="shared" si="6"/>
        <v>80 住吉区-1</v>
      </c>
      <c r="B430" s="10">
        <f>+COUNTIF($H$4:H430,H430)</f>
        <v>1</v>
      </c>
      <c r="C430" s="9">
        <v>427</v>
      </c>
      <c r="D430" s="243" t="s">
        <v>70</v>
      </c>
      <c r="E430" s="244">
        <v>12701464</v>
      </c>
      <c r="F430" s="322" t="s">
        <v>560</v>
      </c>
      <c r="G430" s="430" t="s">
        <v>420</v>
      </c>
      <c r="H430" s="430" t="s">
        <v>569</v>
      </c>
      <c r="I430" s="429" t="s">
        <v>570</v>
      </c>
      <c r="J430" s="431" t="s">
        <v>664</v>
      </c>
      <c r="L430"/>
      <c r="M430"/>
    </row>
    <row r="431" spans="1:13" s="10" customFormat="1" x14ac:dyDescent="0.4">
      <c r="A431" s="10" t="str">
        <f t="shared" si="6"/>
        <v>80 住吉区-2</v>
      </c>
      <c r="B431" s="10">
        <f>+COUNTIF($H$4:H431,H431)</f>
        <v>2</v>
      </c>
      <c r="C431" s="9">
        <v>428</v>
      </c>
      <c r="D431" s="243" t="s">
        <v>70</v>
      </c>
      <c r="E431" s="244">
        <v>12701465</v>
      </c>
      <c r="F431" s="322" t="s">
        <v>560</v>
      </c>
      <c r="G431" s="430" t="s">
        <v>420</v>
      </c>
      <c r="H431" s="430" t="s">
        <v>569</v>
      </c>
      <c r="I431" s="429" t="s">
        <v>571</v>
      </c>
      <c r="J431" s="431" t="s">
        <v>664</v>
      </c>
      <c r="L431"/>
      <c r="M431"/>
    </row>
    <row r="432" spans="1:13" s="10" customFormat="1" x14ac:dyDescent="0.4">
      <c r="A432" s="10" t="str">
        <f t="shared" si="6"/>
        <v>80 住吉区-3</v>
      </c>
      <c r="B432" s="10">
        <f>+COUNTIF($H$4:H432,H432)</f>
        <v>3</v>
      </c>
      <c r="C432" s="9">
        <v>429</v>
      </c>
      <c r="D432" s="243" t="s">
        <v>70</v>
      </c>
      <c r="E432" s="244">
        <v>12701466</v>
      </c>
      <c r="F432" s="322" t="s">
        <v>560</v>
      </c>
      <c r="G432" s="430" t="s">
        <v>420</v>
      </c>
      <c r="H432" s="430" t="s">
        <v>569</v>
      </c>
      <c r="I432" s="429" t="s">
        <v>572</v>
      </c>
      <c r="J432" s="431" t="s">
        <v>664</v>
      </c>
      <c r="L432"/>
      <c r="M432"/>
    </row>
    <row r="433" spans="1:98" s="10" customFormat="1" x14ac:dyDescent="0.4">
      <c r="A433" s="10" t="str">
        <f t="shared" si="6"/>
        <v>80 住吉区-4</v>
      </c>
      <c r="B433" s="10">
        <f>+COUNTIF($H$4:H433,H433)</f>
        <v>4</v>
      </c>
      <c r="C433" s="9">
        <v>430</v>
      </c>
      <c r="D433" s="243" t="s">
        <v>70</v>
      </c>
      <c r="E433" s="244">
        <v>12701468</v>
      </c>
      <c r="F433" s="322" t="s">
        <v>560</v>
      </c>
      <c r="G433" s="430" t="s">
        <v>420</v>
      </c>
      <c r="H433" s="430" t="s">
        <v>569</v>
      </c>
      <c r="I433" s="429" t="s">
        <v>573</v>
      </c>
      <c r="J433" s="431" t="s">
        <v>664</v>
      </c>
      <c r="L433"/>
      <c r="M433"/>
    </row>
    <row r="434" spans="1:98" s="10" customFormat="1" x14ac:dyDescent="0.4">
      <c r="A434" s="10" t="str">
        <f t="shared" si="6"/>
        <v>80 住吉区-5</v>
      </c>
      <c r="B434" s="10">
        <f>+COUNTIF($H$4:H434,H434)</f>
        <v>5</v>
      </c>
      <c r="C434" s="9">
        <v>431</v>
      </c>
      <c r="D434" s="243" t="s">
        <v>70</v>
      </c>
      <c r="E434" s="244">
        <v>12701469</v>
      </c>
      <c r="F434" s="322" t="s">
        <v>560</v>
      </c>
      <c r="G434" s="430" t="s">
        <v>420</v>
      </c>
      <c r="H434" s="430" t="s">
        <v>569</v>
      </c>
      <c r="I434" s="429" t="s">
        <v>574</v>
      </c>
      <c r="J434" s="431" t="s">
        <v>664</v>
      </c>
      <c r="L434"/>
      <c r="M434"/>
    </row>
    <row r="435" spans="1:98" s="10" customFormat="1" x14ac:dyDescent="0.4">
      <c r="A435" s="10" t="str">
        <f t="shared" si="6"/>
        <v>80 住吉区-6</v>
      </c>
      <c r="B435" s="10">
        <f>+COUNTIF($H$4:H435,H435)</f>
        <v>6</v>
      </c>
      <c r="C435" s="9">
        <v>432</v>
      </c>
      <c r="D435" s="243" t="s">
        <v>70</v>
      </c>
      <c r="E435" s="244">
        <v>12701471</v>
      </c>
      <c r="F435" s="322" t="s">
        <v>560</v>
      </c>
      <c r="G435" s="430" t="s">
        <v>420</v>
      </c>
      <c r="H435" s="430" t="s">
        <v>569</v>
      </c>
      <c r="I435" s="429" t="s">
        <v>575</v>
      </c>
      <c r="J435" s="431" t="s">
        <v>664</v>
      </c>
      <c r="L435"/>
      <c r="M435"/>
    </row>
    <row r="436" spans="1:98" s="10" customFormat="1" x14ac:dyDescent="0.4">
      <c r="A436" s="10" t="str">
        <f t="shared" si="6"/>
        <v>80 住吉区-7</v>
      </c>
      <c r="B436" s="10">
        <f>+COUNTIF($H$4:H436,H436)</f>
        <v>7</v>
      </c>
      <c r="C436" s="9">
        <v>433</v>
      </c>
      <c r="D436" s="243" t="s">
        <v>70</v>
      </c>
      <c r="E436" s="244">
        <v>12701472</v>
      </c>
      <c r="F436" s="322" t="s">
        <v>560</v>
      </c>
      <c r="G436" s="430" t="s">
        <v>420</v>
      </c>
      <c r="H436" s="430" t="s">
        <v>569</v>
      </c>
      <c r="I436" s="429" t="s">
        <v>576</v>
      </c>
      <c r="J436" s="431" t="s">
        <v>809</v>
      </c>
      <c r="L436"/>
      <c r="M436"/>
    </row>
    <row r="437" spans="1:98" s="10" customFormat="1" x14ac:dyDescent="0.4">
      <c r="A437" s="10" t="str">
        <f t="shared" si="6"/>
        <v>81 東住吉区-1</v>
      </c>
      <c r="B437" s="10">
        <f>+COUNTIF($H$4:H437,H437)</f>
        <v>1</v>
      </c>
      <c r="C437" s="9">
        <v>434</v>
      </c>
      <c r="D437" s="243" t="s">
        <v>70</v>
      </c>
      <c r="E437" s="244">
        <v>12701561</v>
      </c>
      <c r="F437" s="322" t="s">
        <v>560</v>
      </c>
      <c r="G437" s="430" t="s">
        <v>420</v>
      </c>
      <c r="H437" s="430" t="s">
        <v>577</v>
      </c>
      <c r="I437" s="429" t="s">
        <v>578</v>
      </c>
      <c r="J437" s="431" t="s">
        <v>1216</v>
      </c>
      <c r="L437"/>
      <c r="M437"/>
    </row>
    <row r="438" spans="1:98" s="10" customFormat="1" x14ac:dyDescent="0.4">
      <c r="A438" s="10" t="str">
        <f t="shared" si="6"/>
        <v>81 東住吉区-2</v>
      </c>
      <c r="B438" s="10">
        <f>+COUNTIF($H$4:H438,H438)</f>
        <v>2</v>
      </c>
      <c r="C438" s="9">
        <v>435</v>
      </c>
      <c r="D438" s="243" t="s">
        <v>70</v>
      </c>
      <c r="E438" s="244">
        <v>12701562</v>
      </c>
      <c r="F438" s="322" t="s">
        <v>560</v>
      </c>
      <c r="G438" s="430" t="s">
        <v>420</v>
      </c>
      <c r="H438" s="430" t="s">
        <v>577</v>
      </c>
      <c r="I438" s="429" t="s">
        <v>579</v>
      </c>
      <c r="J438" s="431" t="s">
        <v>664</v>
      </c>
      <c r="L438"/>
      <c r="M438"/>
    </row>
    <row r="439" spans="1:98" s="10" customFormat="1" x14ac:dyDescent="0.4">
      <c r="A439" s="10" t="str">
        <f t="shared" si="6"/>
        <v>81 東住吉区-3</v>
      </c>
      <c r="B439" s="10">
        <f>+COUNTIF($H$4:H439,H439)</f>
        <v>3</v>
      </c>
      <c r="C439" s="9">
        <v>436</v>
      </c>
      <c r="D439" s="243" t="s">
        <v>70</v>
      </c>
      <c r="E439" s="244">
        <v>12701563</v>
      </c>
      <c r="F439" s="322" t="s">
        <v>560</v>
      </c>
      <c r="G439" s="430" t="s">
        <v>420</v>
      </c>
      <c r="H439" s="430" t="s">
        <v>577</v>
      </c>
      <c r="I439" s="429" t="s">
        <v>580</v>
      </c>
      <c r="J439" s="431" t="s">
        <v>664</v>
      </c>
      <c r="L439"/>
      <c r="M439"/>
    </row>
    <row r="440" spans="1:98" s="10" customFormat="1" x14ac:dyDescent="0.4">
      <c r="A440" s="10" t="str">
        <f t="shared" si="6"/>
        <v>81 東住吉区-4</v>
      </c>
      <c r="B440" s="10">
        <f>+COUNTIF($H$4:H440,H440)</f>
        <v>4</v>
      </c>
      <c r="C440" s="9">
        <v>437</v>
      </c>
      <c r="D440" s="243" t="s">
        <v>70</v>
      </c>
      <c r="E440" s="244">
        <v>12701564</v>
      </c>
      <c r="F440" s="322" t="s">
        <v>560</v>
      </c>
      <c r="G440" s="430" t="s">
        <v>420</v>
      </c>
      <c r="H440" s="430" t="s">
        <v>577</v>
      </c>
      <c r="I440" s="429" t="s">
        <v>581</v>
      </c>
      <c r="J440" s="431" t="s">
        <v>664</v>
      </c>
      <c r="L440"/>
      <c r="M440"/>
    </row>
    <row r="441" spans="1:98" s="10" customFormat="1" x14ac:dyDescent="0.4">
      <c r="A441" s="10" t="str">
        <f t="shared" si="6"/>
        <v>81 東住吉区-5</v>
      </c>
      <c r="B441" s="10">
        <f>+COUNTIF($H$4:H441,H441)</f>
        <v>5</v>
      </c>
      <c r="C441" s="9">
        <v>438</v>
      </c>
      <c r="D441" s="243" t="s">
        <v>70</v>
      </c>
      <c r="E441" s="244">
        <v>12701565</v>
      </c>
      <c r="F441" s="322" t="s">
        <v>560</v>
      </c>
      <c r="G441" s="430" t="s">
        <v>420</v>
      </c>
      <c r="H441" s="430" t="s">
        <v>577</v>
      </c>
      <c r="I441" s="429" t="s">
        <v>582</v>
      </c>
      <c r="J441" s="431" t="s">
        <v>807</v>
      </c>
      <c r="L441"/>
      <c r="M441"/>
    </row>
    <row r="442" spans="1:98" s="10" customFormat="1" x14ac:dyDescent="0.4">
      <c r="A442" s="10" t="str">
        <f t="shared" si="6"/>
        <v>81 東住吉区-6</v>
      </c>
      <c r="B442" s="10">
        <f>+COUNTIF($H$4:H442,H442)</f>
        <v>6</v>
      </c>
      <c r="C442" s="9">
        <v>439</v>
      </c>
      <c r="D442" s="243" t="s">
        <v>70</v>
      </c>
      <c r="E442" s="244">
        <v>12701566</v>
      </c>
      <c r="F442" s="322" t="s">
        <v>560</v>
      </c>
      <c r="G442" s="430" t="s">
        <v>420</v>
      </c>
      <c r="H442" s="430" t="s">
        <v>577</v>
      </c>
      <c r="I442" s="429" t="s">
        <v>583</v>
      </c>
      <c r="J442" s="431" t="s">
        <v>1216</v>
      </c>
      <c r="L442"/>
      <c r="M442"/>
    </row>
    <row r="443" spans="1:98" s="10" customFormat="1" x14ac:dyDescent="0.4">
      <c r="A443" s="10" t="str">
        <f t="shared" si="6"/>
        <v>81 東住吉区-7</v>
      </c>
      <c r="B443" s="10">
        <f>+COUNTIF($H$4:H443,H443)</f>
        <v>7</v>
      </c>
      <c r="C443" s="9">
        <v>440</v>
      </c>
      <c r="D443" s="243" t="s">
        <v>70</v>
      </c>
      <c r="E443" s="244">
        <v>12701567</v>
      </c>
      <c r="F443" s="322" t="s">
        <v>560</v>
      </c>
      <c r="G443" s="430" t="s">
        <v>420</v>
      </c>
      <c r="H443" s="430" t="s">
        <v>577</v>
      </c>
      <c r="I443" s="429" t="s">
        <v>584</v>
      </c>
      <c r="J443" s="431" t="s">
        <v>664</v>
      </c>
      <c r="L443"/>
      <c r="M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row>
    <row r="444" spans="1:98" s="10" customFormat="1" x14ac:dyDescent="0.4">
      <c r="A444" s="10" t="str">
        <f t="shared" si="6"/>
        <v>82 西成区-1</v>
      </c>
      <c r="B444" s="10">
        <f>+COUNTIF($H$4:H444,H444)</f>
        <v>1</v>
      </c>
      <c r="C444" s="9">
        <v>441</v>
      </c>
      <c r="D444" s="243" t="s">
        <v>70</v>
      </c>
      <c r="E444" s="244">
        <v>12701511</v>
      </c>
      <c r="F444" s="322" t="s">
        <v>560</v>
      </c>
      <c r="G444" s="430" t="s">
        <v>420</v>
      </c>
      <c r="H444" s="430" t="s">
        <v>585</v>
      </c>
      <c r="I444" s="429" t="s">
        <v>586</v>
      </c>
      <c r="J444" s="431" t="s">
        <v>664</v>
      </c>
      <c r="L444"/>
      <c r="M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row>
    <row r="445" spans="1:98" s="10" customFormat="1" x14ac:dyDescent="0.4">
      <c r="A445" s="10" t="str">
        <f t="shared" si="6"/>
        <v>82 西成区-2</v>
      </c>
      <c r="B445" s="10">
        <f>+COUNTIF($H$4:H445,H445)</f>
        <v>2</v>
      </c>
      <c r="C445" s="9">
        <v>442</v>
      </c>
      <c r="D445" s="243" t="s">
        <v>70</v>
      </c>
      <c r="E445" s="244">
        <v>12701512</v>
      </c>
      <c r="F445" s="322" t="s">
        <v>560</v>
      </c>
      <c r="G445" s="430" t="s">
        <v>420</v>
      </c>
      <c r="H445" s="430" t="s">
        <v>585</v>
      </c>
      <c r="I445" s="429" t="s">
        <v>587</v>
      </c>
      <c r="J445" s="431" t="s">
        <v>664</v>
      </c>
      <c r="L445"/>
      <c r="M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row>
    <row r="446" spans="1:98" s="10" customFormat="1" x14ac:dyDescent="0.4">
      <c r="A446" s="10" t="str">
        <f t="shared" si="6"/>
        <v>82 西成区-3</v>
      </c>
      <c r="B446" s="10">
        <f>+COUNTIF($H$4:H446,H446)</f>
        <v>3</v>
      </c>
      <c r="C446" s="9">
        <v>443</v>
      </c>
      <c r="D446" s="243" t="s">
        <v>70</v>
      </c>
      <c r="E446" s="244">
        <v>12701513</v>
      </c>
      <c r="F446" s="322" t="s">
        <v>560</v>
      </c>
      <c r="G446" s="430" t="s">
        <v>420</v>
      </c>
      <c r="H446" s="430" t="s">
        <v>585</v>
      </c>
      <c r="I446" s="429" t="s">
        <v>588</v>
      </c>
      <c r="J446" s="431" t="s">
        <v>664</v>
      </c>
      <c r="L446"/>
      <c r="M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row>
    <row r="447" spans="1:98" s="10" customFormat="1" x14ac:dyDescent="0.4">
      <c r="A447" s="10" t="str">
        <f t="shared" si="6"/>
        <v>82 西成区-4</v>
      </c>
      <c r="B447" s="10">
        <f>+COUNTIF($H$4:H447,H447)</f>
        <v>4</v>
      </c>
      <c r="C447" s="9">
        <v>444</v>
      </c>
      <c r="D447" s="243" t="s">
        <v>70</v>
      </c>
      <c r="E447" s="244">
        <v>12701514</v>
      </c>
      <c r="F447" s="322" t="s">
        <v>560</v>
      </c>
      <c r="G447" s="430" t="s">
        <v>420</v>
      </c>
      <c r="H447" s="430" t="s">
        <v>585</v>
      </c>
      <c r="I447" s="429" t="s">
        <v>589</v>
      </c>
      <c r="J447" s="431" t="s">
        <v>664</v>
      </c>
      <c r="L447"/>
      <c r="M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row>
    <row r="448" spans="1:98" s="10" customFormat="1" x14ac:dyDescent="0.4">
      <c r="A448" s="10" t="str">
        <f t="shared" si="6"/>
        <v>82 西成区-5</v>
      </c>
      <c r="B448" s="10">
        <f>+COUNTIF($H$4:H448,H448)</f>
        <v>5</v>
      </c>
      <c r="C448" s="9">
        <v>445</v>
      </c>
      <c r="D448" s="243" t="s">
        <v>70</v>
      </c>
      <c r="E448" s="244">
        <v>12701516</v>
      </c>
      <c r="F448" s="322" t="s">
        <v>560</v>
      </c>
      <c r="G448" s="430" t="s">
        <v>420</v>
      </c>
      <c r="H448" s="430" t="s">
        <v>585</v>
      </c>
      <c r="I448" s="429" t="s">
        <v>590</v>
      </c>
      <c r="J448" s="431" t="s">
        <v>664</v>
      </c>
      <c r="L448"/>
      <c r="M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row>
    <row r="449" spans="1:98" s="10" customFormat="1" x14ac:dyDescent="0.4">
      <c r="A449" s="10" t="str">
        <f t="shared" si="6"/>
        <v>82 西成区-6</v>
      </c>
      <c r="B449" s="10">
        <f>+COUNTIF($H$4:H449,H449)</f>
        <v>6</v>
      </c>
      <c r="C449" s="9">
        <v>446</v>
      </c>
      <c r="D449" s="243" t="s">
        <v>70</v>
      </c>
      <c r="E449" s="244">
        <v>12701517</v>
      </c>
      <c r="F449" s="322" t="s">
        <v>560</v>
      </c>
      <c r="G449" s="430" t="s">
        <v>420</v>
      </c>
      <c r="H449" s="430" t="s">
        <v>585</v>
      </c>
      <c r="I449" s="429" t="s">
        <v>591</v>
      </c>
      <c r="J449" s="431" t="s">
        <v>664</v>
      </c>
      <c r="L449"/>
      <c r="M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row>
    <row r="450" spans="1:98" s="10" customFormat="1" x14ac:dyDescent="0.4">
      <c r="A450" s="10" t="str">
        <f t="shared" si="6"/>
        <v>82 西成区-7</v>
      </c>
      <c r="B450" s="10">
        <f>+COUNTIF($H$4:H450,H450)</f>
        <v>7</v>
      </c>
      <c r="C450" s="9">
        <v>447</v>
      </c>
      <c r="D450" s="243" t="s">
        <v>70</v>
      </c>
      <c r="E450" s="244">
        <v>12701518</v>
      </c>
      <c r="F450" s="322" t="s">
        <v>560</v>
      </c>
      <c r="G450" s="430" t="s">
        <v>420</v>
      </c>
      <c r="H450" s="430" t="s">
        <v>585</v>
      </c>
      <c r="I450" s="429" t="s">
        <v>592</v>
      </c>
      <c r="J450" s="431" t="s">
        <v>664</v>
      </c>
      <c r="L450"/>
      <c r="M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row>
    <row r="451" spans="1:98" s="10" customFormat="1" x14ac:dyDescent="0.4">
      <c r="A451" s="10" t="str">
        <f t="shared" si="6"/>
        <v>82 西成区-8</v>
      </c>
      <c r="B451" s="10">
        <f>+COUNTIF($H$4:H451,H451)</f>
        <v>8</v>
      </c>
      <c r="C451" s="9">
        <v>448</v>
      </c>
      <c r="D451" s="243" t="s">
        <v>70</v>
      </c>
      <c r="E451" s="244">
        <v>12701519</v>
      </c>
      <c r="F451" s="322" t="s">
        <v>560</v>
      </c>
      <c r="G451" s="430" t="s">
        <v>420</v>
      </c>
      <c r="H451" s="430" t="s">
        <v>585</v>
      </c>
      <c r="I451" s="429" t="s">
        <v>969</v>
      </c>
      <c r="J451" s="431" t="s">
        <v>664</v>
      </c>
      <c r="L451"/>
      <c r="M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row>
    <row r="452" spans="1:98" s="10" customFormat="1" x14ac:dyDescent="0.4">
      <c r="A452" s="10" t="str">
        <f t="shared" si="6"/>
        <v>82 西成区-9</v>
      </c>
      <c r="B452" s="10">
        <f>+COUNTIF($H$4:H452,H452)</f>
        <v>9</v>
      </c>
      <c r="C452" s="9">
        <v>449</v>
      </c>
      <c r="D452" s="243" t="s">
        <v>70</v>
      </c>
      <c r="E452" s="244">
        <v>12701520</v>
      </c>
      <c r="F452" s="322" t="s">
        <v>560</v>
      </c>
      <c r="G452" s="430" t="s">
        <v>420</v>
      </c>
      <c r="H452" s="430" t="s">
        <v>585</v>
      </c>
      <c r="I452" s="429" t="s">
        <v>593</v>
      </c>
      <c r="J452" s="431" t="s">
        <v>664</v>
      </c>
      <c r="L452"/>
      <c r="M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row>
    <row r="453" spans="1:98" s="10" customFormat="1" x14ac:dyDescent="0.4">
      <c r="A453" s="10" t="str">
        <f t="shared" ref="A453:A468" si="7">+H453&amp;"-"&amp;B453</f>
        <v>82 西成区-10</v>
      </c>
      <c r="B453" s="10">
        <f>+COUNTIF($H$4:H453,H453)</f>
        <v>10</v>
      </c>
      <c r="C453" s="9">
        <v>450</v>
      </c>
      <c r="D453" s="243" t="s">
        <v>70</v>
      </c>
      <c r="E453" s="244">
        <v>12701521</v>
      </c>
      <c r="F453" s="322" t="s">
        <v>560</v>
      </c>
      <c r="G453" s="430" t="s">
        <v>420</v>
      </c>
      <c r="H453" s="430" t="s">
        <v>585</v>
      </c>
      <c r="I453" s="429" t="s">
        <v>594</v>
      </c>
      <c r="J453" s="431" t="s">
        <v>664</v>
      </c>
      <c r="L453"/>
      <c r="M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row>
    <row r="454" spans="1:98" s="10" customFormat="1" x14ac:dyDescent="0.4">
      <c r="A454" s="10" t="str">
        <f t="shared" si="7"/>
        <v>82 西成区-11</v>
      </c>
      <c r="B454" s="10">
        <f>+COUNTIF($H$4:H454,H454)</f>
        <v>11</v>
      </c>
      <c r="C454" s="9">
        <v>451</v>
      </c>
      <c r="D454" s="243" t="s">
        <v>70</v>
      </c>
      <c r="E454" s="244">
        <v>12703082</v>
      </c>
      <c r="F454" s="322" t="s">
        <v>560</v>
      </c>
      <c r="G454" s="430" t="s">
        <v>420</v>
      </c>
      <c r="H454" s="430" t="s">
        <v>585</v>
      </c>
      <c r="I454" s="429" t="s">
        <v>595</v>
      </c>
      <c r="J454" s="431" t="s">
        <v>664</v>
      </c>
      <c r="L454"/>
      <c r="M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row>
    <row r="455" spans="1:98" s="10" customFormat="1" x14ac:dyDescent="0.4">
      <c r="A455" s="10" t="str">
        <f t="shared" si="7"/>
        <v>83 住之江区-1</v>
      </c>
      <c r="B455" s="10">
        <f>+COUNTIF($H$4:H455,H455)</f>
        <v>1</v>
      </c>
      <c r="C455" s="9">
        <v>452</v>
      </c>
      <c r="D455" s="243" t="s">
        <v>70</v>
      </c>
      <c r="E455" s="244">
        <v>12701473</v>
      </c>
      <c r="F455" s="322" t="s">
        <v>560</v>
      </c>
      <c r="G455" s="430" t="s">
        <v>420</v>
      </c>
      <c r="H455" s="430" t="s">
        <v>596</v>
      </c>
      <c r="I455" s="429" t="s">
        <v>597</v>
      </c>
      <c r="J455" s="431" t="s">
        <v>664</v>
      </c>
      <c r="L455"/>
      <c r="M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row>
    <row r="456" spans="1:98" s="10" customFormat="1" x14ac:dyDescent="0.4">
      <c r="A456" s="10" t="str">
        <f t="shared" si="7"/>
        <v>83 住之江区-2</v>
      </c>
      <c r="B456" s="10">
        <f>+COUNTIF($H$4:H456,H456)</f>
        <v>2</v>
      </c>
      <c r="C456" s="9">
        <v>453</v>
      </c>
      <c r="D456" s="243" t="s">
        <v>70</v>
      </c>
      <c r="E456" s="244">
        <v>12701474</v>
      </c>
      <c r="F456" s="322" t="s">
        <v>560</v>
      </c>
      <c r="G456" s="430" t="s">
        <v>420</v>
      </c>
      <c r="H456" s="430" t="s">
        <v>596</v>
      </c>
      <c r="I456" s="429" t="s">
        <v>598</v>
      </c>
      <c r="J456" s="431" t="s">
        <v>664</v>
      </c>
      <c r="L456"/>
      <c r="M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row>
    <row r="457" spans="1:98" s="10" customFormat="1" x14ac:dyDescent="0.4">
      <c r="A457" s="10" t="str">
        <f t="shared" si="7"/>
        <v>83 住之江区-3</v>
      </c>
      <c r="B457" s="10">
        <f>+COUNTIF($H$4:H457,H457)</f>
        <v>3</v>
      </c>
      <c r="C457" s="9">
        <v>454</v>
      </c>
      <c r="D457" s="243" t="s">
        <v>70</v>
      </c>
      <c r="E457" s="244">
        <v>12701475</v>
      </c>
      <c r="F457" s="322" t="s">
        <v>560</v>
      </c>
      <c r="G457" s="430" t="s">
        <v>420</v>
      </c>
      <c r="H457" s="430" t="s">
        <v>596</v>
      </c>
      <c r="I457" s="429" t="s">
        <v>599</v>
      </c>
      <c r="J457" s="431" t="s">
        <v>664</v>
      </c>
      <c r="L457"/>
      <c r="M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row>
    <row r="458" spans="1:98" s="10" customFormat="1" x14ac:dyDescent="0.4">
      <c r="A458" s="10" t="str">
        <f t="shared" si="7"/>
        <v>83 住之江区-4</v>
      </c>
      <c r="B458" s="10">
        <f>+COUNTIF($H$4:H458,H458)</f>
        <v>4</v>
      </c>
      <c r="C458" s="9">
        <v>455</v>
      </c>
      <c r="D458" s="243" t="s">
        <v>70</v>
      </c>
      <c r="E458" s="244">
        <v>12701476</v>
      </c>
      <c r="F458" s="322" t="s">
        <v>560</v>
      </c>
      <c r="G458" s="430" t="s">
        <v>420</v>
      </c>
      <c r="H458" s="430" t="s">
        <v>596</v>
      </c>
      <c r="I458" s="429" t="s">
        <v>600</v>
      </c>
      <c r="J458" s="431" t="s">
        <v>664</v>
      </c>
      <c r="L458"/>
      <c r="M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row>
    <row r="459" spans="1:98" s="10" customFormat="1" x14ac:dyDescent="0.4">
      <c r="A459" s="10" t="str">
        <f t="shared" si="7"/>
        <v>84 平野区-1</v>
      </c>
      <c r="B459" s="10">
        <f>+COUNTIF($H$4:H459,H459)</f>
        <v>1</v>
      </c>
      <c r="C459" s="9">
        <v>456</v>
      </c>
      <c r="D459" s="243" t="s">
        <v>70</v>
      </c>
      <c r="E459" s="244">
        <v>12701588</v>
      </c>
      <c r="F459" s="322" t="s">
        <v>560</v>
      </c>
      <c r="G459" s="430" t="s">
        <v>420</v>
      </c>
      <c r="H459" s="430" t="s">
        <v>601</v>
      </c>
      <c r="I459" s="429" t="s">
        <v>602</v>
      </c>
      <c r="J459" s="431" t="s">
        <v>664</v>
      </c>
      <c r="L459"/>
      <c r="M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row>
    <row r="460" spans="1:98" s="10" customFormat="1" x14ac:dyDescent="0.4">
      <c r="A460" s="10" t="str">
        <f t="shared" si="7"/>
        <v>84 平野区-2</v>
      </c>
      <c r="B460" s="10">
        <f>+COUNTIF($H$4:H460,H460)</f>
        <v>2</v>
      </c>
      <c r="C460" s="9">
        <v>457</v>
      </c>
      <c r="D460" s="243" t="s">
        <v>70</v>
      </c>
      <c r="E460" s="244">
        <v>12701589</v>
      </c>
      <c r="F460" s="322" t="s">
        <v>560</v>
      </c>
      <c r="G460" s="430" t="s">
        <v>420</v>
      </c>
      <c r="H460" s="430" t="s">
        <v>601</v>
      </c>
      <c r="I460" s="429" t="s">
        <v>603</v>
      </c>
      <c r="J460" s="431" t="s">
        <v>664</v>
      </c>
      <c r="L460"/>
      <c r="M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row>
    <row r="461" spans="1:98" s="10" customFormat="1" x14ac:dyDescent="0.4">
      <c r="A461" s="10" t="str">
        <f t="shared" si="7"/>
        <v>84 平野区-3</v>
      </c>
      <c r="B461" s="10">
        <f>+COUNTIF($H$4:H461,H461)</f>
        <v>3</v>
      </c>
      <c r="C461" s="9">
        <v>458</v>
      </c>
      <c r="D461" s="243" t="s">
        <v>70</v>
      </c>
      <c r="E461" s="244">
        <v>12701590</v>
      </c>
      <c r="F461" s="322" t="s">
        <v>560</v>
      </c>
      <c r="G461" s="430" t="s">
        <v>420</v>
      </c>
      <c r="H461" s="430" t="s">
        <v>601</v>
      </c>
      <c r="I461" s="429" t="s">
        <v>604</v>
      </c>
      <c r="J461" s="431" t="s">
        <v>664</v>
      </c>
      <c r="L461"/>
      <c r="M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row>
    <row r="462" spans="1:98" s="10" customFormat="1" x14ac:dyDescent="0.4">
      <c r="A462" s="10" t="str">
        <f t="shared" si="7"/>
        <v>84 平野区-4</v>
      </c>
      <c r="B462" s="10">
        <f>+COUNTIF($H$4:H462,H462)</f>
        <v>4</v>
      </c>
      <c r="C462" s="9">
        <v>459</v>
      </c>
      <c r="D462" s="243" t="s">
        <v>70</v>
      </c>
      <c r="E462" s="244">
        <v>12701591</v>
      </c>
      <c r="F462" s="322" t="s">
        <v>560</v>
      </c>
      <c r="G462" s="430" t="s">
        <v>420</v>
      </c>
      <c r="H462" s="430" t="s">
        <v>601</v>
      </c>
      <c r="I462" s="429" t="s">
        <v>605</v>
      </c>
      <c r="J462" s="431" t="s">
        <v>664</v>
      </c>
      <c r="L462"/>
      <c r="M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row>
    <row r="463" spans="1:98" s="10" customFormat="1" x14ac:dyDescent="0.4">
      <c r="A463" s="10" t="str">
        <f t="shared" si="7"/>
        <v>84 平野区-5</v>
      </c>
      <c r="B463" s="10">
        <f>+COUNTIF($H$4:H463,H463)</f>
        <v>5</v>
      </c>
      <c r="C463" s="9">
        <v>460</v>
      </c>
      <c r="D463" s="243" t="s">
        <v>70</v>
      </c>
      <c r="E463" s="244">
        <v>12701592</v>
      </c>
      <c r="F463" s="322" t="s">
        <v>560</v>
      </c>
      <c r="G463" s="430" t="s">
        <v>420</v>
      </c>
      <c r="H463" s="430" t="s">
        <v>601</v>
      </c>
      <c r="I463" s="429" t="s">
        <v>606</v>
      </c>
      <c r="J463" s="431" t="s">
        <v>664</v>
      </c>
      <c r="L463"/>
      <c r="M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row>
    <row r="464" spans="1:98" s="10" customFormat="1" x14ac:dyDescent="0.4">
      <c r="A464" s="10" t="str">
        <f t="shared" si="7"/>
        <v>84 平野区-6</v>
      </c>
      <c r="B464" s="10">
        <f>+COUNTIF($H$4:H464,H464)</f>
        <v>6</v>
      </c>
      <c r="C464" s="9">
        <v>461</v>
      </c>
      <c r="D464" s="243" t="s">
        <v>70</v>
      </c>
      <c r="E464" s="244">
        <v>12701593</v>
      </c>
      <c r="F464" s="322" t="s">
        <v>560</v>
      </c>
      <c r="G464" s="430" t="s">
        <v>420</v>
      </c>
      <c r="H464" s="430" t="s">
        <v>601</v>
      </c>
      <c r="I464" s="429" t="s">
        <v>970</v>
      </c>
      <c r="J464" s="431" t="s">
        <v>664</v>
      </c>
      <c r="L464"/>
      <c r="M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row>
    <row r="465" spans="1:98" s="10" customFormat="1" x14ac:dyDescent="0.4">
      <c r="A465" s="10" t="str">
        <f t="shared" si="7"/>
        <v>84 平野区-7</v>
      </c>
      <c r="B465" s="10">
        <f>+COUNTIF($H$4:H465,H465)</f>
        <v>7</v>
      </c>
      <c r="C465" s="9">
        <v>462</v>
      </c>
      <c r="D465" s="243" t="s">
        <v>70</v>
      </c>
      <c r="E465" s="244">
        <v>12701594</v>
      </c>
      <c r="F465" s="322" t="s">
        <v>560</v>
      </c>
      <c r="G465" s="430" t="s">
        <v>420</v>
      </c>
      <c r="H465" s="430" t="s">
        <v>601</v>
      </c>
      <c r="I465" s="429" t="s">
        <v>607</v>
      </c>
      <c r="J465" s="431" t="s">
        <v>664</v>
      </c>
      <c r="L465"/>
      <c r="M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c r="CK465"/>
      <c r="CL465"/>
      <c r="CM465"/>
      <c r="CN465"/>
      <c r="CO465"/>
      <c r="CP465"/>
      <c r="CQ465"/>
      <c r="CR465"/>
      <c r="CS465"/>
      <c r="CT465"/>
    </row>
    <row r="466" spans="1:98" s="10" customFormat="1" x14ac:dyDescent="0.4">
      <c r="A466" s="10" t="str">
        <f t="shared" si="7"/>
        <v>84 平野区-8</v>
      </c>
      <c r="B466" s="10">
        <f>+COUNTIF($H$4:H466,H466)</f>
        <v>8</v>
      </c>
      <c r="C466" s="9">
        <v>463</v>
      </c>
      <c r="D466" s="243" t="s">
        <v>70</v>
      </c>
      <c r="E466" s="244">
        <v>12701595</v>
      </c>
      <c r="F466" s="322" t="s">
        <v>560</v>
      </c>
      <c r="G466" s="430" t="s">
        <v>420</v>
      </c>
      <c r="H466" s="430" t="s">
        <v>601</v>
      </c>
      <c r="I466" s="429" t="s">
        <v>608</v>
      </c>
      <c r="J466" s="431" t="s">
        <v>664</v>
      </c>
      <c r="L466"/>
      <c r="M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row>
    <row r="467" spans="1:98" s="10" customFormat="1" x14ac:dyDescent="0.4">
      <c r="A467" s="10" t="str">
        <f t="shared" si="7"/>
        <v>84 平野区-9</v>
      </c>
      <c r="B467" s="10">
        <f>+COUNTIF($H$4:H467,H467)</f>
        <v>9</v>
      </c>
      <c r="C467" s="9">
        <v>464</v>
      </c>
      <c r="D467" s="243" t="s">
        <v>70</v>
      </c>
      <c r="E467" s="244">
        <v>12701596</v>
      </c>
      <c r="F467" s="322" t="s">
        <v>560</v>
      </c>
      <c r="G467" s="430" t="s">
        <v>420</v>
      </c>
      <c r="H467" s="430" t="s">
        <v>601</v>
      </c>
      <c r="I467" s="429" t="s">
        <v>609</v>
      </c>
      <c r="J467" s="431" t="s">
        <v>664</v>
      </c>
      <c r="L467"/>
      <c r="M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c r="CK467"/>
      <c r="CL467"/>
      <c r="CM467"/>
      <c r="CN467"/>
      <c r="CO467"/>
      <c r="CP467"/>
      <c r="CQ467"/>
      <c r="CR467"/>
      <c r="CS467"/>
      <c r="CT467"/>
    </row>
    <row r="468" spans="1:98" s="10" customFormat="1" x14ac:dyDescent="0.4">
      <c r="A468" s="10" t="str">
        <f t="shared" si="7"/>
        <v>84 平野区-10</v>
      </c>
      <c r="B468" s="10">
        <f>+COUNTIF($H$4:H468,H468)</f>
        <v>10</v>
      </c>
      <c r="C468" s="9">
        <v>465</v>
      </c>
      <c r="D468" s="243" t="s">
        <v>70</v>
      </c>
      <c r="E468" s="244">
        <v>12701597</v>
      </c>
      <c r="F468" s="322" t="s">
        <v>560</v>
      </c>
      <c r="G468" s="430" t="s">
        <v>420</v>
      </c>
      <c r="H468" s="430" t="s">
        <v>601</v>
      </c>
      <c r="I468" s="429" t="s">
        <v>610</v>
      </c>
      <c r="J468" s="431" t="s">
        <v>664</v>
      </c>
      <c r="L468"/>
      <c r="M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c r="CK468"/>
      <c r="CL468"/>
      <c r="CM468"/>
      <c r="CN468"/>
      <c r="CO468"/>
      <c r="CP468"/>
      <c r="CQ468"/>
      <c r="CR468"/>
      <c r="CS468"/>
      <c r="CT468"/>
    </row>
  </sheetData>
  <autoFilter ref="D3:K468"/>
  <sortState ref="W4:W66">
    <sortCondition ref="W4"/>
  </sortState>
  <phoneticPr fontId="3"/>
  <pageMargins left="0.70866141732283472" right="0.70866141732283472" top="0.74803149606299213" bottom="0.74803149606299213" header="0.31496062992125984" footer="0.31496062992125984"/>
  <pageSetup paperSize="9" scale="1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66"/>
  <sheetViews>
    <sheetView showGridLines="0" zoomScaleNormal="100" zoomScaleSheetLayoutView="100" zoomScalePageLayoutView="51" workbookViewId="0">
      <selection activeCell="B5" sqref="B5"/>
    </sheetView>
  </sheetViews>
  <sheetFormatPr defaultColWidth="9" defaultRowHeight="15.75" x14ac:dyDescent="0.4"/>
  <cols>
    <col min="1" max="1" width="4" style="4" bestFit="1" customWidth="1"/>
    <col min="2" max="3" width="12.5" style="108" customWidth="1"/>
    <col min="4" max="7" width="10.125" style="108" customWidth="1"/>
    <col min="8" max="10" width="10.125" style="4" customWidth="1"/>
    <col min="11" max="11" width="10.75" style="4" customWidth="1"/>
    <col min="12" max="12" width="2.125" style="4" customWidth="1"/>
    <col min="13" max="16384" width="9" style="4"/>
  </cols>
  <sheetData>
    <row r="1" spans="1:17" ht="24" customHeight="1" x14ac:dyDescent="0.4">
      <c r="A1" s="91"/>
      <c r="B1" s="220" t="s">
        <v>667</v>
      </c>
      <c r="C1" s="93"/>
      <c r="D1" s="93"/>
      <c r="E1" s="93"/>
      <c r="F1" s="93"/>
      <c r="G1" s="93"/>
    </row>
    <row r="2" spans="1:17" ht="15.75" customHeight="1" x14ac:dyDescent="0.4">
      <c r="A2" s="91"/>
      <c r="B2" s="299" t="s">
        <v>1133</v>
      </c>
      <c r="C2" s="93"/>
      <c r="D2" s="93"/>
      <c r="E2" s="93"/>
      <c r="F2" s="93"/>
      <c r="G2" s="93"/>
    </row>
    <row r="3" spans="1:17" ht="21" customHeight="1" thickBot="1" x14ac:dyDescent="0.45">
      <c r="A3" s="91"/>
      <c r="B3" s="299"/>
      <c r="C3" s="93"/>
      <c r="D3" s="93"/>
      <c r="E3" s="93"/>
      <c r="F3" s="93"/>
      <c r="G3" s="93"/>
    </row>
    <row r="4" spans="1:17" ht="37.5" customHeight="1" thickBot="1" x14ac:dyDescent="0.45">
      <c r="A4" s="91"/>
      <c r="B4" s="113" t="s">
        <v>1205</v>
      </c>
      <c r="C4" s="113" t="s">
        <v>1206</v>
      </c>
      <c r="D4" s="114" t="s">
        <v>891</v>
      </c>
      <c r="E4" s="115"/>
      <c r="F4" s="4"/>
      <c r="G4" s="4"/>
    </row>
    <row r="5" spans="1:17" ht="19.5" customHeight="1" thickBot="1" x14ac:dyDescent="0.45">
      <c r="A5" s="91"/>
      <c r="B5" s="116"/>
      <c r="C5" s="116"/>
      <c r="D5" s="117">
        <f>+B5+C5</f>
        <v>0</v>
      </c>
      <c r="E5" s="115"/>
      <c r="F5" s="4"/>
      <c r="G5" s="4"/>
    </row>
    <row r="6" spans="1:17" ht="21" customHeight="1" x14ac:dyDescent="0.4">
      <c r="A6" s="91"/>
      <c r="B6" s="93"/>
      <c r="C6" s="93"/>
      <c r="D6" s="93"/>
      <c r="E6" s="93"/>
      <c r="F6" s="93"/>
      <c r="G6" s="93"/>
    </row>
    <row r="7" spans="1:17" ht="15.75" customHeight="1" x14ac:dyDescent="0.4">
      <c r="A7" s="91"/>
      <c r="B7" s="299" t="s">
        <v>1134</v>
      </c>
      <c r="C7" s="93"/>
      <c r="D7" s="93"/>
      <c r="E7" s="93"/>
      <c r="F7" s="93"/>
      <c r="G7" s="93"/>
    </row>
    <row r="8" spans="1:17" ht="6.75" customHeight="1" thickBot="1" x14ac:dyDescent="0.45">
      <c r="A8" s="91"/>
      <c r="B8" s="94"/>
      <c r="C8" s="93"/>
      <c r="D8" s="93"/>
      <c r="E8" s="93"/>
      <c r="F8" s="93"/>
      <c r="G8" s="93"/>
    </row>
    <row r="9" spans="1:17" ht="37.5" customHeight="1" thickBot="1" x14ac:dyDescent="0.45">
      <c r="A9" s="91"/>
      <c r="B9" s="113" t="s">
        <v>670</v>
      </c>
      <c r="C9" s="242"/>
      <c r="D9" s="93"/>
      <c r="E9" s="93"/>
      <c r="F9" s="93"/>
      <c r="G9" s="93"/>
    </row>
    <row r="10" spans="1:17" s="109" customFormat="1" ht="21" customHeight="1" x14ac:dyDescent="0.4">
      <c r="B10" s="44"/>
      <c r="C10" s="118"/>
      <c r="D10" s="119"/>
      <c r="E10" s="119"/>
      <c r="F10" s="119"/>
      <c r="G10" s="119"/>
    </row>
    <row r="11" spans="1:17" ht="15.75" customHeight="1" x14ac:dyDescent="0.4">
      <c r="A11" s="91"/>
      <c r="B11" s="299" t="s">
        <v>1166</v>
      </c>
      <c r="C11" s="300"/>
      <c r="D11" s="300"/>
      <c r="E11" s="300"/>
      <c r="F11" s="300"/>
      <c r="G11" s="300"/>
      <c r="H11" s="222"/>
      <c r="I11" s="222"/>
      <c r="J11" s="222"/>
      <c r="K11" s="222"/>
    </row>
    <row r="12" spans="1:17" ht="8.25" customHeight="1" thickBot="1" x14ac:dyDescent="0.45">
      <c r="A12" s="91"/>
      <c r="B12" s="246"/>
      <c r="C12" s="246"/>
      <c r="D12" s="246"/>
      <c r="E12" s="246"/>
      <c r="F12" s="246"/>
      <c r="G12" s="246"/>
      <c r="H12" s="246"/>
      <c r="I12" s="246"/>
      <c r="J12" s="246"/>
      <c r="K12" s="246"/>
    </row>
    <row r="13" spans="1:17" ht="63" customHeight="1" thickBot="1" x14ac:dyDescent="0.45">
      <c r="A13" s="91"/>
      <c r="B13" s="537" t="s">
        <v>915</v>
      </c>
      <c r="C13" s="538"/>
      <c r="D13" s="120" t="s">
        <v>1032</v>
      </c>
      <c r="E13" s="121" t="s">
        <v>917</v>
      </c>
      <c r="F13" s="120" t="s">
        <v>1033</v>
      </c>
      <c r="G13" s="121" t="s">
        <v>918</v>
      </c>
      <c r="H13" s="122" t="s">
        <v>919</v>
      </c>
      <c r="I13" s="356" t="s">
        <v>1009</v>
      </c>
      <c r="J13" s="120" t="s">
        <v>1010</v>
      </c>
      <c r="K13" s="357" t="s">
        <v>916</v>
      </c>
      <c r="Q13" s="93"/>
    </row>
    <row r="14" spans="1:17" ht="19.5" customHeight="1" x14ac:dyDescent="0.4">
      <c r="A14" s="93">
        <v>1</v>
      </c>
      <c r="B14" s="539"/>
      <c r="C14" s="540"/>
      <c r="D14" s="388"/>
      <c r="E14" s="389" t="str">
        <f t="shared" ref="E14:E45" si="0">+IF($B14="","",IF(OR(B$5="",$K14=0),0,$B$5*($K14/SUM($K$14:$K$63))))</f>
        <v/>
      </c>
      <c r="F14" s="390"/>
      <c r="G14" s="389" t="str">
        <f t="shared" ref="G14:G45" si="1">+IF($B14="","",IF(OR(C$5="",$K14=0),0,$C$5*($K14/SUM($K$14:$K$63))))</f>
        <v/>
      </c>
      <c r="H14" s="391" t="str">
        <f t="shared" ref="H14:H45" si="2">+IF(B14="","",IF($C$9="否",E14+G14,D14+F14))</f>
        <v/>
      </c>
      <c r="I14" s="392"/>
      <c r="J14" s="390"/>
      <c r="K14" s="393" t="str">
        <f t="shared" ref="K14:K45" si="3">+IF(B14="","",I14+J14)</f>
        <v/>
      </c>
      <c r="Q14" s="93"/>
    </row>
    <row r="15" spans="1:17" ht="19.5" customHeight="1" x14ac:dyDescent="0.4">
      <c r="A15" s="93">
        <v>2</v>
      </c>
      <c r="B15" s="535"/>
      <c r="C15" s="536"/>
      <c r="D15" s="394"/>
      <c r="E15" s="389" t="str">
        <f t="shared" si="0"/>
        <v/>
      </c>
      <c r="F15" s="395"/>
      <c r="G15" s="389" t="str">
        <f t="shared" si="1"/>
        <v/>
      </c>
      <c r="H15" s="396" t="str">
        <f t="shared" si="2"/>
        <v/>
      </c>
      <c r="I15" s="397"/>
      <c r="J15" s="395"/>
      <c r="K15" s="398" t="str">
        <f t="shared" si="3"/>
        <v/>
      </c>
      <c r="Q15" s="93"/>
    </row>
    <row r="16" spans="1:17" ht="19.5" customHeight="1" x14ac:dyDescent="0.4">
      <c r="A16" s="93">
        <v>3</v>
      </c>
      <c r="B16" s="535"/>
      <c r="C16" s="536"/>
      <c r="D16" s="394"/>
      <c r="E16" s="389" t="str">
        <f t="shared" si="0"/>
        <v/>
      </c>
      <c r="F16" s="395"/>
      <c r="G16" s="389" t="str">
        <f t="shared" si="1"/>
        <v/>
      </c>
      <c r="H16" s="396" t="str">
        <f t="shared" si="2"/>
        <v/>
      </c>
      <c r="I16" s="397"/>
      <c r="J16" s="395"/>
      <c r="K16" s="398" t="str">
        <f t="shared" si="3"/>
        <v/>
      </c>
      <c r="Q16" s="93"/>
    </row>
    <row r="17" spans="1:17" ht="19.5" customHeight="1" x14ac:dyDescent="0.4">
      <c r="A17" s="93">
        <v>4</v>
      </c>
      <c r="B17" s="535"/>
      <c r="C17" s="536"/>
      <c r="D17" s="394"/>
      <c r="E17" s="389" t="str">
        <f t="shared" si="0"/>
        <v/>
      </c>
      <c r="F17" s="395"/>
      <c r="G17" s="389" t="str">
        <f t="shared" si="1"/>
        <v/>
      </c>
      <c r="H17" s="396" t="str">
        <f t="shared" si="2"/>
        <v/>
      </c>
      <c r="I17" s="397"/>
      <c r="J17" s="395"/>
      <c r="K17" s="398" t="str">
        <f t="shared" si="3"/>
        <v/>
      </c>
      <c r="Q17" s="93"/>
    </row>
    <row r="18" spans="1:17" ht="19.5" customHeight="1" x14ac:dyDescent="0.4">
      <c r="A18" s="93">
        <v>5</v>
      </c>
      <c r="B18" s="535"/>
      <c r="C18" s="536"/>
      <c r="D18" s="394"/>
      <c r="E18" s="389" t="str">
        <f t="shared" si="0"/>
        <v/>
      </c>
      <c r="F18" s="395"/>
      <c r="G18" s="389" t="str">
        <f t="shared" si="1"/>
        <v/>
      </c>
      <c r="H18" s="396" t="str">
        <f t="shared" si="2"/>
        <v/>
      </c>
      <c r="I18" s="397"/>
      <c r="J18" s="395"/>
      <c r="K18" s="398" t="str">
        <f t="shared" si="3"/>
        <v/>
      </c>
      <c r="Q18" s="93"/>
    </row>
    <row r="19" spans="1:17" ht="19.5" customHeight="1" x14ac:dyDescent="0.4">
      <c r="A19" s="93">
        <v>6</v>
      </c>
      <c r="B19" s="535"/>
      <c r="C19" s="536"/>
      <c r="D19" s="394"/>
      <c r="E19" s="389" t="str">
        <f t="shared" si="0"/>
        <v/>
      </c>
      <c r="F19" s="395"/>
      <c r="G19" s="389" t="str">
        <f t="shared" si="1"/>
        <v/>
      </c>
      <c r="H19" s="396" t="str">
        <f t="shared" si="2"/>
        <v/>
      </c>
      <c r="I19" s="397"/>
      <c r="J19" s="395"/>
      <c r="K19" s="398" t="str">
        <f t="shared" si="3"/>
        <v/>
      </c>
      <c r="Q19" s="93"/>
    </row>
    <row r="20" spans="1:17" ht="19.5" customHeight="1" x14ac:dyDescent="0.4">
      <c r="A20" s="93">
        <v>7</v>
      </c>
      <c r="B20" s="535"/>
      <c r="C20" s="536"/>
      <c r="D20" s="394"/>
      <c r="E20" s="389" t="str">
        <f t="shared" si="0"/>
        <v/>
      </c>
      <c r="F20" s="395"/>
      <c r="G20" s="389" t="str">
        <f t="shared" si="1"/>
        <v/>
      </c>
      <c r="H20" s="396" t="str">
        <f t="shared" si="2"/>
        <v/>
      </c>
      <c r="I20" s="397"/>
      <c r="J20" s="395"/>
      <c r="K20" s="398" t="str">
        <f t="shared" si="3"/>
        <v/>
      </c>
      <c r="Q20" s="93"/>
    </row>
    <row r="21" spans="1:17" ht="19.5" customHeight="1" x14ac:dyDescent="0.4">
      <c r="A21" s="93">
        <v>8</v>
      </c>
      <c r="B21" s="535"/>
      <c r="C21" s="536"/>
      <c r="D21" s="394"/>
      <c r="E21" s="389" t="str">
        <f t="shared" si="0"/>
        <v/>
      </c>
      <c r="F21" s="395"/>
      <c r="G21" s="389" t="str">
        <f t="shared" si="1"/>
        <v/>
      </c>
      <c r="H21" s="396" t="str">
        <f t="shared" si="2"/>
        <v/>
      </c>
      <c r="I21" s="397"/>
      <c r="J21" s="395"/>
      <c r="K21" s="398" t="str">
        <f t="shared" si="3"/>
        <v/>
      </c>
      <c r="Q21" s="93"/>
    </row>
    <row r="22" spans="1:17" ht="19.5" customHeight="1" x14ac:dyDescent="0.4">
      <c r="A22" s="93">
        <v>9</v>
      </c>
      <c r="B22" s="535"/>
      <c r="C22" s="536"/>
      <c r="D22" s="394"/>
      <c r="E22" s="389" t="str">
        <f t="shared" si="0"/>
        <v/>
      </c>
      <c r="F22" s="395"/>
      <c r="G22" s="389" t="str">
        <f t="shared" si="1"/>
        <v/>
      </c>
      <c r="H22" s="396" t="str">
        <f t="shared" si="2"/>
        <v/>
      </c>
      <c r="I22" s="397"/>
      <c r="J22" s="395"/>
      <c r="K22" s="398" t="str">
        <f t="shared" si="3"/>
        <v/>
      </c>
      <c r="Q22" s="93"/>
    </row>
    <row r="23" spans="1:17" ht="19.5" customHeight="1" x14ac:dyDescent="0.4">
      <c r="A23" s="93">
        <v>10</v>
      </c>
      <c r="B23" s="535"/>
      <c r="C23" s="536"/>
      <c r="D23" s="394"/>
      <c r="E23" s="389" t="str">
        <f t="shared" si="0"/>
        <v/>
      </c>
      <c r="F23" s="395"/>
      <c r="G23" s="389" t="str">
        <f t="shared" si="1"/>
        <v/>
      </c>
      <c r="H23" s="396" t="str">
        <f t="shared" si="2"/>
        <v/>
      </c>
      <c r="I23" s="397"/>
      <c r="J23" s="395"/>
      <c r="K23" s="398" t="str">
        <f t="shared" si="3"/>
        <v/>
      </c>
      <c r="Q23" s="93"/>
    </row>
    <row r="24" spans="1:17" ht="19.5" customHeight="1" x14ac:dyDescent="0.4">
      <c r="A24" s="93">
        <v>11</v>
      </c>
      <c r="B24" s="535"/>
      <c r="C24" s="536"/>
      <c r="D24" s="394"/>
      <c r="E24" s="389" t="str">
        <f t="shared" si="0"/>
        <v/>
      </c>
      <c r="F24" s="395"/>
      <c r="G24" s="389" t="str">
        <f t="shared" si="1"/>
        <v/>
      </c>
      <c r="H24" s="396" t="str">
        <f t="shared" si="2"/>
        <v/>
      </c>
      <c r="I24" s="397"/>
      <c r="J24" s="395"/>
      <c r="K24" s="398" t="str">
        <f t="shared" si="3"/>
        <v/>
      </c>
      <c r="Q24" s="93"/>
    </row>
    <row r="25" spans="1:17" ht="19.5" customHeight="1" x14ac:dyDescent="0.4">
      <c r="A25" s="93">
        <v>12</v>
      </c>
      <c r="B25" s="535"/>
      <c r="C25" s="536"/>
      <c r="D25" s="394"/>
      <c r="E25" s="389" t="str">
        <f t="shared" si="0"/>
        <v/>
      </c>
      <c r="F25" s="395"/>
      <c r="G25" s="389" t="str">
        <f t="shared" si="1"/>
        <v/>
      </c>
      <c r="H25" s="396" t="str">
        <f t="shared" si="2"/>
        <v/>
      </c>
      <c r="I25" s="397"/>
      <c r="J25" s="395"/>
      <c r="K25" s="398" t="str">
        <f t="shared" si="3"/>
        <v/>
      </c>
      <c r="Q25" s="93"/>
    </row>
    <row r="26" spans="1:17" ht="19.5" customHeight="1" x14ac:dyDescent="0.4">
      <c r="A26" s="93">
        <v>13</v>
      </c>
      <c r="B26" s="535"/>
      <c r="C26" s="536"/>
      <c r="D26" s="394"/>
      <c r="E26" s="389" t="str">
        <f t="shared" si="0"/>
        <v/>
      </c>
      <c r="F26" s="395"/>
      <c r="G26" s="389" t="str">
        <f t="shared" si="1"/>
        <v/>
      </c>
      <c r="H26" s="396" t="str">
        <f t="shared" si="2"/>
        <v/>
      </c>
      <c r="I26" s="397"/>
      <c r="J26" s="395"/>
      <c r="K26" s="398" t="str">
        <f t="shared" si="3"/>
        <v/>
      </c>
      <c r="Q26" s="93"/>
    </row>
    <row r="27" spans="1:17" ht="19.5" customHeight="1" x14ac:dyDescent="0.4">
      <c r="A27" s="93">
        <v>14</v>
      </c>
      <c r="B27" s="535"/>
      <c r="C27" s="536"/>
      <c r="D27" s="394"/>
      <c r="E27" s="389" t="str">
        <f t="shared" si="0"/>
        <v/>
      </c>
      <c r="F27" s="395"/>
      <c r="G27" s="389" t="str">
        <f t="shared" si="1"/>
        <v/>
      </c>
      <c r="H27" s="396" t="str">
        <f t="shared" si="2"/>
        <v/>
      </c>
      <c r="I27" s="397"/>
      <c r="J27" s="395"/>
      <c r="K27" s="398" t="str">
        <f t="shared" si="3"/>
        <v/>
      </c>
      <c r="Q27" s="93"/>
    </row>
    <row r="28" spans="1:17" ht="19.5" customHeight="1" x14ac:dyDescent="0.4">
      <c r="A28" s="93">
        <v>15</v>
      </c>
      <c r="B28" s="535"/>
      <c r="C28" s="536"/>
      <c r="D28" s="394"/>
      <c r="E28" s="389" t="str">
        <f t="shared" si="0"/>
        <v/>
      </c>
      <c r="F28" s="395"/>
      <c r="G28" s="389" t="str">
        <f t="shared" si="1"/>
        <v/>
      </c>
      <c r="H28" s="396" t="str">
        <f t="shared" si="2"/>
        <v/>
      </c>
      <c r="I28" s="397"/>
      <c r="J28" s="395"/>
      <c r="K28" s="398" t="str">
        <f t="shared" si="3"/>
        <v/>
      </c>
      <c r="Q28" s="93"/>
    </row>
    <row r="29" spans="1:17" ht="19.5" customHeight="1" x14ac:dyDescent="0.4">
      <c r="A29" s="93">
        <v>16</v>
      </c>
      <c r="B29" s="535"/>
      <c r="C29" s="536"/>
      <c r="D29" s="394"/>
      <c r="E29" s="389" t="str">
        <f t="shared" si="0"/>
        <v/>
      </c>
      <c r="F29" s="395"/>
      <c r="G29" s="389" t="str">
        <f t="shared" si="1"/>
        <v/>
      </c>
      <c r="H29" s="396" t="str">
        <f t="shared" si="2"/>
        <v/>
      </c>
      <c r="I29" s="397"/>
      <c r="J29" s="395"/>
      <c r="K29" s="398" t="str">
        <f t="shared" si="3"/>
        <v/>
      </c>
      <c r="Q29" s="93"/>
    </row>
    <row r="30" spans="1:17" ht="19.5" customHeight="1" x14ac:dyDescent="0.4">
      <c r="A30" s="93">
        <v>17</v>
      </c>
      <c r="B30" s="535"/>
      <c r="C30" s="536"/>
      <c r="D30" s="394"/>
      <c r="E30" s="389" t="str">
        <f t="shared" si="0"/>
        <v/>
      </c>
      <c r="F30" s="395"/>
      <c r="G30" s="389" t="str">
        <f t="shared" si="1"/>
        <v/>
      </c>
      <c r="H30" s="396" t="str">
        <f t="shared" si="2"/>
        <v/>
      </c>
      <c r="I30" s="397"/>
      <c r="J30" s="395"/>
      <c r="K30" s="398" t="str">
        <f t="shared" si="3"/>
        <v/>
      </c>
      <c r="Q30" s="93"/>
    </row>
    <row r="31" spans="1:17" ht="19.5" customHeight="1" x14ac:dyDescent="0.4">
      <c r="A31" s="93">
        <v>18</v>
      </c>
      <c r="B31" s="535"/>
      <c r="C31" s="536"/>
      <c r="D31" s="394"/>
      <c r="E31" s="389" t="str">
        <f t="shared" si="0"/>
        <v/>
      </c>
      <c r="F31" s="395"/>
      <c r="G31" s="389" t="str">
        <f t="shared" si="1"/>
        <v/>
      </c>
      <c r="H31" s="396" t="str">
        <f t="shared" si="2"/>
        <v/>
      </c>
      <c r="I31" s="397"/>
      <c r="J31" s="395"/>
      <c r="K31" s="398" t="str">
        <f t="shared" si="3"/>
        <v/>
      </c>
      <c r="Q31" s="93"/>
    </row>
    <row r="32" spans="1:17" ht="19.5" customHeight="1" x14ac:dyDescent="0.4">
      <c r="A32" s="93">
        <v>19</v>
      </c>
      <c r="B32" s="535"/>
      <c r="C32" s="536"/>
      <c r="D32" s="394"/>
      <c r="E32" s="389" t="str">
        <f t="shared" si="0"/>
        <v/>
      </c>
      <c r="F32" s="395"/>
      <c r="G32" s="389" t="str">
        <f t="shared" si="1"/>
        <v/>
      </c>
      <c r="H32" s="396" t="str">
        <f t="shared" si="2"/>
        <v/>
      </c>
      <c r="I32" s="397"/>
      <c r="J32" s="395"/>
      <c r="K32" s="398" t="str">
        <f t="shared" si="3"/>
        <v/>
      </c>
      <c r="Q32" s="93"/>
    </row>
    <row r="33" spans="1:17" ht="19.5" customHeight="1" x14ac:dyDescent="0.4">
      <c r="A33" s="93">
        <v>20</v>
      </c>
      <c r="B33" s="535"/>
      <c r="C33" s="536"/>
      <c r="D33" s="394"/>
      <c r="E33" s="389" t="str">
        <f t="shared" si="0"/>
        <v/>
      </c>
      <c r="F33" s="395"/>
      <c r="G33" s="389" t="str">
        <f t="shared" si="1"/>
        <v/>
      </c>
      <c r="H33" s="396" t="str">
        <f t="shared" si="2"/>
        <v/>
      </c>
      <c r="I33" s="397"/>
      <c r="J33" s="395"/>
      <c r="K33" s="398" t="str">
        <f t="shared" si="3"/>
        <v/>
      </c>
      <c r="Q33" s="93"/>
    </row>
    <row r="34" spans="1:17" ht="19.5" customHeight="1" x14ac:dyDescent="0.4">
      <c r="A34" s="93">
        <v>21</v>
      </c>
      <c r="B34" s="535"/>
      <c r="C34" s="536"/>
      <c r="D34" s="394"/>
      <c r="E34" s="389" t="str">
        <f t="shared" si="0"/>
        <v/>
      </c>
      <c r="F34" s="395"/>
      <c r="G34" s="389" t="str">
        <f t="shared" si="1"/>
        <v/>
      </c>
      <c r="H34" s="396" t="str">
        <f t="shared" si="2"/>
        <v/>
      </c>
      <c r="I34" s="397"/>
      <c r="J34" s="395"/>
      <c r="K34" s="398" t="str">
        <f t="shared" si="3"/>
        <v/>
      </c>
      <c r="Q34" s="93"/>
    </row>
    <row r="35" spans="1:17" ht="19.5" customHeight="1" x14ac:dyDescent="0.4">
      <c r="A35" s="93">
        <v>22</v>
      </c>
      <c r="B35" s="535"/>
      <c r="C35" s="536"/>
      <c r="D35" s="394"/>
      <c r="E35" s="389" t="str">
        <f t="shared" si="0"/>
        <v/>
      </c>
      <c r="F35" s="395"/>
      <c r="G35" s="389" t="str">
        <f t="shared" si="1"/>
        <v/>
      </c>
      <c r="H35" s="396" t="str">
        <f t="shared" si="2"/>
        <v/>
      </c>
      <c r="I35" s="397"/>
      <c r="J35" s="395"/>
      <c r="K35" s="398" t="str">
        <f t="shared" si="3"/>
        <v/>
      </c>
      <c r="Q35" s="93"/>
    </row>
    <row r="36" spans="1:17" ht="19.5" customHeight="1" x14ac:dyDescent="0.4">
      <c r="A36" s="93">
        <v>23</v>
      </c>
      <c r="B36" s="535"/>
      <c r="C36" s="536"/>
      <c r="D36" s="394"/>
      <c r="E36" s="389" t="str">
        <f t="shared" si="0"/>
        <v/>
      </c>
      <c r="F36" s="395"/>
      <c r="G36" s="389" t="str">
        <f t="shared" si="1"/>
        <v/>
      </c>
      <c r="H36" s="396" t="str">
        <f t="shared" si="2"/>
        <v/>
      </c>
      <c r="I36" s="397"/>
      <c r="J36" s="395"/>
      <c r="K36" s="398" t="str">
        <f t="shared" si="3"/>
        <v/>
      </c>
      <c r="Q36" s="93"/>
    </row>
    <row r="37" spans="1:17" ht="19.5" customHeight="1" x14ac:dyDescent="0.4">
      <c r="A37" s="93">
        <v>24</v>
      </c>
      <c r="B37" s="535"/>
      <c r="C37" s="536"/>
      <c r="D37" s="394"/>
      <c r="E37" s="389" t="str">
        <f t="shared" si="0"/>
        <v/>
      </c>
      <c r="F37" s="395"/>
      <c r="G37" s="389" t="str">
        <f t="shared" si="1"/>
        <v/>
      </c>
      <c r="H37" s="396" t="str">
        <f t="shared" si="2"/>
        <v/>
      </c>
      <c r="I37" s="397"/>
      <c r="J37" s="395"/>
      <c r="K37" s="398" t="str">
        <f t="shared" si="3"/>
        <v/>
      </c>
      <c r="Q37" s="93"/>
    </row>
    <row r="38" spans="1:17" ht="19.5" customHeight="1" x14ac:dyDescent="0.4">
      <c r="A38" s="93">
        <v>25</v>
      </c>
      <c r="B38" s="535"/>
      <c r="C38" s="536"/>
      <c r="D38" s="394"/>
      <c r="E38" s="389" t="str">
        <f t="shared" si="0"/>
        <v/>
      </c>
      <c r="F38" s="395"/>
      <c r="G38" s="389" t="str">
        <f t="shared" si="1"/>
        <v/>
      </c>
      <c r="H38" s="396" t="str">
        <f t="shared" si="2"/>
        <v/>
      </c>
      <c r="I38" s="397"/>
      <c r="J38" s="395"/>
      <c r="K38" s="398" t="str">
        <f t="shared" si="3"/>
        <v/>
      </c>
      <c r="Q38" s="93"/>
    </row>
    <row r="39" spans="1:17" ht="19.5" customHeight="1" x14ac:dyDescent="0.4">
      <c r="A39" s="93">
        <v>26</v>
      </c>
      <c r="B39" s="535"/>
      <c r="C39" s="536"/>
      <c r="D39" s="394"/>
      <c r="E39" s="389" t="str">
        <f t="shared" si="0"/>
        <v/>
      </c>
      <c r="F39" s="395"/>
      <c r="G39" s="389" t="str">
        <f t="shared" si="1"/>
        <v/>
      </c>
      <c r="H39" s="396" t="str">
        <f t="shared" si="2"/>
        <v/>
      </c>
      <c r="I39" s="397"/>
      <c r="J39" s="395"/>
      <c r="K39" s="398" t="str">
        <f t="shared" si="3"/>
        <v/>
      </c>
      <c r="Q39" s="93"/>
    </row>
    <row r="40" spans="1:17" ht="19.5" customHeight="1" x14ac:dyDescent="0.4">
      <c r="A40" s="93">
        <v>27</v>
      </c>
      <c r="B40" s="535"/>
      <c r="C40" s="536"/>
      <c r="D40" s="394"/>
      <c r="E40" s="389" t="str">
        <f t="shared" si="0"/>
        <v/>
      </c>
      <c r="F40" s="395"/>
      <c r="G40" s="389" t="str">
        <f t="shared" si="1"/>
        <v/>
      </c>
      <c r="H40" s="396" t="str">
        <f t="shared" si="2"/>
        <v/>
      </c>
      <c r="I40" s="397"/>
      <c r="J40" s="395"/>
      <c r="K40" s="398" t="str">
        <f t="shared" si="3"/>
        <v/>
      </c>
      <c r="Q40" s="93"/>
    </row>
    <row r="41" spans="1:17" ht="19.5" customHeight="1" x14ac:dyDescent="0.4">
      <c r="A41" s="93">
        <v>28</v>
      </c>
      <c r="B41" s="535"/>
      <c r="C41" s="536"/>
      <c r="D41" s="394"/>
      <c r="E41" s="389" t="str">
        <f t="shared" si="0"/>
        <v/>
      </c>
      <c r="F41" s="395"/>
      <c r="G41" s="389" t="str">
        <f t="shared" si="1"/>
        <v/>
      </c>
      <c r="H41" s="396" t="str">
        <f t="shared" si="2"/>
        <v/>
      </c>
      <c r="I41" s="397"/>
      <c r="J41" s="395"/>
      <c r="K41" s="398" t="str">
        <f t="shared" si="3"/>
        <v/>
      </c>
      <c r="Q41" s="93"/>
    </row>
    <row r="42" spans="1:17" ht="19.5" customHeight="1" x14ac:dyDescent="0.4">
      <c r="A42" s="93">
        <v>29</v>
      </c>
      <c r="B42" s="535"/>
      <c r="C42" s="536"/>
      <c r="D42" s="394"/>
      <c r="E42" s="389" t="str">
        <f t="shared" si="0"/>
        <v/>
      </c>
      <c r="F42" s="395"/>
      <c r="G42" s="389" t="str">
        <f t="shared" si="1"/>
        <v/>
      </c>
      <c r="H42" s="396" t="str">
        <f t="shared" si="2"/>
        <v/>
      </c>
      <c r="I42" s="397"/>
      <c r="J42" s="395"/>
      <c r="K42" s="398" t="str">
        <f t="shared" si="3"/>
        <v/>
      </c>
      <c r="Q42" s="93"/>
    </row>
    <row r="43" spans="1:17" ht="19.5" customHeight="1" x14ac:dyDescent="0.4">
      <c r="A43" s="93">
        <v>30</v>
      </c>
      <c r="B43" s="535"/>
      <c r="C43" s="536"/>
      <c r="D43" s="394"/>
      <c r="E43" s="389" t="str">
        <f t="shared" si="0"/>
        <v/>
      </c>
      <c r="F43" s="395"/>
      <c r="G43" s="389" t="str">
        <f t="shared" si="1"/>
        <v/>
      </c>
      <c r="H43" s="396" t="str">
        <f t="shared" si="2"/>
        <v/>
      </c>
      <c r="I43" s="397"/>
      <c r="J43" s="395"/>
      <c r="K43" s="398" t="str">
        <f t="shared" si="3"/>
        <v/>
      </c>
      <c r="Q43" s="93"/>
    </row>
    <row r="44" spans="1:17" ht="19.5" customHeight="1" x14ac:dyDescent="0.4">
      <c r="A44" s="93">
        <v>31</v>
      </c>
      <c r="B44" s="535"/>
      <c r="C44" s="536"/>
      <c r="D44" s="394"/>
      <c r="E44" s="389" t="str">
        <f t="shared" si="0"/>
        <v/>
      </c>
      <c r="F44" s="395"/>
      <c r="G44" s="389" t="str">
        <f t="shared" si="1"/>
        <v/>
      </c>
      <c r="H44" s="396" t="str">
        <f t="shared" si="2"/>
        <v/>
      </c>
      <c r="I44" s="397"/>
      <c r="J44" s="395"/>
      <c r="K44" s="398" t="str">
        <f t="shared" si="3"/>
        <v/>
      </c>
      <c r="Q44" s="93"/>
    </row>
    <row r="45" spans="1:17" ht="19.5" customHeight="1" x14ac:dyDescent="0.4">
      <c r="A45" s="93">
        <v>32</v>
      </c>
      <c r="B45" s="535"/>
      <c r="C45" s="536"/>
      <c r="D45" s="394"/>
      <c r="E45" s="389" t="str">
        <f t="shared" si="0"/>
        <v/>
      </c>
      <c r="F45" s="395"/>
      <c r="G45" s="389" t="str">
        <f t="shared" si="1"/>
        <v/>
      </c>
      <c r="H45" s="396" t="str">
        <f t="shared" si="2"/>
        <v/>
      </c>
      <c r="I45" s="397"/>
      <c r="J45" s="395"/>
      <c r="K45" s="398" t="str">
        <f t="shared" si="3"/>
        <v/>
      </c>
      <c r="Q45" s="93"/>
    </row>
    <row r="46" spans="1:17" ht="19.5" customHeight="1" x14ac:dyDescent="0.4">
      <c r="A46" s="93">
        <v>33</v>
      </c>
      <c r="B46" s="535"/>
      <c r="C46" s="536"/>
      <c r="D46" s="394"/>
      <c r="E46" s="399" t="str">
        <f t="shared" ref="E46:E63" si="4">+IF($B46="","",IF(OR(B$5="",$K46=0),0,$B$5*($K46/SUM($K$14:$K$63))))</f>
        <v/>
      </c>
      <c r="F46" s="395"/>
      <c r="G46" s="399" t="str">
        <f t="shared" ref="G46:G63" si="5">+IF($B46="","",IF(OR(C$5="",$K46=0),0,$C$5*($K46/SUM($K$14:$K$63))))</f>
        <v/>
      </c>
      <c r="H46" s="396" t="str">
        <f t="shared" ref="H46:H63" si="6">+IF(B46="","",IF($C$9="否",E46+G46,D46+F46))</f>
        <v/>
      </c>
      <c r="I46" s="397"/>
      <c r="J46" s="395"/>
      <c r="K46" s="398" t="str">
        <f t="shared" ref="K46:K63" si="7">+IF(B46="","",I46+J46)</f>
        <v/>
      </c>
      <c r="Q46" s="93"/>
    </row>
    <row r="47" spans="1:17" ht="19.5" customHeight="1" x14ac:dyDescent="0.4">
      <c r="A47" s="93">
        <v>34</v>
      </c>
      <c r="B47" s="535"/>
      <c r="C47" s="536"/>
      <c r="D47" s="394"/>
      <c r="E47" s="389" t="str">
        <f t="shared" si="4"/>
        <v/>
      </c>
      <c r="F47" s="395"/>
      <c r="G47" s="389" t="str">
        <f t="shared" si="5"/>
        <v/>
      </c>
      <c r="H47" s="396" t="str">
        <f t="shared" si="6"/>
        <v/>
      </c>
      <c r="I47" s="397"/>
      <c r="J47" s="395"/>
      <c r="K47" s="398" t="str">
        <f t="shared" si="7"/>
        <v/>
      </c>
      <c r="Q47" s="93"/>
    </row>
    <row r="48" spans="1:17" ht="19.5" customHeight="1" x14ac:dyDescent="0.4">
      <c r="A48" s="93">
        <v>35</v>
      </c>
      <c r="B48" s="535"/>
      <c r="C48" s="536"/>
      <c r="D48" s="394"/>
      <c r="E48" s="399" t="str">
        <f t="shared" si="4"/>
        <v/>
      </c>
      <c r="F48" s="395"/>
      <c r="G48" s="399" t="str">
        <f t="shared" si="5"/>
        <v/>
      </c>
      <c r="H48" s="396" t="str">
        <f t="shared" si="6"/>
        <v/>
      </c>
      <c r="I48" s="397"/>
      <c r="J48" s="395"/>
      <c r="K48" s="398" t="str">
        <f t="shared" si="7"/>
        <v/>
      </c>
      <c r="Q48" s="93"/>
    </row>
    <row r="49" spans="1:17" ht="19.5" customHeight="1" x14ac:dyDescent="0.4">
      <c r="A49" s="93">
        <v>36</v>
      </c>
      <c r="B49" s="535"/>
      <c r="C49" s="536"/>
      <c r="D49" s="394"/>
      <c r="E49" s="389" t="str">
        <f t="shared" si="4"/>
        <v/>
      </c>
      <c r="F49" s="395"/>
      <c r="G49" s="389" t="str">
        <f t="shared" si="5"/>
        <v/>
      </c>
      <c r="H49" s="396" t="str">
        <f t="shared" si="6"/>
        <v/>
      </c>
      <c r="I49" s="397"/>
      <c r="J49" s="395"/>
      <c r="K49" s="398" t="str">
        <f t="shared" si="7"/>
        <v/>
      </c>
      <c r="Q49" s="93"/>
    </row>
    <row r="50" spans="1:17" ht="19.5" customHeight="1" x14ac:dyDescent="0.4">
      <c r="A50" s="93">
        <v>37</v>
      </c>
      <c r="B50" s="535"/>
      <c r="C50" s="536"/>
      <c r="D50" s="394"/>
      <c r="E50" s="389" t="str">
        <f t="shared" si="4"/>
        <v/>
      </c>
      <c r="F50" s="395"/>
      <c r="G50" s="389" t="str">
        <f t="shared" si="5"/>
        <v/>
      </c>
      <c r="H50" s="396" t="str">
        <f t="shared" si="6"/>
        <v/>
      </c>
      <c r="I50" s="397"/>
      <c r="J50" s="395"/>
      <c r="K50" s="398" t="str">
        <f t="shared" si="7"/>
        <v/>
      </c>
      <c r="Q50" s="93"/>
    </row>
    <row r="51" spans="1:17" ht="19.5" customHeight="1" x14ac:dyDescent="0.4">
      <c r="A51" s="93">
        <v>38</v>
      </c>
      <c r="B51" s="535"/>
      <c r="C51" s="536"/>
      <c r="D51" s="394"/>
      <c r="E51" s="389" t="str">
        <f t="shared" si="4"/>
        <v/>
      </c>
      <c r="F51" s="395"/>
      <c r="G51" s="389" t="str">
        <f t="shared" si="5"/>
        <v/>
      </c>
      <c r="H51" s="396" t="str">
        <f t="shared" si="6"/>
        <v/>
      </c>
      <c r="I51" s="397"/>
      <c r="J51" s="395"/>
      <c r="K51" s="398" t="str">
        <f t="shared" si="7"/>
        <v/>
      </c>
      <c r="Q51" s="93"/>
    </row>
    <row r="52" spans="1:17" ht="19.5" customHeight="1" x14ac:dyDescent="0.4">
      <c r="A52" s="93">
        <v>39</v>
      </c>
      <c r="B52" s="535"/>
      <c r="C52" s="536"/>
      <c r="D52" s="394"/>
      <c r="E52" s="389" t="str">
        <f t="shared" si="4"/>
        <v/>
      </c>
      <c r="F52" s="395"/>
      <c r="G52" s="389" t="str">
        <f t="shared" si="5"/>
        <v/>
      </c>
      <c r="H52" s="396" t="str">
        <f t="shared" si="6"/>
        <v/>
      </c>
      <c r="I52" s="397"/>
      <c r="J52" s="395"/>
      <c r="K52" s="398" t="str">
        <f t="shared" si="7"/>
        <v/>
      </c>
      <c r="Q52" s="93"/>
    </row>
    <row r="53" spans="1:17" ht="19.5" customHeight="1" x14ac:dyDescent="0.4">
      <c r="A53" s="93">
        <v>40</v>
      </c>
      <c r="B53" s="535"/>
      <c r="C53" s="536"/>
      <c r="D53" s="394"/>
      <c r="E53" s="389" t="str">
        <f t="shared" si="4"/>
        <v/>
      </c>
      <c r="F53" s="395"/>
      <c r="G53" s="389" t="str">
        <f t="shared" si="5"/>
        <v/>
      </c>
      <c r="H53" s="396" t="str">
        <f t="shared" si="6"/>
        <v/>
      </c>
      <c r="I53" s="397"/>
      <c r="J53" s="395"/>
      <c r="K53" s="398" t="str">
        <f t="shared" si="7"/>
        <v/>
      </c>
      <c r="Q53" s="93"/>
    </row>
    <row r="54" spans="1:17" ht="19.5" customHeight="1" x14ac:dyDescent="0.4">
      <c r="A54" s="93">
        <v>41</v>
      </c>
      <c r="B54" s="535"/>
      <c r="C54" s="536"/>
      <c r="D54" s="394"/>
      <c r="E54" s="389" t="str">
        <f t="shared" si="4"/>
        <v/>
      </c>
      <c r="F54" s="395"/>
      <c r="G54" s="389" t="str">
        <f t="shared" si="5"/>
        <v/>
      </c>
      <c r="H54" s="396" t="str">
        <f t="shared" si="6"/>
        <v/>
      </c>
      <c r="I54" s="397"/>
      <c r="J54" s="395"/>
      <c r="K54" s="398" t="str">
        <f t="shared" si="7"/>
        <v/>
      </c>
      <c r="Q54" s="93"/>
    </row>
    <row r="55" spans="1:17" ht="19.5" customHeight="1" x14ac:dyDescent="0.4">
      <c r="A55" s="93">
        <v>42</v>
      </c>
      <c r="B55" s="535"/>
      <c r="C55" s="536"/>
      <c r="D55" s="394"/>
      <c r="E55" s="389" t="str">
        <f t="shared" si="4"/>
        <v/>
      </c>
      <c r="F55" s="395"/>
      <c r="G55" s="389" t="str">
        <f t="shared" si="5"/>
        <v/>
      </c>
      <c r="H55" s="396" t="str">
        <f t="shared" si="6"/>
        <v/>
      </c>
      <c r="I55" s="397"/>
      <c r="J55" s="395"/>
      <c r="K55" s="398" t="str">
        <f t="shared" si="7"/>
        <v/>
      </c>
      <c r="Q55" s="93"/>
    </row>
    <row r="56" spans="1:17" ht="19.5" customHeight="1" x14ac:dyDescent="0.4">
      <c r="A56" s="93">
        <v>43</v>
      </c>
      <c r="B56" s="535"/>
      <c r="C56" s="536"/>
      <c r="D56" s="394"/>
      <c r="E56" s="389" t="str">
        <f t="shared" si="4"/>
        <v/>
      </c>
      <c r="F56" s="395"/>
      <c r="G56" s="389" t="str">
        <f t="shared" si="5"/>
        <v/>
      </c>
      <c r="H56" s="396" t="str">
        <f t="shared" si="6"/>
        <v/>
      </c>
      <c r="I56" s="397"/>
      <c r="J56" s="395"/>
      <c r="K56" s="398" t="str">
        <f t="shared" si="7"/>
        <v/>
      </c>
      <c r="Q56" s="93"/>
    </row>
    <row r="57" spans="1:17" ht="19.5" customHeight="1" x14ac:dyDescent="0.4">
      <c r="A57" s="93">
        <v>44</v>
      </c>
      <c r="B57" s="535"/>
      <c r="C57" s="536"/>
      <c r="D57" s="394"/>
      <c r="E57" s="389" t="str">
        <f t="shared" si="4"/>
        <v/>
      </c>
      <c r="F57" s="395"/>
      <c r="G57" s="389" t="str">
        <f t="shared" si="5"/>
        <v/>
      </c>
      <c r="H57" s="396" t="str">
        <f t="shared" si="6"/>
        <v/>
      </c>
      <c r="I57" s="397"/>
      <c r="J57" s="395"/>
      <c r="K57" s="398" t="str">
        <f t="shared" si="7"/>
        <v/>
      </c>
      <c r="Q57" s="93"/>
    </row>
    <row r="58" spans="1:17" ht="19.5" customHeight="1" x14ac:dyDescent="0.4">
      <c r="A58" s="93">
        <v>45</v>
      </c>
      <c r="B58" s="535"/>
      <c r="C58" s="536"/>
      <c r="D58" s="394"/>
      <c r="E58" s="389" t="str">
        <f t="shared" si="4"/>
        <v/>
      </c>
      <c r="F58" s="395"/>
      <c r="G58" s="389" t="str">
        <f t="shared" si="5"/>
        <v/>
      </c>
      <c r="H58" s="396" t="str">
        <f t="shared" si="6"/>
        <v/>
      </c>
      <c r="I58" s="397"/>
      <c r="J58" s="395"/>
      <c r="K58" s="398" t="str">
        <f t="shared" si="7"/>
        <v/>
      </c>
      <c r="Q58" s="93"/>
    </row>
    <row r="59" spans="1:17" ht="19.5" customHeight="1" x14ac:dyDescent="0.4">
      <c r="A59" s="93">
        <v>46</v>
      </c>
      <c r="B59" s="535"/>
      <c r="C59" s="536"/>
      <c r="D59" s="394"/>
      <c r="E59" s="389" t="str">
        <f t="shared" si="4"/>
        <v/>
      </c>
      <c r="F59" s="395"/>
      <c r="G59" s="389" t="str">
        <f t="shared" si="5"/>
        <v/>
      </c>
      <c r="H59" s="396" t="str">
        <f t="shared" si="6"/>
        <v/>
      </c>
      <c r="I59" s="397"/>
      <c r="J59" s="395"/>
      <c r="K59" s="398" t="str">
        <f t="shared" si="7"/>
        <v/>
      </c>
      <c r="Q59" s="93"/>
    </row>
    <row r="60" spans="1:17" ht="19.5" customHeight="1" x14ac:dyDescent="0.4">
      <c r="A60" s="93">
        <v>47</v>
      </c>
      <c r="B60" s="535"/>
      <c r="C60" s="536"/>
      <c r="D60" s="394"/>
      <c r="E60" s="389" t="str">
        <f t="shared" si="4"/>
        <v/>
      </c>
      <c r="F60" s="395"/>
      <c r="G60" s="389" t="str">
        <f t="shared" si="5"/>
        <v/>
      </c>
      <c r="H60" s="396" t="str">
        <f t="shared" si="6"/>
        <v/>
      </c>
      <c r="I60" s="397"/>
      <c r="J60" s="395"/>
      <c r="K60" s="398" t="str">
        <f t="shared" si="7"/>
        <v/>
      </c>
      <c r="Q60" s="93"/>
    </row>
    <row r="61" spans="1:17" ht="19.5" customHeight="1" x14ac:dyDescent="0.4">
      <c r="A61" s="93">
        <v>48</v>
      </c>
      <c r="B61" s="535"/>
      <c r="C61" s="536"/>
      <c r="D61" s="394"/>
      <c r="E61" s="389" t="str">
        <f t="shared" si="4"/>
        <v/>
      </c>
      <c r="F61" s="395"/>
      <c r="G61" s="389" t="str">
        <f t="shared" si="5"/>
        <v/>
      </c>
      <c r="H61" s="396" t="str">
        <f t="shared" si="6"/>
        <v/>
      </c>
      <c r="I61" s="397"/>
      <c r="J61" s="395"/>
      <c r="K61" s="398" t="str">
        <f t="shared" si="7"/>
        <v/>
      </c>
      <c r="Q61" s="93"/>
    </row>
    <row r="62" spans="1:17" ht="19.5" customHeight="1" x14ac:dyDescent="0.4">
      <c r="A62" s="93">
        <v>49</v>
      </c>
      <c r="B62" s="535"/>
      <c r="C62" s="536"/>
      <c r="D62" s="394"/>
      <c r="E62" s="389" t="str">
        <f t="shared" si="4"/>
        <v/>
      </c>
      <c r="F62" s="395"/>
      <c r="G62" s="389" t="str">
        <f t="shared" si="5"/>
        <v/>
      </c>
      <c r="H62" s="396" t="str">
        <f t="shared" si="6"/>
        <v/>
      </c>
      <c r="I62" s="397"/>
      <c r="J62" s="395"/>
      <c r="K62" s="398" t="str">
        <f t="shared" si="7"/>
        <v/>
      </c>
      <c r="Q62" s="93"/>
    </row>
    <row r="63" spans="1:17" ht="19.5" customHeight="1" thickBot="1" x14ac:dyDescent="0.45">
      <c r="A63" s="93">
        <v>50</v>
      </c>
      <c r="B63" s="541"/>
      <c r="C63" s="542"/>
      <c r="D63" s="400"/>
      <c r="E63" s="401" t="str">
        <f t="shared" si="4"/>
        <v/>
      </c>
      <c r="F63" s="402"/>
      <c r="G63" s="401" t="str">
        <f t="shared" si="5"/>
        <v/>
      </c>
      <c r="H63" s="403" t="str">
        <f t="shared" si="6"/>
        <v/>
      </c>
      <c r="I63" s="404"/>
      <c r="J63" s="402"/>
      <c r="K63" s="405" t="str">
        <f t="shared" si="7"/>
        <v/>
      </c>
      <c r="Q63" s="93"/>
    </row>
    <row r="64" spans="1:17" ht="6.75" customHeight="1" x14ac:dyDescent="0.4">
      <c r="A64" s="91"/>
      <c r="B64" s="123"/>
      <c r="C64" s="123"/>
      <c r="D64" s="123"/>
      <c r="E64" s="97"/>
      <c r="F64" s="106"/>
      <c r="G64" s="124"/>
    </row>
    <row r="65" spans="1:7" ht="17.25" customHeight="1" x14ac:dyDescent="0.4">
      <c r="A65" s="91"/>
      <c r="B65" s="123"/>
      <c r="C65" s="123"/>
      <c r="D65" s="123"/>
      <c r="E65" s="97"/>
      <c r="F65" s="97"/>
      <c r="G65" s="125"/>
    </row>
    <row r="66" spans="1:7" ht="17.25" customHeight="1" x14ac:dyDescent="0.4">
      <c r="A66" s="91"/>
      <c r="B66" s="123"/>
      <c r="C66" s="123"/>
      <c r="D66" s="123"/>
      <c r="E66" s="97"/>
      <c r="F66" s="97"/>
      <c r="G66" s="125"/>
    </row>
  </sheetData>
  <sheetProtection algorithmName="SHA-512" hashValue="ipcsvyWY1TM794AU+toslv9TqyjGh2KmIRasCE9CKbpBoKM/W44F2CWLvfqRdXzzkWPKbjdj3X3d2h3bvOwW9w==" saltValue="GPlxvBbKAF4xexavw8OZIQ==" spinCount="100000" sheet="1" selectLockedCells="1"/>
  <mergeCells count="51">
    <mergeCell ref="B62:C62"/>
    <mergeCell ref="B57:C57"/>
    <mergeCell ref="B58:C58"/>
    <mergeCell ref="B59:C59"/>
    <mergeCell ref="B60:C60"/>
    <mergeCell ref="B61:C61"/>
    <mergeCell ref="B52:C52"/>
    <mergeCell ref="B53:C53"/>
    <mergeCell ref="B54:C54"/>
    <mergeCell ref="B55:C55"/>
    <mergeCell ref="B56:C56"/>
    <mergeCell ref="B24:C24"/>
    <mergeCell ref="B25:C25"/>
    <mergeCell ref="B26:C26"/>
    <mergeCell ref="B17:C17"/>
    <mergeCell ref="B18:C18"/>
    <mergeCell ref="B19:C19"/>
    <mergeCell ref="B20:C20"/>
    <mergeCell ref="B21:C21"/>
    <mergeCell ref="B63:C63"/>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33:C33"/>
    <mergeCell ref="B34:C34"/>
    <mergeCell ref="B35:C35"/>
    <mergeCell ref="B36:C36"/>
    <mergeCell ref="B13:C13"/>
    <mergeCell ref="B31:C31"/>
    <mergeCell ref="B32:C32"/>
    <mergeCell ref="B16:C16"/>
    <mergeCell ref="B27:C27"/>
    <mergeCell ref="B28:C28"/>
    <mergeCell ref="B29:C29"/>
    <mergeCell ref="B30:C30"/>
    <mergeCell ref="B14:C14"/>
    <mergeCell ref="B15:C15"/>
    <mergeCell ref="B22:C22"/>
    <mergeCell ref="B23:C23"/>
  </mergeCells>
  <phoneticPr fontId="3"/>
  <conditionalFormatting sqref="D15:D63">
    <cfRule type="expression" dxfId="67" priority="8">
      <formula>$B15=""</formula>
    </cfRule>
  </conditionalFormatting>
  <conditionalFormatting sqref="F15:F63">
    <cfRule type="expression" dxfId="66" priority="7">
      <formula>$B15=""</formula>
    </cfRule>
  </conditionalFormatting>
  <conditionalFormatting sqref="D14:D63 F14:F63">
    <cfRule type="expression" dxfId="65" priority="5">
      <formula>$C$9="否"</formula>
    </cfRule>
  </conditionalFormatting>
  <conditionalFormatting sqref="I15:J63">
    <cfRule type="expression" dxfId="64" priority="4">
      <formula>$B15=""</formula>
    </cfRule>
  </conditionalFormatting>
  <conditionalFormatting sqref="F15">
    <cfRule type="expression" dxfId="63" priority="3">
      <formula>$B15=""</formula>
    </cfRule>
  </conditionalFormatting>
  <conditionalFormatting sqref="F16:F41">
    <cfRule type="expression" dxfId="62" priority="2">
      <formula>$B16=""</formula>
    </cfRule>
  </conditionalFormatting>
  <conditionalFormatting sqref="F42:F63">
    <cfRule type="expression" dxfId="61" priority="1">
      <formula>$B42=""</formula>
    </cfRule>
  </conditionalFormatting>
  <dataValidations count="13">
    <dataValidation type="decimal" operator="greaterThanOrEqual" allowBlank="1" showInputMessage="1" showErrorMessage="1" sqref="B5:C5 J14:J63">
      <formula1>0</formula1>
    </dataValidation>
    <dataValidation type="list" allowBlank="1" showInputMessage="1" showErrorMessage="1" sqref="C9">
      <formula1>"可,否"</formula1>
    </dataValidation>
    <dataValidation type="whole" operator="greaterThanOrEqual" allowBlank="1" showInputMessage="1" showErrorMessage="1" sqref="I14:I63">
      <formula1>0</formula1>
    </dataValidation>
    <dataValidation type="custom" operator="greaterThanOrEqual" allowBlank="1" showInputMessage="1" showErrorMessage="1" error="入力された値は施設全体の常勤医師数を超えています。" sqref="D14">
      <formula1>AND(D14&gt;=0,D14&lt;=(B5-SUM(D15:D63)))</formula1>
    </dataValidation>
    <dataValidation type="custom" operator="greaterThanOrEqual" allowBlank="1" showInputMessage="1" showErrorMessage="1" error="入力された値は施設全体の常勤医師数を超えています。" sqref="D15">
      <formula1>AND(D15&gt;=0,D15&lt;=(B5-SUM(D14,D16:D63)))</formula1>
    </dataValidation>
    <dataValidation type="custom" operator="greaterThanOrEqual" allowBlank="1" showInputMessage="1" showErrorMessage="1" error="入力された値は施設全体の常勤医師数を超えています。" sqref="D63">
      <formula1>AND(D63&gt;=0,D63&lt;=($B$5-SUM(D$14:D42)))</formula1>
    </dataValidation>
    <dataValidation type="custom" operator="greaterThanOrEqual" allowBlank="1" showInputMessage="1" showErrorMessage="1" error="入力された値は施設全体の非常勤医師数を超えています。" sqref="F14">
      <formula1>AND(F14&gt;=0,F14&lt;=(C5-SUM(F15:F63)))</formula1>
    </dataValidation>
    <dataValidation type="custom" operator="greaterThanOrEqual" allowBlank="1" showInputMessage="1" showErrorMessage="1" error="入力された値は施設全体の非常勤医師数を超えています。" sqref="F15">
      <formula1>AND(F15&gt;=0,F15&lt;=(C5-SUM(F14,F16:F63)))</formula1>
    </dataValidation>
    <dataValidation type="custom" operator="greaterThanOrEqual" allowBlank="1" showInputMessage="1" showErrorMessage="1" error="入力された値は施設全体の非常勤医師数を超えています。" sqref="F63">
      <formula1>AND(F63&gt;=0,F63&lt;=($C$5-SUM(F$14:F42)))</formula1>
    </dataValidation>
    <dataValidation type="custom" operator="greaterThanOrEqual" allowBlank="1" showInputMessage="1" showErrorMessage="1" error="入力された値は施設全体の常勤医師数を超えています。" sqref="D42:D62">
      <formula1>AND(D42&gt;=0,D42&lt;=($B$5-SUM(D$14:D41,D$63)))</formula1>
    </dataValidation>
    <dataValidation type="custom" operator="greaterThanOrEqual" allowBlank="1" showInputMessage="1" showErrorMessage="1" error="入力された値は施設全体の非常勤医師数を超えています。" sqref="F42:F62">
      <formula1>AND(F42&gt;=0,F42&lt;=($C$5-SUM(F$14:F41,F$63)))</formula1>
    </dataValidation>
    <dataValidation type="custom" operator="greaterThanOrEqual" allowBlank="1" showInputMessage="1" showErrorMessage="1" error="入力された値は施設全体の常勤医師数を超えています。" sqref="D16:D41">
      <formula1>AND(D16&gt;=0,D16&lt;=($B$5-SUM(D$14:D15,D17:D$63)))</formula1>
    </dataValidation>
    <dataValidation type="custom" operator="greaterThanOrEqual" allowBlank="1" showInputMessage="1" showErrorMessage="1" error="入力された値は施設全体の非常勤医師数を超えています。" sqref="F16:F41">
      <formula1>AND(F16&gt;=0,F16&lt;=($C$5-SUM(F$14:F15,F17:F$63)))</formula1>
    </dataValidation>
  </dataValidations>
  <pageMargins left="0.70866141732283472" right="0.70866141732283472" top="0.74803149606299213" bottom="0.74803149606299213" header="0.31496062992125984" footer="0.31496062992125984"/>
  <pageSetup paperSize="9" scale="73" firstPageNumber="2" fitToWidth="0" fitToHeight="0" orientation="portrait" useFirstPageNumber="1" r:id="rId1"/>
  <headerFooter differentFirst="1">
    <oddFooter>&amp;C&amp;14&amp;P ページ</oddFooter>
    <firstFooter>&amp;C&amp;14&amp;P ページ</firstFooter>
  </headerFooter>
  <rowBreaks count="1" manualBreakCount="1">
    <brk id="6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64"/>
  <sheetViews>
    <sheetView showGridLines="0" zoomScaleNormal="100" zoomScaleSheetLayoutView="100" workbookViewId="0">
      <selection activeCell="D7" sqref="D7"/>
    </sheetView>
  </sheetViews>
  <sheetFormatPr defaultColWidth="9" defaultRowHeight="15.75" x14ac:dyDescent="0.4"/>
  <cols>
    <col min="1" max="1" width="4" style="4" bestFit="1" customWidth="1"/>
    <col min="2" max="3" width="12.75" style="108" customWidth="1"/>
    <col min="4" max="7" width="14.375" style="108" customWidth="1"/>
    <col min="8" max="8" width="1" style="4" customWidth="1"/>
    <col min="9" max="9" width="3" style="4" customWidth="1"/>
    <col min="10" max="11" width="14.375" style="4" customWidth="1"/>
    <col min="12" max="16384" width="9" style="4"/>
  </cols>
  <sheetData>
    <row r="1" spans="1:7" ht="10.5" customHeight="1" x14ac:dyDescent="0.4"/>
    <row r="2" spans="1:7" ht="15.75" customHeight="1" x14ac:dyDescent="0.4">
      <c r="A2" s="91"/>
      <c r="B2" s="305" t="s">
        <v>668</v>
      </c>
      <c r="C2" s="93"/>
      <c r="D2" s="93"/>
      <c r="E2" s="93"/>
      <c r="F2" s="93"/>
      <c r="G2" s="93"/>
    </row>
    <row r="3" spans="1:7" s="128" customFormat="1" ht="15" customHeight="1" x14ac:dyDescent="0.4">
      <c r="A3" s="126"/>
      <c r="B3" s="298" t="s">
        <v>1135</v>
      </c>
      <c r="C3" s="93"/>
      <c r="D3" s="93"/>
      <c r="E3" s="93"/>
      <c r="F3" s="93"/>
      <c r="G3" s="127"/>
    </row>
    <row r="4" spans="1:7" s="128" customFormat="1" ht="15" customHeight="1" x14ac:dyDescent="0.4">
      <c r="A4" s="126"/>
      <c r="B4" s="298" t="s">
        <v>1136</v>
      </c>
      <c r="C4" s="93"/>
      <c r="D4" s="93"/>
      <c r="E4" s="93"/>
      <c r="F4" s="93"/>
      <c r="G4" s="127"/>
    </row>
    <row r="5" spans="1:7" s="128" customFormat="1" ht="15" customHeight="1" thickBot="1" x14ac:dyDescent="0.45">
      <c r="A5" s="126"/>
      <c r="B5" s="298"/>
      <c r="C5" s="93"/>
      <c r="D5" s="93"/>
      <c r="E5" s="93"/>
      <c r="F5" s="93"/>
      <c r="G5" s="127"/>
    </row>
    <row r="6" spans="1:7" ht="57" customHeight="1" thickBot="1" x14ac:dyDescent="0.45">
      <c r="A6" s="91"/>
      <c r="B6" s="543" t="s">
        <v>1038</v>
      </c>
      <c r="C6" s="544"/>
      <c r="D6" s="129" t="s">
        <v>899</v>
      </c>
      <c r="E6" s="129" t="s">
        <v>898</v>
      </c>
      <c r="F6" s="129" t="s">
        <v>900</v>
      </c>
      <c r="G6" s="130" t="s">
        <v>656</v>
      </c>
    </row>
    <row r="7" spans="1:7" ht="17.25" customHeight="1" x14ac:dyDescent="0.4">
      <c r="A7" s="93">
        <v>1</v>
      </c>
      <c r="B7" s="545" t="str">
        <f>+IF(様式２!B14="","",様式２!B14)</f>
        <v/>
      </c>
      <c r="C7" s="546"/>
      <c r="D7" s="406"/>
      <c r="E7" s="407"/>
      <c r="F7" s="408"/>
      <c r="G7" s="409" t="str">
        <f>+IF(COUNT(D7:F7)=3,E7/((D7+F7)/2),"")</f>
        <v/>
      </c>
    </row>
    <row r="8" spans="1:7" ht="17.25" customHeight="1" x14ac:dyDescent="0.4">
      <c r="A8" s="93">
        <v>2</v>
      </c>
      <c r="B8" s="547" t="str">
        <f>+IF(様式２!B15="","",様式２!B15)</f>
        <v/>
      </c>
      <c r="C8" s="548"/>
      <c r="D8" s="410"/>
      <c r="E8" s="411"/>
      <c r="F8" s="412"/>
      <c r="G8" s="413" t="str">
        <f t="shared" ref="G8:G56" si="0">+IF(COUNT(D8:F8)=3,E8/((D8+F8)/2),"")</f>
        <v/>
      </c>
    </row>
    <row r="9" spans="1:7" ht="17.25" customHeight="1" x14ac:dyDescent="0.4">
      <c r="A9" s="93">
        <v>3</v>
      </c>
      <c r="B9" s="547" t="str">
        <f>+IF(様式２!B16="","",様式２!B16)</f>
        <v/>
      </c>
      <c r="C9" s="548"/>
      <c r="D9" s="410"/>
      <c r="E9" s="411"/>
      <c r="F9" s="412"/>
      <c r="G9" s="413" t="str">
        <f t="shared" si="0"/>
        <v/>
      </c>
    </row>
    <row r="10" spans="1:7" ht="17.25" customHeight="1" x14ac:dyDescent="0.4">
      <c r="A10" s="93">
        <v>4</v>
      </c>
      <c r="B10" s="547" t="str">
        <f>+IF(様式２!B17="","",様式２!B17)</f>
        <v/>
      </c>
      <c r="C10" s="548"/>
      <c r="D10" s="410"/>
      <c r="E10" s="411"/>
      <c r="F10" s="412"/>
      <c r="G10" s="413" t="str">
        <f t="shared" si="0"/>
        <v/>
      </c>
    </row>
    <row r="11" spans="1:7" ht="17.25" customHeight="1" x14ac:dyDescent="0.4">
      <c r="A11" s="93">
        <v>5</v>
      </c>
      <c r="B11" s="547" t="str">
        <f>+IF(様式２!B18="","",様式２!B18)</f>
        <v/>
      </c>
      <c r="C11" s="548"/>
      <c r="D11" s="410"/>
      <c r="E11" s="411"/>
      <c r="F11" s="412"/>
      <c r="G11" s="413" t="str">
        <f t="shared" si="0"/>
        <v/>
      </c>
    </row>
    <row r="12" spans="1:7" ht="17.25" customHeight="1" x14ac:dyDescent="0.4">
      <c r="A12" s="93">
        <v>6</v>
      </c>
      <c r="B12" s="547" t="str">
        <f>+IF(様式２!B19="","",様式２!B19)</f>
        <v/>
      </c>
      <c r="C12" s="548"/>
      <c r="D12" s="410"/>
      <c r="E12" s="411"/>
      <c r="F12" s="412"/>
      <c r="G12" s="413" t="str">
        <f t="shared" si="0"/>
        <v/>
      </c>
    </row>
    <row r="13" spans="1:7" ht="17.25" customHeight="1" x14ac:dyDescent="0.4">
      <c r="A13" s="93">
        <v>7</v>
      </c>
      <c r="B13" s="547" t="str">
        <f>+IF(様式２!B20="","",様式２!B20)</f>
        <v/>
      </c>
      <c r="C13" s="548"/>
      <c r="D13" s="410"/>
      <c r="E13" s="411"/>
      <c r="F13" s="412"/>
      <c r="G13" s="413" t="str">
        <f t="shared" si="0"/>
        <v/>
      </c>
    </row>
    <row r="14" spans="1:7" ht="17.25" customHeight="1" x14ac:dyDescent="0.4">
      <c r="A14" s="93">
        <v>8</v>
      </c>
      <c r="B14" s="547" t="str">
        <f>+IF(様式２!B21="","",様式２!B21)</f>
        <v/>
      </c>
      <c r="C14" s="548"/>
      <c r="D14" s="410"/>
      <c r="E14" s="411"/>
      <c r="F14" s="412"/>
      <c r="G14" s="413" t="str">
        <f t="shared" si="0"/>
        <v/>
      </c>
    </row>
    <row r="15" spans="1:7" ht="17.25" customHeight="1" x14ac:dyDescent="0.4">
      <c r="A15" s="93">
        <v>9</v>
      </c>
      <c r="B15" s="547" t="str">
        <f>+IF(様式２!B22="","",様式２!B22)</f>
        <v/>
      </c>
      <c r="C15" s="548"/>
      <c r="D15" s="410"/>
      <c r="E15" s="411"/>
      <c r="F15" s="412"/>
      <c r="G15" s="413" t="str">
        <f t="shared" si="0"/>
        <v/>
      </c>
    </row>
    <row r="16" spans="1:7" ht="17.25" customHeight="1" x14ac:dyDescent="0.4">
      <c r="A16" s="93">
        <v>10</v>
      </c>
      <c r="B16" s="547" t="str">
        <f>+IF(様式２!B23="","",様式２!B23)</f>
        <v/>
      </c>
      <c r="C16" s="548"/>
      <c r="D16" s="410"/>
      <c r="E16" s="411"/>
      <c r="F16" s="412"/>
      <c r="G16" s="413" t="str">
        <f t="shared" si="0"/>
        <v/>
      </c>
    </row>
    <row r="17" spans="1:7" ht="17.25" customHeight="1" x14ac:dyDescent="0.4">
      <c r="A17" s="93">
        <v>11</v>
      </c>
      <c r="B17" s="547" t="str">
        <f>+IF(様式２!B24="","",様式２!B24)</f>
        <v/>
      </c>
      <c r="C17" s="548"/>
      <c r="D17" s="410"/>
      <c r="E17" s="411"/>
      <c r="F17" s="412"/>
      <c r="G17" s="413" t="str">
        <f t="shared" si="0"/>
        <v/>
      </c>
    </row>
    <row r="18" spans="1:7" ht="17.25" customHeight="1" x14ac:dyDescent="0.4">
      <c r="A18" s="93">
        <v>12</v>
      </c>
      <c r="B18" s="547" t="str">
        <f>+IF(様式２!B25="","",様式２!B25)</f>
        <v/>
      </c>
      <c r="C18" s="548"/>
      <c r="D18" s="410"/>
      <c r="E18" s="411"/>
      <c r="F18" s="412"/>
      <c r="G18" s="413" t="str">
        <f t="shared" si="0"/>
        <v/>
      </c>
    </row>
    <row r="19" spans="1:7" ht="17.25" customHeight="1" x14ac:dyDescent="0.4">
      <c r="A19" s="93">
        <v>13</v>
      </c>
      <c r="B19" s="547" t="str">
        <f>+IF(様式２!B26="","",様式２!B26)</f>
        <v/>
      </c>
      <c r="C19" s="548"/>
      <c r="D19" s="410"/>
      <c r="E19" s="411"/>
      <c r="F19" s="412"/>
      <c r="G19" s="413" t="str">
        <f t="shared" si="0"/>
        <v/>
      </c>
    </row>
    <row r="20" spans="1:7" ht="17.25" customHeight="1" x14ac:dyDescent="0.4">
      <c r="A20" s="93">
        <v>14</v>
      </c>
      <c r="B20" s="547" t="str">
        <f>+IF(様式２!B27="","",様式２!B27)</f>
        <v/>
      </c>
      <c r="C20" s="548"/>
      <c r="D20" s="410"/>
      <c r="E20" s="411"/>
      <c r="F20" s="412"/>
      <c r="G20" s="413" t="str">
        <f t="shared" si="0"/>
        <v/>
      </c>
    </row>
    <row r="21" spans="1:7" ht="17.25" customHeight="1" x14ac:dyDescent="0.4">
      <c r="A21" s="93">
        <v>15</v>
      </c>
      <c r="B21" s="547" t="str">
        <f>+IF(様式２!B28="","",様式２!B28)</f>
        <v/>
      </c>
      <c r="C21" s="548"/>
      <c r="D21" s="410"/>
      <c r="E21" s="411"/>
      <c r="F21" s="412"/>
      <c r="G21" s="413" t="str">
        <f t="shared" si="0"/>
        <v/>
      </c>
    </row>
    <row r="22" spans="1:7" ht="17.25" customHeight="1" x14ac:dyDescent="0.4">
      <c r="A22" s="93">
        <v>16</v>
      </c>
      <c r="B22" s="547" t="str">
        <f>+IF(様式２!B29="","",様式２!B29)</f>
        <v/>
      </c>
      <c r="C22" s="548"/>
      <c r="D22" s="410"/>
      <c r="E22" s="411"/>
      <c r="F22" s="412"/>
      <c r="G22" s="413" t="str">
        <f t="shared" si="0"/>
        <v/>
      </c>
    </row>
    <row r="23" spans="1:7" ht="17.25" customHeight="1" x14ac:dyDescent="0.4">
      <c r="A23" s="93">
        <v>17</v>
      </c>
      <c r="B23" s="547" t="str">
        <f>+IF(様式２!B30="","",様式２!B30)</f>
        <v/>
      </c>
      <c r="C23" s="548"/>
      <c r="D23" s="410"/>
      <c r="E23" s="411"/>
      <c r="F23" s="412"/>
      <c r="G23" s="413" t="str">
        <f t="shared" si="0"/>
        <v/>
      </c>
    </row>
    <row r="24" spans="1:7" ht="17.25" customHeight="1" x14ac:dyDescent="0.4">
      <c r="A24" s="93">
        <v>18</v>
      </c>
      <c r="B24" s="547" t="str">
        <f>+IF(様式２!B31="","",様式２!B31)</f>
        <v/>
      </c>
      <c r="C24" s="548"/>
      <c r="D24" s="410"/>
      <c r="E24" s="411"/>
      <c r="F24" s="412"/>
      <c r="G24" s="413" t="str">
        <f t="shared" si="0"/>
        <v/>
      </c>
    </row>
    <row r="25" spans="1:7" ht="17.25" customHeight="1" x14ac:dyDescent="0.4">
      <c r="A25" s="93">
        <v>19</v>
      </c>
      <c r="B25" s="547" t="str">
        <f>+IF(様式２!B32="","",様式２!B32)</f>
        <v/>
      </c>
      <c r="C25" s="548"/>
      <c r="D25" s="410"/>
      <c r="E25" s="411"/>
      <c r="F25" s="412"/>
      <c r="G25" s="413" t="str">
        <f t="shared" si="0"/>
        <v/>
      </c>
    </row>
    <row r="26" spans="1:7" ht="17.25" customHeight="1" x14ac:dyDescent="0.4">
      <c r="A26" s="93">
        <v>20</v>
      </c>
      <c r="B26" s="547" t="str">
        <f>+IF(様式２!B33="","",様式２!B33)</f>
        <v/>
      </c>
      <c r="C26" s="548"/>
      <c r="D26" s="410"/>
      <c r="E26" s="411"/>
      <c r="F26" s="412"/>
      <c r="G26" s="413" t="str">
        <f t="shared" si="0"/>
        <v/>
      </c>
    </row>
    <row r="27" spans="1:7" ht="17.25" customHeight="1" x14ac:dyDescent="0.4">
      <c r="A27" s="93">
        <v>21</v>
      </c>
      <c r="B27" s="547" t="str">
        <f>+IF(様式２!B34="","",様式２!B34)</f>
        <v/>
      </c>
      <c r="C27" s="548"/>
      <c r="D27" s="410"/>
      <c r="E27" s="411"/>
      <c r="F27" s="412"/>
      <c r="G27" s="413" t="str">
        <f t="shared" si="0"/>
        <v/>
      </c>
    </row>
    <row r="28" spans="1:7" ht="17.25" customHeight="1" x14ac:dyDescent="0.4">
      <c r="A28" s="93">
        <v>22</v>
      </c>
      <c r="B28" s="547" t="str">
        <f>+IF(様式２!B35="","",様式２!B35)</f>
        <v/>
      </c>
      <c r="C28" s="548"/>
      <c r="D28" s="410"/>
      <c r="E28" s="411"/>
      <c r="F28" s="412"/>
      <c r="G28" s="413" t="str">
        <f t="shared" si="0"/>
        <v/>
      </c>
    </row>
    <row r="29" spans="1:7" ht="17.25" customHeight="1" x14ac:dyDescent="0.4">
      <c r="A29" s="93">
        <v>23</v>
      </c>
      <c r="B29" s="547" t="str">
        <f>+IF(様式２!B36="","",様式２!B36)</f>
        <v/>
      </c>
      <c r="C29" s="548"/>
      <c r="D29" s="410"/>
      <c r="E29" s="411"/>
      <c r="F29" s="412"/>
      <c r="G29" s="413" t="str">
        <f t="shared" si="0"/>
        <v/>
      </c>
    </row>
    <row r="30" spans="1:7" ht="17.25" customHeight="1" x14ac:dyDescent="0.4">
      <c r="A30" s="93">
        <v>24</v>
      </c>
      <c r="B30" s="547" t="str">
        <f>+IF(様式２!B37="","",様式２!B37)</f>
        <v/>
      </c>
      <c r="C30" s="548"/>
      <c r="D30" s="410"/>
      <c r="E30" s="411"/>
      <c r="F30" s="412"/>
      <c r="G30" s="413" t="str">
        <f t="shared" si="0"/>
        <v/>
      </c>
    </row>
    <row r="31" spans="1:7" ht="17.25" customHeight="1" x14ac:dyDescent="0.4">
      <c r="A31" s="93">
        <v>25</v>
      </c>
      <c r="B31" s="547" t="str">
        <f>+IF(様式２!B38="","",様式２!B38)</f>
        <v/>
      </c>
      <c r="C31" s="548"/>
      <c r="D31" s="410"/>
      <c r="E31" s="411"/>
      <c r="F31" s="412"/>
      <c r="G31" s="413" t="str">
        <f t="shared" si="0"/>
        <v/>
      </c>
    </row>
    <row r="32" spans="1:7" ht="17.25" customHeight="1" x14ac:dyDescent="0.4">
      <c r="A32" s="93">
        <v>26</v>
      </c>
      <c r="B32" s="547" t="str">
        <f>+IF(様式２!B39="","",様式２!B39)</f>
        <v/>
      </c>
      <c r="C32" s="548"/>
      <c r="D32" s="410"/>
      <c r="E32" s="411"/>
      <c r="F32" s="412"/>
      <c r="G32" s="413" t="str">
        <f t="shared" si="0"/>
        <v/>
      </c>
    </row>
    <row r="33" spans="1:7" ht="17.25" customHeight="1" x14ac:dyDescent="0.4">
      <c r="A33" s="93">
        <v>27</v>
      </c>
      <c r="B33" s="547" t="str">
        <f>+IF(様式２!B40="","",様式２!B40)</f>
        <v/>
      </c>
      <c r="C33" s="548"/>
      <c r="D33" s="410"/>
      <c r="E33" s="411"/>
      <c r="F33" s="412"/>
      <c r="G33" s="413" t="str">
        <f t="shared" si="0"/>
        <v/>
      </c>
    </row>
    <row r="34" spans="1:7" ht="17.25" customHeight="1" x14ac:dyDescent="0.4">
      <c r="A34" s="93">
        <v>28</v>
      </c>
      <c r="B34" s="547" t="str">
        <f>+IF(様式２!B41="","",様式２!B41)</f>
        <v/>
      </c>
      <c r="C34" s="548"/>
      <c r="D34" s="410"/>
      <c r="E34" s="411"/>
      <c r="F34" s="412"/>
      <c r="G34" s="413" t="str">
        <f t="shared" si="0"/>
        <v/>
      </c>
    </row>
    <row r="35" spans="1:7" ht="17.25" customHeight="1" x14ac:dyDescent="0.4">
      <c r="A35" s="93">
        <v>29</v>
      </c>
      <c r="B35" s="547" t="str">
        <f>+IF(様式２!B42="","",様式２!B42)</f>
        <v/>
      </c>
      <c r="C35" s="548"/>
      <c r="D35" s="410"/>
      <c r="E35" s="411"/>
      <c r="F35" s="412"/>
      <c r="G35" s="413" t="str">
        <f t="shared" si="0"/>
        <v/>
      </c>
    </row>
    <row r="36" spans="1:7" ht="17.25" customHeight="1" x14ac:dyDescent="0.4">
      <c r="A36" s="93">
        <v>30</v>
      </c>
      <c r="B36" s="547" t="str">
        <f>+IF(様式２!B43="","",様式２!B43)</f>
        <v/>
      </c>
      <c r="C36" s="548"/>
      <c r="D36" s="414"/>
      <c r="E36" s="415"/>
      <c r="F36" s="416"/>
      <c r="G36" s="413" t="str">
        <f t="shared" si="0"/>
        <v/>
      </c>
    </row>
    <row r="37" spans="1:7" ht="17.25" customHeight="1" x14ac:dyDescent="0.4">
      <c r="A37" s="93">
        <v>31</v>
      </c>
      <c r="B37" s="547" t="str">
        <f>+IF(様式２!B44="","",様式２!B44)</f>
        <v/>
      </c>
      <c r="C37" s="548"/>
      <c r="D37" s="414"/>
      <c r="E37" s="415"/>
      <c r="F37" s="416"/>
      <c r="G37" s="413" t="str">
        <f t="shared" si="0"/>
        <v/>
      </c>
    </row>
    <row r="38" spans="1:7" ht="17.25" customHeight="1" x14ac:dyDescent="0.4">
      <c r="A38" s="93">
        <v>32</v>
      </c>
      <c r="B38" s="547" t="str">
        <f>+IF(様式２!B45="","",様式２!B45)</f>
        <v/>
      </c>
      <c r="C38" s="548"/>
      <c r="D38" s="414"/>
      <c r="E38" s="415"/>
      <c r="F38" s="416"/>
      <c r="G38" s="413" t="str">
        <f t="shared" si="0"/>
        <v/>
      </c>
    </row>
    <row r="39" spans="1:7" ht="17.25" customHeight="1" x14ac:dyDescent="0.4">
      <c r="A39" s="93">
        <v>33</v>
      </c>
      <c r="B39" s="547" t="str">
        <f>+IF(様式２!B46="","",様式２!B46)</f>
        <v/>
      </c>
      <c r="C39" s="548"/>
      <c r="D39" s="414"/>
      <c r="E39" s="415"/>
      <c r="F39" s="416"/>
      <c r="G39" s="413" t="str">
        <f t="shared" si="0"/>
        <v/>
      </c>
    </row>
    <row r="40" spans="1:7" ht="17.25" customHeight="1" x14ac:dyDescent="0.4">
      <c r="A40" s="93">
        <v>34</v>
      </c>
      <c r="B40" s="547" t="str">
        <f>+IF(様式２!B47="","",様式２!B47)</f>
        <v/>
      </c>
      <c r="C40" s="548"/>
      <c r="D40" s="414"/>
      <c r="E40" s="415"/>
      <c r="F40" s="416"/>
      <c r="G40" s="413" t="str">
        <f t="shared" si="0"/>
        <v/>
      </c>
    </row>
    <row r="41" spans="1:7" ht="17.25" customHeight="1" x14ac:dyDescent="0.4">
      <c r="A41" s="93">
        <v>35</v>
      </c>
      <c r="B41" s="547" t="str">
        <f>+IF(様式２!B48="","",様式２!B48)</f>
        <v/>
      </c>
      <c r="C41" s="548"/>
      <c r="D41" s="414"/>
      <c r="E41" s="415"/>
      <c r="F41" s="416"/>
      <c r="G41" s="413" t="str">
        <f t="shared" si="0"/>
        <v/>
      </c>
    </row>
    <row r="42" spans="1:7" ht="17.25" customHeight="1" x14ac:dyDescent="0.4">
      <c r="A42" s="93">
        <v>36</v>
      </c>
      <c r="B42" s="547" t="str">
        <f>+IF(様式２!B49="","",様式２!B49)</f>
        <v/>
      </c>
      <c r="C42" s="548"/>
      <c r="D42" s="414"/>
      <c r="E42" s="415"/>
      <c r="F42" s="416"/>
      <c r="G42" s="413" t="str">
        <f t="shared" si="0"/>
        <v/>
      </c>
    </row>
    <row r="43" spans="1:7" ht="17.25" customHeight="1" x14ac:dyDescent="0.4">
      <c r="A43" s="93">
        <v>37</v>
      </c>
      <c r="B43" s="547" t="str">
        <f>+IF(様式２!B50="","",様式２!B50)</f>
        <v/>
      </c>
      <c r="C43" s="548"/>
      <c r="D43" s="414"/>
      <c r="E43" s="415"/>
      <c r="F43" s="416"/>
      <c r="G43" s="413" t="str">
        <f t="shared" si="0"/>
        <v/>
      </c>
    </row>
    <row r="44" spans="1:7" ht="17.25" customHeight="1" x14ac:dyDescent="0.4">
      <c r="A44" s="93">
        <v>38</v>
      </c>
      <c r="B44" s="547" t="str">
        <f>+IF(様式２!B51="","",様式２!B51)</f>
        <v/>
      </c>
      <c r="C44" s="548"/>
      <c r="D44" s="410"/>
      <c r="E44" s="411"/>
      <c r="F44" s="412"/>
      <c r="G44" s="413" t="str">
        <f t="shared" si="0"/>
        <v/>
      </c>
    </row>
    <row r="45" spans="1:7" ht="17.25" customHeight="1" x14ac:dyDescent="0.4">
      <c r="A45" s="93">
        <v>39</v>
      </c>
      <c r="B45" s="547" t="str">
        <f>+IF(様式２!B52="","",様式２!B52)</f>
        <v/>
      </c>
      <c r="C45" s="548"/>
      <c r="D45" s="410"/>
      <c r="E45" s="411"/>
      <c r="F45" s="412"/>
      <c r="G45" s="413" t="str">
        <f t="shared" si="0"/>
        <v/>
      </c>
    </row>
    <row r="46" spans="1:7" ht="17.25" customHeight="1" x14ac:dyDescent="0.4">
      <c r="A46" s="93">
        <v>40</v>
      </c>
      <c r="B46" s="547" t="str">
        <f>+IF(様式２!B53="","",様式２!B53)</f>
        <v/>
      </c>
      <c r="C46" s="548"/>
      <c r="D46" s="410"/>
      <c r="E46" s="411"/>
      <c r="F46" s="412"/>
      <c r="G46" s="413" t="str">
        <f t="shared" si="0"/>
        <v/>
      </c>
    </row>
    <row r="47" spans="1:7" ht="17.25" customHeight="1" x14ac:dyDescent="0.4">
      <c r="A47" s="93">
        <v>41</v>
      </c>
      <c r="B47" s="547" t="str">
        <f>+IF(様式２!B54="","",様式２!B54)</f>
        <v/>
      </c>
      <c r="C47" s="548"/>
      <c r="D47" s="414"/>
      <c r="E47" s="415"/>
      <c r="F47" s="416"/>
      <c r="G47" s="413" t="str">
        <f t="shared" si="0"/>
        <v/>
      </c>
    </row>
    <row r="48" spans="1:7" ht="17.25" customHeight="1" x14ac:dyDescent="0.4">
      <c r="A48" s="93">
        <v>42</v>
      </c>
      <c r="B48" s="547" t="str">
        <f>+IF(様式２!B55="","",様式２!B55)</f>
        <v/>
      </c>
      <c r="C48" s="548"/>
      <c r="D48" s="414"/>
      <c r="E48" s="415"/>
      <c r="F48" s="416"/>
      <c r="G48" s="413" t="str">
        <f t="shared" si="0"/>
        <v/>
      </c>
    </row>
    <row r="49" spans="1:8" ht="17.25" customHeight="1" x14ac:dyDescent="0.4">
      <c r="A49" s="93">
        <v>43</v>
      </c>
      <c r="B49" s="547" t="str">
        <f>+IF(様式２!B56="","",様式２!B56)</f>
        <v/>
      </c>
      <c r="C49" s="548"/>
      <c r="D49" s="414"/>
      <c r="E49" s="415"/>
      <c r="F49" s="416"/>
      <c r="G49" s="413" t="str">
        <f t="shared" si="0"/>
        <v/>
      </c>
    </row>
    <row r="50" spans="1:8" ht="17.25" customHeight="1" x14ac:dyDescent="0.4">
      <c r="A50" s="93">
        <v>44</v>
      </c>
      <c r="B50" s="547" t="str">
        <f>+IF(様式２!B57="","",様式２!B57)</f>
        <v/>
      </c>
      <c r="C50" s="548"/>
      <c r="D50" s="414"/>
      <c r="E50" s="415"/>
      <c r="F50" s="416"/>
      <c r="G50" s="413" t="str">
        <f t="shared" si="0"/>
        <v/>
      </c>
    </row>
    <row r="51" spans="1:8" ht="17.25" customHeight="1" x14ac:dyDescent="0.4">
      <c r="A51" s="93">
        <v>45</v>
      </c>
      <c r="B51" s="547" t="str">
        <f>+IF(様式２!B58="","",様式２!B58)</f>
        <v/>
      </c>
      <c r="C51" s="548"/>
      <c r="D51" s="414"/>
      <c r="E51" s="415"/>
      <c r="F51" s="416"/>
      <c r="G51" s="413" t="str">
        <f t="shared" si="0"/>
        <v/>
      </c>
    </row>
    <row r="52" spans="1:8" ht="17.25" customHeight="1" x14ac:dyDescent="0.4">
      <c r="A52" s="93">
        <v>46</v>
      </c>
      <c r="B52" s="547" t="str">
        <f>+IF(様式２!B59="","",様式２!B59)</f>
        <v/>
      </c>
      <c r="C52" s="548"/>
      <c r="D52" s="414"/>
      <c r="E52" s="415"/>
      <c r="F52" s="416"/>
      <c r="G52" s="413" t="str">
        <f t="shared" si="0"/>
        <v/>
      </c>
    </row>
    <row r="53" spans="1:8" ht="17.25" customHeight="1" x14ac:dyDescent="0.4">
      <c r="A53" s="93">
        <v>47</v>
      </c>
      <c r="B53" s="547" t="str">
        <f>+IF(様式２!B60="","",様式２!B60)</f>
        <v/>
      </c>
      <c r="C53" s="548"/>
      <c r="D53" s="414"/>
      <c r="E53" s="415"/>
      <c r="F53" s="416"/>
      <c r="G53" s="413" t="str">
        <f t="shared" si="0"/>
        <v/>
      </c>
    </row>
    <row r="54" spans="1:8" ht="17.25" customHeight="1" x14ac:dyDescent="0.4">
      <c r="A54" s="93">
        <v>48</v>
      </c>
      <c r="B54" s="547" t="str">
        <f>+IF(様式２!B61="","",様式２!B61)</f>
        <v/>
      </c>
      <c r="C54" s="548"/>
      <c r="D54" s="414"/>
      <c r="E54" s="415"/>
      <c r="F54" s="416"/>
      <c r="G54" s="413" t="str">
        <f t="shared" si="0"/>
        <v/>
      </c>
    </row>
    <row r="55" spans="1:8" ht="17.25" customHeight="1" x14ac:dyDescent="0.4">
      <c r="A55" s="93">
        <v>49</v>
      </c>
      <c r="B55" s="547" t="str">
        <f>+IF(様式２!B62="","",様式２!B62)</f>
        <v/>
      </c>
      <c r="C55" s="548"/>
      <c r="D55" s="414"/>
      <c r="E55" s="415"/>
      <c r="F55" s="416"/>
      <c r="G55" s="413" t="str">
        <f t="shared" si="0"/>
        <v/>
      </c>
    </row>
    <row r="56" spans="1:8" ht="17.25" customHeight="1" thickBot="1" x14ac:dyDescent="0.45">
      <c r="A56" s="93">
        <v>50</v>
      </c>
      <c r="B56" s="549" t="str">
        <f>+IF(様式２!B63="","",様式２!B63)</f>
        <v/>
      </c>
      <c r="C56" s="550"/>
      <c r="D56" s="417"/>
      <c r="E56" s="418"/>
      <c r="F56" s="419"/>
      <c r="G56" s="420" t="str">
        <f t="shared" si="0"/>
        <v/>
      </c>
    </row>
    <row r="57" spans="1:8" ht="15.95" customHeight="1" x14ac:dyDescent="0.4">
      <c r="A57" s="91"/>
      <c r="B57" s="123"/>
      <c r="C57" s="123"/>
      <c r="D57" s="123"/>
      <c r="E57" s="97"/>
      <c r="F57" s="97"/>
      <c r="G57" s="125"/>
    </row>
    <row r="58" spans="1:8" x14ac:dyDescent="0.4">
      <c r="A58" s="91"/>
      <c r="B58" s="94" t="s">
        <v>671</v>
      </c>
      <c r="C58" s="93"/>
      <c r="D58" s="93"/>
      <c r="E58" s="93"/>
      <c r="F58" s="93"/>
      <c r="G58" s="93"/>
    </row>
    <row r="59" spans="1:8" ht="3.75" customHeight="1" x14ac:dyDescent="0.4">
      <c r="A59" s="91"/>
      <c r="B59" s="94"/>
      <c r="C59" s="93"/>
      <c r="D59" s="93"/>
      <c r="E59" s="93"/>
      <c r="F59" s="93"/>
      <c r="G59" s="93"/>
    </row>
    <row r="60" spans="1:8" ht="3" customHeight="1" x14ac:dyDescent="0.4">
      <c r="A60" s="91"/>
      <c r="B60" s="131"/>
      <c r="C60" s="132"/>
      <c r="D60" s="132"/>
      <c r="E60" s="132"/>
      <c r="F60" s="132"/>
      <c r="G60" s="132"/>
      <c r="H60" s="133"/>
    </row>
    <row r="61" spans="1:8" ht="18.75" customHeight="1" x14ac:dyDescent="0.4">
      <c r="A61" s="91"/>
      <c r="B61" s="551" t="s">
        <v>653</v>
      </c>
      <c r="C61" s="552" t="s">
        <v>655</v>
      </c>
      <c r="D61" s="552"/>
      <c r="E61" s="552"/>
      <c r="F61" s="552"/>
      <c r="G61" s="552"/>
      <c r="H61" s="134"/>
    </row>
    <row r="62" spans="1:8" ht="19.5" customHeight="1" x14ac:dyDescent="0.4">
      <c r="A62" s="91"/>
      <c r="B62" s="551"/>
      <c r="C62" s="553" t="s">
        <v>654</v>
      </c>
      <c r="D62" s="553"/>
      <c r="E62" s="553"/>
      <c r="F62" s="553"/>
      <c r="G62" s="553"/>
      <c r="H62" s="134"/>
    </row>
    <row r="63" spans="1:8" ht="3" customHeight="1" x14ac:dyDescent="0.4">
      <c r="A63" s="91"/>
      <c r="B63" s="135"/>
      <c r="C63" s="136"/>
      <c r="D63" s="136"/>
      <c r="E63" s="137"/>
      <c r="F63" s="137"/>
      <c r="G63" s="138"/>
      <c r="H63" s="139"/>
    </row>
    <row r="64" spans="1:8" ht="17.25" customHeight="1" x14ac:dyDescent="0.4">
      <c r="A64" s="91"/>
      <c r="B64" s="123"/>
      <c r="C64" s="123"/>
      <c r="D64" s="123"/>
      <c r="E64" s="97"/>
      <c r="F64" s="97"/>
      <c r="G64" s="125"/>
    </row>
  </sheetData>
  <sheetProtection algorithmName="SHA-512" hashValue="+CJ7m9c5OSdTX/IpOLw1+jYLwUAt69sJw+I1GRzjThNKmbAYj64QgdMaSxoWljbmmavHin3drtNc0mSn0NsPgg==" saltValue="p/ziH8ROEfUZDgaUyt1D3Q==" spinCount="100000" sheet="1" selectLockedCells="1"/>
  <mergeCells count="54">
    <mergeCell ref="B51:C51"/>
    <mergeCell ref="B52:C52"/>
    <mergeCell ref="B53:C53"/>
    <mergeCell ref="B54:C54"/>
    <mergeCell ref="B55:C55"/>
    <mergeCell ref="B46:C46"/>
    <mergeCell ref="B47:C47"/>
    <mergeCell ref="B48:C48"/>
    <mergeCell ref="B49:C49"/>
    <mergeCell ref="B50:C50"/>
    <mergeCell ref="B34:C34"/>
    <mergeCell ref="B35:C35"/>
    <mergeCell ref="B56:C56"/>
    <mergeCell ref="B61:B62"/>
    <mergeCell ref="C61:G61"/>
    <mergeCell ref="C62:G62"/>
    <mergeCell ref="B36:C36"/>
    <mergeCell ref="B37:C37"/>
    <mergeCell ref="B38:C38"/>
    <mergeCell ref="B39:C39"/>
    <mergeCell ref="B40:C40"/>
    <mergeCell ref="B41:C41"/>
    <mergeCell ref="B42:C42"/>
    <mergeCell ref="B43:C43"/>
    <mergeCell ref="B44:C44"/>
    <mergeCell ref="B45:C45"/>
    <mergeCell ref="B33:C33"/>
    <mergeCell ref="B22:C22"/>
    <mergeCell ref="B23:C23"/>
    <mergeCell ref="B24:C24"/>
    <mergeCell ref="B25:C25"/>
    <mergeCell ref="B26:C26"/>
    <mergeCell ref="B27:C27"/>
    <mergeCell ref="B28:C28"/>
    <mergeCell ref="B29:C29"/>
    <mergeCell ref="B30:C30"/>
    <mergeCell ref="B31:C31"/>
    <mergeCell ref="B32:C32"/>
    <mergeCell ref="B6:C6"/>
    <mergeCell ref="B7:C7"/>
    <mergeCell ref="B8:C8"/>
    <mergeCell ref="B9:C9"/>
    <mergeCell ref="B21:C21"/>
    <mergeCell ref="B10:C10"/>
    <mergeCell ref="B11:C11"/>
    <mergeCell ref="B12:C12"/>
    <mergeCell ref="B13:C13"/>
    <mergeCell ref="B14:C14"/>
    <mergeCell ref="B15:C15"/>
    <mergeCell ref="B16:C16"/>
    <mergeCell ref="B17:C17"/>
    <mergeCell ref="B18:C18"/>
    <mergeCell ref="B19:C19"/>
    <mergeCell ref="B20:C20"/>
  </mergeCells>
  <phoneticPr fontId="3"/>
  <conditionalFormatting sqref="D8:F56">
    <cfRule type="expression" dxfId="60" priority="2">
      <formula>$B8=""</formula>
    </cfRule>
  </conditionalFormatting>
  <dataValidations count="1">
    <dataValidation type="decimal" operator="greaterThanOrEqual" allowBlank="1" showInputMessage="1" showErrorMessage="1" sqref="D7:F56">
      <formula1>0</formula1>
    </dataValidation>
  </dataValidations>
  <pageMargins left="0.70866141732283472" right="0.70866141732283472" top="0.74803149606299213" bottom="0.74803149606299213" header="0.31496062992125984" footer="0.31496062992125984"/>
  <pageSetup paperSize="9" scale="91" firstPageNumber="4" orientation="portrait" useFirstPageNumber="1" r:id="rId1"/>
  <headerFooter>
    <oddFooter>&amp;C&amp;P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69"/>
  <sheetViews>
    <sheetView showGridLines="0" zoomScaleNormal="100" zoomScaleSheetLayoutView="100" workbookViewId="0">
      <selection activeCell="D12" sqref="D12"/>
    </sheetView>
  </sheetViews>
  <sheetFormatPr defaultColWidth="9" defaultRowHeight="15.75" x14ac:dyDescent="0.4"/>
  <cols>
    <col min="1" max="1" width="3.5" style="4" bestFit="1" customWidth="1"/>
    <col min="2" max="3" width="8.125" style="108" customWidth="1"/>
    <col min="4" max="7" width="14.375" style="108" customWidth="1"/>
    <col min="8" max="8" width="3.125" style="108" customWidth="1"/>
    <col min="9" max="9" width="1.375" style="4" customWidth="1"/>
    <col min="10" max="16384" width="9" style="4"/>
  </cols>
  <sheetData>
    <row r="1" spans="1:8" ht="15.75" customHeight="1" x14ac:dyDescent="0.4"/>
    <row r="2" spans="1:8" s="128" customFormat="1" ht="17.25" customHeight="1" x14ac:dyDescent="0.4">
      <c r="A2" s="126"/>
      <c r="B2" s="92" t="s">
        <v>707</v>
      </c>
      <c r="C2" s="140"/>
      <c r="D2" s="140"/>
      <c r="E2" s="141"/>
      <c r="F2" s="142"/>
      <c r="G2" s="127"/>
      <c r="H2" s="127"/>
    </row>
    <row r="3" spans="1:8" s="128" customFormat="1" x14ac:dyDescent="0.4">
      <c r="A3" s="126"/>
      <c r="B3" s="94" t="s">
        <v>1137</v>
      </c>
      <c r="C3" s="127"/>
      <c r="D3" s="127"/>
      <c r="E3" s="127"/>
      <c r="F3" s="127"/>
      <c r="G3" s="127"/>
      <c r="H3" s="127"/>
    </row>
    <row r="4" spans="1:8" s="128" customFormat="1" x14ac:dyDescent="0.4">
      <c r="A4" s="126"/>
      <c r="B4" s="94" t="s">
        <v>1138</v>
      </c>
      <c r="C4" s="127"/>
      <c r="D4" s="127"/>
      <c r="E4" s="127"/>
      <c r="F4" s="127"/>
      <c r="G4" s="127"/>
      <c r="H4" s="127"/>
    </row>
    <row r="5" spans="1:8" s="128" customFormat="1" x14ac:dyDescent="0.4">
      <c r="A5" s="126"/>
      <c r="B5" s="94" t="s">
        <v>1122</v>
      </c>
      <c r="C5" s="127"/>
      <c r="D5" s="127"/>
      <c r="E5" s="127"/>
      <c r="F5" s="127"/>
      <c r="G5" s="127"/>
      <c r="H5" s="127"/>
    </row>
    <row r="6" spans="1:8" s="128" customFormat="1" x14ac:dyDescent="0.4">
      <c r="A6" s="126"/>
      <c r="B6" s="94" t="s">
        <v>1123</v>
      </c>
      <c r="C6" s="127"/>
      <c r="D6" s="127"/>
      <c r="E6" s="127"/>
      <c r="F6" s="127"/>
      <c r="G6" s="127"/>
      <c r="H6" s="127"/>
    </row>
    <row r="7" spans="1:8" s="128" customFormat="1" x14ac:dyDescent="0.4">
      <c r="A7" s="126"/>
      <c r="B7" s="94" t="s">
        <v>1169</v>
      </c>
      <c r="C7" s="127"/>
      <c r="D7" s="127"/>
      <c r="E7" s="127"/>
      <c r="F7" s="127"/>
      <c r="G7" s="127"/>
      <c r="H7" s="127"/>
    </row>
    <row r="8" spans="1:8" ht="6" customHeight="1" thickBot="1" x14ac:dyDescent="0.45">
      <c r="A8" s="91"/>
      <c r="B8" s="94"/>
      <c r="C8" s="93"/>
      <c r="D8" s="93"/>
      <c r="E8" s="93"/>
      <c r="F8" s="93"/>
      <c r="G8" s="93"/>
      <c r="H8" s="93"/>
    </row>
    <row r="9" spans="1:8" s="128" customFormat="1" ht="55.5" customHeight="1" thickBot="1" x14ac:dyDescent="0.45">
      <c r="A9" s="126"/>
      <c r="B9" s="557" t="s">
        <v>1121</v>
      </c>
      <c r="C9" s="558"/>
      <c r="D9" s="554" t="s">
        <v>1213</v>
      </c>
      <c r="E9" s="555"/>
      <c r="F9" s="555"/>
      <c r="G9" s="556"/>
      <c r="H9" s="565" t="s">
        <v>1037</v>
      </c>
    </row>
    <row r="10" spans="1:8" s="128" customFormat="1" ht="41.1" customHeight="1" x14ac:dyDescent="0.4">
      <c r="A10" s="126"/>
      <c r="B10" s="559"/>
      <c r="C10" s="560"/>
      <c r="D10" s="143" t="s">
        <v>652</v>
      </c>
      <c r="E10" s="143" t="s">
        <v>647</v>
      </c>
      <c r="F10" s="143" t="s">
        <v>705</v>
      </c>
      <c r="G10" s="144" t="s">
        <v>650</v>
      </c>
      <c r="H10" s="566"/>
    </row>
    <row r="11" spans="1:8" s="128" customFormat="1" ht="20.25" customHeight="1" thickBot="1" x14ac:dyDescent="0.45">
      <c r="A11" s="126"/>
      <c r="B11" s="561"/>
      <c r="C11" s="562"/>
      <c r="D11" s="145" t="s">
        <v>649</v>
      </c>
      <c r="E11" s="145" t="s">
        <v>648</v>
      </c>
      <c r="F11" s="145" t="s">
        <v>649</v>
      </c>
      <c r="G11" s="146" t="s">
        <v>651</v>
      </c>
      <c r="H11" s="567"/>
    </row>
    <row r="12" spans="1:8" s="128" customFormat="1" ht="15.4" customHeight="1" x14ac:dyDescent="0.4">
      <c r="A12" s="354">
        <v>1</v>
      </c>
      <c r="B12" s="545" t="str">
        <f>+IF(様式２!B14="","",様式２!B14)</f>
        <v/>
      </c>
      <c r="C12" s="546"/>
      <c r="D12" s="147"/>
      <c r="E12" s="148"/>
      <c r="F12" s="148"/>
      <c r="G12" s="149"/>
      <c r="H12" s="294"/>
    </row>
    <row r="13" spans="1:8" s="128" customFormat="1" ht="15.4" customHeight="1" x14ac:dyDescent="0.4">
      <c r="A13" s="354">
        <v>2</v>
      </c>
      <c r="B13" s="547" t="str">
        <f>+IF(様式２!B15="","",様式２!B15)</f>
        <v/>
      </c>
      <c r="C13" s="548"/>
      <c r="D13" s="150"/>
      <c r="E13" s="151"/>
      <c r="F13" s="151"/>
      <c r="G13" s="152"/>
      <c r="H13" s="295"/>
    </row>
    <row r="14" spans="1:8" s="128" customFormat="1" ht="15.4" customHeight="1" x14ac:dyDescent="0.4">
      <c r="A14" s="354">
        <v>3</v>
      </c>
      <c r="B14" s="547" t="str">
        <f>+IF(様式２!B16="","",様式２!B16)</f>
        <v/>
      </c>
      <c r="C14" s="548"/>
      <c r="D14" s="150"/>
      <c r="E14" s="151"/>
      <c r="F14" s="151"/>
      <c r="G14" s="152"/>
      <c r="H14" s="295"/>
    </row>
    <row r="15" spans="1:8" s="128" customFormat="1" ht="15.4" customHeight="1" x14ac:dyDescent="0.4">
      <c r="A15" s="354">
        <v>4</v>
      </c>
      <c r="B15" s="547" t="str">
        <f>+IF(様式２!B17="","",様式２!B17)</f>
        <v/>
      </c>
      <c r="C15" s="548"/>
      <c r="D15" s="150"/>
      <c r="E15" s="151"/>
      <c r="F15" s="151"/>
      <c r="G15" s="152"/>
      <c r="H15" s="295"/>
    </row>
    <row r="16" spans="1:8" s="128" customFormat="1" ht="15.4" customHeight="1" x14ac:dyDescent="0.4">
      <c r="A16" s="354">
        <v>5</v>
      </c>
      <c r="B16" s="547" t="str">
        <f>+IF(様式２!B18="","",様式２!B18)</f>
        <v/>
      </c>
      <c r="C16" s="548"/>
      <c r="D16" s="150"/>
      <c r="E16" s="151"/>
      <c r="F16" s="151"/>
      <c r="G16" s="152"/>
      <c r="H16" s="295"/>
    </row>
    <row r="17" spans="1:8" s="128" customFormat="1" ht="15.4" customHeight="1" x14ac:dyDescent="0.4">
      <c r="A17" s="354">
        <v>6</v>
      </c>
      <c r="B17" s="547" t="str">
        <f>+IF(様式２!B19="","",様式２!B19)</f>
        <v/>
      </c>
      <c r="C17" s="548"/>
      <c r="D17" s="150"/>
      <c r="E17" s="151"/>
      <c r="F17" s="151"/>
      <c r="G17" s="152"/>
      <c r="H17" s="295"/>
    </row>
    <row r="18" spans="1:8" s="128" customFormat="1" ht="15.4" customHeight="1" x14ac:dyDescent="0.4">
      <c r="A18" s="354">
        <v>7</v>
      </c>
      <c r="B18" s="547" t="str">
        <f>+IF(様式２!B20="","",様式２!B20)</f>
        <v/>
      </c>
      <c r="C18" s="548"/>
      <c r="D18" s="150"/>
      <c r="E18" s="151"/>
      <c r="F18" s="151"/>
      <c r="G18" s="152"/>
      <c r="H18" s="295"/>
    </row>
    <row r="19" spans="1:8" s="128" customFormat="1" ht="15.4" customHeight="1" x14ac:dyDescent="0.4">
      <c r="A19" s="354">
        <v>8</v>
      </c>
      <c r="B19" s="547" t="str">
        <f>+IF(様式２!B21="","",様式２!B21)</f>
        <v/>
      </c>
      <c r="C19" s="548"/>
      <c r="D19" s="150"/>
      <c r="E19" s="151"/>
      <c r="F19" s="151"/>
      <c r="G19" s="152"/>
      <c r="H19" s="295"/>
    </row>
    <row r="20" spans="1:8" s="128" customFormat="1" ht="15.4" customHeight="1" x14ac:dyDescent="0.4">
      <c r="A20" s="354">
        <v>9</v>
      </c>
      <c r="B20" s="547" t="str">
        <f>+IF(様式２!B22="","",様式２!B22)</f>
        <v/>
      </c>
      <c r="C20" s="548"/>
      <c r="D20" s="150"/>
      <c r="E20" s="151"/>
      <c r="F20" s="151"/>
      <c r="G20" s="152"/>
      <c r="H20" s="295"/>
    </row>
    <row r="21" spans="1:8" s="128" customFormat="1" ht="15.4" customHeight="1" x14ac:dyDescent="0.4">
      <c r="A21" s="354">
        <v>10</v>
      </c>
      <c r="B21" s="547" t="str">
        <f>+IF(様式２!B23="","",様式２!B23)</f>
        <v/>
      </c>
      <c r="C21" s="548"/>
      <c r="D21" s="150"/>
      <c r="E21" s="151"/>
      <c r="F21" s="151"/>
      <c r="G21" s="152"/>
      <c r="H21" s="295"/>
    </row>
    <row r="22" spans="1:8" s="128" customFormat="1" ht="15.4" customHeight="1" x14ac:dyDescent="0.4">
      <c r="A22" s="354">
        <v>11</v>
      </c>
      <c r="B22" s="547" t="str">
        <f>+IF(様式２!B24="","",様式２!B24)</f>
        <v/>
      </c>
      <c r="C22" s="548"/>
      <c r="D22" s="150"/>
      <c r="E22" s="151"/>
      <c r="F22" s="151"/>
      <c r="G22" s="152"/>
      <c r="H22" s="295"/>
    </row>
    <row r="23" spans="1:8" s="128" customFormat="1" ht="15.4" customHeight="1" x14ac:dyDescent="0.4">
      <c r="A23" s="354">
        <v>12</v>
      </c>
      <c r="B23" s="547" t="str">
        <f>+IF(様式２!B25="","",様式２!B25)</f>
        <v/>
      </c>
      <c r="C23" s="548"/>
      <c r="D23" s="150"/>
      <c r="E23" s="151"/>
      <c r="F23" s="151"/>
      <c r="G23" s="152"/>
      <c r="H23" s="295"/>
    </row>
    <row r="24" spans="1:8" s="128" customFormat="1" ht="15.4" customHeight="1" x14ac:dyDescent="0.4">
      <c r="A24" s="354">
        <v>13</v>
      </c>
      <c r="B24" s="547" t="str">
        <f>+IF(様式２!B26="","",様式２!B26)</f>
        <v/>
      </c>
      <c r="C24" s="548"/>
      <c r="D24" s="150"/>
      <c r="E24" s="151"/>
      <c r="F24" s="151"/>
      <c r="G24" s="152"/>
      <c r="H24" s="295"/>
    </row>
    <row r="25" spans="1:8" s="128" customFormat="1" ht="15.4" customHeight="1" x14ac:dyDescent="0.4">
      <c r="A25" s="354">
        <v>14</v>
      </c>
      <c r="B25" s="547" t="str">
        <f>+IF(様式２!B27="","",様式２!B27)</f>
        <v/>
      </c>
      <c r="C25" s="548"/>
      <c r="D25" s="150"/>
      <c r="E25" s="151"/>
      <c r="F25" s="151"/>
      <c r="G25" s="152"/>
      <c r="H25" s="295"/>
    </row>
    <row r="26" spans="1:8" s="128" customFormat="1" ht="15.4" customHeight="1" x14ac:dyDescent="0.4">
      <c r="A26" s="354">
        <v>15</v>
      </c>
      <c r="B26" s="547" t="str">
        <f>+IF(様式２!B28="","",様式２!B28)</f>
        <v/>
      </c>
      <c r="C26" s="548"/>
      <c r="D26" s="150"/>
      <c r="E26" s="151"/>
      <c r="F26" s="151"/>
      <c r="G26" s="152"/>
      <c r="H26" s="295"/>
    </row>
    <row r="27" spans="1:8" s="128" customFormat="1" ht="15.4" customHeight="1" x14ac:dyDescent="0.4">
      <c r="A27" s="354">
        <v>16</v>
      </c>
      <c r="B27" s="547" t="str">
        <f>+IF(様式２!B29="","",様式２!B29)</f>
        <v/>
      </c>
      <c r="C27" s="548"/>
      <c r="D27" s="150"/>
      <c r="E27" s="151"/>
      <c r="F27" s="151"/>
      <c r="G27" s="152"/>
      <c r="H27" s="295"/>
    </row>
    <row r="28" spans="1:8" s="128" customFormat="1" ht="15.4" customHeight="1" x14ac:dyDescent="0.4">
      <c r="A28" s="354">
        <v>17</v>
      </c>
      <c r="B28" s="547" t="str">
        <f>+IF(様式２!B30="","",様式２!B30)</f>
        <v/>
      </c>
      <c r="C28" s="548"/>
      <c r="D28" s="150"/>
      <c r="E28" s="151"/>
      <c r="F28" s="151"/>
      <c r="G28" s="152"/>
      <c r="H28" s="295"/>
    </row>
    <row r="29" spans="1:8" s="128" customFormat="1" ht="15.4" customHeight="1" x14ac:dyDescent="0.4">
      <c r="A29" s="354">
        <v>18</v>
      </c>
      <c r="B29" s="547" t="str">
        <f>+IF(様式２!B31="","",様式２!B31)</f>
        <v/>
      </c>
      <c r="C29" s="548"/>
      <c r="D29" s="150"/>
      <c r="E29" s="151"/>
      <c r="F29" s="151"/>
      <c r="G29" s="152"/>
      <c r="H29" s="295"/>
    </row>
    <row r="30" spans="1:8" s="128" customFormat="1" ht="15.4" customHeight="1" x14ac:dyDescent="0.4">
      <c r="A30" s="354">
        <v>19</v>
      </c>
      <c r="B30" s="547" t="str">
        <f>+IF(様式２!B32="","",様式２!B32)</f>
        <v/>
      </c>
      <c r="C30" s="548"/>
      <c r="D30" s="150"/>
      <c r="E30" s="151"/>
      <c r="F30" s="151"/>
      <c r="G30" s="152"/>
      <c r="H30" s="295"/>
    </row>
    <row r="31" spans="1:8" s="128" customFormat="1" ht="15.4" customHeight="1" x14ac:dyDescent="0.4">
      <c r="A31" s="354">
        <v>20</v>
      </c>
      <c r="B31" s="547" t="str">
        <f>+IF(様式２!B33="","",様式２!B33)</f>
        <v/>
      </c>
      <c r="C31" s="548"/>
      <c r="D31" s="150"/>
      <c r="E31" s="151"/>
      <c r="F31" s="151"/>
      <c r="G31" s="152"/>
      <c r="H31" s="295"/>
    </row>
    <row r="32" spans="1:8" s="128" customFormat="1" ht="15.4" customHeight="1" x14ac:dyDescent="0.4">
      <c r="A32" s="354">
        <v>21</v>
      </c>
      <c r="B32" s="547" t="str">
        <f>+IF(様式２!B34="","",様式２!B34)</f>
        <v/>
      </c>
      <c r="C32" s="548"/>
      <c r="D32" s="150"/>
      <c r="E32" s="151"/>
      <c r="F32" s="151"/>
      <c r="G32" s="152"/>
      <c r="H32" s="295"/>
    </row>
    <row r="33" spans="1:8" s="128" customFormat="1" ht="15.4" customHeight="1" x14ac:dyDescent="0.4">
      <c r="A33" s="354">
        <v>22</v>
      </c>
      <c r="B33" s="547" t="str">
        <f>+IF(様式２!B35="","",様式２!B35)</f>
        <v/>
      </c>
      <c r="C33" s="548"/>
      <c r="D33" s="150"/>
      <c r="E33" s="151"/>
      <c r="F33" s="151"/>
      <c r="G33" s="152"/>
      <c r="H33" s="295"/>
    </row>
    <row r="34" spans="1:8" s="128" customFormat="1" ht="15.4" customHeight="1" x14ac:dyDescent="0.4">
      <c r="A34" s="354">
        <v>23</v>
      </c>
      <c r="B34" s="547" t="str">
        <f>+IF(様式２!B36="","",様式２!B36)</f>
        <v/>
      </c>
      <c r="C34" s="548"/>
      <c r="D34" s="150"/>
      <c r="E34" s="151"/>
      <c r="F34" s="151"/>
      <c r="G34" s="152"/>
      <c r="H34" s="295"/>
    </row>
    <row r="35" spans="1:8" s="128" customFormat="1" ht="15.4" customHeight="1" x14ac:dyDescent="0.4">
      <c r="A35" s="354">
        <v>24</v>
      </c>
      <c r="B35" s="547" t="str">
        <f>+IF(様式２!B37="","",様式２!B37)</f>
        <v/>
      </c>
      <c r="C35" s="548"/>
      <c r="D35" s="150"/>
      <c r="E35" s="151"/>
      <c r="F35" s="151"/>
      <c r="G35" s="152"/>
      <c r="H35" s="295"/>
    </row>
    <row r="36" spans="1:8" s="128" customFormat="1" ht="15.4" customHeight="1" x14ac:dyDescent="0.4">
      <c r="A36" s="354">
        <v>25</v>
      </c>
      <c r="B36" s="547" t="str">
        <f>+IF(様式２!B38="","",様式２!B38)</f>
        <v/>
      </c>
      <c r="C36" s="548"/>
      <c r="D36" s="150"/>
      <c r="E36" s="151"/>
      <c r="F36" s="151"/>
      <c r="G36" s="152"/>
      <c r="H36" s="295"/>
    </row>
    <row r="37" spans="1:8" s="128" customFormat="1" ht="15.4" customHeight="1" x14ac:dyDescent="0.4">
      <c r="A37" s="354">
        <v>26</v>
      </c>
      <c r="B37" s="547" t="str">
        <f>+IF(様式２!B39="","",様式２!B39)</f>
        <v/>
      </c>
      <c r="C37" s="548"/>
      <c r="D37" s="150"/>
      <c r="E37" s="151"/>
      <c r="F37" s="151"/>
      <c r="G37" s="152"/>
      <c r="H37" s="295"/>
    </row>
    <row r="38" spans="1:8" s="128" customFormat="1" ht="15.4" customHeight="1" x14ac:dyDescent="0.4">
      <c r="A38" s="354">
        <v>27</v>
      </c>
      <c r="B38" s="547" t="str">
        <f>+IF(様式２!B40="","",様式２!B40)</f>
        <v/>
      </c>
      <c r="C38" s="548"/>
      <c r="D38" s="150"/>
      <c r="E38" s="151"/>
      <c r="F38" s="151"/>
      <c r="G38" s="152"/>
      <c r="H38" s="295"/>
    </row>
    <row r="39" spans="1:8" s="128" customFormat="1" ht="15.4" customHeight="1" x14ac:dyDescent="0.4">
      <c r="A39" s="354">
        <v>28</v>
      </c>
      <c r="B39" s="547" t="str">
        <f>+IF(様式２!B41="","",様式２!B41)</f>
        <v/>
      </c>
      <c r="C39" s="548"/>
      <c r="D39" s="150"/>
      <c r="E39" s="151"/>
      <c r="F39" s="151"/>
      <c r="G39" s="152"/>
      <c r="H39" s="295"/>
    </row>
    <row r="40" spans="1:8" s="128" customFormat="1" ht="15.4" customHeight="1" x14ac:dyDescent="0.4">
      <c r="A40" s="354">
        <v>29</v>
      </c>
      <c r="B40" s="547" t="str">
        <f>+IF(様式２!B42="","",様式２!B42)</f>
        <v/>
      </c>
      <c r="C40" s="548"/>
      <c r="D40" s="150"/>
      <c r="E40" s="151"/>
      <c r="F40" s="151"/>
      <c r="G40" s="152"/>
      <c r="H40" s="295"/>
    </row>
    <row r="41" spans="1:8" s="128" customFormat="1" ht="15.4" customHeight="1" x14ac:dyDescent="0.4">
      <c r="A41" s="354">
        <v>30</v>
      </c>
      <c r="B41" s="547" t="str">
        <f>+IF(様式２!B43="","",様式２!B43)</f>
        <v/>
      </c>
      <c r="C41" s="548"/>
      <c r="D41" s="247"/>
      <c r="E41" s="248"/>
      <c r="F41" s="248"/>
      <c r="G41" s="249"/>
      <c r="H41" s="295"/>
    </row>
    <row r="42" spans="1:8" s="128" customFormat="1" ht="15.4" customHeight="1" x14ac:dyDescent="0.4">
      <c r="A42" s="354">
        <v>31</v>
      </c>
      <c r="B42" s="547" t="str">
        <f>+IF(様式２!B44="","",様式２!B44)</f>
        <v/>
      </c>
      <c r="C42" s="548"/>
      <c r="D42" s="247"/>
      <c r="E42" s="248"/>
      <c r="F42" s="248"/>
      <c r="G42" s="249"/>
      <c r="H42" s="295"/>
    </row>
    <row r="43" spans="1:8" s="128" customFormat="1" ht="15.4" customHeight="1" x14ac:dyDescent="0.4">
      <c r="A43" s="354">
        <v>32</v>
      </c>
      <c r="B43" s="547" t="str">
        <f>+IF(様式２!B45="","",様式２!B45)</f>
        <v/>
      </c>
      <c r="C43" s="548"/>
      <c r="D43" s="150"/>
      <c r="E43" s="151"/>
      <c r="F43" s="151"/>
      <c r="G43" s="152"/>
      <c r="H43" s="295"/>
    </row>
    <row r="44" spans="1:8" s="128" customFormat="1" ht="15.4" customHeight="1" x14ac:dyDescent="0.4">
      <c r="A44" s="354">
        <v>33</v>
      </c>
      <c r="B44" s="547" t="str">
        <f>+IF(様式２!B46="","",様式２!B46)</f>
        <v/>
      </c>
      <c r="C44" s="548"/>
      <c r="D44" s="150"/>
      <c r="E44" s="151"/>
      <c r="F44" s="151"/>
      <c r="G44" s="152"/>
      <c r="H44" s="295"/>
    </row>
    <row r="45" spans="1:8" s="128" customFormat="1" ht="15.4" customHeight="1" x14ac:dyDescent="0.4">
      <c r="A45" s="354">
        <v>34</v>
      </c>
      <c r="B45" s="547" t="str">
        <f>+IF(様式２!B47="","",様式２!B47)</f>
        <v/>
      </c>
      <c r="C45" s="548"/>
      <c r="D45" s="247"/>
      <c r="E45" s="248"/>
      <c r="F45" s="248"/>
      <c r="G45" s="249"/>
      <c r="H45" s="295"/>
    </row>
    <row r="46" spans="1:8" s="128" customFormat="1" ht="15.4" customHeight="1" x14ac:dyDescent="0.4">
      <c r="A46" s="354">
        <v>35</v>
      </c>
      <c r="B46" s="547" t="str">
        <f>+IF(様式２!B48="","",様式２!B48)</f>
        <v/>
      </c>
      <c r="C46" s="548"/>
      <c r="D46" s="247"/>
      <c r="E46" s="248"/>
      <c r="F46" s="248"/>
      <c r="G46" s="249"/>
      <c r="H46" s="295"/>
    </row>
    <row r="47" spans="1:8" s="128" customFormat="1" ht="15.4" customHeight="1" x14ac:dyDescent="0.4">
      <c r="A47" s="354">
        <v>36</v>
      </c>
      <c r="B47" s="547" t="str">
        <f>+IF(様式２!B49="","",様式２!B49)</f>
        <v/>
      </c>
      <c r="C47" s="548"/>
      <c r="D47" s="247"/>
      <c r="E47" s="248"/>
      <c r="F47" s="248"/>
      <c r="G47" s="249"/>
      <c r="H47" s="295"/>
    </row>
    <row r="48" spans="1:8" s="128" customFormat="1" ht="15.4" customHeight="1" x14ac:dyDescent="0.4">
      <c r="A48" s="354">
        <v>37</v>
      </c>
      <c r="B48" s="547" t="str">
        <f>+IF(様式２!B50="","",様式２!B50)</f>
        <v/>
      </c>
      <c r="C48" s="548"/>
      <c r="D48" s="247"/>
      <c r="E48" s="248"/>
      <c r="F48" s="248"/>
      <c r="G48" s="249"/>
      <c r="H48" s="295"/>
    </row>
    <row r="49" spans="1:8" s="128" customFormat="1" ht="15.4" customHeight="1" x14ac:dyDescent="0.4">
      <c r="A49" s="354">
        <v>38</v>
      </c>
      <c r="B49" s="547" t="str">
        <f>+IF(様式２!B51="","",様式２!B51)</f>
        <v/>
      </c>
      <c r="C49" s="548"/>
      <c r="D49" s="247"/>
      <c r="E49" s="248"/>
      <c r="F49" s="248"/>
      <c r="G49" s="249"/>
      <c r="H49" s="295"/>
    </row>
    <row r="50" spans="1:8" s="128" customFormat="1" ht="15.4" customHeight="1" x14ac:dyDescent="0.4">
      <c r="A50" s="354">
        <v>39</v>
      </c>
      <c r="B50" s="547" t="str">
        <f>+IF(様式２!B52="","",様式２!B52)</f>
        <v/>
      </c>
      <c r="C50" s="548"/>
      <c r="D50" s="247"/>
      <c r="E50" s="248"/>
      <c r="F50" s="248"/>
      <c r="G50" s="249"/>
      <c r="H50" s="295"/>
    </row>
    <row r="51" spans="1:8" s="128" customFormat="1" ht="15.4" customHeight="1" x14ac:dyDescent="0.4">
      <c r="A51" s="354">
        <v>40</v>
      </c>
      <c r="B51" s="547" t="str">
        <f>+IF(様式２!B53="","",様式２!B53)</f>
        <v/>
      </c>
      <c r="C51" s="548"/>
      <c r="D51" s="247"/>
      <c r="E51" s="248"/>
      <c r="F51" s="248"/>
      <c r="G51" s="249"/>
      <c r="H51" s="295"/>
    </row>
    <row r="52" spans="1:8" s="128" customFormat="1" ht="15.4" customHeight="1" x14ac:dyDescent="0.4">
      <c r="A52" s="354">
        <v>41</v>
      </c>
      <c r="B52" s="547" t="str">
        <f>+IF(様式２!B54="","",様式２!B54)</f>
        <v/>
      </c>
      <c r="C52" s="548"/>
      <c r="D52" s="247"/>
      <c r="E52" s="248"/>
      <c r="F52" s="248"/>
      <c r="G52" s="249"/>
      <c r="H52" s="295"/>
    </row>
    <row r="53" spans="1:8" s="128" customFormat="1" ht="15.4" customHeight="1" x14ac:dyDescent="0.4">
      <c r="A53" s="354">
        <v>42</v>
      </c>
      <c r="B53" s="547" t="str">
        <f>+IF(様式２!B55="","",様式２!B55)</f>
        <v/>
      </c>
      <c r="C53" s="548"/>
      <c r="D53" s="247"/>
      <c r="E53" s="248"/>
      <c r="F53" s="248"/>
      <c r="G53" s="249"/>
      <c r="H53" s="295"/>
    </row>
    <row r="54" spans="1:8" s="128" customFormat="1" ht="15.4" customHeight="1" x14ac:dyDescent="0.4">
      <c r="A54" s="354">
        <v>43</v>
      </c>
      <c r="B54" s="547" t="str">
        <f>+IF(様式２!B56="","",様式２!B56)</f>
        <v/>
      </c>
      <c r="C54" s="548"/>
      <c r="D54" s="247"/>
      <c r="E54" s="248"/>
      <c r="F54" s="248"/>
      <c r="G54" s="249"/>
      <c r="H54" s="295"/>
    </row>
    <row r="55" spans="1:8" s="128" customFormat="1" ht="15.4" customHeight="1" x14ac:dyDescent="0.4">
      <c r="A55" s="354">
        <v>44</v>
      </c>
      <c r="B55" s="547" t="str">
        <f>+IF(様式２!B57="","",様式２!B57)</f>
        <v/>
      </c>
      <c r="C55" s="548"/>
      <c r="D55" s="247"/>
      <c r="E55" s="248"/>
      <c r="F55" s="248"/>
      <c r="G55" s="249"/>
      <c r="H55" s="295"/>
    </row>
    <row r="56" spans="1:8" s="128" customFormat="1" ht="15.4" customHeight="1" x14ac:dyDescent="0.4">
      <c r="A56" s="354">
        <v>45</v>
      </c>
      <c r="B56" s="547" t="str">
        <f>+IF(様式２!B58="","",様式２!B58)</f>
        <v/>
      </c>
      <c r="C56" s="548"/>
      <c r="D56" s="247"/>
      <c r="E56" s="248"/>
      <c r="F56" s="248"/>
      <c r="G56" s="249"/>
      <c r="H56" s="295"/>
    </row>
    <row r="57" spans="1:8" s="128" customFormat="1" ht="15.4" customHeight="1" x14ac:dyDescent="0.4">
      <c r="A57" s="354">
        <v>46</v>
      </c>
      <c r="B57" s="547" t="str">
        <f>+IF(様式２!B59="","",様式２!B59)</f>
        <v/>
      </c>
      <c r="C57" s="548"/>
      <c r="D57" s="247"/>
      <c r="E57" s="248"/>
      <c r="F57" s="248"/>
      <c r="G57" s="249"/>
      <c r="H57" s="295"/>
    </row>
    <row r="58" spans="1:8" s="128" customFormat="1" ht="15.4" customHeight="1" x14ac:dyDescent="0.4">
      <c r="A58" s="354">
        <v>47</v>
      </c>
      <c r="B58" s="547" t="str">
        <f>+IF(様式２!B60="","",様式２!B60)</f>
        <v/>
      </c>
      <c r="C58" s="548"/>
      <c r="D58" s="247"/>
      <c r="E58" s="248"/>
      <c r="F58" s="248"/>
      <c r="G58" s="249"/>
      <c r="H58" s="295"/>
    </row>
    <row r="59" spans="1:8" s="128" customFormat="1" ht="15.4" customHeight="1" x14ac:dyDescent="0.4">
      <c r="A59" s="354">
        <v>48</v>
      </c>
      <c r="B59" s="547" t="str">
        <f>+IF(様式２!B61="","",様式２!B61)</f>
        <v/>
      </c>
      <c r="C59" s="548"/>
      <c r="D59" s="247"/>
      <c r="E59" s="248"/>
      <c r="F59" s="248"/>
      <c r="G59" s="249"/>
      <c r="H59" s="295"/>
    </row>
    <row r="60" spans="1:8" s="128" customFormat="1" ht="15.4" customHeight="1" x14ac:dyDescent="0.4">
      <c r="A60" s="354">
        <v>49</v>
      </c>
      <c r="B60" s="547" t="str">
        <f>+IF(様式２!B62="","",様式２!B62)</f>
        <v/>
      </c>
      <c r="C60" s="548"/>
      <c r="D60" s="247"/>
      <c r="E60" s="248"/>
      <c r="F60" s="248"/>
      <c r="G60" s="249"/>
      <c r="H60" s="295"/>
    </row>
    <row r="61" spans="1:8" s="128" customFormat="1" ht="15.4" customHeight="1" thickBot="1" x14ac:dyDescent="0.45">
      <c r="A61" s="354">
        <v>50</v>
      </c>
      <c r="B61" s="549" t="str">
        <f>+IF(様式２!B63="","",様式２!B63)</f>
        <v/>
      </c>
      <c r="C61" s="550"/>
      <c r="D61" s="153"/>
      <c r="E61" s="154"/>
      <c r="F61" s="154"/>
      <c r="G61" s="155"/>
      <c r="H61" s="296"/>
    </row>
    <row r="62" spans="1:8" s="128" customFormat="1" ht="39.6" customHeight="1" thickBot="1" x14ac:dyDescent="0.45">
      <c r="B62" s="563" t="s">
        <v>39</v>
      </c>
      <c r="C62" s="564"/>
      <c r="D62" s="156">
        <f>+SUM(D12:D61)</f>
        <v>0</v>
      </c>
      <c r="E62" s="157">
        <f t="shared" ref="E62:G62" si="0">+SUM(E12:E61)</f>
        <v>0</v>
      </c>
      <c r="F62" s="157">
        <f>+SUM(F12:F61)</f>
        <v>0</v>
      </c>
      <c r="G62" s="158">
        <f t="shared" si="0"/>
        <v>0</v>
      </c>
      <c r="H62" s="259">
        <f>+SUM(H12:H61)</f>
        <v>0</v>
      </c>
    </row>
    <row r="63" spans="1:8" ht="38.25" customHeight="1" x14ac:dyDescent="0.4"/>
    <row r="64" spans="1:8" ht="16.5" x14ac:dyDescent="0.4">
      <c r="B64" s="306" t="s">
        <v>1170</v>
      </c>
    </row>
    <row r="65" spans="2:8" ht="16.5" thickBot="1" x14ac:dyDescent="0.45">
      <c r="B65" s="366" t="s">
        <v>1171</v>
      </c>
    </row>
    <row r="66" spans="2:8" x14ac:dyDescent="0.4">
      <c r="B66" s="568"/>
      <c r="C66" s="569"/>
      <c r="D66" s="569"/>
      <c r="E66" s="569"/>
      <c r="F66" s="569"/>
      <c r="G66" s="569"/>
      <c r="H66" s="570"/>
    </row>
    <row r="67" spans="2:8" x14ac:dyDescent="0.4">
      <c r="B67" s="571"/>
      <c r="C67" s="572"/>
      <c r="D67" s="572"/>
      <c r="E67" s="572"/>
      <c r="F67" s="572"/>
      <c r="G67" s="572"/>
      <c r="H67" s="573"/>
    </row>
    <row r="68" spans="2:8" x14ac:dyDescent="0.4">
      <c r="B68" s="571"/>
      <c r="C68" s="572"/>
      <c r="D68" s="572"/>
      <c r="E68" s="572"/>
      <c r="F68" s="572"/>
      <c r="G68" s="572"/>
      <c r="H68" s="573"/>
    </row>
    <row r="69" spans="2:8" ht="16.5" thickBot="1" x14ac:dyDescent="0.45">
      <c r="B69" s="574"/>
      <c r="C69" s="575"/>
      <c r="D69" s="575"/>
      <c r="E69" s="575"/>
      <c r="F69" s="575"/>
      <c r="G69" s="575"/>
      <c r="H69" s="576"/>
    </row>
  </sheetData>
  <sheetProtection algorithmName="SHA-512" hashValue="jMUhY15umkEjG2zhmyc4kO1V0vajFJzTnviXvQ6Jl2XP47havWX6bEqyqZ5uREPWkwh3gT8t0wBla5ghgcxFyw==" saltValue="WnO1BQW8kbd3CkTV250chw==" spinCount="100000" sheet="1" selectLockedCells="1"/>
  <mergeCells count="55">
    <mergeCell ref="B32:C32"/>
    <mergeCell ref="B33:C33"/>
    <mergeCell ref="B62:C62"/>
    <mergeCell ref="H9:H11"/>
    <mergeCell ref="B66:H69"/>
    <mergeCell ref="B60:C60"/>
    <mergeCell ref="B55:C55"/>
    <mergeCell ref="B56:C56"/>
    <mergeCell ref="B57:C57"/>
    <mergeCell ref="B58:C58"/>
    <mergeCell ref="B59:C59"/>
    <mergeCell ref="B50:C50"/>
    <mergeCell ref="B51:C51"/>
    <mergeCell ref="B52:C52"/>
    <mergeCell ref="B53:C53"/>
    <mergeCell ref="B54:C54"/>
    <mergeCell ref="B34:C34"/>
    <mergeCell ref="B41:C41"/>
    <mergeCell ref="B42:C42"/>
    <mergeCell ref="B43:C43"/>
    <mergeCell ref="B44:C44"/>
    <mergeCell ref="B40:C40"/>
    <mergeCell ref="B61:C61"/>
    <mergeCell ref="B35:C35"/>
    <mergeCell ref="B36:C36"/>
    <mergeCell ref="B37:C37"/>
    <mergeCell ref="B38:C38"/>
    <mergeCell ref="B39:C39"/>
    <mergeCell ref="B48:C48"/>
    <mergeCell ref="B49:C49"/>
    <mergeCell ref="B45:C45"/>
    <mergeCell ref="B46:C46"/>
    <mergeCell ref="B47:C47"/>
    <mergeCell ref="B15:C15"/>
    <mergeCell ref="B31:C31"/>
    <mergeCell ref="B13:C13"/>
    <mergeCell ref="B29:C29"/>
    <mergeCell ref="B30:C30"/>
    <mergeCell ref="B28:C28"/>
    <mergeCell ref="D9:G9"/>
    <mergeCell ref="B24:C24"/>
    <mergeCell ref="B25:C25"/>
    <mergeCell ref="B26:C26"/>
    <mergeCell ref="B27:C27"/>
    <mergeCell ref="B19:C19"/>
    <mergeCell ref="B20:C20"/>
    <mergeCell ref="B21:C21"/>
    <mergeCell ref="B22:C22"/>
    <mergeCell ref="B23:C23"/>
    <mergeCell ref="B14:C14"/>
    <mergeCell ref="B9:C11"/>
    <mergeCell ref="B16:C16"/>
    <mergeCell ref="B17:C17"/>
    <mergeCell ref="B18:C18"/>
    <mergeCell ref="B12:C12"/>
  </mergeCells>
  <phoneticPr fontId="3"/>
  <conditionalFormatting sqref="D13:H61">
    <cfRule type="expression" dxfId="59" priority="5">
      <formula>$B13=""</formula>
    </cfRule>
  </conditionalFormatting>
  <conditionalFormatting sqref="B66:H69">
    <cfRule type="expression" dxfId="58" priority="1">
      <formula>$H$62&gt;=1</formula>
    </cfRule>
  </conditionalFormatting>
  <dataValidations count="2">
    <dataValidation type="decimal" operator="greaterThanOrEqual" allowBlank="1" showInputMessage="1" showErrorMessage="1" sqref="D12:G61">
      <formula1>0</formula1>
    </dataValidation>
    <dataValidation type="list" operator="greaterThanOrEqual" allowBlank="1" showInputMessage="1" showErrorMessage="1" sqref="H12:H61">
      <formula1>"1"</formula1>
    </dataValidation>
  </dataValidations>
  <pageMargins left="0.70866141732283472" right="0.70866141732283472" top="0.74803149606299213" bottom="0.74803149606299213" header="0.31496062992125984" footer="0.31496062992125984"/>
  <pageSetup paperSize="9" firstPageNumber="6" orientation="portrait" useFirstPageNumber="1" r:id="rId1"/>
  <headerFooter differentFirst="1">
    <oddFooter>&amp;C&amp;10&amp;P ページ</oddFooter>
    <firstFooter>&amp;C&amp;10&amp;P ページ</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91"/>
  <sheetViews>
    <sheetView showGridLines="0" zoomScale="60" zoomScaleNormal="60" zoomScalePageLayoutView="40" workbookViewId="0">
      <selection activeCell="D11" sqref="D11"/>
    </sheetView>
  </sheetViews>
  <sheetFormatPr defaultColWidth="9" defaultRowHeight="15.75" x14ac:dyDescent="0.4"/>
  <cols>
    <col min="1" max="1" width="5.75" style="59" bestFit="1" customWidth="1"/>
    <col min="2" max="2" width="4.75" style="59" hidden="1" customWidth="1"/>
    <col min="3" max="17" width="11" style="59" customWidth="1"/>
    <col min="18" max="18" width="1.625" style="59" customWidth="1"/>
    <col min="19" max="16384" width="9" style="59"/>
  </cols>
  <sheetData>
    <row r="1" spans="1:17" s="64" customFormat="1" ht="27" customHeight="1" x14ac:dyDescent="0.4">
      <c r="C1" s="307" t="s">
        <v>1176</v>
      </c>
      <c r="D1" s="63"/>
      <c r="E1" s="63"/>
      <c r="Q1" s="159" t="str">
        <f>+IF(様式１!F49="○",1,"")</f>
        <v/>
      </c>
    </row>
    <row r="2" spans="1:17" s="64" customFormat="1" ht="18.75" customHeight="1" x14ac:dyDescent="0.4">
      <c r="C2" s="63"/>
      <c r="D2" s="63"/>
      <c r="E2" s="63"/>
    </row>
    <row r="3" spans="1:17" s="64" customFormat="1" ht="29.25" customHeight="1" x14ac:dyDescent="0.4">
      <c r="C3" s="301" t="s">
        <v>1139</v>
      </c>
      <c r="D3" s="82"/>
    </row>
    <row r="4" spans="1:17" s="64" customFormat="1" ht="9" customHeight="1" x14ac:dyDescent="0.4">
      <c r="C4" s="301"/>
      <c r="D4" s="82"/>
    </row>
    <row r="5" spans="1:17" s="161" customFormat="1" ht="21.75" customHeight="1" x14ac:dyDescent="0.4">
      <c r="C5" s="371" t="s">
        <v>1193</v>
      </c>
    </row>
    <row r="6" spans="1:17" s="161" customFormat="1" ht="21.75" customHeight="1" x14ac:dyDescent="0.4">
      <c r="C6" s="371" t="s">
        <v>1179</v>
      </c>
    </row>
    <row r="7" spans="1:17" s="161" customFormat="1" ht="21.75" customHeight="1" x14ac:dyDescent="0.4">
      <c r="C7" s="428" t="s">
        <v>1212</v>
      </c>
    </row>
    <row r="8" spans="1:17" s="161" customFormat="1" ht="7.5" customHeight="1" thickBot="1" x14ac:dyDescent="0.45"/>
    <row r="9" spans="1:17" s="64" customFormat="1" ht="34.5" customHeight="1" x14ac:dyDescent="0.4">
      <c r="B9" s="159">
        <f>+SUM(B10:B60)</f>
        <v>0</v>
      </c>
      <c r="C9" s="579" t="s">
        <v>901</v>
      </c>
      <c r="D9" s="580"/>
      <c r="E9" s="580"/>
      <c r="F9" s="580"/>
      <c r="G9" s="580"/>
      <c r="H9" s="580"/>
      <c r="I9" s="580"/>
      <c r="J9" s="581"/>
      <c r="K9" s="444" t="s">
        <v>672</v>
      </c>
      <c r="L9" s="446"/>
      <c r="M9" s="446"/>
      <c r="N9" s="446"/>
      <c r="O9" s="446"/>
      <c r="P9" s="446"/>
      <c r="Q9" s="455"/>
    </row>
    <row r="10" spans="1:17" s="64" customFormat="1" ht="63.6" customHeight="1" x14ac:dyDescent="0.4">
      <c r="B10" s="159">
        <f>+IF(COUNT(J11:J60)=COUNT(Q11:Q60),0,1)</f>
        <v>0</v>
      </c>
      <c r="C10" s="367" t="s">
        <v>1177</v>
      </c>
      <c r="D10" s="163" t="s">
        <v>1039</v>
      </c>
      <c r="E10" s="163" t="s">
        <v>1040</v>
      </c>
      <c r="F10" s="370" t="s">
        <v>865</v>
      </c>
      <c r="G10" s="582" t="s">
        <v>666</v>
      </c>
      <c r="H10" s="583"/>
      <c r="I10" s="583"/>
      <c r="J10" s="164" t="s">
        <v>1143</v>
      </c>
      <c r="K10" s="162" t="s">
        <v>628</v>
      </c>
      <c r="L10" s="163" t="s">
        <v>1039</v>
      </c>
      <c r="M10" s="163" t="s">
        <v>1041</v>
      </c>
      <c r="N10" s="582" t="s">
        <v>666</v>
      </c>
      <c r="O10" s="583"/>
      <c r="P10" s="583"/>
      <c r="Q10" s="164" t="s">
        <v>1143</v>
      </c>
    </row>
    <row r="11" spans="1:17" s="64" customFormat="1" ht="27.75" customHeight="1" x14ac:dyDescent="0.4">
      <c r="A11" s="353">
        <v>1</v>
      </c>
      <c r="B11" s="159">
        <f>+IF(J11=Q11,0,1)</f>
        <v>0</v>
      </c>
      <c r="C11" s="386" t="str">
        <f>+IF(様式２!B14="","",様式２!B14)</f>
        <v/>
      </c>
      <c r="D11" s="165"/>
      <c r="E11" s="166"/>
      <c r="F11" s="167" t="str">
        <f>+IF(様式１!$F$48="○",IF(病棟機能確認票!N10="","",病棟機能確認票!N10),"")</f>
        <v/>
      </c>
      <c r="G11" s="577"/>
      <c r="H11" s="577"/>
      <c r="I11" s="577"/>
      <c r="J11" s="168"/>
      <c r="K11" s="169"/>
      <c r="L11" s="165"/>
      <c r="M11" s="253"/>
      <c r="N11" s="577"/>
      <c r="O11" s="577"/>
      <c r="P11" s="577"/>
      <c r="Q11" s="168"/>
    </row>
    <row r="12" spans="1:17" s="64" customFormat="1" ht="27.75" customHeight="1" x14ac:dyDescent="0.4">
      <c r="A12" s="353">
        <v>2</v>
      </c>
      <c r="B12" s="159">
        <f t="shared" ref="B12:B60" si="0">+IF(J12=Q12,0,1)</f>
        <v>0</v>
      </c>
      <c r="C12" s="386" t="str">
        <f>+IF(様式２!B15="","",様式２!B15)</f>
        <v/>
      </c>
      <c r="D12" s="165"/>
      <c r="E12" s="166"/>
      <c r="F12" s="167" t="str">
        <f>+IF(様式１!$F$48="○",IF(病棟機能確認票!N11="","",病棟機能確認票!N11),"")</f>
        <v/>
      </c>
      <c r="G12" s="577"/>
      <c r="H12" s="577"/>
      <c r="I12" s="577"/>
      <c r="J12" s="168"/>
      <c r="K12" s="170"/>
      <c r="L12" s="171"/>
      <c r="M12" s="198"/>
      <c r="N12" s="578"/>
      <c r="O12" s="578"/>
      <c r="P12" s="578"/>
      <c r="Q12" s="172"/>
    </row>
    <row r="13" spans="1:17" s="64" customFormat="1" ht="27.75" customHeight="1" x14ac:dyDescent="0.4">
      <c r="A13" s="353">
        <v>3</v>
      </c>
      <c r="B13" s="159">
        <f t="shared" si="0"/>
        <v>0</v>
      </c>
      <c r="C13" s="386" t="str">
        <f>+IF(様式２!B16="","",様式２!B16)</f>
        <v/>
      </c>
      <c r="D13" s="165"/>
      <c r="E13" s="166"/>
      <c r="F13" s="167" t="str">
        <f>+IF(様式１!$F$48="○",IF(病棟機能確認票!N12="","",病棟機能確認票!N12),"")</f>
        <v/>
      </c>
      <c r="G13" s="577"/>
      <c r="H13" s="577"/>
      <c r="I13" s="577"/>
      <c r="J13" s="168"/>
      <c r="K13" s="170"/>
      <c r="L13" s="171"/>
      <c r="M13" s="198"/>
      <c r="N13" s="578"/>
      <c r="O13" s="578"/>
      <c r="P13" s="578"/>
      <c r="Q13" s="172"/>
    </row>
    <row r="14" spans="1:17" s="64" customFormat="1" ht="27.75" customHeight="1" x14ac:dyDescent="0.4">
      <c r="A14" s="353">
        <v>4</v>
      </c>
      <c r="B14" s="159">
        <f t="shared" si="0"/>
        <v>0</v>
      </c>
      <c r="C14" s="386" t="str">
        <f>+IF(様式２!B17="","",様式２!B17)</f>
        <v/>
      </c>
      <c r="D14" s="165"/>
      <c r="E14" s="166"/>
      <c r="F14" s="167" t="str">
        <f>+IF(様式１!$F$48="○",IF(病棟機能確認票!N13="","",病棟機能確認票!N13),"")</f>
        <v/>
      </c>
      <c r="G14" s="577"/>
      <c r="H14" s="577"/>
      <c r="I14" s="577"/>
      <c r="J14" s="168"/>
      <c r="K14" s="170"/>
      <c r="L14" s="171"/>
      <c r="M14" s="198"/>
      <c r="N14" s="578"/>
      <c r="O14" s="578"/>
      <c r="P14" s="578"/>
      <c r="Q14" s="172"/>
    </row>
    <row r="15" spans="1:17" s="64" customFormat="1" ht="27.75" customHeight="1" x14ac:dyDescent="0.4">
      <c r="A15" s="353">
        <v>5</v>
      </c>
      <c r="B15" s="159">
        <f t="shared" si="0"/>
        <v>0</v>
      </c>
      <c r="C15" s="386" t="str">
        <f>+IF(様式２!B18="","",様式２!B18)</f>
        <v/>
      </c>
      <c r="D15" s="165"/>
      <c r="E15" s="166"/>
      <c r="F15" s="167" t="str">
        <f>+IF(様式１!$F$48="○",IF(病棟機能確認票!N14="","",病棟機能確認票!N14),"")</f>
        <v/>
      </c>
      <c r="G15" s="577"/>
      <c r="H15" s="577"/>
      <c r="I15" s="577"/>
      <c r="J15" s="168"/>
      <c r="K15" s="170"/>
      <c r="L15" s="171"/>
      <c r="M15" s="198"/>
      <c r="N15" s="578"/>
      <c r="O15" s="578"/>
      <c r="P15" s="578"/>
      <c r="Q15" s="172"/>
    </row>
    <row r="16" spans="1:17" s="64" customFormat="1" ht="27.75" customHeight="1" x14ac:dyDescent="0.4">
      <c r="A16" s="353">
        <v>6</v>
      </c>
      <c r="B16" s="159">
        <f t="shared" si="0"/>
        <v>0</v>
      </c>
      <c r="C16" s="386" t="str">
        <f>+IF(様式２!B19="","",様式２!B19)</f>
        <v/>
      </c>
      <c r="D16" s="165"/>
      <c r="E16" s="166"/>
      <c r="F16" s="167" t="str">
        <f>+IF(様式１!$F$48="○",IF(病棟機能確認票!N15="","",病棟機能確認票!N15),"")</f>
        <v/>
      </c>
      <c r="G16" s="577"/>
      <c r="H16" s="577"/>
      <c r="I16" s="577"/>
      <c r="J16" s="168"/>
      <c r="K16" s="170"/>
      <c r="L16" s="171"/>
      <c r="M16" s="198"/>
      <c r="N16" s="578"/>
      <c r="O16" s="578"/>
      <c r="P16" s="578"/>
      <c r="Q16" s="172"/>
    </row>
    <row r="17" spans="1:17" s="64" customFormat="1" ht="27.75" customHeight="1" x14ac:dyDescent="0.4">
      <c r="A17" s="353">
        <v>7</v>
      </c>
      <c r="B17" s="159">
        <f t="shared" si="0"/>
        <v>0</v>
      </c>
      <c r="C17" s="386" t="str">
        <f>+IF(様式２!B20="","",様式２!B20)</f>
        <v/>
      </c>
      <c r="D17" s="165"/>
      <c r="E17" s="166"/>
      <c r="F17" s="167" t="str">
        <f>+IF(様式１!$F$48="○",IF(病棟機能確認票!N16="","",病棟機能確認票!N16),"")</f>
        <v/>
      </c>
      <c r="G17" s="577"/>
      <c r="H17" s="577"/>
      <c r="I17" s="577"/>
      <c r="J17" s="168"/>
      <c r="K17" s="170"/>
      <c r="L17" s="171"/>
      <c r="M17" s="198"/>
      <c r="N17" s="578"/>
      <c r="O17" s="578"/>
      <c r="P17" s="578"/>
      <c r="Q17" s="172"/>
    </row>
    <row r="18" spans="1:17" s="64" customFormat="1" ht="27.75" customHeight="1" x14ac:dyDescent="0.4">
      <c r="A18" s="353">
        <v>8</v>
      </c>
      <c r="B18" s="159">
        <f t="shared" si="0"/>
        <v>0</v>
      </c>
      <c r="C18" s="386" t="str">
        <f>+IF(様式２!B21="","",様式２!B21)</f>
        <v/>
      </c>
      <c r="D18" s="165"/>
      <c r="E18" s="166"/>
      <c r="F18" s="167" t="str">
        <f>+IF(様式１!$F$48="○",IF(病棟機能確認票!N17="","",病棟機能確認票!N17),"")</f>
        <v/>
      </c>
      <c r="G18" s="577"/>
      <c r="H18" s="577"/>
      <c r="I18" s="577"/>
      <c r="J18" s="168"/>
      <c r="K18" s="170"/>
      <c r="L18" s="171"/>
      <c r="M18" s="198"/>
      <c r="N18" s="578"/>
      <c r="O18" s="578"/>
      <c r="P18" s="578"/>
      <c r="Q18" s="172"/>
    </row>
    <row r="19" spans="1:17" s="64" customFormat="1" ht="27.75" customHeight="1" x14ac:dyDescent="0.4">
      <c r="A19" s="353">
        <v>9</v>
      </c>
      <c r="B19" s="159">
        <f t="shared" si="0"/>
        <v>0</v>
      </c>
      <c r="C19" s="386" t="str">
        <f>+IF(様式２!B22="","",様式２!B22)</f>
        <v/>
      </c>
      <c r="D19" s="165"/>
      <c r="E19" s="166"/>
      <c r="F19" s="167" t="str">
        <f>+IF(様式１!$F$48="○",IF(病棟機能確認票!N18="","",病棟機能確認票!N18),"")</f>
        <v/>
      </c>
      <c r="G19" s="577"/>
      <c r="H19" s="577"/>
      <c r="I19" s="577"/>
      <c r="J19" s="168"/>
      <c r="K19" s="170"/>
      <c r="L19" s="171"/>
      <c r="M19" s="198"/>
      <c r="N19" s="578"/>
      <c r="O19" s="578"/>
      <c r="P19" s="578"/>
      <c r="Q19" s="172"/>
    </row>
    <row r="20" spans="1:17" s="64" customFormat="1" ht="27.75" customHeight="1" x14ac:dyDescent="0.4">
      <c r="A20" s="353">
        <v>10</v>
      </c>
      <c r="B20" s="159">
        <f t="shared" si="0"/>
        <v>0</v>
      </c>
      <c r="C20" s="386" t="str">
        <f>+IF(様式２!B23="","",様式２!B23)</f>
        <v/>
      </c>
      <c r="D20" s="165"/>
      <c r="E20" s="166"/>
      <c r="F20" s="167" t="str">
        <f>+IF(様式１!$F$48="○",IF(病棟機能確認票!N19="","",病棟機能確認票!N19),"")</f>
        <v/>
      </c>
      <c r="G20" s="577"/>
      <c r="H20" s="577"/>
      <c r="I20" s="577"/>
      <c r="J20" s="168"/>
      <c r="K20" s="170"/>
      <c r="L20" s="171"/>
      <c r="M20" s="198"/>
      <c r="N20" s="578"/>
      <c r="O20" s="578"/>
      <c r="P20" s="578"/>
      <c r="Q20" s="172"/>
    </row>
    <row r="21" spans="1:17" s="64" customFormat="1" ht="27.75" customHeight="1" x14ac:dyDescent="0.4">
      <c r="A21" s="353">
        <v>11</v>
      </c>
      <c r="B21" s="159">
        <f t="shared" si="0"/>
        <v>0</v>
      </c>
      <c r="C21" s="386" t="str">
        <f>+IF(様式２!B24="","",様式２!B24)</f>
        <v/>
      </c>
      <c r="D21" s="165"/>
      <c r="E21" s="166"/>
      <c r="F21" s="167" t="str">
        <f>+IF(様式１!$F$48="○",IF(病棟機能確認票!N20="","",病棟機能確認票!N20),"")</f>
        <v/>
      </c>
      <c r="G21" s="577"/>
      <c r="H21" s="577"/>
      <c r="I21" s="577"/>
      <c r="J21" s="168"/>
      <c r="K21" s="170"/>
      <c r="L21" s="171"/>
      <c r="M21" s="198"/>
      <c r="N21" s="578"/>
      <c r="O21" s="578"/>
      <c r="P21" s="578"/>
      <c r="Q21" s="172"/>
    </row>
    <row r="22" spans="1:17" s="64" customFormat="1" ht="27.75" customHeight="1" x14ac:dyDescent="0.4">
      <c r="A22" s="353">
        <v>12</v>
      </c>
      <c r="B22" s="159">
        <f t="shared" si="0"/>
        <v>0</v>
      </c>
      <c r="C22" s="386" t="str">
        <f>+IF(様式２!B25="","",様式２!B25)</f>
        <v/>
      </c>
      <c r="D22" s="165"/>
      <c r="E22" s="166"/>
      <c r="F22" s="167" t="str">
        <f>+IF(様式１!$F$48="○",IF(病棟機能確認票!N21="","",病棟機能確認票!N21),"")</f>
        <v/>
      </c>
      <c r="G22" s="577"/>
      <c r="H22" s="577"/>
      <c r="I22" s="577"/>
      <c r="J22" s="168"/>
      <c r="K22" s="170"/>
      <c r="L22" s="171"/>
      <c r="M22" s="198"/>
      <c r="N22" s="578"/>
      <c r="O22" s="578"/>
      <c r="P22" s="578"/>
      <c r="Q22" s="172"/>
    </row>
    <row r="23" spans="1:17" s="64" customFormat="1" ht="27.75" customHeight="1" x14ac:dyDescent="0.4">
      <c r="A23" s="353">
        <v>13</v>
      </c>
      <c r="B23" s="159">
        <f t="shared" si="0"/>
        <v>0</v>
      </c>
      <c r="C23" s="386" t="str">
        <f>+IF(様式２!B26="","",様式２!B26)</f>
        <v/>
      </c>
      <c r="D23" s="165"/>
      <c r="E23" s="166"/>
      <c r="F23" s="167" t="str">
        <f>+IF(様式１!$F$48="○",IF(病棟機能確認票!N22="","",病棟機能確認票!N22),"")</f>
        <v/>
      </c>
      <c r="G23" s="577"/>
      <c r="H23" s="577"/>
      <c r="I23" s="577"/>
      <c r="J23" s="168"/>
      <c r="K23" s="170"/>
      <c r="L23" s="171"/>
      <c r="M23" s="198"/>
      <c r="N23" s="578"/>
      <c r="O23" s="578"/>
      <c r="P23" s="578"/>
      <c r="Q23" s="172"/>
    </row>
    <row r="24" spans="1:17" s="64" customFormat="1" ht="27.75" customHeight="1" x14ac:dyDescent="0.4">
      <c r="A24" s="353">
        <v>14</v>
      </c>
      <c r="B24" s="159">
        <f t="shared" si="0"/>
        <v>0</v>
      </c>
      <c r="C24" s="386" t="str">
        <f>+IF(様式２!B27="","",様式２!B27)</f>
        <v/>
      </c>
      <c r="D24" s="165"/>
      <c r="E24" s="166"/>
      <c r="F24" s="167" t="str">
        <f>+IF(様式１!$F$48="○",IF(病棟機能確認票!N23="","",病棟機能確認票!N23),"")</f>
        <v/>
      </c>
      <c r="G24" s="577"/>
      <c r="H24" s="577"/>
      <c r="I24" s="577"/>
      <c r="J24" s="168"/>
      <c r="K24" s="170"/>
      <c r="L24" s="171"/>
      <c r="M24" s="198"/>
      <c r="N24" s="578"/>
      <c r="O24" s="578"/>
      <c r="P24" s="578"/>
      <c r="Q24" s="172"/>
    </row>
    <row r="25" spans="1:17" s="64" customFormat="1" ht="27.75" customHeight="1" x14ac:dyDescent="0.4">
      <c r="A25" s="353">
        <v>15</v>
      </c>
      <c r="B25" s="159">
        <f t="shared" si="0"/>
        <v>0</v>
      </c>
      <c r="C25" s="386" t="str">
        <f>+IF(様式２!B28="","",様式２!B28)</f>
        <v/>
      </c>
      <c r="D25" s="165"/>
      <c r="E25" s="166"/>
      <c r="F25" s="167" t="str">
        <f>+IF(様式１!$F$48="○",IF(病棟機能確認票!N24="","",病棟機能確認票!N24),"")</f>
        <v/>
      </c>
      <c r="G25" s="577"/>
      <c r="H25" s="577"/>
      <c r="I25" s="577"/>
      <c r="J25" s="168"/>
      <c r="K25" s="170"/>
      <c r="L25" s="171"/>
      <c r="M25" s="198"/>
      <c r="N25" s="578"/>
      <c r="O25" s="578"/>
      <c r="P25" s="578"/>
      <c r="Q25" s="172"/>
    </row>
    <row r="26" spans="1:17" s="64" customFormat="1" ht="27.75" customHeight="1" x14ac:dyDescent="0.4">
      <c r="A26" s="353">
        <v>16</v>
      </c>
      <c r="B26" s="159">
        <f t="shared" si="0"/>
        <v>0</v>
      </c>
      <c r="C26" s="386" t="str">
        <f>+IF(様式２!B29="","",様式２!B29)</f>
        <v/>
      </c>
      <c r="D26" s="165"/>
      <c r="E26" s="166"/>
      <c r="F26" s="167" t="str">
        <f>+IF(様式１!$F$48="○",IF(病棟機能確認票!N25="","",病棟機能確認票!N25),"")</f>
        <v/>
      </c>
      <c r="G26" s="577"/>
      <c r="H26" s="577"/>
      <c r="I26" s="577"/>
      <c r="J26" s="168"/>
      <c r="K26" s="170"/>
      <c r="L26" s="171"/>
      <c r="M26" s="198"/>
      <c r="N26" s="578"/>
      <c r="O26" s="578"/>
      <c r="P26" s="578"/>
      <c r="Q26" s="172"/>
    </row>
    <row r="27" spans="1:17" s="64" customFormat="1" ht="27.75" customHeight="1" x14ac:dyDescent="0.4">
      <c r="A27" s="353">
        <v>17</v>
      </c>
      <c r="B27" s="159">
        <f t="shared" si="0"/>
        <v>0</v>
      </c>
      <c r="C27" s="386" t="str">
        <f>+IF(様式２!B30="","",様式２!B30)</f>
        <v/>
      </c>
      <c r="D27" s="165"/>
      <c r="E27" s="166"/>
      <c r="F27" s="167" t="str">
        <f>+IF(様式１!$F$48="○",IF(病棟機能確認票!N26="","",病棟機能確認票!N26),"")</f>
        <v/>
      </c>
      <c r="G27" s="577"/>
      <c r="H27" s="577"/>
      <c r="I27" s="577"/>
      <c r="J27" s="168"/>
      <c r="K27" s="170"/>
      <c r="L27" s="171"/>
      <c r="M27" s="198"/>
      <c r="N27" s="578"/>
      <c r="O27" s="578"/>
      <c r="P27" s="578"/>
      <c r="Q27" s="172"/>
    </row>
    <row r="28" spans="1:17" s="64" customFormat="1" ht="27.75" customHeight="1" x14ac:dyDescent="0.4">
      <c r="A28" s="353">
        <v>18</v>
      </c>
      <c r="B28" s="159">
        <f t="shared" si="0"/>
        <v>0</v>
      </c>
      <c r="C28" s="386" t="str">
        <f>+IF(様式２!B31="","",様式２!B31)</f>
        <v/>
      </c>
      <c r="D28" s="165"/>
      <c r="E28" s="166"/>
      <c r="F28" s="167" t="str">
        <f>+IF(様式１!$F$48="○",IF(病棟機能確認票!N27="","",病棟機能確認票!N27),"")</f>
        <v/>
      </c>
      <c r="G28" s="577"/>
      <c r="H28" s="577"/>
      <c r="I28" s="577"/>
      <c r="J28" s="168"/>
      <c r="K28" s="170"/>
      <c r="L28" s="171"/>
      <c r="M28" s="198"/>
      <c r="N28" s="578"/>
      <c r="O28" s="578"/>
      <c r="P28" s="578"/>
      <c r="Q28" s="172"/>
    </row>
    <row r="29" spans="1:17" s="64" customFormat="1" ht="27.75" customHeight="1" x14ac:dyDescent="0.4">
      <c r="A29" s="353">
        <v>19</v>
      </c>
      <c r="B29" s="159">
        <f t="shared" si="0"/>
        <v>0</v>
      </c>
      <c r="C29" s="386" t="str">
        <f>+IF(様式２!B32="","",様式２!B32)</f>
        <v/>
      </c>
      <c r="D29" s="165"/>
      <c r="E29" s="166"/>
      <c r="F29" s="167" t="str">
        <f>+IF(様式１!$F$48="○",IF(病棟機能確認票!N28="","",病棟機能確認票!N28),"")</f>
        <v/>
      </c>
      <c r="G29" s="577"/>
      <c r="H29" s="577"/>
      <c r="I29" s="577"/>
      <c r="J29" s="168"/>
      <c r="K29" s="170"/>
      <c r="L29" s="171"/>
      <c r="M29" s="198"/>
      <c r="N29" s="578"/>
      <c r="O29" s="578"/>
      <c r="P29" s="578"/>
      <c r="Q29" s="172"/>
    </row>
    <row r="30" spans="1:17" s="64" customFormat="1" ht="27.75" customHeight="1" x14ac:dyDescent="0.4">
      <c r="A30" s="353">
        <v>20</v>
      </c>
      <c r="B30" s="159">
        <f t="shared" si="0"/>
        <v>0</v>
      </c>
      <c r="C30" s="386" t="str">
        <f>+IF(様式２!B33="","",様式２!B33)</f>
        <v/>
      </c>
      <c r="D30" s="165"/>
      <c r="E30" s="166"/>
      <c r="F30" s="167" t="str">
        <f>+IF(様式１!$F$48="○",IF(病棟機能確認票!N29="","",病棟機能確認票!N29),"")</f>
        <v/>
      </c>
      <c r="G30" s="577"/>
      <c r="H30" s="577"/>
      <c r="I30" s="577"/>
      <c r="J30" s="168"/>
      <c r="K30" s="170"/>
      <c r="L30" s="171"/>
      <c r="M30" s="198"/>
      <c r="N30" s="578"/>
      <c r="O30" s="578"/>
      <c r="P30" s="578"/>
      <c r="Q30" s="172"/>
    </row>
    <row r="31" spans="1:17" s="64" customFormat="1" ht="27.75" customHeight="1" x14ac:dyDescent="0.4">
      <c r="A31" s="353">
        <v>21</v>
      </c>
      <c r="B31" s="159">
        <f t="shared" si="0"/>
        <v>0</v>
      </c>
      <c r="C31" s="386" t="str">
        <f>+IF(様式２!B34="","",様式２!B34)</f>
        <v/>
      </c>
      <c r="D31" s="165"/>
      <c r="E31" s="166"/>
      <c r="F31" s="167" t="str">
        <f>+IF(様式１!$F$48="○",IF(病棟機能確認票!N30="","",病棟機能確認票!N30),"")</f>
        <v/>
      </c>
      <c r="G31" s="577"/>
      <c r="H31" s="577"/>
      <c r="I31" s="577"/>
      <c r="J31" s="168"/>
      <c r="K31" s="170"/>
      <c r="L31" s="171"/>
      <c r="M31" s="198"/>
      <c r="N31" s="578"/>
      <c r="O31" s="578"/>
      <c r="P31" s="578"/>
      <c r="Q31" s="172"/>
    </row>
    <row r="32" spans="1:17" s="64" customFormat="1" ht="27.75" customHeight="1" x14ac:dyDescent="0.4">
      <c r="A32" s="353">
        <v>22</v>
      </c>
      <c r="B32" s="159">
        <f t="shared" si="0"/>
        <v>0</v>
      </c>
      <c r="C32" s="386" t="str">
        <f>+IF(様式２!B35="","",様式２!B35)</f>
        <v/>
      </c>
      <c r="D32" s="165"/>
      <c r="E32" s="166"/>
      <c r="F32" s="167" t="str">
        <f>+IF(様式１!$F$48="○",IF(病棟機能確認票!N31="","",病棟機能確認票!N31),"")</f>
        <v/>
      </c>
      <c r="G32" s="577"/>
      <c r="H32" s="577"/>
      <c r="I32" s="577"/>
      <c r="J32" s="168"/>
      <c r="K32" s="170"/>
      <c r="L32" s="171"/>
      <c r="M32" s="198"/>
      <c r="N32" s="578"/>
      <c r="O32" s="578"/>
      <c r="P32" s="578"/>
      <c r="Q32" s="172"/>
    </row>
    <row r="33" spans="1:17" s="64" customFormat="1" ht="27.75" customHeight="1" x14ac:dyDescent="0.4">
      <c r="A33" s="353">
        <v>23</v>
      </c>
      <c r="B33" s="159">
        <f t="shared" si="0"/>
        <v>0</v>
      </c>
      <c r="C33" s="386" t="str">
        <f>+IF(様式２!B36="","",様式２!B36)</f>
        <v/>
      </c>
      <c r="D33" s="165"/>
      <c r="E33" s="166"/>
      <c r="F33" s="167" t="str">
        <f>+IF(様式１!$F$48="○",IF(病棟機能確認票!N32="","",病棟機能確認票!N32),"")</f>
        <v/>
      </c>
      <c r="G33" s="577"/>
      <c r="H33" s="577"/>
      <c r="I33" s="577"/>
      <c r="J33" s="168"/>
      <c r="K33" s="170"/>
      <c r="L33" s="171"/>
      <c r="M33" s="198"/>
      <c r="N33" s="578"/>
      <c r="O33" s="578"/>
      <c r="P33" s="578"/>
      <c r="Q33" s="172"/>
    </row>
    <row r="34" spans="1:17" s="64" customFormat="1" ht="27.75" customHeight="1" x14ac:dyDescent="0.4">
      <c r="A34" s="353">
        <v>24</v>
      </c>
      <c r="B34" s="159">
        <f t="shared" si="0"/>
        <v>0</v>
      </c>
      <c r="C34" s="386" t="str">
        <f>+IF(様式２!B37="","",様式２!B37)</f>
        <v/>
      </c>
      <c r="D34" s="165"/>
      <c r="E34" s="166"/>
      <c r="F34" s="167" t="str">
        <f>+IF(様式１!$F$48="○",IF(病棟機能確認票!N33="","",病棟機能確認票!N33),"")</f>
        <v/>
      </c>
      <c r="G34" s="577"/>
      <c r="H34" s="577"/>
      <c r="I34" s="577"/>
      <c r="J34" s="168"/>
      <c r="K34" s="170"/>
      <c r="L34" s="171"/>
      <c r="M34" s="198"/>
      <c r="N34" s="578"/>
      <c r="O34" s="578"/>
      <c r="P34" s="578"/>
      <c r="Q34" s="172"/>
    </row>
    <row r="35" spans="1:17" s="64" customFormat="1" ht="27.75" customHeight="1" x14ac:dyDescent="0.4">
      <c r="A35" s="353">
        <v>25</v>
      </c>
      <c r="B35" s="159">
        <f t="shared" si="0"/>
        <v>0</v>
      </c>
      <c r="C35" s="386" t="str">
        <f>+IF(様式２!B38="","",様式２!B38)</f>
        <v/>
      </c>
      <c r="D35" s="165"/>
      <c r="E35" s="166"/>
      <c r="F35" s="167" t="str">
        <f>+IF(様式１!$F$48="○",IF(病棟機能確認票!N34="","",病棟機能確認票!N34),"")</f>
        <v/>
      </c>
      <c r="G35" s="577"/>
      <c r="H35" s="577"/>
      <c r="I35" s="577"/>
      <c r="J35" s="168"/>
      <c r="K35" s="170"/>
      <c r="L35" s="171"/>
      <c r="M35" s="198"/>
      <c r="N35" s="578"/>
      <c r="O35" s="578"/>
      <c r="P35" s="578"/>
      <c r="Q35" s="172"/>
    </row>
    <row r="36" spans="1:17" s="64" customFormat="1" ht="27.75" customHeight="1" x14ac:dyDescent="0.4">
      <c r="A36" s="353">
        <v>26</v>
      </c>
      <c r="B36" s="159">
        <f t="shared" si="0"/>
        <v>0</v>
      </c>
      <c r="C36" s="386" t="str">
        <f>+IF(様式２!B39="","",様式２!B39)</f>
        <v/>
      </c>
      <c r="D36" s="165"/>
      <c r="E36" s="166"/>
      <c r="F36" s="167" t="str">
        <f>+IF(様式１!$F$48="○",IF(病棟機能確認票!N35="","",病棟機能確認票!N35),"")</f>
        <v/>
      </c>
      <c r="G36" s="577"/>
      <c r="H36" s="577"/>
      <c r="I36" s="577"/>
      <c r="J36" s="168"/>
      <c r="K36" s="170"/>
      <c r="L36" s="171"/>
      <c r="M36" s="198"/>
      <c r="N36" s="578"/>
      <c r="O36" s="578"/>
      <c r="P36" s="578"/>
      <c r="Q36" s="172"/>
    </row>
    <row r="37" spans="1:17" s="64" customFormat="1" ht="27.75" customHeight="1" x14ac:dyDescent="0.4">
      <c r="A37" s="353">
        <v>27</v>
      </c>
      <c r="B37" s="159">
        <f t="shared" si="0"/>
        <v>0</v>
      </c>
      <c r="C37" s="386" t="str">
        <f>+IF(様式２!B40="","",様式２!B40)</f>
        <v/>
      </c>
      <c r="D37" s="165"/>
      <c r="E37" s="166"/>
      <c r="F37" s="167" t="str">
        <f>+IF(様式１!$F$48="○",IF(病棟機能確認票!N36="","",病棟機能確認票!N36),"")</f>
        <v/>
      </c>
      <c r="G37" s="577"/>
      <c r="H37" s="577"/>
      <c r="I37" s="577"/>
      <c r="J37" s="168"/>
      <c r="K37" s="170"/>
      <c r="L37" s="171"/>
      <c r="M37" s="198"/>
      <c r="N37" s="578"/>
      <c r="O37" s="578"/>
      <c r="P37" s="578"/>
      <c r="Q37" s="172"/>
    </row>
    <row r="38" spans="1:17" s="64" customFormat="1" ht="27.75" customHeight="1" x14ac:dyDescent="0.4">
      <c r="A38" s="353">
        <v>28</v>
      </c>
      <c r="B38" s="159">
        <f t="shared" si="0"/>
        <v>0</v>
      </c>
      <c r="C38" s="386" t="str">
        <f>+IF(様式２!B41="","",様式２!B41)</f>
        <v/>
      </c>
      <c r="D38" s="165"/>
      <c r="E38" s="166"/>
      <c r="F38" s="167" t="str">
        <f>+IF(様式１!$F$48="○",IF(病棟機能確認票!N37="","",病棟機能確認票!N37),"")</f>
        <v/>
      </c>
      <c r="G38" s="577"/>
      <c r="H38" s="577"/>
      <c r="I38" s="577"/>
      <c r="J38" s="168"/>
      <c r="K38" s="170"/>
      <c r="L38" s="171"/>
      <c r="M38" s="198"/>
      <c r="N38" s="578"/>
      <c r="O38" s="578"/>
      <c r="P38" s="578"/>
      <c r="Q38" s="172"/>
    </row>
    <row r="39" spans="1:17" s="64" customFormat="1" ht="27.75" customHeight="1" x14ac:dyDescent="0.4">
      <c r="A39" s="353">
        <v>29</v>
      </c>
      <c r="B39" s="159">
        <f t="shared" si="0"/>
        <v>0</v>
      </c>
      <c r="C39" s="386" t="str">
        <f>+IF(様式２!B42="","",様式２!B42)</f>
        <v/>
      </c>
      <c r="D39" s="165"/>
      <c r="E39" s="166"/>
      <c r="F39" s="167" t="str">
        <f>+IF(様式１!$F$48="○",IF(病棟機能確認票!N38="","",病棟機能確認票!N38),"")</f>
        <v/>
      </c>
      <c r="G39" s="577"/>
      <c r="H39" s="577"/>
      <c r="I39" s="577"/>
      <c r="J39" s="168"/>
      <c r="K39" s="170"/>
      <c r="L39" s="171"/>
      <c r="M39" s="198"/>
      <c r="N39" s="578"/>
      <c r="O39" s="578"/>
      <c r="P39" s="578"/>
      <c r="Q39" s="172"/>
    </row>
    <row r="40" spans="1:17" s="64" customFormat="1" ht="27.75" customHeight="1" x14ac:dyDescent="0.4">
      <c r="A40" s="353">
        <v>30</v>
      </c>
      <c r="B40" s="159">
        <f t="shared" si="0"/>
        <v>0</v>
      </c>
      <c r="C40" s="386" t="str">
        <f>+IF(様式２!B43="","",様式２!B43)</f>
        <v/>
      </c>
      <c r="D40" s="165"/>
      <c r="E40" s="245"/>
      <c r="F40" s="167" t="str">
        <f>+IF(様式１!$F$48="○",IF(病棟機能確認票!N39="","",病棟機能確認票!N39),"")</f>
        <v/>
      </c>
      <c r="G40" s="577"/>
      <c r="H40" s="577"/>
      <c r="I40" s="577"/>
      <c r="J40" s="168"/>
      <c r="K40" s="250"/>
      <c r="L40" s="207"/>
      <c r="M40" s="252"/>
      <c r="N40" s="578"/>
      <c r="O40" s="578"/>
      <c r="P40" s="578"/>
      <c r="Q40" s="208"/>
    </row>
    <row r="41" spans="1:17" s="64" customFormat="1" ht="27.75" customHeight="1" x14ac:dyDescent="0.4">
      <c r="A41" s="353">
        <v>31</v>
      </c>
      <c r="B41" s="159">
        <f t="shared" si="0"/>
        <v>0</v>
      </c>
      <c r="C41" s="386" t="str">
        <f>+IF(様式２!B44="","",様式２!B44)</f>
        <v/>
      </c>
      <c r="D41" s="165"/>
      <c r="E41" s="245"/>
      <c r="F41" s="167" t="str">
        <f>+IF(様式１!$F$48="○",IF(病棟機能確認票!N40="","",病棟機能確認票!N40),"")</f>
        <v/>
      </c>
      <c r="G41" s="577"/>
      <c r="H41" s="577"/>
      <c r="I41" s="577"/>
      <c r="J41" s="168"/>
      <c r="K41" s="250"/>
      <c r="L41" s="207"/>
      <c r="M41" s="252"/>
      <c r="N41" s="578"/>
      <c r="O41" s="578"/>
      <c r="P41" s="578"/>
      <c r="Q41" s="208"/>
    </row>
    <row r="42" spans="1:17" s="64" customFormat="1" ht="27.75" customHeight="1" x14ac:dyDescent="0.4">
      <c r="A42" s="353">
        <v>32</v>
      </c>
      <c r="B42" s="159">
        <f t="shared" si="0"/>
        <v>0</v>
      </c>
      <c r="C42" s="386" t="str">
        <f>+IF(様式２!B45="","",様式２!B45)</f>
        <v/>
      </c>
      <c r="D42" s="165"/>
      <c r="E42" s="245"/>
      <c r="F42" s="167" t="str">
        <f>+IF(様式１!$F$48="○",IF(病棟機能確認票!N41="","",病棟機能確認票!N41),"")</f>
        <v/>
      </c>
      <c r="G42" s="577"/>
      <c r="H42" s="577"/>
      <c r="I42" s="577"/>
      <c r="J42" s="168"/>
      <c r="K42" s="250"/>
      <c r="L42" s="207"/>
      <c r="M42" s="252"/>
      <c r="N42" s="578"/>
      <c r="O42" s="578"/>
      <c r="P42" s="578"/>
      <c r="Q42" s="208"/>
    </row>
    <row r="43" spans="1:17" s="64" customFormat="1" ht="27.75" customHeight="1" x14ac:dyDescent="0.4">
      <c r="A43" s="353">
        <v>33</v>
      </c>
      <c r="B43" s="159">
        <f t="shared" si="0"/>
        <v>0</v>
      </c>
      <c r="C43" s="386" t="str">
        <f>+IF(様式２!B46="","",様式２!B46)</f>
        <v/>
      </c>
      <c r="D43" s="165"/>
      <c r="E43" s="245"/>
      <c r="F43" s="167" t="str">
        <f>+IF(様式１!$F$48="○",IF(病棟機能確認票!N42="","",病棟機能確認票!N42),"")</f>
        <v/>
      </c>
      <c r="G43" s="577"/>
      <c r="H43" s="577"/>
      <c r="I43" s="577"/>
      <c r="J43" s="168"/>
      <c r="K43" s="250"/>
      <c r="L43" s="207"/>
      <c r="M43" s="252"/>
      <c r="N43" s="578"/>
      <c r="O43" s="578"/>
      <c r="P43" s="578"/>
      <c r="Q43" s="208"/>
    </row>
    <row r="44" spans="1:17" s="64" customFormat="1" ht="27.75" customHeight="1" x14ac:dyDescent="0.4">
      <c r="A44" s="353">
        <v>34</v>
      </c>
      <c r="B44" s="159">
        <f t="shared" si="0"/>
        <v>0</v>
      </c>
      <c r="C44" s="386" t="str">
        <f>+IF(様式２!B47="","",様式２!B47)</f>
        <v/>
      </c>
      <c r="D44" s="165"/>
      <c r="E44" s="245"/>
      <c r="F44" s="167" t="str">
        <f>+IF(様式１!$F$48="○",IF(病棟機能確認票!N43="","",病棟機能確認票!N43),"")</f>
        <v/>
      </c>
      <c r="G44" s="577"/>
      <c r="H44" s="577"/>
      <c r="I44" s="577"/>
      <c r="J44" s="168"/>
      <c r="K44" s="250"/>
      <c r="L44" s="207"/>
      <c r="M44" s="252"/>
      <c r="N44" s="578"/>
      <c r="O44" s="578"/>
      <c r="P44" s="578"/>
      <c r="Q44" s="208"/>
    </row>
    <row r="45" spans="1:17" s="64" customFormat="1" ht="27.75" customHeight="1" x14ac:dyDescent="0.4">
      <c r="A45" s="353">
        <v>35</v>
      </c>
      <c r="B45" s="159">
        <f t="shared" si="0"/>
        <v>0</v>
      </c>
      <c r="C45" s="386" t="str">
        <f>+IF(様式２!B48="","",様式２!B48)</f>
        <v/>
      </c>
      <c r="D45" s="165"/>
      <c r="E45" s="245"/>
      <c r="F45" s="167" t="str">
        <f>+IF(様式１!$F$48="○",IF(病棟機能確認票!N44="","",病棟機能確認票!N44),"")</f>
        <v/>
      </c>
      <c r="G45" s="577"/>
      <c r="H45" s="577"/>
      <c r="I45" s="577"/>
      <c r="J45" s="168"/>
      <c r="K45" s="250"/>
      <c r="L45" s="207"/>
      <c r="M45" s="252"/>
      <c r="N45" s="578"/>
      <c r="O45" s="578"/>
      <c r="P45" s="578"/>
      <c r="Q45" s="208"/>
    </row>
    <row r="46" spans="1:17" s="64" customFormat="1" ht="27.75" customHeight="1" x14ac:dyDescent="0.4">
      <c r="A46" s="353">
        <v>36</v>
      </c>
      <c r="B46" s="159">
        <f t="shared" si="0"/>
        <v>0</v>
      </c>
      <c r="C46" s="386" t="str">
        <f>+IF(様式２!B49="","",様式２!B49)</f>
        <v/>
      </c>
      <c r="D46" s="165"/>
      <c r="E46" s="245"/>
      <c r="F46" s="167" t="str">
        <f>+IF(様式１!$F$48="○",IF(病棟機能確認票!N45="","",病棟機能確認票!N45),"")</f>
        <v/>
      </c>
      <c r="G46" s="577"/>
      <c r="H46" s="577"/>
      <c r="I46" s="577"/>
      <c r="J46" s="168"/>
      <c r="K46" s="250"/>
      <c r="L46" s="207"/>
      <c r="M46" s="252"/>
      <c r="N46" s="578"/>
      <c r="O46" s="578"/>
      <c r="P46" s="578"/>
      <c r="Q46" s="208"/>
    </row>
    <row r="47" spans="1:17" s="64" customFormat="1" ht="27.75" customHeight="1" x14ac:dyDescent="0.4">
      <c r="A47" s="353">
        <v>37</v>
      </c>
      <c r="B47" s="159">
        <f t="shared" si="0"/>
        <v>0</v>
      </c>
      <c r="C47" s="386" t="str">
        <f>+IF(様式２!B50="","",様式２!B50)</f>
        <v/>
      </c>
      <c r="D47" s="165"/>
      <c r="E47" s="245"/>
      <c r="F47" s="167" t="str">
        <f>+IF(様式１!$F$48="○",IF(病棟機能確認票!N46="","",病棟機能確認票!N46),"")</f>
        <v/>
      </c>
      <c r="G47" s="577"/>
      <c r="H47" s="577"/>
      <c r="I47" s="577"/>
      <c r="J47" s="168"/>
      <c r="K47" s="250"/>
      <c r="L47" s="207"/>
      <c r="M47" s="252"/>
      <c r="N47" s="578"/>
      <c r="O47" s="578"/>
      <c r="P47" s="578"/>
      <c r="Q47" s="208"/>
    </row>
    <row r="48" spans="1:17" s="64" customFormat="1" ht="27.75" customHeight="1" x14ac:dyDescent="0.4">
      <c r="A48" s="353">
        <v>38</v>
      </c>
      <c r="B48" s="159">
        <f t="shared" si="0"/>
        <v>0</v>
      </c>
      <c r="C48" s="386" t="str">
        <f>+IF(様式２!B51="","",様式２!B51)</f>
        <v/>
      </c>
      <c r="D48" s="165"/>
      <c r="E48" s="245"/>
      <c r="F48" s="167" t="str">
        <f>+IF(様式１!$F$48="○",IF(病棟機能確認票!N47="","",病棟機能確認票!N47),"")</f>
        <v/>
      </c>
      <c r="G48" s="577"/>
      <c r="H48" s="577"/>
      <c r="I48" s="577"/>
      <c r="J48" s="168"/>
      <c r="K48" s="250"/>
      <c r="L48" s="207"/>
      <c r="M48" s="252"/>
      <c r="N48" s="578"/>
      <c r="O48" s="578"/>
      <c r="P48" s="578"/>
      <c r="Q48" s="208"/>
    </row>
    <row r="49" spans="1:17" s="64" customFormat="1" ht="27.75" customHeight="1" x14ac:dyDescent="0.4">
      <c r="A49" s="353">
        <v>39</v>
      </c>
      <c r="B49" s="159">
        <f t="shared" si="0"/>
        <v>0</v>
      </c>
      <c r="C49" s="386" t="str">
        <f>+IF(様式２!B52="","",様式２!B52)</f>
        <v/>
      </c>
      <c r="D49" s="165"/>
      <c r="E49" s="245"/>
      <c r="F49" s="167" t="str">
        <f>+IF(様式１!$F$48="○",IF(病棟機能確認票!N48="","",病棟機能確認票!N48),"")</f>
        <v/>
      </c>
      <c r="G49" s="577"/>
      <c r="H49" s="577"/>
      <c r="I49" s="577"/>
      <c r="J49" s="168"/>
      <c r="K49" s="250"/>
      <c r="L49" s="207"/>
      <c r="M49" s="252"/>
      <c r="N49" s="578"/>
      <c r="O49" s="578"/>
      <c r="P49" s="578"/>
      <c r="Q49" s="208"/>
    </row>
    <row r="50" spans="1:17" s="64" customFormat="1" ht="27.75" customHeight="1" x14ac:dyDescent="0.4">
      <c r="A50" s="353">
        <v>40</v>
      </c>
      <c r="B50" s="159">
        <f t="shared" si="0"/>
        <v>0</v>
      </c>
      <c r="C50" s="386" t="str">
        <f>+IF(様式２!B53="","",様式２!B53)</f>
        <v/>
      </c>
      <c r="D50" s="165"/>
      <c r="E50" s="245"/>
      <c r="F50" s="167" t="str">
        <f>+IF(様式１!$F$48="○",IF(病棟機能確認票!N49="","",病棟機能確認票!N49),"")</f>
        <v/>
      </c>
      <c r="G50" s="577"/>
      <c r="H50" s="577"/>
      <c r="I50" s="577"/>
      <c r="J50" s="168"/>
      <c r="K50" s="250"/>
      <c r="L50" s="207"/>
      <c r="M50" s="252"/>
      <c r="N50" s="578"/>
      <c r="O50" s="578"/>
      <c r="P50" s="578"/>
      <c r="Q50" s="208"/>
    </row>
    <row r="51" spans="1:17" s="64" customFormat="1" ht="27.75" customHeight="1" x14ac:dyDescent="0.4">
      <c r="A51" s="353">
        <v>41</v>
      </c>
      <c r="B51" s="159">
        <f t="shared" si="0"/>
        <v>0</v>
      </c>
      <c r="C51" s="386" t="str">
        <f>+IF(様式２!B54="","",様式２!B54)</f>
        <v/>
      </c>
      <c r="D51" s="165"/>
      <c r="E51" s="245"/>
      <c r="F51" s="167" t="str">
        <f>+IF(様式１!$F$48="○",IF(病棟機能確認票!N50="","",病棟機能確認票!N50),"")</f>
        <v/>
      </c>
      <c r="G51" s="577"/>
      <c r="H51" s="577"/>
      <c r="I51" s="577"/>
      <c r="J51" s="168"/>
      <c r="K51" s="250"/>
      <c r="L51" s="207"/>
      <c r="M51" s="252"/>
      <c r="N51" s="578"/>
      <c r="O51" s="578"/>
      <c r="P51" s="578"/>
      <c r="Q51" s="208"/>
    </row>
    <row r="52" spans="1:17" s="64" customFormat="1" ht="27.75" customHeight="1" x14ac:dyDescent="0.4">
      <c r="A52" s="353">
        <v>42</v>
      </c>
      <c r="B52" s="159">
        <f t="shared" si="0"/>
        <v>0</v>
      </c>
      <c r="C52" s="386" t="str">
        <f>+IF(様式２!B55="","",様式２!B55)</f>
        <v/>
      </c>
      <c r="D52" s="165"/>
      <c r="E52" s="245"/>
      <c r="F52" s="167" t="str">
        <f>+IF(様式１!$F$48="○",IF(病棟機能確認票!N51="","",病棟機能確認票!N51),"")</f>
        <v/>
      </c>
      <c r="G52" s="577"/>
      <c r="H52" s="577"/>
      <c r="I52" s="577"/>
      <c r="J52" s="168"/>
      <c r="K52" s="250"/>
      <c r="L52" s="207"/>
      <c r="M52" s="252"/>
      <c r="N52" s="578"/>
      <c r="O52" s="578"/>
      <c r="P52" s="578"/>
      <c r="Q52" s="208"/>
    </row>
    <row r="53" spans="1:17" s="64" customFormat="1" ht="27.75" customHeight="1" x14ac:dyDescent="0.4">
      <c r="A53" s="353">
        <v>43</v>
      </c>
      <c r="B53" s="159">
        <f t="shared" si="0"/>
        <v>0</v>
      </c>
      <c r="C53" s="386" t="str">
        <f>+IF(様式２!B56="","",様式２!B56)</f>
        <v/>
      </c>
      <c r="D53" s="165"/>
      <c r="E53" s="245"/>
      <c r="F53" s="167" t="str">
        <f>+IF(様式１!$F$48="○",IF(病棟機能確認票!N52="","",病棟機能確認票!N52),"")</f>
        <v/>
      </c>
      <c r="G53" s="577"/>
      <c r="H53" s="577"/>
      <c r="I53" s="577"/>
      <c r="J53" s="168"/>
      <c r="K53" s="250"/>
      <c r="L53" s="207"/>
      <c r="M53" s="252"/>
      <c r="N53" s="578"/>
      <c r="O53" s="578"/>
      <c r="P53" s="578"/>
      <c r="Q53" s="208"/>
    </row>
    <row r="54" spans="1:17" s="64" customFormat="1" ht="27.75" customHeight="1" x14ac:dyDescent="0.4">
      <c r="A54" s="353">
        <v>44</v>
      </c>
      <c r="B54" s="159">
        <f t="shared" si="0"/>
        <v>0</v>
      </c>
      <c r="C54" s="386" t="str">
        <f>+IF(様式２!B57="","",様式２!B57)</f>
        <v/>
      </c>
      <c r="D54" s="165"/>
      <c r="E54" s="245"/>
      <c r="F54" s="167" t="str">
        <f>+IF(様式１!$F$48="○",IF(病棟機能確認票!N53="","",病棟機能確認票!N53),"")</f>
        <v/>
      </c>
      <c r="G54" s="577"/>
      <c r="H54" s="577"/>
      <c r="I54" s="577"/>
      <c r="J54" s="168"/>
      <c r="K54" s="250"/>
      <c r="L54" s="207"/>
      <c r="M54" s="252"/>
      <c r="N54" s="578"/>
      <c r="O54" s="578"/>
      <c r="P54" s="578"/>
      <c r="Q54" s="208"/>
    </row>
    <row r="55" spans="1:17" s="64" customFormat="1" ht="27.75" customHeight="1" x14ac:dyDescent="0.4">
      <c r="A55" s="353">
        <v>45</v>
      </c>
      <c r="B55" s="159">
        <f t="shared" si="0"/>
        <v>0</v>
      </c>
      <c r="C55" s="386" t="str">
        <f>+IF(様式２!B58="","",様式２!B58)</f>
        <v/>
      </c>
      <c r="D55" s="165"/>
      <c r="E55" s="245"/>
      <c r="F55" s="167" t="str">
        <f>+IF(様式１!$F$48="○",IF(病棟機能確認票!N54="","",病棟機能確認票!N54),"")</f>
        <v/>
      </c>
      <c r="G55" s="577"/>
      <c r="H55" s="577"/>
      <c r="I55" s="577"/>
      <c r="J55" s="168"/>
      <c r="K55" s="250"/>
      <c r="L55" s="207"/>
      <c r="M55" s="252"/>
      <c r="N55" s="578"/>
      <c r="O55" s="578"/>
      <c r="P55" s="578"/>
      <c r="Q55" s="208"/>
    </row>
    <row r="56" spans="1:17" s="64" customFormat="1" ht="27.75" customHeight="1" x14ac:dyDescent="0.4">
      <c r="A56" s="353">
        <v>46</v>
      </c>
      <c r="B56" s="159">
        <f t="shared" si="0"/>
        <v>0</v>
      </c>
      <c r="C56" s="386" t="str">
        <f>+IF(様式２!B59="","",様式２!B59)</f>
        <v/>
      </c>
      <c r="D56" s="165"/>
      <c r="E56" s="304"/>
      <c r="F56" s="167" t="str">
        <f>+IF(様式１!$F$48="○",IF(病棟機能確認票!N55="","",病棟機能確認票!N55),"")</f>
        <v/>
      </c>
      <c r="G56" s="577"/>
      <c r="H56" s="577"/>
      <c r="I56" s="577"/>
      <c r="J56" s="168"/>
      <c r="K56" s="170"/>
      <c r="L56" s="171"/>
      <c r="M56" s="198"/>
      <c r="N56" s="578"/>
      <c r="O56" s="578"/>
      <c r="P56" s="578"/>
      <c r="Q56" s="172"/>
    </row>
    <row r="57" spans="1:17" s="64" customFormat="1" ht="27.75" customHeight="1" x14ac:dyDescent="0.4">
      <c r="A57" s="353">
        <v>47</v>
      </c>
      <c r="B57" s="159">
        <f t="shared" si="0"/>
        <v>0</v>
      </c>
      <c r="C57" s="386" t="str">
        <f>+IF(様式２!B60="","",様式２!B60)</f>
        <v/>
      </c>
      <c r="D57" s="165"/>
      <c r="E57" s="351"/>
      <c r="F57" s="167" t="str">
        <f>+IF(様式１!$F$48="○",IF(病棟機能確認票!N56="","",病棟機能確認票!N56),"")</f>
        <v/>
      </c>
      <c r="G57" s="577"/>
      <c r="H57" s="577"/>
      <c r="I57" s="577"/>
      <c r="J57" s="168"/>
      <c r="K57" s="170"/>
      <c r="L57" s="171"/>
      <c r="M57" s="198"/>
      <c r="N57" s="578"/>
      <c r="O57" s="578"/>
      <c r="P57" s="578"/>
      <c r="Q57" s="172"/>
    </row>
    <row r="58" spans="1:17" s="64" customFormat="1" ht="27.75" customHeight="1" x14ac:dyDescent="0.4">
      <c r="A58" s="353">
        <v>48</v>
      </c>
      <c r="B58" s="159">
        <f t="shared" si="0"/>
        <v>0</v>
      </c>
      <c r="C58" s="386" t="str">
        <f>+IF(様式２!B61="","",様式２!B61)</f>
        <v/>
      </c>
      <c r="D58" s="165"/>
      <c r="E58" s="256"/>
      <c r="F58" s="167" t="str">
        <f>+IF(様式１!$F$48="○",IF(病棟機能確認票!N57="","",病棟機能確認票!N57),"")</f>
        <v/>
      </c>
      <c r="G58" s="577"/>
      <c r="H58" s="577"/>
      <c r="I58" s="577"/>
      <c r="J58" s="168"/>
      <c r="K58" s="170"/>
      <c r="L58" s="171"/>
      <c r="M58" s="198"/>
      <c r="N58" s="578"/>
      <c r="O58" s="578"/>
      <c r="P58" s="578"/>
      <c r="Q58" s="172"/>
    </row>
    <row r="59" spans="1:17" s="64" customFormat="1" ht="27.75" customHeight="1" x14ac:dyDescent="0.4">
      <c r="A59" s="353">
        <v>49</v>
      </c>
      <c r="B59" s="159">
        <f t="shared" si="0"/>
        <v>0</v>
      </c>
      <c r="C59" s="386" t="str">
        <f>+IF(様式２!B62="","",様式２!B62)</f>
        <v/>
      </c>
      <c r="D59" s="165"/>
      <c r="E59" s="256"/>
      <c r="F59" s="167" t="str">
        <f>+IF(様式１!$F$48="○",IF(病棟機能確認票!N58="","",病棟機能確認票!N58),"")</f>
        <v/>
      </c>
      <c r="G59" s="577"/>
      <c r="H59" s="577"/>
      <c r="I59" s="577"/>
      <c r="J59" s="168"/>
      <c r="K59" s="170"/>
      <c r="L59" s="171"/>
      <c r="M59" s="198"/>
      <c r="N59" s="578"/>
      <c r="O59" s="578"/>
      <c r="P59" s="578"/>
      <c r="Q59" s="172"/>
    </row>
    <row r="60" spans="1:17" s="64" customFormat="1" ht="27.75" customHeight="1" thickBot="1" x14ac:dyDescent="0.45">
      <c r="A60" s="353">
        <v>50</v>
      </c>
      <c r="B60" s="159">
        <f t="shared" si="0"/>
        <v>0</v>
      </c>
      <c r="C60" s="387" t="str">
        <f>+IF(様式２!B63="","",様式２!B63)</f>
        <v/>
      </c>
      <c r="D60" s="165"/>
      <c r="E60" s="166"/>
      <c r="F60" s="167" t="str">
        <f>+IF(様式１!$F$48="○",IF(病棟機能確認票!N59="","",病棟機能確認票!N59),"")</f>
        <v/>
      </c>
      <c r="G60" s="577"/>
      <c r="H60" s="577"/>
      <c r="I60" s="577"/>
      <c r="J60" s="168"/>
      <c r="K60" s="173"/>
      <c r="L60" s="174"/>
      <c r="M60" s="201"/>
      <c r="N60" s="578"/>
      <c r="O60" s="578"/>
      <c r="P60" s="578"/>
      <c r="Q60" s="175"/>
    </row>
    <row r="61" spans="1:17" s="64" customFormat="1" ht="46.9" customHeight="1" thickBot="1" x14ac:dyDescent="0.45">
      <c r="B61" s="159"/>
      <c r="C61" s="584" t="s">
        <v>681</v>
      </c>
      <c r="D61" s="585"/>
      <c r="E61" s="585"/>
      <c r="F61" s="585"/>
      <c r="G61" s="585"/>
      <c r="H61" s="585"/>
      <c r="I61" s="585"/>
      <c r="J61" s="251">
        <f>+SUM(J11:J60)</f>
        <v>0</v>
      </c>
      <c r="K61" s="586" t="s">
        <v>682</v>
      </c>
      <c r="L61" s="587"/>
      <c r="M61" s="587"/>
      <c r="N61" s="587"/>
      <c r="O61" s="587"/>
      <c r="P61" s="588"/>
      <c r="Q61" s="251">
        <f>+SUM(Q11:Q60)</f>
        <v>0</v>
      </c>
    </row>
    <row r="62" spans="1:17" s="64" customFormat="1" ht="45.75" customHeight="1" x14ac:dyDescent="0.4"/>
    <row r="63" spans="1:17" s="64" customFormat="1" ht="24" customHeight="1" x14ac:dyDescent="0.4">
      <c r="C63" s="211" t="s">
        <v>1195</v>
      </c>
    </row>
    <row r="64" spans="1:17" s="161" customFormat="1" ht="24" customHeight="1" thickBot="1" x14ac:dyDescent="0.45">
      <c r="C64" s="161" t="s">
        <v>1180</v>
      </c>
    </row>
    <row r="65" spans="3:17" s="64" customFormat="1" ht="22.15" customHeight="1" x14ac:dyDescent="0.4">
      <c r="C65" s="591"/>
      <c r="D65" s="592"/>
      <c r="E65" s="592"/>
      <c r="F65" s="592"/>
      <c r="G65" s="592"/>
      <c r="H65" s="592"/>
      <c r="I65" s="592"/>
      <c r="J65" s="592"/>
      <c r="K65" s="592"/>
      <c r="L65" s="592"/>
      <c r="M65" s="592"/>
      <c r="N65" s="592"/>
      <c r="O65" s="592"/>
      <c r="P65" s="592"/>
      <c r="Q65" s="593"/>
    </row>
    <row r="66" spans="3:17" s="64" customFormat="1" ht="22.15" customHeight="1" x14ac:dyDescent="0.4">
      <c r="C66" s="594"/>
      <c r="D66" s="595"/>
      <c r="E66" s="595"/>
      <c r="F66" s="595"/>
      <c r="G66" s="595"/>
      <c r="H66" s="595"/>
      <c r="I66" s="595"/>
      <c r="J66" s="595"/>
      <c r="K66" s="595"/>
      <c r="L66" s="595"/>
      <c r="M66" s="595"/>
      <c r="N66" s="595"/>
      <c r="O66" s="595"/>
      <c r="P66" s="595"/>
      <c r="Q66" s="596"/>
    </row>
    <row r="67" spans="3:17" s="64" customFormat="1" ht="22.15" customHeight="1" x14ac:dyDescent="0.4">
      <c r="C67" s="594"/>
      <c r="D67" s="595"/>
      <c r="E67" s="595"/>
      <c r="F67" s="595"/>
      <c r="G67" s="595"/>
      <c r="H67" s="595"/>
      <c r="I67" s="595"/>
      <c r="J67" s="595"/>
      <c r="K67" s="595"/>
      <c r="L67" s="595"/>
      <c r="M67" s="595"/>
      <c r="N67" s="595"/>
      <c r="O67" s="595"/>
      <c r="P67" s="595"/>
      <c r="Q67" s="596"/>
    </row>
    <row r="68" spans="3:17" s="64" customFormat="1" ht="22.15" customHeight="1" thickBot="1" x14ac:dyDescent="0.45">
      <c r="C68" s="597"/>
      <c r="D68" s="598"/>
      <c r="E68" s="598"/>
      <c r="F68" s="598"/>
      <c r="G68" s="598"/>
      <c r="H68" s="598"/>
      <c r="I68" s="598"/>
      <c r="J68" s="598"/>
      <c r="K68" s="598"/>
      <c r="L68" s="598"/>
      <c r="M68" s="598"/>
      <c r="N68" s="598"/>
      <c r="O68" s="598"/>
      <c r="P68" s="598"/>
      <c r="Q68" s="599"/>
    </row>
    <row r="69" spans="3:17" s="64" customFormat="1" ht="46.5" customHeight="1" x14ac:dyDescent="0.4"/>
    <row r="70" spans="3:17" s="64" customFormat="1" ht="24" customHeight="1" thickBot="1" x14ac:dyDescent="0.45">
      <c r="C70" s="211" t="s">
        <v>1107</v>
      </c>
    </row>
    <row r="71" spans="3:17" s="64" customFormat="1" ht="22.15" customHeight="1" x14ac:dyDescent="0.4">
      <c r="C71" s="608" t="s">
        <v>60</v>
      </c>
      <c r="D71" s="609"/>
      <c r="E71" s="612" t="s">
        <v>61</v>
      </c>
      <c r="F71" s="609"/>
      <c r="G71" s="612" t="s">
        <v>62</v>
      </c>
      <c r="H71" s="614"/>
      <c r="I71" s="614"/>
      <c r="J71" s="614"/>
      <c r="K71" s="614"/>
      <c r="L71" s="609"/>
      <c r="M71" s="612" t="s">
        <v>63</v>
      </c>
      <c r="N71" s="615"/>
    </row>
    <row r="72" spans="3:17" s="64" customFormat="1" ht="22.15" customHeight="1" x14ac:dyDescent="0.4">
      <c r="C72" s="610"/>
      <c r="D72" s="611"/>
      <c r="E72" s="613"/>
      <c r="F72" s="611"/>
      <c r="G72" s="613"/>
      <c r="H72" s="611"/>
      <c r="I72" s="583" t="s">
        <v>1030</v>
      </c>
      <c r="J72" s="583"/>
      <c r="K72" s="583" t="s">
        <v>1031</v>
      </c>
      <c r="L72" s="583"/>
      <c r="M72" s="613"/>
      <c r="N72" s="616"/>
    </row>
    <row r="73" spans="3:17" s="64" customFormat="1" ht="22.15" customHeight="1" x14ac:dyDescent="0.4">
      <c r="C73" s="600">
        <f>SUMIFS($Q$11:$Q$60,$M$11:$M$60,"高度急性期")-SUMIFS($J$11:$J$60,$E$11:$E$60,"高度急性期")</f>
        <v>0</v>
      </c>
      <c r="D73" s="601"/>
      <c r="E73" s="601">
        <f>SUMIFS($Q$11:$Q$60,$M$11:$M$60,"急性期")-SUMIFS($J$11:$J$60,$E$11:$E$60,"急性期")</f>
        <v>0</v>
      </c>
      <c r="F73" s="601"/>
      <c r="G73" s="601">
        <f>(SUMIFS($Q$11:$Q$60,$M$11:$M$60,"回復期_地域")+SUMIFS($Q$11:$Q$60,$M$11:$M$60,"回復期_リハ"))-(SUMIFS($J$11:$J$60,$E$11:$E$60,"回復期_地域")+SUMIFS($J$11:$J$60,$E$11:$E$60,"回復期_リハ"))</f>
        <v>0</v>
      </c>
      <c r="H73" s="601"/>
      <c r="I73" s="601">
        <f>SUMIFS($Q$11:$Q$60,$M$11:$M$60,"回復期_地域")-SUMIFS($J$11:$J$60,$E$11:$E$60,"回復期_地域")</f>
        <v>0</v>
      </c>
      <c r="J73" s="601"/>
      <c r="K73" s="601">
        <f>SUMIFS($Q$11:$Q$60,$M$11:$M$60,"回復期_リハ")-SUMIFS($J$11:$J$60,$E$11:$E$60,"回復期_リハ")</f>
        <v>0</v>
      </c>
      <c r="L73" s="601"/>
      <c r="M73" s="601">
        <f>SUMIFS($Q$11:$Q$60,$M$11:$M$60,"慢性期")-SUMIFS($J$11:$J$60,$E$11:$E$60,"慢性期")</f>
        <v>0</v>
      </c>
      <c r="N73" s="603"/>
    </row>
    <row r="74" spans="3:17" s="64" customFormat="1" ht="22.15" customHeight="1" thickBot="1" x14ac:dyDescent="0.45">
      <c r="C74" s="494"/>
      <c r="D74" s="602"/>
      <c r="E74" s="602"/>
      <c r="F74" s="602"/>
      <c r="G74" s="602"/>
      <c r="H74" s="602"/>
      <c r="I74" s="602"/>
      <c r="J74" s="602"/>
      <c r="K74" s="602"/>
      <c r="L74" s="602"/>
      <c r="M74" s="604"/>
      <c r="N74" s="605"/>
    </row>
    <row r="75" spans="3:17" s="64" customFormat="1" ht="22.15" customHeight="1" x14ac:dyDescent="0.4">
      <c r="C75" s="608" t="s">
        <v>1028</v>
      </c>
      <c r="D75" s="609"/>
      <c r="E75" s="612" t="s">
        <v>1029</v>
      </c>
      <c r="F75" s="609"/>
      <c r="G75" s="612" t="s">
        <v>876</v>
      </c>
      <c r="H75" s="615"/>
      <c r="P75" s="608" t="s">
        <v>64</v>
      </c>
      <c r="Q75" s="615"/>
    </row>
    <row r="76" spans="3:17" s="64" customFormat="1" ht="22.15" customHeight="1" x14ac:dyDescent="0.4">
      <c r="C76" s="610"/>
      <c r="D76" s="611"/>
      <c r="E76" s="613"/>
      <c r="F76" s="611"/>
      <c r="G76" s="613"/>
      <c r="H76" s="616"/>
      <c r="P76" s="610"/>
      <c r="Q76" s="616"/>
    </row>
    <row r="77" spans="3:17" s="64" customFormat="1" ht="22.15" customHeight="1" x14ac:dyDescent="0.4">
      <c r="C77" s="600">
        <f>SUMIFS($Q$11:$Q$60,$M$11:$M$60,"休棟予定")-SUMIFS($J$11:$J$60,$E$11:$E$60,"休棟中")</f>
        <v>0</v>
      </c>
      <c r="D77" s="606"/>
      <c r="E77" s="601">
        <f>SUMIFS($Q$11:$Q$60,$M$11:$M$60,"介護施設等")</f>
        <v>0</v>
      </c>
      <c r="F77" s="606"/>
      <c r="G77" s="601">
        <f>SUMIFS($Q$11:$Q$60,$M$11:$M$60,"廃止予定")</f>
        <v>0</v>
      </c>
      <c r="H77" s="603"/>
      <c r="P77" s="600">
        <f>+C73+E73+G73+M73+C77+E77+G77</f>
        <v>0</v>
      </c>
      <c r="Q77" s="603"/>
    </row>
    <row r="78" spans="3:17" s="64" customFormat="1" ht="22.15" customHeight="1" thickBot="1" x14ac:dyDescent="0.45">
      <c r="C78" s="607"/>
      <c r="D78" s="604"/>
      <c r="E78" s="604"/>
      <c r="F78" s="604"/>
      <c r="G78" s="604"/>
      <c r="H78" s="605"/>
      <c r="P78" s="607"/>
      <c r="Q78" s="605"/>
    </row>
    <row r="79" spans="3:17" s="64" customFormat="1" ht="46.5" customHeight="1" x14ac:dyDescent="0.4"/>
    <row r="80" spans="3:17" s="64" customFormat="1" ht="26.25" customHeight="1" x14ac:dyDescent="0.4">
      <c r="C80" s="308" t="s">
        <v>1103</v>
      </c>
      <c r="D80" s="176"/>
    </row>
    <row r="81" spans="3:18" s="160" customFormat="1" ht="24.75" customHeight="1" x14ac:dyDescent="0.4">
      <c r="C81" s="368" t="s">
        <v>1181</v>
      </c>
      <c r="D81" s="368"/>
    </row>
    <row r="82" spans="3:18" s="64" customFormat="1" ht="8.25" customHeight="1" thickBot="1" x14ac:dyDescent="0.45">
      <c r="C82" s="297"/>
      <c r="D82" s="176"/>
    </row>
    <row r="83" spans="3:18" s="64" customFormat="1" ht="22.15" customHeight="1" x14ac:dyDescent="0.4">
      <c r="C83" s="498" t="s">
        <v>637</v>
      </c>
      <c r="D83" s="445"/>
      <c r="E83" s="177" t="s">
        <v>636</v>
      </c>
    </row>
    <row r="84" spans="3:18" s="64" customFormat="1" ht="22.15" customHeight="1" thickBot="1" x14ac:dyDescent="0.45">
      <c r="C84" s="589"/>
      <c r="D84" s="590"/>
      <c r="E84" s="355"/>
    </row>
    <row r="85" spans="3:18" s="64" customFormat="1" ht="46.5" customHeight="1" x14ac:dyDescent="0.4">
      <c r="C85" s="85"/>
      <c r="D85" s="85"/>
      <c r="E85" s="85"/>
      <c r="F85" s="179"/>
    </row>
    <row r="86" spans="3:18" s="64" customFormat="1" ht="24" customHeight="1" thickBot="1" x14ac:dyDescent="0.45">
      <c r="C86" s="211" t="s">
        <v>1027</v>
      </c>
    </row>
    <row r="87" spans="3:18" s="64" customFormat="1" ht="22.15" customHeight="1" x14ac:dyDescent="0.4">
      <c r="C87" s="591"/>
      <c r="D87" s="592"/>
      <c r="E87" s="592"/>
      <c r="F87" s="592"/>
      <c r="G87" s="592"/>
      <c r="H87" s="592"/>
      <c r="I87" s="592"/>
      <c r="J87" s="592"/>
      <c r="K87" s="592"/>
      <c r="L87" s="592"/>
      <c r="M87" s="592"/>
      <c r="N87" s="592"/>
      <c r="O87" s="592"/>
      <c r="P87" s="592"/>
      <c r="Q87" s="593"/>
    </row>
    <row r="88" spans="3:18" s="64" customFormat="1" ht="22.15" customHeight="1" x14ac:dyDescent="0.4">
      <c r="C88" s="594"/>
      <c r="D88" s="595"/>
      <c r="E88" s="595"/>
      <c r="F88" s="595"/>
      <c r="G88" s="595"/>
      <c r="H88" s="595"/>
      <c r="I88" s="595"/>
      <c r="J88" s="595"/>
      <c r="K88" s="595"/>
      <c r="L88" s="595"/>
      <c r="M88" s="595"/>
      <c r="N88" s="595"/>
      <c r="O88" s="595"/>
      <c r="P88" s="595"/>
      <c r="Q88" s="596"/>
    </row>
    <row r="89" spans="3:18" s="64" customFormat="1" ht="22.15" customHeight="1" x14ac:dyDescent="0.4">
      <c r="C89" s="594"/>
      <c r="D89" s="595"/>
      <c r="E89" s="595"/>
      <c r="F89" s="595"/>
      <c r="G89" s="595"/>
      <c r="H89" s="595"/>
      <c r="I89" s="595"/>
      <c r="J89" s="595"/>
      <c r="K89" s="595"/>
      <c r="L89" s="595"/>
      <c r="M89" s="595"/>
      <c r="N89" s="595"/>
      <c r="O89" s="595"/>
      <c r="P89" s="595"/>
      <c r="Q89" s="596"/>
    </row>
    <row r="90" spans="3:18" s="64" customFormat="1" ht="22.15" customHeight="1" thickBot="1" x14ac:dyDescent="0.45">
      <c r="C90" s="597"/>
      <c r="D90" s="598"/>
      <c r="E90" s="598"/>
      <c r="F90" s="598"/>
      <c r="G90" s="598"/>
      <c r="H90" s="598"/>
      <c r="I90" s="598"/>
      <c r="J90" s="598"/>
      <c r="K90" s="598"/>
      <c r="L90" s="598"/>
      <c r="M90" s="598"/>
      <c r="N90" s="598"/>
      <c r="O90" s="598"/>
      <c r="P90" s="598"/>
      <c r="Q90" s="599"/>
    </row>
    <row r="91" spans="3:18" ht="20.25" customHeight="1" x14ac:dyDescent="0.4">
      <c r="R91" s="180"/>
    </row>
  </sheetData>
  <sheetProtection algorithmName="SHA-512" hashValue="NkmvWLadnzgQXlYckXagVXq6vfZkGchkU/yX5Gka31ZqxnTctJDGOH20pF0i8sLHPb8hg1HHe2p5Foh1EegPWA==" saltValue="8H3Xfwqw8oW0USsNHOk6bA==" spinCount="100000" sheet="1" selectLockedCells="1"/>
  <mergeCells count="132">
    <mergeCell ref="C65:Q68"/>
    <mergeCell ref="C77:D78"/>
    <mergeCell ref="E77:F78"/>
    <mergeCell ref="G77:H78"/>
    <mergeCell ref="P77:Q78"/>
    <mergeCell ref="C71:D72"/>
    <mergeCell ref="E71:F72"/>
    <mergeCell ref="G71:H72"/>
    <mergeCell ref="I72:J72"/>
    <mergeCell ref="K72:L72"/>
    <mergeCell ref="M71:N72"/>
    <mergeCell ref="C75:D76"/>
    <mergeCell ref="E75:F76"/>
    <mergeCell ref="G75:H76"/>
    <mergeCell ref="P75:Q76"/>
    <mergeCell ref="I71:J71"/>
    <mergeCell ref="K71:L71"/>
    <mergeCell ref="N55:P55"/>
    <mergeCell ref="N56:P56"/>
    <mergeCell ref="N57:P57"/>
    <mergeCell ref="N58:P58"/>
    <mergeCell ref="N59:P59"/>
    <mergeCell ref="N50:P50"/>
    <mergeCell ref="N51:P51"/>
    <mergeCell ref="N52:P52"/>
    <mergeCell ref="N53:P53"/>
    <mergeCell ref="N54:P54"/>
    <mergeCell ref="G53:I53"/>
    <mergeCell ref="G54:I54"/>
    <mergeCell ref="N45:P45"/>
    <mergeCell ref="N46:P46"/>
    <mergeCell ref="N47:P47"/>
    <mergeCell ref="N48:P48"/>
    <mergeCell ref="N49:P49"/>
    <mergeCell ref="N40:P40"/>
    <mergeCell ref="N41:P41"/>
    <mergeCell ref="N42:P42"/>
    <mergeCell ref="N43:P43"/>
    <mergeCell ref="N44:P44"/>
    <mergeCell ref="C83:D83"/>
    <mergeCell ref="C84:D84"/>
    <mergeCell ref="C87:Q90"/>
    <mergeCell ref="C73:D74"/>
    <mergeCell ref="E73:F74"/>
    <mergeCell ref="G73:H74"/>
    <mergeCell ref="I73:J74"/>
    <mergeCell ref="K73:L74"/>
    <mergeCell ref="M73:N74"/>
    <mergeCell ref="G39:I39"/>
    <mergeCell ref="N39:P39"/>
    <mergeCell ref="G60:I60"/>
    <mergeCell ref="N60:P60"/>
    <mergeCell ref="C61:I61"/>
    <mergeCell ref="K61:P61"/>
    <mergeCell ref="G40:I40"/>
    <mergeCell ref="G41:I41"/>
    <mergeCell ref="G42:I42"/>
    <mergeCell ref="G43:I43"/>
    <mergeCell ref="G44:I44"/>
    <mergeCell ref="G45:I45"/>
    <mergeCell ref="G46:I46"/>
    <mergeCell ref="G47:I47"/>
    <mergeCell ref="G48:I48"/>
    <mergeCell ref="G49:I49"/>
    <mergeCell ref="G55:I55"/>
    <mergeCell ref="G56:I56"/>
    <mergeCell ref="G57:I57"/>
    <mergeCell ref="G58:I58"/>
    <mergeCell ref="G59:I59"/>
    <mergeCell ref="G50:I50"/>
    <mergeCell ref="G51:I51"/>
    <mergeCell ref="G52:I52"/>
    <mergeCell ref="G36:I36"/>
    <mergeCell ref="N36:P36"/>
    <mergeCell ref="G37:I37"/>
    <mergeCell ref="N37:P37"/>
    <mergeCell ref="G38:I38"/>
    <mergeCell ref="N38:P38"/>
    <mergeCell ref="G33:I33"/>
    <mergeCell ref="N33:P33"/>
    <mergeCell ref="G34:I34"/>
    <mergeCell ref="N34:P34"/>
    <mergeCell ref="G35:I35"/>
    <mergeCell ref="N35:P35"/>
    <mergeCell ref="G30:I30"/>
    <mergeCell ref="N30:P30"/>
    <mergeCell ref="G31:I31"/>
    <mergeCell ref="N31:P31"/>
    <mergeCell ref="G32:I32"/>
    <mergeCell ref="N32:P32"/>
    <mergeCell ref="G27:I27"/>
    <mergeCell ref="N27:P27"/>
    <mergeCell ref="G28:I28"/>
    <mergeCell ref="N28:P28"/>
    <mergeCell ref="G29:I29"/>
    <mergeCell ref="N29:P29"/>
    <mergeCell ref="G24:I24"/>
    <mergeCell ref="N24:P24"/>
    <mergeCell ref="G25:I25"/>
    <mergeCell ref="N25:P25"/>
    <mergeCell ref="G26:I26"/>
    <mergeCell ref="N26:P26"/>
    <mergeCell ref="G21:I21"/>
    <mergeCell ref="N21:P21"/>
    <mergeCell ref="G22:I22"/>
    <mergeCell ref="N22:P22"/>
    <mergeCell ref="G23:I23"/>
    <mergeCell ref="N23:P23"/>
    <mergeCell ref="G18:I18"/>
    <mergeCell ref="N18:P18"/>
    <mergeCell ref="G19:I19"/>
    <mergeCell ref="N19:P19"/>
    <mergeCell ref="G20:I20"/>
    <mergeCell ref="N20:P20"/>
    <mergeCell ref="G15:I15"/>
    <mergeCell ref="N15:P15"/>
    <mergeCell ref="G16:I16"/>
    <mergeCell ref="N16:P16"/>
    <mergeCell ref="G17:I17"/>
    <mergeCell ref="N17:P17"/>
    <mergeCell ref="G12:I12"/>
    <mergeCell ref="N12:P12"/>
    <mergeCell ref="G13:I13"/>
    <mergeCell ref="N13:P13"/>
    <mergeCell ref="G14:I14"/>
    <mergeCell ref="N14:P14"/>
    <mergeCell ref="C9:J9"/>
    <mergeCell ref="K9:Q9"/>
    <mergeCell ref="G10:I10"/>
    <mergeCell ref="N10:P10"/>
    <mergeCell ref="G11:I11"/>
    <mergeCell ref="N11:P11"/>
  </mergeCells>
  <phoneticPr fontId="3"/>
  <conditionalFormatting sqref="C84 E84">
    <cfRule type="expression" dxfId="57" priority="9">
      <formula>$B$9=0</formula>
    </cfRule>
  </conditionalFormatting>
  <conditionalFormatting sqref="D12:E60">
    <cfRule type="expression" dxfId="56" priority="6">
      <formula>$C12=""</formula>
    </cfRule>
  </conditionalFormatting>
  <conditionalFormatting sqref="G12:J60">
    <cfRule type="expression" dxfId="55" priority="5">
      <formula>$C12=""</formula>
    </cfRule>
  </conditionalFormatting>
  <conditionalFormatting sqref="D11:E60 C87:Q90 G11:Q60">
    <cfRule type="expression" dxfId="54" priority="4">
      <formula>$Q$1=1</formula>
    </cfRule>
  </conditionalFormatting>
  <dataValidations count="8">
    <dataValidation type="list" allowBlank="1" showInputMessage="1" showErrorMessage="1" sqref="E11:E60">
      <formula1>病床機能</formula1>
    </dataValidation>
    <dataValidation type="list" allowBlank="1" showInputMessage="1" showErrorMessage="1" sqref="E84">
      <formula1>"１月,２月,３月,４月,５月,６月,７月,８月,９月,10月,11月,12月,未定"</formula1>
    </dataValidation>
    <dataValidation type="whole" operator="greaterThanOrEqual" allowBlank="1" showInputMessage="1" showErrorMessage="1" sqref="Q11:Q61 J11:J61">
      <formula1>0</formula1>
    </dataValidation>
    <dataValidation type="list" allowBlank="1" showInputMessage="1" showErrorMessage="1" sqref="D11:D60 L11:L60">
      <formula1>"一般,療養"</formula1>
    </dataValidation>
    <dataValidation type="list" allowBlank="1" showInputMessage="1" showErrorMessage="1" sqref="M11:M60">
      <formula1>病床機能2</formula1>
    </dataValidation>
    <dataValidation type="list" allowBlank="1" showInputMessage="1" showErrorMessage="1" sqref="C84:D84">
      <formula1>"2023（令和５）年,2024（令和６）年,2025（令和７）年,2026（令和８）年,2027（令和９）年,2028（令和10）年,2029（令和11）年,2030（令和12）年,2031（令和13）年,2032（令和14）年,2033（令和15）年以降,未定"</formula1>
    </dataValidation>
    <dataValidation type="list" allowBlank="1" showInputMessage="1" showErrorMessage="1" sqref="G11:I60">
      <formula1>INDIRECT(E11)</formula1>
    </dataValidation>
    <dataValidation type="list" allowBlank="1" showInputMessage="1" showErrorMessage="1" sqref="N11:P60">
      <formula1>INDIRECT(M11)</formula1>
    </dataValidation>
  </dataValidations>
  <pageMargins left="0.70866141732283472" right="0.70866141732283472" top="0.74803149606299213" bottom="0.74803149606299213" header="0.31496062992125984" footer="0.31496062992125984"/>
  <pageSetup paperSize="9" scale="48" firstPageNumber="8" orientation="portrait" useFirstPageNumber="1" r:id="rId1"/>
  <headerFooter differentFirst="1">
    <oddFooter>&amp;C&amp;22&amp;P ページ</oddFooter>
    <firstFooter>&amp;C&amp;22&amp;P ページ</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1BA6E93E-C1B0-4C14-922B-C814D334F7EE}">
            <xm:f>様式１!F49="○"</xm:f>
            <x14:dxf>
              <fill>
                <patternFill>
                  <bgColor theme="0"/>
                </patternFill>
              </fill>
            </x14:dxf>
          </x14:cfRule>
          <xm:sqref>C65:Q68</xm:sqref>
        </x14:conditionalFormatting>
        <x14:conditionalFormatting xmlns:xm="http://schemas.microsoft.com/office/excel/2006/main">
          <x14:cfRule type="expression" priority="2" id="{F4A0AFCC-BECE-4B36-A7BD-198D83564764}">
            <xm:f>様式１!F49="○"</xm:f>
            <x14:dxf>
              <fill>
                <patternFill>
                  <bgColor theme="0"/>
                </patternFill>
              </fill>
            </x14:dxf>
          </x14:cfRule>
          <xm:sqref>C84:E84</xm:sqref>
        </x14:conditionalFormatting>
        <x14:conditionalFormatting xmlns:xm="http://schemas.microsoft.com/office/excel/2006/main">
          <x14:cfRule type="expression" priority="1" id="{59FF129A-CF16-4B71-B99C-43CB64612E8C}">
            <xm:f>様式１!F49="○"</xm:f>
            <x14:dxf>
              <fill>
                <patternFill>
                  <bgColor theme="0"/>
                </patternFill>
              </fill>
            </x14:dxf>
          </x14:cfRule>
          <xm:sqref>E84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584"/>
  <sheetViews>
    <sheetView showGridLines="0" zoomScale="60" zoomScaleNormal="60" zoomScaleSheetLayoutView="70" zoomScalePageLayoutView="40" workbookViewId="0">
      <selection activeCell="D8" sqref="D8"/>
    </sheetView>
  </sheetViews>
  <sheetFormatPr defaultColWidth="9" defaultRowHeight="15.75" x14ac:dyDescent="0.4"/>
  <cols>
    <col min="1" max="1" width="5.75" style="59" customWidth="1"/>
    <col min="2" max="2" width="1.5" style="219" hidden="1" customWidth="1"/>
    <col min="3" max="17" width="10.875" style="59" customWidth="1"/>
    <col min="18" max="18" width="2.125" style="59" customWidth="1"/>
    <col min="19" max="16384" width="9" style="59"/>
  </cols>
  <sheetData>
    <row r="1" spans="2:18" s="64" customFormat="1" ht="58.5" customHeight="1" x14ac:dyDescent="0.4">
      <c r="B1" s="181"/>
      <c r="C1" s="373" t="s">
        <v>1196</v>
      </c>
      <c r="D1" s="181"/>
      <c r="E1" s="181"/>
      <c r="F1" s="182"/>
      <c r="G1" s="181"/>
      <c r="H1" s="181"/>
      <c r="I1" s="181"/>
      <c r="J1" s="181"/>
      <c r="K1" s="181"/>
      <c r="L1" s="181"/>
      <c r="M1" s="181"/>
      <c r="N1" s="181"/>
      <c r="O1" s="181"/>
      <c r="P1" s="181"/>
      <c r="Q1" s="183" t="str">
        <f>IF(様式１!F48="",IF(様式１!F49="","",IF(様式１!F49="○",1,IF(様式１!F48="○",2,""))),2)</f>
        <v/>
      </c>
    </row>
    <row r="2" spans="2:18" s="64" customFormat="1" ht="24.75" customHeight="1" x14ac:dyDescent="0.4">
      <c r="B2" s="181"/>
      <c r="C2" s="184"/>
      <c r="D2" s="309" t="str">
        <f>+IF(Q1="","",IF(Q1=1,"※様式１で「今後、再編統合を予定している」を選択されていますので、作成をお願いいたします。","※様式１で「再編統合の予定はない」を選択されていますので、作成不要です。"))</f>
        <v/>
      </c>
      <c r="E2" s="181"/>
      <c r="F2" s="181"/>
      <c r="G2" s="181"/>
      <c r="H2" s="181"/>
      <c r="I2" s="181"/>
      <c r="J2" s="181"/>
      <c r="K2" s="181"/>
      <c r="L2" s="181"/>
      <c r="M2" s="181"/>
      <c r="N2" s="181"/>
      <c r="O2" s="181"/>
      <c r="P2" s="181"/>
      <c r="Q2" s="181"/>
      <c r="R2" s="181"/>
    </row>
    <row r="3" spans="2:18" s="184" customFormat="1" ht="24.75" customHeight="1" x14ac:dyDescent="0.4">
      <c r="B3" s="185"/>
      <c r="D3" s="310" t="s">
        <v>1109</v>
      </c>
      <c r="E3" s="185"/>
      <c r="F3" s="185"/>
      <c r="G3" s="185"/>
      <c r="H3" s="185"/>
      <c r="I3" s="185"/>
      <c r="J3" s="185"/>
      <c r="K3" s="185"/>
    </row>
    <row r="4" spans="2:18" s="184" customFormat="1" ht="24.75" customHeight="1" x14ac:dyDescent="0.4">
      <c r="B4" s="185"/>
      <c r="C4" s="311" t="s">
        <v>1108</v>
      </c>
      <c r="D4" s="311"/>
      <c r="E4" s="185"/>
      <c r="F4" s="185"/>
      <c r="G4" s="185"/>
      <c r="H4" s="185"/>
      <c r="I4" s="185"/>
      <c r="J4" s="185"/>
    </row>
    <row r="5" spans="2:18" s="184" customFormat="1" ht="21.4" customHeight="1" x14ac:dyDescent="0.4">
      <c r="B5" s="185"/>
      <c r="C5" s="186"/>
      <c r="D5" s="185"/>
      <c r="E5" s="185"/>
      <c r="F5" s="185"/>
      <c r="G5" s="185"/>
      <c r="H5" s="185"/>
      <c r="I5" s="185"/>
      <c r="J5" s="185"/>
    </row>
    <row r="6" spans="2:18" s="64" customFormat="1" ht="27.75" customHeight="1" x14ac:dyDescent="0.4">
      <c r="B6" s="181"/>
      <c r="C6" s="311" t="s">
        <v>1140</v>
      </c>
      <c r="D6" s="181"/>
      <c r="E6" s="181"/>
      <c r="F6" s="181"/>
      <c r="G6" s="181"/>
      <c r="H6" s="181"/>
      <c r="I6" s="181"/>
      <c r="J6" s="181"/>
      <c r="K6" s="181"/>
      <c r="L6" s="181"/>
      <c r="M6" s="181"/>
      <c r="N6" s="181"/>
      <c r="O6" s="181"/>
      <c r="P6" s="181"/>
      <c r="Q6" s="181"/>
    </row>
    <row r="7" spans="2:18" s="64" customFormat="1" ht="6.75" customHeight="1" thickBot="1" x14ac:dyDescent="0.45">
      <c r="B7" s="181"/>
      <c r="C7" s="181"/>
      <c r="D7" s="181"/>
      <c r="E7" s="181"/>
      <c r="F7" s="181"/>
      <c r="G7" s="181"/>
      <c r="H7" s="181"/>
      <c r="I7" s="181"/>
      <c r="J7" s="181"/>
      <c r="K7" s="181"/>
      <c r="L7" s="181"/>
      <c r="M7" s="181"/>
      <c r="N7" s="181"/>
      <c r="O7" s="181"/>
      <c r="P7" s="181"/>
      <c r="Q7" s="181"/>
    </row>
    <row r="8" spans="2:18" s="64" customFormat="1" ht="30.75" customHeight="1" x14ac:dyDescent="0.4">
      <c r="B8" s="181"/>
      <c r="C8" s="187" t="s">
        <v>639</v>
      </c>
      <c r="D8" s="188"/>
      <c r="E8" s="181"/>
      <c r="F8" s="181"/>
      <c r="G8" s="181"/>
      <c r="H8" s="181"/>
      <c r="I8" s="181"/>
      <c r="J8" s="181"/>
      <c r="K8" s="181"/>
      <c r="L8" s="181"/>
      <c r="M8" s="181"/>
      <c r="N8" s="181"/>
      <c r="O8" s="181"/>
      <c r="P8" s="181"/>
      <c r="Q8" s="181"/>
    </row>
    <row r="9" spans="2:18" s="64" customFormat="1" ht="30.75" customHeight="1" thickBot="1" x14ac:dyDescent="0.45">
      <c r="B9" s="181"/>
      <c r="C9" s="189" t="s">
        <v>640</v>
      </c>
      <c r="D9" s="178"/>
      <c r="E9" s="181"/>
      <c r="F9" s="181"/>
      <c r="G9" s="181"/>
      <c r="H9" s="181"/>
      <c r="I9" s="181"/>
      <c r="J9" s="181"/>
      <c r="K9" s="181"/>
      <c r="L9" s="181"/>
      <c r="M9" s="181"/>
      <c r="N9" s="181"/>
      <c r="O9" s="181"/>
      <c r="P9" s="181"/>
      <c r="Q9" s="181"/>
    </row>
    <row r="10" spans="2:18" s="64" customFormat="1" ht="21.95" customHeight="1" x14ac:dyDescent="0.4">
      <c r="B10" s="181"/>
      <c r="C10" s="181"/>
      <c r="D10" s="181"/>
      <c r="E10" s="181"/>
      <c r="F10" s="181"/>
      <c r="G10" s="181"/>
      <c r="H10" s="181"/>
      <c r="I10" s="181"/>
      <c r="J10" s="181"/>
      <c r="K10" s="181"/>
      <c r="L10" s="181"/>
      <c r="M10" s="181"/>
      <c r="N10" s="181"/>
      <c r="O10" s="181"/>
      <c r="P10" s="181"/>
      <c r="Q10" s="181"/>
    </row>
    <row r="11" spans="2:18" s="64" customFormat="1" ht="27.75" customHeight="1" x14ac:dyDescent="0.4">
      <c r="B11" s="181"/>
      <c r="C11" s="311" t="s">
        <v>1141</v>
      </c>
      <c r="D11" s="190"/>
      <c r="E11" s="181"/>
      <c r="F11" s="181"/>
      <c r="G11" s="181"/>
      <c r="H11" s="181"/>
      <c r="I11" s="181"/>
      <c r="J11" s="181"/>
      <c r="K11" s="181"/>
      <c r="L11" s="181"/>
      <c r="M11" s="181"/>
      <c r="N11" s="181"/>
      <c r="O11" s="181"/>
      <c r="P11" s="181"/>
      <c r="Q11" s="181"/>
    </row>
    <row r="12" spans="2:18" s="64" customFormat="1" ht="9.75" customHeight="1" thickBot="1" x14ac:dyDescent="0.45">
      <c r="B12" s="181"/>
      <c r="C12" s="181"/>
      <c r="D12" s="181"/>
      <c r="E12" s="181"/>
      <c r="F12" s="181"/>
      <c r="G12" s="181"/>
      <c r="H12" s="181"/>
      <c r="I12" s="181"/>
      <c r="J12" s="181"/>
      <c r="K12" s="181"/>
      <c r="L12" s="181"/>
      <c r="M12" s="181"/>
      <c r="N12" s="181"/>
      <c r="O12" s="181"/>
      <c r="P12" s="181"/>
      <c r="Q12" s="181"/>
    </row>
    <row r="13" spans="2:18" s="64" customFormat="1" ht="30.75" customHeight="1" x14ac:dyDescent="0.4">
      <c r="B13" s="181"/>
      <c r="C13" s="498" t="s">
        <v>637</v>
      </c>
      <c r="D13" s="445"/>
      <c r="E13" s="177" t="s">
        <v>636</v>
      </c>
      <c r="F13" s="181"/>
      <c r="G13" s="181"/>
      <c r="H13" s="181"/>
      <c r="I13" s="181"/>
      <c r="J13" s="181"/>
      <c r="K13" s="181"/>
      <c r="L13" s="181"/>
      <c r="M13" s="181"/>
      <c r="N13" s="181"/>
      <c r="O13" s="181"/>
      <c r="P13" s="181"/>
      <c r="Q13" s="181"/>
    </row>
    <row r="14" spans="2:18" s="64" customFormat="1" ht="31.5" customHeight="1" thickBot="1" x14ac:dyDescent="0.45">
      <c r="B14" s="181"/>
      <c r="C14" s="719"/>
      <c r="D14" s="720"/>
      <c r="E14" s="352"/>
      <c r="F14" s="181"/>
      <c r="G14" s="181"/>
      <c r="H14" s="181"/>
      <c r="I14" s="181"/>
      <c r="J14" s="181"/>
      <c r="K14" s="181"/>
      <c r="L14" s="181"/>
      <c r="M14" s="181"/>
      <c r="N14" s="181"/>
      <c r="O14" s="181"/>
      <c r="P14" s="181"/>
      <c r="Q14" s="181"/>
    </row>
    <row r="15" spans="2:18" s="64" customFormat="1" ht="21.95" customHeight="1" x14ac:dyDescent="0.4">
      <c r="B15" s="181"/>
      <c r="C15" s="85"/>
      <c r="D15" s="85"/>
      <c r="E15" s="191"/>
      <c r="F15" s="181"/>
      <c r="G15" s="181"/>
      <c r="H15" s="181"/>
      <c r="I15" s="181"/>
      <c r="J15" s="181"/>
      <c r="K15" s="181"/>
      <c r="L15" s="181"/>
      <c r="M15" s="181"/>
      <c r="N15" s="181"/>
      <c r="O15" s="181"/>
      <c r="P15" s="181"/>
      <c r="Q15" s="181"/>
    </row>
    <row r="16" spans="2:18" s="64" customFormat="1" ht="27.75" customHeight="1" x14ac:dyDescent="0.4">
      <c r="B16" s="181"/>
      <c r="C16" s="350" t="s">
        <v>1142</v>
      </c>
      <c r="D16" s="192"/>
      <c r="E16" s="181"/>
      <c r="F16" s="181"/>
      <c r="G16" s="181"/>
      <c r="H16" s="181"/>
      <c r="I16" s="181"/>
      <c r="J16" s="181"/>
      <c r="K16" s="181"/>
      <c r="L16" s="181"/>
      <c r="M16" s="181"/>
      <c r="N16" s="181"/>
      <c r="O16" s="181"/>
      <c r="P16" s="181"/>
      <c r="Q16" s="181"/>
    </row>
    <row r="17" spans="1:17" s="64" customFormat="1" ht="9" customHeight="1" x14ac:dyDescent="0.4">
      <c r="B17" s="181"/>
      <c r="C17" s="312"/>
      <c r="D17" s="192"/>
      <c r="E17" s="181"/>
      <c r="F17" s="181"/>
      <c r="G17" s="181"/>
      <c r="H17" s="181"/>
      <c r="I17" s="181"/>
      <c r="J17" s="181"/>
      <c r="K17" s="181"/>
      <c r="L17" s="181"/>
      <c r="M17" s="181"/>
      <c r="N17" s="181"/>
      <c r="O17" s="181"/>
      <c r="P17" s="181"/>
      <c r="Q17" s="181"/>
    </row>
    <row r="18" spans="1:17" s="64" customFormat="1" ht="24" customHeight="1" x14ac:dyDescent="0.4">
      <c r="B18" s="181" t="s">
        <v>59</v>
      </c>
      <c r="C18" s="371" t="s">
        <v>1193</v>
      </c>
      <c r="D18" s="181"/>
      <c r="E18" s="181"/>
      <c r="F18" s="181"/>
      <c r="G18" s="181"/>
      <c r="H18" s="181"/>
      <c r="I18" s="181"/>
      <c r="J18" s="181"/>
      <c r="K18" s="181"/>
      <c r="L18" s="181"/>
      <c r="M18" s="181"/>
      <c r="N18" s="181"/>
      <c r="O18" s="181"/>
      <c r="P18" s="181"/>
      <c r="Q18" s="181"/>
    </row>
    <row r="19" spans="1:17" s="64" customFormat="1" ht="24" customHeight="1" x14ac:dyDescent="0.4">
      <c r="C19" s="371" t="s">
        <v>1179</v>
      </c>
      <c r="D19" s="82"/>
    </row>
    <row r="20" spans="1:17" s="64" customFormat="1" ht="24" customHeight="1" x14ac:dyDescent="0.4">
      <c r="C20" s="428" t="s">
        <v>1212</v>
      </c>
      <c r="D20" s="82"/>
    </row>
    <row r="21" spans="1:17" s="64" customFormat="1" ht="8.25" customHeight="1" thickBot="1" x14ac:dyDescent="0.45">
      <c r="B21" s="181"/>
      <c r="C21" s="181"/>
      <c r="D21" s="181"/>
      <c r="E21" s="181"/>
      <c r="F21" s="181"/>
      <c r="G21" s="181"/>
      <c r="H21" s="181"/>
      <c r="I21" s="181"/>
      <c r="J21" s="181"/>
      <c r="K21" s="181"/>
      <c r="L21" s="181"/>
      <c r="M21" s="181"/>
      <c r="N21" s="181"/>
      <c r="O21" s="181"/>
      <c r="P21" s="181"/>
      <c r="Q21" s="181"/>
    </row>
    <row r="22" spans="1:17" s="64" customFormat="1" ht="30.75" customHeight="1" x14ac:dyDescent="0.4">
      <c r="B22" s="183">
        <f>+SUM(B23:B416)</f>
        <v>1</v>
      </c>
      <c r="C22" s="743" t="s">
        <v>903</v>
      </c>
      <c r="D22" s="744"/>
      <c r="E22" s="744"/>
      <c r="F22" s="744"/>
      <c r="G22" s="744"/>
      <c r="H22" s="744"/>
      <c r="I22" s="744"/>
      <c r="J22" s="745"/>
      <c r="K22" s="498" t="s">
        <v>658</v>
      </c>
      <c r="L22" s="452"/>
      <c r="M22" s="452"/>
      <c r="N22" s="452"/>
      <c r="O22" s="452"/>
      <c r="P22" s="452"/>
      <c r="Q22" s="499"/>
    </row>
    <row r="23" spans="1:17" s="64" customFormat="1" ht="68.650000000000006" customHeight="1" x14ac:dyDescent="0.4">
      <c r="B23" s="183">
        <f>+IF(COUNT(I24:I222)=COUNT(P24:P416),0,1)</f>
        <v>1</v>
      </c>
      <c r="C23" s="367" t="s">
        <v>1178</v>
      </c>
      <c r="D23" s="193" t="s">
        <v>922</v>
      </c>
      <c r="E23" s="193" t="s">
        <v>923</v>
      </c>
      <c r="F23" s="370" t="s">
        <v>865</v>
      </c>
      <c r="G23" s="698" t="s">
        <v>673</v>
      </c>
      <c r="H23" s="510"/>
      <c r="I23" s="642"/>
      <c r="J23" s="164" t="s">
        <v>1143</v>
      </c>
      <c r="K23" s="194" t="s">
        <v>628</v>
      </c>
      <c r="L23" s="193" t="s">
        <v>922</v>
      </c>
      <c r="M23" s="193" t="s">
        <v>923</v>
      </c>
      <c r="N23" s="698" t="s">
        <v>673</v>
      </c>
      <c r="O23" s="510"/>
      <c r="P23" s="642"/>
      <c r="Q23" s="164" t="s">
        <v>1143</v>
      </c>
    </row>
    <row r="24" spans="1:17" s="64" customFormat="1" ht="31.5" customHeight="1" x14ac:dyDescent="0.4">
      <c r="A24" s="353">
        <v>1</v>
      </c>
      <c r="B24" s="183">
        <f t="shared" ref="B24:B72" si="0">+IF(J24=Q24,0,1)</f>
        <v>0</v>
      </c>
      <c r="C24" s="195" t="str">
        <f>+IF($Q$1=2,"",IF(様式２!B14="","",様式２!B14))</f>
        <v/>
      </c>
      <c r="D24" s="165"/>
      <c r="E24" s="253"/>
      <c r="F24" s="167" t="str">
        <f>+IF(様式１!$F$49="○",IF(病棟機能確認票!N10="","",病棟機能確認票!N10),"")</f>
        <v/>
      </c>
      <c r="G24" s="737"/>
      <c r="H24" s="738"/>
      <c r="I24" s="739"/>
      <c r="J24" s="168"/>
      <c r="K24" s="196"/>
      <c r="L24" s="166"/>
      <c r="M24" s="253"/>
      <c r="N24" s="737"/>
      <c r="O24" s="738"/>
      <c r="P24" s="739"/>
      <c r="Q24" s="168"/>
    </row>
    <row r="25" spans="1:17" s="64" customFormat="1" ht="31.5" customHeight="1" x14ac:dyDescent="0.4">
      <c r="A25" s="353">
        <v>2</v>
      </c>
      <c r="B25" s="183">
        <f t="shared" si="0"/>
        <v>0</v>
      </c>
      <c r="C25" s="195" t="str">
        <f>+IF($Q$1=2,"",IF(様式２!B15="","",様式２!B15))</f>
        <v/>
      </c>
      <c r="D25" s="165"/>
      <c r="E25" s="253"/>
      <c r="F25" s="167" t="str">
        <f>+IF(様式１!$F$49="○",IF(病棟機能確認票!N11="","",病棟機能確認票!N11),"")</f>
        <v/>
      </c>
      <c r="G25" s="737"/>
      <c r="H25" s="738"/>
      <c r="I25" s="739"/>
      <c r="J25" s="168"/>
      <c r="K25" s="197"/>
      <c r="L25" s="198"/>
      <c r="M25" s="198"/>
      <c r="N25" s="703"/>
      <c r="O25" s="704"/>
      <c r="P25" s="705"/>
      <c r="Q25" s="172"/>
    </row>
    <row r="26" spans="1:17" s="64" customFormat="1" ht="31.5" customHeight="1" x14ac:dyDescent="0.4">
      <c r="A26" s="353">
        <v>3</v>
      </c>
      <c r="B26" s="183">
        <f t="shared" si="0"/>
        <v>0</v>
      </c>
      <c r="C26" s="195" t="str">
        <f>+IF($Q$1=2,"",IF(様式２!B16="","",様式２!B16))</f>
        <v/>
      </c>
      <c r="D26" s="165"/>
      <c r="E26" s="253"/>
      <c r="F26" s="167" t="str">
        <f>+IF(様式１!$F$49="○",IF(病棟機能確認票!N12="","",病棟機能確認票!N12),"")</f>
        <v/>
      </c>
      <c r="G26" s="737"/>
      <c r="H26" s="738"/>
      <c r="I26" s="739"/>
      <c r="J26" s="168"/>
      <c r="K26" s="197"/>
      <c r="L26" s="198"/>
      <c r="M26" s="198"/>
      <c r="N26" s="703"/>
      <c r="O26" s="704"/>
      <c r="P26" s="705"/>
      <c r="Q26" s="172"/>
    </row>
    <row r="27" spans="1:17" s="64" customFormat="1" ht="31.5" customHeight="1" x14ac:dyDescent="0.4">
      <c r="A27" s="353">
        <v>4</v>
      </c>
      <c r="B27" s="183">
        <f t="shared" si="0"/>
        <v>0</v>
      </c>
      <c r="C27" s="195" t="str">
        <f>+IF($Q$1=2,"",IF(様式２!B17="","",様式２!B17))</f>
        <v/>
      </c>
      <c r="D27" s="165"/>
      <c r="E27" s="253"/>
      <c r="F27" s="167" t="str">
        <f>+IF(様式１!$F$49="○",IF(病棟機能確認票!N13="","",病棟機能確認票!N13),"")</f>
        <v/>
      </c>
      <c r="G27" s="737"/>
      <c r="H27" s="738"/>
      <c r="I27" s="739"/>
      <c r="J27" s="168"/>
      <c r="K27" s="197"/>
      <c r="L27" s="198"/>
      <c r="M27" s="198"/>
      <c r="N27" s="703"/>
      <c r="O27" s="704"/>
      <c r="P27" s="705"/>
      <c r="Q27" s="172"/>
    </row>
    <row r="28" spans="1:17" s="64" customFormat="1" ht="31.5" customHeight="1" x14ac:dyDescent="0.4">
      <c r="A28" s="353">
        <v>5</v>
      </c>
      <c r="B28" s="183">
        <f t="shared" si="0"/>
        <v>0</v>
      </c>
      <c r="C28" s="195" t="str">
        <f>+IF($Q$1=2,"",IF(様式２!B18="","",様式２!B18))</f>
        <v/>
      </c>
      <c r="D28" s="165"/>
      <c r="E28" s="253"/>
      <c r="F28" s="167" t="str">
        <f>+IF(様式１!$F$49="○",IF(病棟機能確認票!N14="","",病棟機能確認票!N14),"")</f>
        <v/>
      </c>
      <c r="G28" s="737"/>
      <c r="H28" s="738"/>
      <c r="I28" s="739"/>
      <c r="J28" s="168"/>
      <c r="K28" s="197"/>
      <c r="L28" s="198"/>
      <c r="M28" s="198"/>
      <c r="N28" s="703"/>
      <c r="O28" s="704"/>
      <c r="P28" s="705"/>
      <c r="Q28" s="172"/>
    </row>
    <row r="29" spans="1:17" s="64" customFormat="1" ht="31.5" customHeight="1" x14ac:dyDescent="0.4">
      <c r="A29" s="353">
        <v>6</v>
      </c>
      <c r="B29" s="183">
        <f t="shared" si="0"/>
        <v>0</v>
      </c>
      <c r="C29" s="195" t="str">
        <f>+IF($Q$1=2,"",IF(様式２!B19="","",様式２!B19))</f>
        <v/>
      </c>
      <c r="D29" s="165"/>
      <c r="E29" s="253"/>
      <c r="F29" s="167" t="str">
        <f>+IF(様式１!$F$49="○",IF(病棟機能確認票!N15="","",病棟機能確認票!N15),"")</f>
        <v/>
      </c>
      <c r="G29" s="737"/>
      <c r="H29" s="738"/>
      <c r="I29" s="739"/>
      <c r="J29" s="168"/>
      <c r="K29" s="197"/>
      <c r="L29" s="198"/>
      <c r="M29" s="198"/>
      <c r="N29" s="703"/>
      <c r="O29" s="704"/>
      <c r="P29" s="705"/>
      <c r="Q29" s="172"/>
    </row>
    <row r="30" spans="1:17" s="64" customFormat="1" ht="31.5" customHeight="1" x14ac:dyDescent="0.4">
      <c r="A30" s="353">
        <v>7</v>
      </c>
      <c r="B30" s="183">
        <f t="shared" si="0"/>
        <v>0</v>
      </c>
      <c r="C30" s="195" t="str">
        <f>+IF($Q$1=2,"",IF(様式２!B20="","",様式２!B20))</f>
        <v/>
      </c>
      <c r="D30" s="165"/>
      <c r="E30" s="253"/>
      <c r="F30" s="167" t="str">
        <f>+IF(様式１!$F$49="○",IF(病棟機能確認票!N16="","",病棟機能確認票!N16),"")</f>
        <v/>
      </c>
      <c r="G30" s="737"/>
      <c r="H30" s="738"/>
      <c r="I30" s="739"/>
      <c r="J30" s="168"/>
      <c r="K30" s="197"/>
      <c r="L30" s="198"/>
      <c r="M30" s="198"/>
      <c r="N30" s="703"/>
      <c r="O30" s="704"/>
      <c r="P30" s="705"/>
      <c r="Q30" s="172"/>
    </row>
    <row r="31" spans="1:17" s="64" customFormat="1" ht="31.5" customHeight="1" x14ac:dyDescent="0.4">
      <c r="A31" s="353">
        <v>8</v>
      </c>
      <c r="B31" s="183">
        <f t="shared" si="0"/>
        <v>0</v>
      </c>
      <c r="C31" s="195" t="str">
        <f>+IF($Q$1=2,"",IF(様式２!B21="","",様式２!B21))</f>
        <v/>
      </c>
      <c r="D31" s="165"/>
      <c r="E31" s="253"/>
      <c r="F31" s="167" t="str">
        <f>+IF(様式１!$F$49="○",IF(病棟機能確認票!N17="","",病棟機能確認票!N17),"")</f>
        <v/>
      </c>
      <c r="G31" s="737"/>
      <c r="H31" s="738"/>
      <c r="I31" s="739"/>
      <c r="J31" s="168"/>
      <c r="K31" s="197"/>
      <c r="L31" s="198"/>
      <c r="M31" s="198"/>
      <c r="N31" s="703"/>
      <c r="O31" s="704"/>
      <c r="P31" s="705"/>
      <c r="Q31" s="172"/>
    </row>
    <row r="32" spans="1:17" s="64" customFormat="1" ht="31.5" customHeight="1" x14ac:dyDescent="0.4">
      <c r="A32" s="353">
        <v>9</v>
      </c>
      <c r="B32" s="183">
        <f t="shared" si="0"/>
        <v>0</v>
      </c>
      <c r="C32" s="195" t="str">
        <f>+IF($Q$1=2,"",IF(様式２!B22="","",様式２!B22))</f>
        <v/>
      </c>
      <c r="D32" s="165"/>
      <c r="E32" s="253"/>
      <c r="F32" s="167" t="str">
        <f>+IF(様式１!$F$49="○",IF(病棟機能確認票!N18="","",病棟機能確認票!N18),"")</f>
        <v/>
      </c>
      <c r="G32" s="737"/>
      <c r="H32" s="738"/>
      <c r="I32" s="739"/>
      <c r="J32" s="168"/>
      <c r="K32" s="197"/>
      <c r="L32" s="198"/>
      <c r="M32" s="198"/>
      <c r="N32" s="703"/>
      <c r="O32" s="704"/>
      <c r="P32" s="705"/>
      <c r="Q32" s="172"/>
    </row>
    <row r="33" spans="1:17" s="64" customFormat="1" ht="31.5" customHeight="1" x14ac:dyDescent="0.4">
      <c r="A33" s="353">
        <v>10</v>
      </c>
      <c r="B33" s="183">
        <f t="shared" si="0"/>
        <v>0</v>
      </c>
      <c r="C33" s="195" t="str">
        <f>+IF($Q$1=2,"",IF(様式２!B23="","",様式２!B23))</f>
        <v/>
      </c>
      <c r="D33" s="165"/>
      <c r="E33" s="253"/>
      <c r="F33" s="167" t="str">
        <f>+IF(様式１!$F$49="○",IF(病棟機能確認票!N19="","",病棟機能確認票!N19),"")</f>
        <v/>
      </c>
      <c r="G33" s="737"/>
      <c r="H33" s="738"/>
      <c r="I33" s="739"/>
      <c r="J33" s="168"/>
      <c r="K33" s="197"/>
      <c r="L33" s="198"/>
      <c r="M33" s="198"/>
      <c r="N33" s="703"/>
      <c r="O33" s="704"/>
      <c r="P33" s="705"/>
      <c r="Q33" s="172"/>
    </row>
    <row r="34" spans="1:17" s="64" customFormat="1" ht="31.5" customHeight="1" x14ac:dyDescent="0.4">
      <c r="A34" s="353">
        <v>11</v>
      </c>
      <c r="B34" s="183">
        <f t="shared" si="0"/>
        <v>0</v>
      </c>
      <c r="C34" s="195" t="str">
        <f>+IF($Q$1=2,"",IF(様式２!B24="","",様式２!B24))</f>
        <v/>
      </c>
      <c r="D34" s="165"/>
      <c r="E34" s="253"/>
      <c r="F34" s="167" t="str">
        <f>+IF(様式１!$F$49="○",IF(病棟機能確認票!N20="","",病棟機能確認票!N20),"")</f>
        <v/>
      </c>
      <c r="G34" s="737"/>
      <c r="H34" s="738"/>
      <c r="I34" s="739"/>
      <c r="J34" s="168"/>
      <c r="K34" s="197"/>
      <c r="L34" s="198"/>
      <c r="M34" s="198"/>
      <c r="N34" s="703"/>
      <c r="O34" s="704"/>
      <c r="P34" s="705"/>
      <c r="Q34" s="172"/>
    </row>
    <row r="35" spans="1:17" s="64" customFormat="1" ht="31.5" customHeight="1" x14ac:dyDescent="0.4">
      <c r="A35" s="353">
        <v>12</v>
      </c>
      <c r="B35" s="183">
        <f t="shared" si="0"/>
        <v>0</v>
      </c>
      <c r="C35" s="195" t="str">
        <f>+IF($Q$1=2,"",IF(様式２!B25="","",様式２!B25))</f>
        <v/>
      </c>
      <c r="D35" s="165"/>
      <c r="E35" s="253"/>
      <c r="F35" s="167" t="str">
        <f>+IF(様式１!$F$49="○",IF(病棟機能確認票!N21="","",病棟機能確認票!N21),"")</f>
        <v/>
      </c>
      <c r="G35" s="737"/>
      <c r="H35" s="738"/>
      <c r="I35" s="739"/>
      <c r="J35" s="168"/>
      <c r="K35" s="197"/>
      <c r="L35" s="198"/>
      <c r="M35" s="198"/>
      <c r="N35" s="703"/>
      <c r="O35" s="704"/>
      <c r="P35" s="705"/>
      <c r="Q35" s="172"/>
    </row>
    <row r="36" spans="1:17" s="64" customFormat="1" ht="31.5" customHeight="1" x14ac:dyDescent="0.4">
      <c r="A36" s="353">
        <v>13</v>
      </c>
      <c r="B36" s="183">
        <f t="shared" si="0"/>
        <v>0</v>
      </c>
      <c r="C36" s="195" t="str">
        <f>+IF($Q$1=2,"",IF(様式２!B26="","",様式２!B26))</f>
        <v/>
      </c>
      <c r="D36" s="165"/>
      <c r="E36" s="253"/>
      <c r="F36" s="167" t="str">
        <f>+IF(様式１!$F$49="○",IF(病棟機能確認票!N22="","",病棟機能確認票!N22),"")</f>
        <v/>
      </c>
      <c r="G36" s="737"/>
      <c r="H36" s="738"/>
      <c r="I36" s="739"/>
      <c r="J36" s="168"/>
      <c r="K36" s="197"/>
      <c r="L36" s="198"/>
      <c r="M36" s="198"/>
      <c r="N36" s="703"/>
      <c r="O36" s="704"/>
      <c r="P36" s="705"/>
      <c r="Q36" s="172"/>
    </row>
    <row r="37" spans="1:17" s="64" customFormat="1" ht="31.5" customHeight="1" x14ac:dyDescent="0.4">
      <c r="A37" s="353">
        <v>14</v>
      </c>
      <c r="B37" s="183">
        <f t="shared" si="0"/>
        <v>0</v>
      </c>
      <c r="C37" s="195" t="str">
        <f>+IF($Q$1=2,"",IF(様式２!B27="","",様式２!B27))</f>
        <v/>
      </c>
      <c r="D37" s="165"/>
      <c r="E37" s="253"/>
      <c r="F37" s="167" t="str">
        <f>+IF(様式１!$F$49="○",IF(病棟機能確認票!N23="","",病棟機能確認票!N23),"")</f>
        <v/>
      </c>
      <c r="G37" s="737"/>
      <c r="H37" s="738"/>
      <c r="I37" s="739"/>
      <c r="J37" s="168"/>
      <c r="K37" s="197"/>
      <c r="L37" s="198"/>
      <c r="M37" s="198"/>
      <c r="N37" s="703"/>
      <c r="O37" s="704"/>
      <c r="P37" s="705"/>
      <c r="Q37" s="172"/>
    </row>
    <row r="38" spans="1:17" s="64" customFormat="1" ht="31.5" customHeight="1" x14ac:dyDescent="0.4">
      <c r="A38" s="353">
        <v>15</v>
      </c>
      <c r="B38" s="183">
        <f t="shared" si="0"/>
        <v>0</v>
      </c>
      <c r="C38" s="195" t="str">
        <f>+IF($Q$1=2,"",IF(様式２!B28="","",様式２!B28))</f>
        <v/>
      </c>
      <c r="D38" s="165"/>
      <c r="E38" s="253"/>
      <c r="F38" s="167" t="str">
        <f>+IF(様式１!$F$49="○",IF(病棟機能確認票!N24="","",病棟機能確認票!N24),"")</f>
        <v/>
      </c>
      <c r="G38" s="737"/>
      <c r="H38" s="738"/>
      <c r="I38" s="739"/>
      <c r="J38" s="168"/>
      <c r="K38" s="197"/>
      <c r="L38" s="198"/>
      <c r="M38" s="198"/>
      <c r="N38" s="703"/>
      <c r="O38" s="704"/>
      <c r="P38" s="705"/>
      <c r="Q38" s="172"/>
    </row>
    <row r="39" spans="1:17" s="64" customFormat="1" ht="31.5" customHeight="1" x14ac:dyDescent="0.4">
      <c r="A39" s="353">
        <v>16</v>
      </c>
      <c r="B39" s="183">
        <f t="shared" si="0"/>
        <v>0</v>
      </c>
      <c r="C39" s="195" t="str">
        <f>+IF($Q$1=2,"",IF(様式２!B29="","",様式２!B29))</f>
        <v/>
      </c>
      <c r="D39" s="165"/>
      <c r="E39" s="253"/>
      <c r="F39" s="167" t="str">
        <f>+IF(様式１!$F$49="○",IF(病棟機能確認票!N25="","",病棟機能確認票!N25),"")</f>
        <v/>
      </c>
      <c r="G39" s="737"/>
      <c r="H39" s="738"/>
      <c r="I39" s="739"/>
      <c r="J39" s="168"/>
      <c r="K39" s="197"/>
      <c r="L39" s="198"/>
      <c r="M39" s="198"/>
      <c r="N39" s="703"/>
      <c r="O39" s="704"/>
      <c r="P39" s="705"/>
      <c r="Q39" s="172"/>
    </row>
    <row r="40" spans="1:17" s="64" customFormat="1" ht="31.5" customHeight="1" x14ac:dyDescent="0.4">
      <c r="A40" s="353">
        <v>17</v>
      </c>
      <c r="B40" s="183">
        <f t="shared" si="0"/>
        <v>0</v>
      </c>
      <c r="C40" s="195" t="str">
        <f>+IF($Q$1=2,"",IF(様式２!B30="","",様式２!B30))</f>
        <v/>
      </c>
      <c r="D40" s="165"/>
      <c r="E40" s="253"/>
      <c r="F40" s="167" t="str">
        <f>+IF(様式１!$F$49="○",IF(病棟機能確認票!N26="","",病棟機能確認票!N26),"")</f>
        <v/>
      </c>
      <c r="G40" s="737"/>
      <c r="H40" s="738"/>
      <c r="I40" s="739"/>
      <c r="J40" s="168"/>
      <c r="K40" s="197"/>
      <c r="L40" s="198"/>
      <c r="M40" s="198"/>
      <c r="N40" s="703"/>
      <c r="O40" s="704"/>
      <c r="P40" s="705"/>
      <c r="Q40" s="172"/>
    </row>
    <row r="41" spans="1:17" s="64" customFormat="1" ht="31.5" customHeight="1" x14ac:dyDescent="0.4">
      <c r="A41" s="353">
        <v>18</v>
      </c>
      <c r="B41" s="183">
        <f t="shared" si="0"/>
        <v>0</v>
      </c>
      <c r="C41" s="195" t="str">
        <f>+IF($Q$1=2,"",IF(様式２!B31="","",様式２!B31))</f>
        <v/>
      </c>
      <c r="D41" s="165"/>
      <c r="E41" s="253"/>
      <c r="F41" s="167" t="str">
        <f>+IF(様式１!$F$49="○",IF(病棟機能確認票!N27="","",病棟機能確認票!N27),"")</f>
        <v/>
      </c>
      <c r="G41" s="737"/>
      <c r="H41" s="738"/>
      <c r="I41" s="739"/>
      <c r="J41" s="168"/>
      <c r="K41" s="197"/>
      <c r="L41" s="198"/>
      <c r="M41" s="198"/>
      <c r="N41" s="703"/>
      <c r="O41" s="704"/>
      <c r="P41" s="705"/>
      <c r="Q41" s="172"/>
    </row>
    <row r="42" spans="1:17" s="64" customFormat="1" ht="31.5" customHeight="1" x14ac:dyDescent="0.4">
      <c r="A42" s="353">
        <v>19</v>
      </c>
      <c r="B42" s="183">
        <f t="shared" si="0"/>
        <v>0</v>
      </c>
      <c r="C42" s="195" t="str">
        <f>+IF($Q$1=2,"",IF(様式２!B32="","",様式２!B32))</f>
        <v/>
      </c>
      <c r="D42" s="165"/>
      <c r="E42" s="253"/>
      <c r="F42" s="167" t="str">
        <f>+IF(様式１!$F$49="○",IF(病棟機能確認票!N28="","",病棟機能確認票!N28),"")</f>
        <v/>
      </c>
      <c r="G42" s="737"/>
      <c r="H42" s="738"/>
      <c r="I42" s="739"/>
      <c r="J42" s="168"/>
      <c r="K42" s="197"/>
      <c r="L42" s="198"/>
      <c r="M42" s="198"/>
      <c r="N42" s="703"/>
      <c r="O42" s="704"/>
      <c r="P42" s="705"/>
      <c r="Q42" s="172"/>
    </row>
    <row r="43" spans="1:17" s="64" customFormat="1" ht="31.5" customHeight="1" x14ac:dyDescent="0.4">
      <c r="A43" s="353">
        <v>20</v>
      </c>
      <c r="B43" s="183">
        <f t="shared" si="0"/>
        <v>0</v>
      </c>
      <c r="C43" s="195" t="str">
        <f>+IF($Q$1=2,"",IF(様式２!B33="","",様式２!B33))</f>
        <v/>
      </c>
      <c r="D43" s="165"/>
      <c r="E43" s="253"/>
      <c r="F43" s="167" t="str">
        <f>+IF(様式１!$F$49="○",IF(病棟機能確認票!N29="","",病棟機能確認票!N29),"")</f>
        <v/>
      </c>
      <c r="G43" s="737"/>
      <c r="H43" s="738"/>
      <c r="I43" s="739"/>
      <c r="J43" s="168"/>
      <c r="K43" s="197"/>
      <c r="L43" s="198"/>
      <c r="M43" s="198"/>
      <c r="N43" s="703"/>
      <c r="O43" s="704"/>
      <c r="P43" s="705"/>
      <c r="Q43" s="172"/>
    </row>
    <row r="44" spans="1:17" s="64" customFormat="1" ht="31.5" customHeight="1" x14ac:dyDescent="0.4">
      <c r="A44" s="353">
        <v>21</v>
      </c>
      <c r="B44" s="183">
        <f t="shared" si="0"/>
        <v>0</v>
      </c>
      <c r="C44" s="195" t="str">
        <f>+IF($Q$1=2,"",IF(様式２!B34="","",様式２!B34))</f>
        <v/>
      </c>
      <c r="D44" s="165"/>
      <c r="E44" s="253"/>
      <c r="F44" s="167" t="str">
        <f>+IF(様式１!$F$49="○",IF(病棟機能確認票!N30="","",病棟機能確認票!N30),"")</f>
        <v/>
      </c>
      <c r="G44" s="737"/>
      <c r="H44" s="738"/>
      <c r="I44" s="739"/>
      <c r="J44" s="168"/>
      <c r="K44" s="197"/>
      <c r="L44" s="198"/>
      <c r="M44" s="198"/>
      <c r="N44" s="703"/>
      <c r="O44" s="704"/>
      <c r="P44" s="705"/>
      <c r="Q44" s="172"/>
    </row>
    <row r="45" spans="1:17" s="64" customFormat="1" ht="31.5" customHeight="1" x14ac:dyDescent="0.4">
      <c r="A45" s="353">
        <v>22</v>
      </c>
      <c r="B45" s="183">
        <f t="shared" si="0"/>
        <v>0</v>
      </c>
      <c r="C45" s="195" t="str">
        <f>+IF($Q$1=2,"",IF(様式２!B35="","",様式２!B35))</f>
        <v/>
      </c>
      <c r="D45" s="165"/>
      <c r="E45" s="253"/>
      <c r="F45" s="167" t="str">
        <f>+IF(様式１!$F$49="○",IF(病棟機能確認票!N31="","",病棟機能確認票!N31),"")</f>
        <v/>
      </c>
      <c r="G45" s="737"/>
      <c r="H45" s="738"/>
      <c r="I45" s="739"/>
      <c r="J45" s="168"/>
      <c r="K45" s="197"/>
      <c r="L45" s="198"/>
      <c r="M45" s="198"/>
      <c r="N45" s="703"/>
      <c r="O45" s="704"/>
      <c r="P45" s="705"/>
      <c r="Q45" s="172"/>
    </row>
    <row r="46" spans="1:17" s="64" customFormat="1" ht="31.5" customHeight="1" x14ac:dyDescent="0.4">
      <c r="A46" s="353">
        <v>23</v>
      </c>
      <c r="B46" s="183">
        <f t="shared" si="0"/>
        <v>0</v>
      </c>
      <c r="C46" s="195" t="str">
        <f>+IF($Q$1=2,"",IF(様式２!B36="","",様式２!B36))</f>
        <v/>
      </c>
      <c r="D46" s="165"/>
      <c r="E46" s="253"/>
      <c r="F46" s="167" t="str">
        <f>+IF(様式１!$F$49="○",IF(病棟機能確認票!N32="","",病棟機能確認票!N32),"")</f>
        <v/>
      </c>
      <c r="G46" s="737"/>
      <c r="H46" s="738"/>
      <c r="I46" s="739"/>
      <c r="J46" s="168"/>
      <c r="K46" s="197"/>
      <c r="L46" s="198"/>
      <c r="M46" s="198"/>
      <c r="N46" s="703"/>
      <c r="O46" s="704"/>
      <c r="P46" s="705"/>
      <c r="Q46" s="172"/>
    </row>
    <row r="47" spans="1:17" s="64" customFormat="1" ht="31.5" customHeight="1" x14ac:dyDescent="0.4">
      <c r="A47" s="353">
        <v>24</v>
      </c>
      <c r="B47" s="183">
        <f t="shared" si="0"/>
        <v>0</v>
      </c>
      <c r="C47" s="195" t="str">
        <f>+IF($Q$1=2,"",IF(様式２!B37="","",様式２!B37))</f>
        <v/>
      </c>
      <c r="D47" s="165"/>
      <c r="E47" s="253"/>
      <c r="F47" s="167" t="str">
        <f>+IF(様式１!$F$49="○",IF(病棟機能確認票!N33="","",病棟機能確認票!N33),"")</f>
        <v/>
      </c>
      <c r="G47" s="737"/>
      <c r="H47" s="738"/>
      <c r="I47" s="739"/>
      <c r="J47" s="168"/>
      <c r="K47" s="197"/>
      <c r="L47" s="198"/>
      <c r="M47" s="198"/>
      <c r="N47" s="703"/>
      <c r="O47" s="704"/>
      <c r="P47" s="705"/>
      <c r="Q47" s="172"/>
    </row>
    <row r="48" spans="1:17" s="64" customFormat="1" ht="31.5" customHeight="1" x14ac:dyDescent="0.4">
      <c r="A48" s="353">
        <v>25</v>
      </c>
      <c r="B48" s="183">
        <f t="shared" si="0"/>
        <v>0</v>
      </c>
      <c r="C48" s="195" t="str">
        <f>+IF($Q$1=2,"",IF(様式２!B38="","",様式２!B38))</f>
        <v/>
      </c>
      <c r="D48" s="165"/>
      <c r="E48" s="253"/>
      <c r="F48" s="167" t="str">
        <f>+IF(様式１!$F$49="○",IF(病棟機能確認票!N34="","",病棟機能確認票!N34),"")</f>
        <v/>
      </c>
      <c r="G48" s="737"/>
      <c r="H48" s="738"/>
      <c r="I48" s="739"/>
      <c r="J48" s="168"/>
      <c r="K48" s="197"/>
      <c r="L48" s="198"/>
      <c r="M48" s="198"/>
      <c r="N48" s="703"/>
      <c r="O48" s="704"/>
      <c r="P48" s="705"/>
      <c r="Q48" s="172"/>
    </row>
    <row r="49" spans="1:17" s="64" customFormat="1" ht="31.5" customHeight="1" x14ac:dyDescent="0.4">
      <c r="A49" s="353">
        <v>26</v>
      </c>
      <c r="B49" s="183">
        <f t="shared" si="0"/>
        <v>0</v>
      </c>
      <c r="C49" s="195" t="str">
        <f>+IF($Q$1=2,"",IF(様式２!B39="","",様式２!B39))</f>
        <v/>
      </c>
      <c r="D49" s="165"/>
      <c r="E49" s="253"/>
      <c r="F49" s="167" t="str">
        <f>+IF(様式１!$F$49="○",IF(病棟機能確認票!N35="","",病棟機能確認票!N35),"")</f>
        <v/>
      </c>
      <c r="G49" s="737"/>
      <c r="H49" s="738"/>
      <c r="I49" s="739"/>
      <c r="J49" s="168"/>
      <c r="K49" s="197"/>
      <c r="L49" s="198"/>
      <c r="M49" s="198"/>
      <c r="N49" s="703"/>
      <c r="O49" s="704"/>
      <c r="P49" s="705"/>
      <c r="Q49" s="172"/>
    </row>
    <row r="50" spans="1:17" s="64" customFormat="1" ht="31.5" customHeight="1" x14ac:dyDescent="0.4">
      <c r="A50" s="353">
        <v>27</v>
      </c>
      <c r="B50" s="183">
        <f t="shared" si="0"/>
        <v>0</v>
      </c>
      <c r="C50" s="195" t="str">
        <f>+IF($Q$1=2,"",IF(様式２!B40="","",様式２!B40))</f>
        <v/>
      </c>
      <c r="D50" s="165"/>
      <c r="E50" s="253"/>
      <c r="F50" s="167" t="str">
        <f>+IF(様式１!$F$49="○",IF(病棟機能確認票!N36="","",病棟機能確認票!N36),"")</f>
        <v/>
      </c>
      <c r="G50" s="737"/>
      <c r="H50" s="738"/>
      <c r="I50" s="739"/>
      <c r="J50" s="168"/>
      <c r="K50" s="197"/>
      <c r="L50" s="198"/>
      <c r="M50" s="198"/>
      <c r="N50" s="703"/>
      <c r="O50" s="704"/>
      <c r="P50" s="705"/>
      <c r="Q50" s="172"/>
    </row>
    <row r="51" spans="1:17" s="64" customFormat="1" ht="31.5" customHeight="1" x14ac:dyDescent="0.4">
      <c r="A51" s="353">
        <v>28</v>
      </c>
      <c r="B51" s="183">
        <f t="shared" si="0"/>
        <v>0</v>
      </c>
      <c r="C51" s="195" t="str">
        <f>+IF($Q$1=2,"",IF(様式２!B41="","",様式２!B41))</f>
        <v/>
      </c>
      <c r="D51" s="165"/>
      <c r="E51" s="253"/>
      <c r="F51" s="167" t="str">
        <f>+IF(様式１!$F$49="○",IF(病棟機能確認票!N37="","",病棟機能確認票!N37),"")</f>
        <v/>
      </c>
      <c r="G51" s="737"/>
      <c r="H51" s="738"/>
      <c r="I51" s="739"/>
      <c r="J51" s="168"/>
      <c r="K51" s="197"/>
      <c r="L51" s="198"/>
      <c r="M51" s="198"/>
      <c r="N51" s="703"/>
      <c r="O51" s="704"/>
      <c r="P51" s="705"/>
      <c r="Q51" s="172"/>
    </row>
    <row r="52" spans="1:17" s="64" customFormat="1" ht="31.5" customHeight="1" x14ac:dyDescent="0.4">
      <c r="A52" s="353">
        <v>29</v>
      </c>
      <c r="B52" s="183">
        <f t="shared" si="0"/>
        <v>0</v>
      </c>
      <c r="C52" s="195" t="str">
        <f>+IF($Q$1=2,"",IF(様式２!B42="","",様式２!B42))</f>
        <v/>
      </c>
      <c r="D52" s="165"/>
      <c r="E52" s="253"/>
      <c r="F52" s="167" t="str">
        <f>+IF(様式１!$F$49="○",IF(病棟機能確認票!N38="","",病棟機能確認票!N38),"")</f>
        <v/>
      </c>
      <c r="G52" s="737"/>
      <c r="H52" s="738"/>
      <c r="I52" s="739"/>
      <c r="J52" s="168"/>
      <c r="K52" s="197"/>
      <c r="L52" s="198"/>
      <c r="M52" s="198"/>
      <c r="N52" s="703"/>
      <c r="O52" s="704"/>
      <c r="P52" s="705"/>
      <c r="Q52" s="172"/>
    </row>
    <row r="53" spans="1:17" s="64" customFormat="1" ht="31.5" customHeight="1" x14ac:dyDescent="0.4">
      <c r="A53" s="353">
        <v>30</v>
      </c>
      <c r="B53" s="183">
        <f t="shared" si="0"/>
        <v>0</v>
      </c>
      <c r="C53" s="195" t="str">
        <f>+IF($Q$1=2,"",IF(様式２!B43="","",様式２!B43))</f>
        <v/>
      </c>
      <c r="D53" s="165"/>
      <c r="E53" s="253"/>
      <c r="F53" s="167" t="str">
        <f>+IF(様式１!$F$49="○",IF(病棟機能確認票!N39="","",病棟機能確認票!N39),"")</f>
        <v/>
      </c>
      <c r="G53" s="737"/>
      <c r="H53" s="738"/>
      <c r="I53" s="739"/>
      <c r="J53" s="168"/>
      <c r="K53" s="206"/>
      <c r="L53" s="252"/>
      <c r="M53" s="252"/>
      <c r="N53" s="703"/>
      <c r="O53" s="704"/>
      <c r="P53" s="705"/>
      <c r="Q53" s="208"/>
    </row>
    <row r="54" spans="1:17" s="64" customFormat="1" ht="31.5" customHeight="1" x14ac:dyDescent="0.4">
      <c r="A54" s="353">
        <v>31</v>
      </c>
      <c r="B54" s="183">
        <f t="shared" si="0"/>
        <v>0</v>
      </c>
      <c r="C54" s="195" t="str">
        <f>+IF($Q$1=2,"",IF(様式２!B44="","",様式２!B44))</f>
        <v/>
      </c>
      <c r="D54" s="165"/>
      <c r="E54" s="253"/>
      <c r="F54" s="167" t="str">
        <f>+IF(様式１!$F$49="○",IF(病棟機能確認票!N40="","",病棟機能確認票!N40),"")</f>
        <v/>
      </c>
      <c r="G54" s="737"/>
      <c r="H54" s="738"/>
      <c r="I54" s="739"/>
      <c r="J54" s="168"/>
      <c r="K54" s="206"/>
      <c r="L54" s="252"/>
      <c r="M54" s="252"/>
      <c r="N54" s="703"/>
      <c r="O54" s="704"/>
      <c r="P54" s="705"/>
      <c r="Q54" s="208"/>
    </row>
    <row r="55" spans="1:17" s="64" customFormat="1" ht="31.5" customHeight="1" x14ac:dyDescent="0.4">
      <c r="A55" s="353">
        <v>32</v>
      </c>
      <c r="B55" s="183">
        <f t="shared" si="0"/>
        <v>0</v>
      </c>
      <c r="C55" s="195" t="str">
        <f>+IF($Q$1=2,"",IF(様式２!B45="","",様式２!B45))</f>
        <v/>
      </c>
      <c r="D55" s="165"/>
      <c r="E55" s="253"/>
      <c r="F55" s="167" t="str">
        <f>+IF(様式１!$F$49="○",IF(病棟機能確認票!N41="","",病棟機能確認票!N41),"")</f>
        <v/>
      </c>
      <c r="G55" s="737"/>
      <c r="H55" s="738"/>
      <c r="I55" s="739"/>
      <c r="J55" s="168"/>
      <c r="K55" s="206"/>
      <c r="L55" s="252"/>
      <c r="M55" s="252"/>
      <c r="N55" s="703"/>
      <c r="O55" s="704"/>
      <c r="P55" s="705"/>
      <c r="Q55" s="208"/>
    </row>
    <row r="56" spans="1:17" s="64" customFormat="1" ht="31.5" customHeight="1" x14ac:dyDescent="0.4">
      <c r="A56" s="353">
        <v>33</v>
      </c>
      <c r="B56" s="183">
        <f t="shared" si="0"/>
        <v>0</v>
      </c>
      <c r="C56" s="195" t="str">
        <f>+IF($Q$1=2,"",IF(様式２!B46="","",様式２!B46))</f>
        <v/>
      </c>
      <c r="D56" s="165"/>
      <c r="E56" s="253"/>
      <c r="F56" s="167" t="str">
        <f>+IF(様式１!$F$49="○",IF(病棟機能確認票!N42="","",病棟機能確認票!N42),"")</f>
        <v/>
      </c>
      <c r="G56" s="737"/>
      <c r="H56" s="738"/>
      <c r="I56" s="739"/>
      <c r="J56" s="168"/>
      <c r="K56" s="206"/>
      <c r="L56" s="252"/>
      <c r="M56" s="252"/>
      <c r="N56" s="703"/>
      <c r="O56" s="704"/>
      <c r="P56" s="705"/>
      <c r="Q56" s="208"/>
    </row>
    <row r="57" spans="1:17" s="64" customFormat="1" ht="31.5" customHeight="1" x14ac:dyDescent="0.4">
      <c r="A57" s="353">
        <v>34</v>
      </c>
      <c r="B57" s="183">
        <f t="shared" si="0"/>
        <v>0</v>
      </c>
      <c r="C57" s="195" t="str">
        <f>+IF($Q$1=2,"",IF(様式２!B47="","",様式２!B47))</f>
        <v/>
      </c>
      <c r="D57" s="165"/>
      <c r="E57" s="253"/>
      <c r="F57" s="167" t="str">
        <f>+IF(様式１!$F$49="○",IF(病棟機能確認票!N43="","",病棟機能確認票!N43),"")</f>
        <v/>
      </c>
      <c r="G57" s="737"/>
      <c r="H57" s="738"/>
      <c r="I57" s="739"/>
      <c r="J57" s="168"/>
      <c r="K57" s="206"/>
      <c r="L57" s="252"/>
      <c r="M57" s="252"/>
      <c r="N57" s="703"/>
      <c r="O57" s="704"/>
      <c r="P57" s="705"/>
      <c r="Q57" s="208"/>
    </row>
    <row r="58" spans="1:17" s="64" customFormat="1" ht="31.5" customHeight="1" x14ac:dyDescent="0.4">
      <c r="A58" s="353">
        <v>35</v>
      </c>
      <c r="B58" s="183">
        <f t="shared" si="0"/>
        <v>0</v>
      </c>
      <c r="C58" s="195" t="str">
        <f>+IF($Q$1=2,"",IF(様式２!B48="","",様式２!B48))</f>
        <v/>
      </c>
      <c r="D58" s="165"/>
      <c r="E58" s="351"/>
      <c r="F58" s="167" t="str">
        <f>+IF(様式１!$F$49="○",IF(病棟機能確認票!N44="","",病棟機能確認票!N44),"")</f>
        <v/>
      </c>
      <c r="G58" s="737"/>
      <c r="H58" s="738"/>
      <c r="I58" s="739"/>
      <c r="J58" s="168"/>
      <c r="K58" s="197"/>
      <c r="L58" s="198"/>
      <c r="M58" s="198"/>
      <c r="N58" s="703"/>
      <c r="O58" s="704"/>
      <c r="P58" s="705"/>
      <c r="Q58" s="172"/>
    </row>
    <row r="59" spans="1:17" s="64" customFormat="1" ht="31.5" customHeight="1" x14ac:dyDescent="0.4">
      <c r="A59" s="353">
        <v>36</v>
      </c>
      <c r="B59" s="183">
        <f t="shared" si="0"/>
        <v>0</v>
      </c>
      <c r="C59" s="195" t="str">
        <f>+IF($Q$1=2,"",IF(様式２!B49="","",様式２!B49))</f>
        <v/>
      </c>
      <c r="D59" s="165"/>
      <c r="E59" s="427"/>
      <c r="F59" s="167" t="str">
        <f>+IF(様式１!$F$49="○",IF(病棟機能確認票!N45="","",病棟機能確認票!N45),"")</f>
        <v/>
      </c>
      <c r="G59" s="737"/>
      <c r="H59" s="738"/>
      <c r="I59" s="739"/>
      <c r="J59" s="168"/>
      <c r="K59" s="197"/>
      <c r="L59" s="198"/>
      <c r="M59" s="198"/>
      <c r="N59" s="703"/>
      <c r="O59" s="704"/>
      <c r="P59" s="705"/>
      <c r="Q59" s="172"/>
    </row>
    <row r="60" spans="1:17" s="64" customFormat="1" ht="31.5" customHeight="1" x14ac:dyDescent="0.4">
      <c r="A60" s="353">
        <v>37</v>
      </c>
      <c r="B60" s="183">
        <f t="shared" si="0"/>
        <v>0</v>
      </c>
      <c r="C60" s="195" t="str">
        <f>+IF($Q$1=2,"",IF(様式２!B50="","",様式２!B50))</f>
        <v/>
      </c>
      <c r="D60" s="165"/>
      <c r="E60" s="372"/>
      <c r="F60" s="167" t="str">
        <f>+IF(様式１!$F$49="○",IF(病棟機能確認票!N46="","",病棟機能確認票!N46),"")</f>
        <v/>
      </c>
      <c r="G60" s="737"/>
      <c r="H60" s="738"/>
      <c r="I60" s="739"/>
      <c r="J60" s="168"/>
      <c r="K60" s="197"/>
      <c r="L60" s="198"/>
      <c r="M60" s="198"/>
      <c r="N60" s="703"/>
      <c r="O60" s="704"/>
      <c r="P60" s="705"/>
      <c r="Q60" s="172"/>
    </row>
    <row r="61" spans="1:17" s="64" customFormat="1" ht="31.5" customHeight="1" x14ac:dyDescent="0.4">
      <c r="A61" s="353">
        <v>38</v>
      </c>
      <c r="B61" s="183">
        <f t="shared" si="0"/>
        <v>0</v>
      </c>
      <c r="C61" s="195" t="str">
        <f>+IF($Q$1=2,"",IF(様式２!B51="","",様式２!B51))</f>
        <v/>
      </c>
      <c r="D61" s="165"/>
      <c r="E61" s="256"/>
      <c r="F61" s="167" t="str">
        <f>+IF(様式１!$F$49="○",IF(病棟機能確認票!N47="","",病棟機能確認票!N47),"")</f>
        <v/>
      </c>
      <c r="G61" s="737"/>
      <c r="H61" s="738"/>
      <c r="I61" s="739"/>
      <c r="J61" s="168"/>
      <c r="K61" s="197"/>
      <c r="L61" s="198"/>
      <c r="M61" s="198"/>
      <c r="N61" s="703"/>
      <c r="O61" s="704"/>
      <c r="P61" s="705"/>
      <c r="Q61" s="172"/>
    </row>
    <row r="62" spans="1:17" s="64" customFormat="1" ht="31.5" customHeight="1" x14ac:dyDescent="0.4">
      <c r="A62" s="353">
        <v>39</v>
      </c>
      <c r="B62" s="183">
        <f t="shared" si="0"/>
        <v>0</v>
      </c>
      <c r="C62" s="195" t="str">
        <f>+IF($Q$1=2,"",IF(様式２!B52="","",様式２!B52))</f>
        <v/>
      </c>
      <c r="D62" s="165"/>
      <c r="E62" s="253"/>
      <c r="F62" s="167" t="str">
        <f>+IF(様式１!$F$49="○",IF(病棟機能確認票!N48="","",病棟機能確認票!N48),"")</f>
        <v/>
      </c>
      <c r="G62" s="737"/>
      <c r="H62" s="738"/>
      <c r="I62" s="739"/>
      <c r="J62" s="168"/>
      <c r="K62" s="206"/>
      <c r="L62" s="252"/>
      <c r="M62" s="252"/>
      <c r="N62" s="703"/>
      <c r="O62" s="704"/>
      <c r="P62" s="705"/>
      <c r="Q62" s="208"/>
    </row>
    <row r="63" spans="1:17" s="64" customFormat="1" ht="31.5" customHeight="1" x14ac:dyDescent="0.4">
      <c r="A63" s="353">
        <v>40</v>
      </c>
      <c r="B63" s="183">
        <f t="shared" si="0"/>
        <v>0</v>
      </c>
      <c r="C63" s="195" t="str">
        <f>+IF($Q$1=2,"",IF(様式２!B53="","",様式２!B53))</f>
        <v/>
      </c>
      <c r="D63" s="165"/>
      <c r="E63" s="253"/>
      <c r="F63" s="167" t="str">
        <f>+IF(様式１!$F$49="○",IF(病棟機能確認票!N49="","",病棟機能確認票!N49),"")</f>
        <v/>
      </c>
      <c r="G63" s="737"/>
      <c r="H63" s="738"/>
      <c r="I63" s="739"/>
      <c r="J63" s="168"/>
      <c r="K63" s="206"/>
      <c r="L63" s="252"/>
      <c r="M63" s="252"/>
      <c r="N63" s="703"/>
      <c r="O63" s="704"/>
      <c r="P63" s="705"/>
      <c r="Q63" s="208"/>
    </row>
    <row r="64" spans="1:17" s="64" customFormat="1" ht="31.5" customHeight="1" x14ac:dyDescent="0.4">
      <c r="A64" s="353">
        <v>41</v>
      </c>
      <c r="B64" s="183">
        <f t="shared" si="0"/>
        <v>0</v>
      </c>
      <c r="C64" s="195" t="str">
        <f>+IF($Q$1=2,"",IF(様式２!B54="","",様式２!B54))</f>
        <v/>
      </c>
      <c r="D64" s="165"/>
      <c r="E64" s="253"/>
      <c r="F64" s="167" t="str">
        <f>+IF(様式１!$F$49="○",IF(病棟機能確認票!N50="","",病棟機能確認票!N50),"")</f>
        <v/>
      </c>
      <c r="G64" s="737"/>
      <c r="H64" s="738"/>
      <c r="I64" s="739"/>
      <c r="J64" s="168"/>
      <c r="K64" s="206"/>
      <c r="L64" s="252"/>
      <c r="M64" s="252"/>
      <c r="N64" s="703"/>
      <c r="O64" s="704"/>
      <c r="P64" s="705"/>
      <c r="Q64" s="208"/>
    </row>
    <row r="65" spans="1:17" s="64" customFormat="1" ht="31.5" customHeight="1" x14ac:dyDescent="0.4">
      <c r="A65" s="353">
        <v>42</v>
      </c>
      <c r="B65" s="183">
        <f t="shared" si="0"/>
        <v>0</v>
      </c>
      <c r="C65" s="195" t="str">
        <f>+IF($Q$1=2,"",IF(様式２!B55="","",様式２!B55))</f>
        <v/>
      </c>
      <c r="D65" s="165"/>
      <c r="E65" s="253"/>
      <c r="F65" s="167" t="str">
        <f>+IF(様式１!$F$49="○",IF(病棟機能確認票!N51="","",病棟機能確認票!N51),"")</f>
        <v/>
      </c>
      <c r="G65" s="737"/>
      <c r="H65" s="738"/>
      <c r="I65" s="739"/>
      <c r="J65" s="168"/>
      <c r="K65" s="206"/>
      <c r="L65" s="252"/>
      <c r="M65" s="252"/>
      <c r="N65" s="703"/>
      <c r="O65" s="704"/>
      <c r="P65" s="705"/>
      <c r="Q65" s="208"/>
    </row>
    <row r="66" spans="1:17" s="64" customFormat="1" ht="31.5" customHeight="1" x14ac:dyDescent="0.4">
      <c r="A66" s="353">
        <v>43</v>
      </c>
      <c r="B66" s="183">
        <f t="shared" si="0"/>
        <v>0</v>
      </c>
      <c r="C66" s="195" t="str">
        <f>+IF($Q$1=2,"",IF(様式２!B56="","",様式２!B56))</f>
        <v/>
      </c>
      <c r="D66" s="165"/>
      <c r="E66" s="253"/>
      <c r="F66" s="167" t="str">
        <f>+IF(様式１!$F$49="○",IF(病棟機能確認票!N52="","",病棟機能確認票!N52),"")</f>
        <v/>
      </c>
      <c r="G66" s="737"/>
      <c r="H66" s="738"/>
      <c r="I66" s="739"/>
      <c r="J66" s="168"/>
      <c r="K66" s="206"/>
      <c r="L66" s="252"/>
      <c r="M66" s="252"/>
      <c r="N66" s="703"/>
      <c r="O66" s="704"/>
      <c r="P66" s="705"/>
      <c r="Q66" s="208"/>
    </row>
    <row r="67" spans="1:17" s="64" customFormat="1" ht="31.5" customHeight="1" x14ac:dyDescent="0.4">
      <c r="A67" s="353">
        <v>44</v>
      </c>
      <c r="B67" s="183">
        <f t="shared" si="0"/>
        <v>0</v>
      </c>
      <c r="C67" s="195" t="str">
        <f>+IF($Q$1=2,"",IF(様式２!B57="","",様式２!B57))</f>
        <v/>
      </c>
      <c r="D67" s="165"/>
      <c r="E67" s="253"/>
      <c r="F67" s="167" t="str">
        <f>+IF(様式１!$F$49="○",IF(病棟機能確認票!N53="","",病棟機能確認票!N53),"")</f>
        <v/>
      </c>
      <c r="G67" s="737"/>
      <c r="H67" s="738"/>
      <c r="I67" s="739"/>
      <c r="J67" s="168"/>
      <c r="K67" s="206"/>
      <c r="L67" s="252"/>
      <c r="M67" s="252"/>
      <c r="N67" s="703"/>
      <c r="O67" s="704"/>
      <c r="P67" s="705"/>
      <c r="Q67" s="208"/>
    </row>
    <row r="68" spans="1:17" s="64" customFormat="1" ht="31.5" customHeight="1" x14ac:dyDescent="0.4">
      <c r="A68" s="353">
        <v>45</v>
      </c>
      <c r="B68" s="183">
        <f t="shared" si="0"/>
        <v>0</v>
      </c>
      <c r="C68" s="195" t="str">
        <f>+IF($Q$1=2,"",IF(様式２!B58="","",様式２!B58))</f>
        <v/>
      </c>
      <c r="D68" s="165"/>
      <c r="E68" s="253"/>
      <c r="F68" s="167" t="str">
        <f>+IF(様式１!$F$49="○",IF(病棟機能確認票!N54="","",病棟機能確認票!N54),"")</f>
        <v/>
      </c>
      <c r="G68" s="737"/>
      <c r="H68" s="738"/>
      <c r="I68" s="739"/>
      <c r="J68" s="168"/>
      <c r="K68" s="206"/>
      <c r="L68" s="252"/>
      <c r="M68" s="252"/>
      <c r="N68" s="703"/>
      <c r="O68" s="704"/>
      <c r="P68" s="705"/>
      <c r="Q68" s="208"/>
    </row>
    <row r="69" spans="1:17" s="64" customFormat="1" ht="31.5" customHeight="1" x14ac:dyDescent="0.4">
      <c r="A69" s="353">
        <v>46</v>
      </c>
      <c r="B69" s="183">
        <f t="shared" si="0"/>
        <v>0</v>
      </c>
      <c r="C69" s="195" t="str">
        <f>+IF($Q$1=2,"",IF(様式２!B59="","",様式２!B59))</f>
        <v/>
      </c>
      <c r="D69" s="165"/>
      <c r="E69" s="253"/>
      <c r="F69" s="167" t="str">
        <f>+IF(様式１!$F$49="○",IF(病棟機能確認票!N55="","",病棟機能確認票!N55),"")</f>
        <v/>
      </c>
      <c r="G69" s="737"/>
      <c r="H69" s="738"/>
      <c r="I69" s="739"/>
      <c r="J69" s="168"/>
      <c r="K69" s="206"/>
      <c r="L69" s="252"/>
      <c r="M69" s="252"/>
      <c r="N69" s="703"/>
      <c r="O69" s="704"/>
      <c r="P69" s="705"/>
      <c r="Q69" s="208"/>
    </row>
    <row r="70" spans="1:17" s="64" customFormat="1" ht="31.5" customHeight="1" x14ac:dyDescent="0.4">
      <c r="A70" s="353">
        <v>47</v>
      </c>
      <c r="B70" s="183">
        <f t="shared" si="0"/>
        <v>0</v>
      </c>
      <c r="C70" s="195" t="str">
        <f>+IF($Q$1=2,"",IF(様式２!B60="","",様式２!B60))</f>
        <v/>
      </c>
      <c r="D70" s="165"/>
      <c r="E70" s="253"/>
      <c r="F70" s="167" t="str">
        <f>+IF(様式１!$F$49="○",IF(病棟機能確認票!N56="","",病棟機能確認票!N56),"")</f>
        <v/>
      </c>
      <c r="G70" s="737"/>
      <c r="H70" s="738"/>
      <c r="I70" s="739"/>
      <c r="J70" s="168"/>
      <c r="K70" s="206"/>
      <c r="L70" s="252"/>
      <c r="M70" s="252"/>
      <c r="N70" s="703"/>
      <c r="O70" s="704"/>
      <c r="P70" s="705"/>
      <c r="Q70" s="208"/>
    </row>
    <row r="71" spans="1:17" s="64" customFormat="1" ht="31.5" customHeight="1" x14ac:dyDescent="0.4">
      <c r="A71" s="353">
        <v>48</v>
      </c>
      <c r="B71" s="183">
        <f t="shared" si="0"/>
        <v>0</v>
      </c>
      <c r="C71" s="195" t="str">
        <f>+IF($Q$1=2,"",IF(様式２!B61="","",様式２!B61))</f>
        <v/>
      </c>
      <c r="D71" s="165"/>
      <c r="E71" s="253"/>
      <c r="F71" s="167" t="str">
        <f>+IF(様式１!$F$49="○",IF(病棟機能確認票!N57="","",病棟機能確認票!N57),"")</f>
        <v/>
      </c>
      <c r="G71" s="737"/>
      <c r="H71" s="738"/>
      <c r="I71" s="739"/>
      <c r="J71" s="168"/>
      <c r="K71" s="206"/>
      <c r="L71" s="252"/>
      <c r="M71" s="252"/>
      <c r="N71" s="703"/>
      <c r="O71" s="704"/>
      <c r="P71" s="705"/>
      <c r="Q71" s="208"/>
    </row>
    <row r="72" spans="1:17" s="64" customFormat="1" ht="31.5" customHeight="1" x14ac:dyDescent="0.4">
      <c r="A72" s="353">
        <v>49</v>
      </c>
      <c r="B72" s="183">
        <f t="shared" si="0"/>
        <v>0</v>
      </c>
      <c r="C72" s="195" t="str">
        <f>+IF($Q$1=2,"",IF(様式２!B62="","",様式２!B62))</f>
        <v/>
      </c>
      <c r="D72" s="165"/>
      <c r="E72" s="253"/>
      <c r="F72" s="167" t="str">
        <f>+IF(様式１!$F$49="○",IF(病棟機能確認票!N58="","",病棟機能確認票!N58),"")</f>
        <v/>
      </c>
      <c r="G72" s="737"/>
      <c r="H72" s="738"/>
      <c r="I72" s="739"/>
      <c r="J72" s="168"/>
      <c r="K72" s="206"/>
      <c r="L72" s="252"/>
      <c r="M72" s="252"/>
      <c r="N72" s="703"/>
      <c r="O72" s="704"/>
      <c r="P72" s="705"/>
      <c r="Q72" s="208"/>
    </row>
    <row r="73" spans="1:17" s="64" customFormat="1" ht="31.5" customHeight="1" thickBot="1" x14ac:dyDescent="0.45">
      <c r="A73" s="353">
        <v>50</v>
      </c>
      <c r="B73" s="183">
        <f>+IF(J73=Q73,0,1)</f>
        <v>0</v>
      </c>
      <c r="C73" s="199" t="str">
        <f>+IF($Q$1=2,"",IF(様式２!B63="","",様式２!B63))</f>
        <v/>
      </c>
      <c r="D73" s="165"/>
      <c r="E73" s="253"/>
      <c r="F73" s="167" t="str">
        <f>+IF(様式１!$F$49="○",IF(病棟機能確認票!N59="","",病棟機能確認票!N59),"")</f>
        <v/>
      </c>
      <c r="G73" s="737"/>
      <c r="H73" s="738"/>
      <c r="I73" s="739"/>
      <c r="J73" s="168"/>
      <c r="K73" s="200"/>
      <c r="L73" s="201"/>
      <c r="M73" s="201"/>
      <c r="N73" s="703"/>
      <c r="O73" s="704"/>
      <c r="P73" s="705"/>
      <c r="Q73" s="175"/>
    </row>
    <row r="74" spans="1:17" s="64" customFormat="1" ht="48.4" customHeight="1" thickBot="1" x14ac:dyDescent="0.45">
      <c r="B74" s="183"/>
      <c r="C74" s="740" t="s">
        <v>683</v>
      </c>
      <c r="D74" s="741"/>
      <c r="E74" s="741"/>
      <c r="F74" s="741"/>
      <c r="G74" s="741"/>
      <c r="H74" s="741"/>
      <c r="I74" s="742"/>
      <c r="J74" s="251">
        <f>+SUM(J24:J73)</f>
        <v>0</v>
      </c>
      <c r="K74" s="740" t="s">
        <v>684</v>
      </c>
      <c r="L74" s="741"/>
      <c r="M74" s="741"/>
      <c r="N74" s="741"/>
      <c r="O74" s="741"/>
      <c r="P74" s="742"/>
      <c r="Q74" s="251">
        <f>+SUM(Q24:Q73)</f>
        <v>0</v>
      </c>
    </row>
    <row r="75" spans="1:17" s="64" customFormat="1" ht="45.75" customHeight="1" x14ac:dyDescent="0.4">
      <c r="B75" s="181"/>
      <c r="C75" s="181"/>
      <c r="D75" s="181"/>
      <c r="E75" s="181"/>
      <c r="F75" s="181"/>
      <c r="G75" s="181"/>
      <c r="H75" s="181"/>
      <c r="I75" s="181"/>
      <c r="J75" s="181"/>
      <c r="K75" s="181"/>
      <c r="L75" s="181"/>
      <c r="M75" s="181"/>
      <c r="N75" s="181"/>
      <c r="O75" s="181"/>
      <c r="P75" s="181"/>
      <c r="Q75" s="181"/>
    </row>
    <row r="76" spans="1:17" s="64" customFormat="1" ht="27.75" customHeight="1" x14ac:dyDescent="0.4">
      <c r="C76" s="313" t="s">
        <v>1198</v>
      </c>
    </row>
    <row r="77" spans="1:17" s="64" customFormat="1" ht="24.75" customHeight="1" thickBot="1" x14ac:dyDescent="0.45">
      <c r="C77" s="161" t="s">
        <v>1180</v>
      </c>
    </row>
    <row r="78" spans="1:17" s="64" customFormat="1" ht="22.15" customHeight="1" x14ac:dyDescent="0.4">
      <c r="C78" s="591"/>
      <c r="D78" s="592"/>
      <c r="E78" s="592"/>
      <c r="F78" s="592"/>
      <c r="G78" s="592"/>
      <c r="H78" s="592"/>
      <c r="I78" s="592"/>
      <c r="J78" s="592"/>
      <c r="K78" s="592"/>
      <c r="L78" s="592"/>
      <c r="M78" s="592"/>
      <c r="N78" s="592"/>
      <c r="O78" s="592"/>
      <c r="P78" s="592"/>
      <c r="Q78" s="593"/>
    </row>
    <row r="79" spans="1:17" s="64" customFormat="1" ht="22.15" customHeight="1" x14ac:dyDescent="0.4">
      <c r="C79" s="594"/>
      <c r="D79" s="595"/>
      <c r="E79" s="595"/>
      <c r="F79" s="595"/>
      <c r="G79" s="595"/>
      <c r="H79" s="595"/>
      <c r="I79" s="595"/>
      <c r="J79" s="595"/>
      <c r="K79" s="595"/>
      <c r="L79" s="595"/>
      <c r="M79" s="595"/>
      <c r="N79" s="595"/>
      <c r="O79" s="595"/>
      <c r="P79" s="595"/>
      <c r="Q79" s="596"/>
    </row>
    <row r="80" spans="1:17" s="64" customFormat="1" ht="22.15" customHeight="1" x14ac:dyDescent="0.4">
      <c r="C80" s="594"/>
      <c r="D80" s="595"/>
      <c r="E80" s="595"/>
      <c r="F80" s="595"/>
      <c r="G80" s="595"/>
      <c r="H80" s="595"/>
      <c r="I80" s="595"/>
      <c r="J80" s="595"/>
      <c r="K80" s="595"/>
      <c r="L80" s="595"/>
      <c r="M80" s="595"/>
      <c r="N80" s="595"/>
      <c r="O80" s="595"/>
      <c r="P80" s="595"/>
      <c r="Q80" s="596"/>
    </row>
    <row r="81" spans="2:17" s="64" customFormat="1" ht="22.15" customHeight="1" thickBot="1" x14ac:dyDescent="0.45">
      <c r="C81" s="597"/>
      <c r="D81" s="598"/>
      <c r="E81" s="598"/>
      <c r="F81" s="598"/>
      <c r="G81" s="598"/>
      <c r="H81" s="598"/>
      <c r="I81" s="598"/>
      <c r="J81" s="598"/>
      <c r="K81" s="598"/>
      <c r="L81" s="598"/>
      <c r="M81" s="598"/>
      <c r="N81" s="598"/>
      <c r="O81" s="598"/>
      <c r="P81" s="598"/>
      <c r="Q81" s="599"/>
    </row>
    <row r="82" spans="2:17" s="64" customFormat="1" ht="45.75" customHeight="1" x14ac:dyDescent="0.4"/>
    <row r="83" spans="2:17" s="64" customFormat="1" ht="27.75" customHeight="1" thickBot="1" x14ac:dyDescent="0.45">
      <c r="B83" s="181"/>
      <c r="C83" s="311" t="s">
        <v>1110</v>
      </c>
      <c r="D83" s="181"/>
      <c r="E83" s="181"/>
      <c r="F83" s="181"/>
      <c r="G83" s="181"/>
      <c r="H83" s="181"/>
      <c r="I83" s="181"/>
      <c r="J83" s="181"/>
      <c r="K83" s="181"/>
      <c r="L83" s="181"/>
      <c r="M83" s="181"/>
      <c r="N83" s="181"/>
      <c r="O83" s="181"/>
      <c r="P83" s="181"/>
      <c r="Q83" s="181"/>
    </row>
    <row r="84" spans="2:17" s="64" customFormat="1" ht="21.95" customHeight="1" x14ac:dyDescent="0.4">
      <c r="B84" s="181"/>
      <c r="C84" s="608" t="s">
        <v>60</v>
      </c>
      <c r="D84" s="609"/>
      <c r="E84" s="612" t="s">
        <v>61</v>
      </c>
      <c r="F84" s="609"/>
      <c r="G84" s="612" t="s">
        <v>62</v>
      </c>
      <c r="H84" s="614"/>
      <c r="I84" s="452"/>
      <c r="J84" s="452"/>
      <c r="K84" s="452"/>
      <c r="L84" s="445"/>
      <c r="M84" s="612" t="s">
        <v>63</v>
      </c>
      <c r="N84" s="615"/>
      <c r="O84" s="181"/>
      <c r="P84" s="181"/>
      <c r="Q84" s="181"/>
    </row>
    <row r="85" spans="2:17" s="64" customFormat="1" ht="21.95" customHeight="1" x14ac:dyDescent="0.4">
      <c r="B85" s="181"/>
      <c r="C85" s="610"/>
      <c r="D85" s="611"/>
      <c r="E85" s="613"/>
      <c r="F85" s="611"/>
      <c r="G85" s="613"/>
      <c r="H85" s="611"/>
      <c r="I85" s="746" t="s">
        <v>1035</v>
      </c>
      <c r="J85" s="642"/>
      <c r="K85" s="746" t="s">
        <v>1036</v>
      </c>
      <c r="L85" s="642"/>
      <c r="M85" s="613"/>
      <c r="N85" s="616"/>
      <c r="O85" s="181"/>
      <c r="P85" s="181"/>
      <c r="Q85" s="181"/>
    </row>
    <row r="86" spans="2:17" s="64" customFormat="1" ht="21.95" customHeight="1" x14ac:dyDescent="0.4">
      <c r="B86" s="181"/>
      <c r="C86" s="600">
        <f>SUMIFS($Q$24:$Q$73,$M$24:$M$73,"高度急性期")-SUMIFS($J$24:$J$73,$E$24:$E$73,"高度急性期")</f>
        <v>0</v>
      </c>
      <c r="D86" s="601"/>
      <c r="E86" s="601">
        <f>SUMIFS($Q$24:$Q$73,$M$24:$M$73,"急性期")-SUMIFS($J$24:$J$73,$E$24:$E$73,"急性期")</f>
        <v>0</v>
      </c>
      <c r="F86" s="601"/>
      <c r="G86" s="601">
        <f>(SUMIFS($Q$24:$Q$73,$M$24:$M$73,"回復期_地域")+SUMIFS($Q$24:$Q$73,$M$24:$M$73,"回復期_リハ"))-(SUMIFS($J$24:$J$73,$E$24:$E$73,"回復期_地域")+SUMIFS($J$24:$J$73,$E$24:$E$73,"回復期_リハ"))</f>
        <v>0</v>
      </c>
      <c r="H86" s="601"/>
      <c r="I86" s="601">
        <f>SUMIFS($Q$24:$Q$73,$M$24:$M$73,"回復期_地域")-SUMIFS($J$24:$J$73,$E$24:$E$73,"回復期_地域")</f>
        <v>0</v>
      </c>
      <c r="J86" s="601"/>
      <c r="K86" s="601">
        <f>SUMIFS($Q$24:$Q$73,$M$24:$M$73,"回復期_リハ")-SUMIFS($J$24:$J$73,$E$24:$E$73,"回復期_リハ")</f>
        <v>0</v>
      </c>
      <c r="L86" s="601"/>
      <c r="M86" s="601">
        <f>SUMIFS($Q$24:$Q$73,$M$24:$M$73,"慢性期")-SUMIFS($J$24:$J$73,$E$24:$E$73,"慢性期")</f>
        <v>0</v>
      </c>
      <c r="N86" s="603"/>
      <c r="O86" s="181"/>
      <c r="P86" s="181"/>
      <c r="Q86" s="181"/>
    </row>
    <row r="87" spans="2:17" s="64" customFormat="1" ht="21.75" customHeight="1" thickBot="1" x14ac:dyDescent="0.45">
      <c r="B87" s="181"/>
      <c r="C87" s="749"/>
      <c r="D87" s="748"/>
      <c r="E87" s="748"/>
      <c r="F87" s="748"/>
      <c r="G87" s="748"/>
      <c r="H87" s="748"/>
      <c r="I87" s="602"/>
      <c r="J87" s="602"/>
      <c r="K87" s="602"/>
      <c r="L87" s="602"/>
      <c r="M87" s="604"/>
      <c r="N87" s="605"/>
      <c r="O87" s="181"/>
      <c r="P87" s="181"/>
      <c r="Q87" s="181"/>
    </row>
    <row r="88" spans="2:17" s="64" customFormat="1" ht="21.75" customHeight="1" x14ac:dyDescent="0.4">
      <c r="B88" s="181"/>
      <c r="C88" s="444" t="s">
        <v>1028</v>
      </c>
      <c r="D88" s="446"/>
      <c r="E88" s="446" t="s">
        <v>1029</v>
      </c>
      <c r="F88" s="446"/>
      <c r="G88" s="446" t="s">
        <v>1034</v>
      </c>
      <c r="H88" s="455"/>
      <c r="I88" s="202"/>
      <c r="J88" s="202"/>
      <c r="K88" s="202"/>
      <c r="L88" s="202"/>
      <c r="M88" s="191"/>
      <c r="N88" s="191"/>
      <c r="O88" s="181"/>
      <c r="P88" s="608" t="s">
        <v>64</v>
      </c>
      <c r="Q88" s="615"/>
    </row>
    <row r="89" spans="2:17" s="64" customFormat="1" ht="21.75" customHeight="1" x14ac:dyDescent="0.4">
      <c r="B89" s="181"/>
      <c r="C89" s="496"/>
      <c r="D89" s="583"/>
      <c r="E89" s="583"/>
      <c r="F89" s="583"/>
      <c r="G89" s="583"/>
      <c r="H89" s="497"/>
      <c r="I89" s="202"/>
      <c r="J89" s="202"/>
      <c r="K89" s="202"/>
      <c r="L89" s="202"/>
      <c r="M89" s="191"/>
      <c r="N89" s="191"/>
      <c r="O89" s="181"/>
      <c r="P89" s="610"/>
      <c r="Q89" s="616"/>
    </row>
    <row r="90" spans="2:17" s="64" customFormat="1" ht="21.75" customHeight="1" x14ac:dyDescent="0.4">
      <c r="B90" s="181"/>
      <c r="C90" s="600">
        <f>SUMIFS($Q$24:$Q$73,$M$24:$M$73,"休棟予定")-SUMIFS($J$24:$J$73,$E$24:$E$73,"休棟中")</f>
        <v>0</v>
      </c>
      <c r="D90" s="601"/>
      <c r="E90" s="601">
        <f>SUMIFS($Q$24:$Q$73,$M$24:$M$73,"介護施設等")</f>
        <v>0</v>
      </c>
      <c r="F90" s="601"/>
      <c r="G90" s="601">
        <f>SUMIFS($Q$24:$Q$73,$M$24:$M$73,"廃止予定")</f>
        <v>0</v>
      </c>
      <c r="H90" s="747"/>
      <c r="I90" s="202"/>
      <c r="J90" s="202"/>
      <c r="K90" s="202"/>
      <c r="L90" s="202"/>
      <c r="M90" s="191"/>
      <c r="N90" s="191"/>
      <c r="O90" s="181"/>
      <c r="P90" s="600">
        <f>+C86+E86+G86+M86+C90+E90+G90</f>
        <v>0</v>
      </c>
      <c r="Q90" s="603"/>
    </row>
    <row r="91" spans="2:17" s="64" customFormat="1" ht="21.75" customHeight="1" thickBot="1" x14ac:dyDescent="0.45">
      <c r="B91" s="181"/>
      <c r="C91" s="494"/>
      <c r="D91" s="602"/>
      <c r="E91" s="602"/>
      <c r="F91" s="602"/>
      <c r="G91" s="602"/>
      <c r="H91" s="495"/>
      <c r="I91" s="202"/>
      <c r="J91" s="202"/>
      <c r="K91" s="202"/>
      <c r="L91" s="202"/>
      <c r="M91" s="191"/>
      <c r="N91" s="191"/>
      <c r="O91" s="181"/>
      <c r="P91" s="607"/>
      <c r="Q91" s="605"/>
    </row>
    <row r="92" spans="2:17" s="64" customFormat="1" ht="21.95" customHeight="1" x14ac:dyDescent="0.4">
      <c r="B92" s="181"/>
      <c r="C92" s="202"/>
      <c r="D92" s="202"/>
      <c r="E92" s="202"/>
      <c r="F92" s="202"/>
      <c r="G92" s="202"/>
      <c r="H92" s="202"/>
      <c r="I92" s="202"/>
      <c r="J92" s="202"/>
      <c r="K92" s="202"/>
      <c r="L92" s="202"/>
      <c r="M92" s="191"/>
      <c r="N92" s="191"/>
      <c r="O92" s="181"/>
      <c r="P92" s="181"/>
      <c r="Q92" s="181"/>
    </row>
    <row r="93" spans="2:17" s="64" customFormat="1" ht="21.75" customHeight="1" x14ac:dyDescent="0.4">
      <c r="B93" s="181"/>
      <c r="C93" s="181"/>
      <c r="D93" s="181"/>
      <c r="E93" s="181"/>
      <c r="F93" s="181"/>
      <c r="G93" s="181"/>
      <c r="H93" s="181"/>
      <c r="I93" s="181"/>
      <c r="J93" s="181"/>
      <c r="K93" s="181"/>
      <c r="L93" s="181"/>
      <c r="M93" s="181"/>
      <c r="N93" s="181"/>
      <c r="O93" s="181"/>
      <c r="P93" s="181"/>
      <c r="Q93" s="181"/>
    </row>
    <row r="94" spans="2:17" s="64" customFormat="1" ht="31.15" customHeight="1" x14ac:dyDescent="0.4">
      <c r="B94" s="181"/>
      <c r="C94" s="311" t="s">
        <v>1148</v>
      </c>
      <c r="D94" s="181"/>
      <c r="E94" s="181"/>
      <c r="F94" s="181"/>
      <c r="G94" s="181"/>
      <c r="H94" s="181"/>
      <c r="I94" s="181"/>
      <c r="J94" s="181"/>
      <c r="K94" s="181"/>
      <c r="L94" s="181"/>
      <c r="M94" s="181"/>
      <c r="N94" s="181"/>
      <c r="O94" s="181"/>
      <c r="P94" s="181"/>
      <c r="Q94" s="181"/>
    </row>
    <row r="95" spans="2:17" s="64" customFormat="1" ht="9.75" customHeight="1" thickBot="1" x14ac:dyDescent="0.45">
      <c r="B95" s="181"/>
      <c r="C95" s="181"/>
      <c r="D95" s="181"/>
      <c r="E95" s="181"/>
      <c r="F95" s="181"/>
      <c r="G95" s="181"/>
      <c r="H95" s="181"/>
      <c r="I95" s="181"/>
      <c r="J95" s="181"/>
      <c r="K95" s="181"/>
      <c r="L95" s="181"/>
      <c r="M95" s="181"/>
      <c r="N95" s="181"/>
      <c r="O95" s="181"/>
      <c r="P95" s="181"/>
      <c r="Q95" s="181"/>
    </row>
    <row r="96" spans="2:17" s="64" customFormat="1" ht="54.6" customHeight="1" thickBot="1" x14ac:dyDescent="0.45">
      <c r="B96" s="181"/>
      <c r="C96" s="715" t="s">
        <v>920</v>
      </c>
      <c r="D96" s="585"/>
      <c r="E96" s="203"/>
      <c r="F96" s="181"/>
      <c r="G96" s="181"/>
      <c r="H96" s="181"/>
      <c r="I96" s="181"/>
      <c r="J96" s="181"/>
      <c r="K96" s="181"/>
      <c r="L96" s="181"/>
      <c r="M96" s="181"/>
      <c r="N96" s="181"/>
      <c r="O96" s="181"/>
      <c r="P96" s="181"/>
      <c r="Q96" s="181"/>
    </row>
    <row r="97" spans="1:17" s="64" customFormat="1" ht="22.15" customHeight="1" thickBot="1" x14ac:dyDescent="0.45">
      <c r="B97" s="181"/>
      <c r="C97" s="181"/>
      <c r="D97" s="181"/>
      <c r="E97" s="181"/>
      <c r="F97" s="181"/>
      <c r="G97" s="181"/>
      <c r="H97" s="181"/>
      <c r="I97" s="181"/>
      <c r="J97" s="181"/>
      <c r="K97" s="181"/>
      <c r="L97" s="181"/>
      <c r="M97" s="181"/>
      <c r="N97" s="181"/>
      <c r="O97" s="181"/>
      <c r="P97" s="181"/>
      <c r="Q97" s="181"/>
    </row>
    <row r="98" spans="1:17" s="64" customFormat="1" ht="35.450000000000003" customHeight="1" thickBot="1" x14ac:dyDescent="0.45">
      <c r="B98" s="181"/>
      <c r="C98" s="716" t="s">
        <v>674</v>
      </c>
      <c r="D98" s="717"/>
      <c r="E98" s="717"/>
      <c r="F98" s="717"/>
      <c r="G98" s="717"/>
      <c r="H98" s="717"/>
      <c r="I98" s="717"/>
      <c r="J98" s="717"/>
      <c r="K98" s="717"/>
      <c r="L98" s="717"/>
      <c r="M98" s="717"/>
      <c r="N98" s="717"/>
      <c r="O98" s="717"/>
      <c r="P98" s="717"/>
      <c r="Q98" s="718"/>
    </row>
    <row r="99" spans="1:17" s="64" customFormat="1" ht="35.450000000000003" customHeight="1" x14ac:dyDescent="0.4">
      <c r="B99" s="181"/>
      <c r="C99" s="444" t="s">
        <v>675</v>
      </c>
      <c r="D99" s="446"/>
      <c r="E99" s="446"/>
      <c r="F99" s="446"/>
      <c r="G99" s="455"/>
      <c r="H99" s="444" t="s">
        <v>676</v>
      </c>
      <c r="I99" s="446"/>
      <c r="J99" s="446"/>
      <c r="K99" s="446"/>
      <c r="L99" s="455"/>
      <c r="M99" s="444" t="s">
        <v>677</v>
      </c>
      <c r="N99" s="446"/>
      <c r="O99" s="446"/>
      <c r="P99" s="446"/>
      <c r="Q99" s="455"/>
    </row>
    <row r="100" spans="1:17" s="64" customFormat="1" ht="45" customHeight="1" x14ac:dyDescent="0.4">
      <c r="B100" s="181"/>
      <c r="C100" s="713" t="s">
        <v>678</v>
      </c>
      <c r="D100" s="583"/>
      <c r="E100" s="709"/>
      <c r="F100" s="709"/>
      <c r="G100" s="710"/>
      <c r="H100" s="713" t="s">
        <v>678</v>
      </c>
      <c r="I100" s="583"/>
      <c r="J100" s="709"/>
      <c r="K100" s="709"/>
      <c r="L100" s="710"/>
      <c r="M100" s="713" t="s">
        <v>678</v>
      </c>
      <c r="N100" s="583"/>
      <c r="O100" s="709"/>
      <c r="P100" s="709"/>
      <c r="Q100" s="710"/>
    </row>
    <row r="101" spans="1:17" s="64" customFormat="1" ht="45" customHeight="1" x14ac:dyDescent="0.4">
      <c r="B101" s="181"/>
      <c r="C101" s="713" t="s">
        <v>679</v>
      </c>
      <c r="D101" s="583"/>
      <c r="E101" s="709"/>
      <c r="F101" s="709"/>
      <c r="G101" s="710"/>
      <c r="H101" s="713" t="s">
        <v>679</v>
      </c>
      <c r="I101" s="583"/>
      <c r="J101" s="709"/>
      <c r="K101" s="709"/>
      <c r="L101" s="710"/>
      <c r="M101" s="713" t="s">
        <v>679</v>
      </c>
      <c r="N101" s="583"/>
      <c r="O101" s="709"/>
      <c r="P101" s="709"/>
      <c r="Q101" s="710"/>
    </row>
    <row r="102" spans="1:17" s="64" customFormat="1" ht="45" customHeight="1" thickBot="1" x14ac:dyDescent="0.45">
      <c r="B102" s="181"/>
      <c r="C102" s="447" t="s">
        <v>641</v>
      </c>
      <c r="D102" s="449"/>
      <c r="E102" s="711"/>
      <c r="F102" s="711"/>
      <c r="G102" s="712"/>
      <c r="H102" s="447" t="s">
        <v>641</v>
      </c>
      <c r="I102" s="449"/>
      <c r="J102" s="711"/>
      <c r="K102" s="711"/>
      <c r="L102" s="712"/>
      <c r="M102" s="447" t="s">
        <v>641</v>
      </c>
      <c r="N102" s="449"/>
      <c r="O102" s="711"/>
      <c r="P102" s="711"/>
      <c r="Q102" s="712"/>
    </row>
    <row r="103" spans="1:17" s="64" customFormat="1" ht="22.15" customHeight="1" x14ac:dyDescent="0.4">
      <c r="B103" s="181"/>
      <c r="C103" s="181"/>
      <c r="D103" s="181"/>
      <c r="E103" s="181"/>
      <c r="F103" s="181"/>
      <c r="G103" s="181"/>
      <c r="H103" s="181"/>
      <c r="I103" s="181"/>
      <c r="J103" s="181"/>
      <c r="K103" s="181"/>
      <c r="L103" s="181"/>
      <c r="M103" s="181"/>
      <c r="N103" s="181"/>
      <c r="O103" s="181"/>
      <c r="P103" s="181"/>
      <c r="Q103" s="181"/>
    </row>
    <row r="104" spans="1:17" s="64" customFormat="1" ht="28.5" customHeight="1" x14ac:dyDescent="0.4">
      <c r="B104" s="181"/>
      <c r="C104" s="312" t="s">
        <v>1144</v>
      </c>
      <c r="D104" s="192"/>
      <c r="E104" s="181"/>
      <c r="F104" s="181"/>
      <c r="G104" s="181"/>
      <c r="H104" s="181"/>
      <c r="I104" s="181"/>
      <c r="J104" s="181"/>
      <c r="K104" s="181"/>
      <c r="L104" s="181"/>
      <c r="M104" s="181"/>
      <c r="N104" s="181"/>
      <c r="O104" s="181"/>
      <c r="P104" s="181"/>
      <c r="Q104" s="181"/>
    </row>
    <row r="105" spans="1:17" s="64" customFormat="1" ht="24" customHeight="1" x14ac:dyDescent="0.4">
      <c r="B105" s="181"/>
      <c r="C105" s="186" t="s">
        <v>872</v>
      </c>
      <c r="D105" s="181"/>
      <c r="E105" s="181"/>
      <c r="F105" s="181"/>
      <c r="G105" s="181"/>
      <c r="H105" s="181"/>
      <c r="I105" s="181"/>
      <c r="J105" s="181"/>
      <c r="K105" s="181"/>
      <c r="L105" s="181"/>
      <c r="M105" s="181"/>
      <c r="N105" s="181"/>
      <c r="O105" s="181"/>
      <c r="P105" s="181"/>
      <c r="Q105" s="181"/>
    </row>
    <row r="106" spans="1:17" s="64" customFormat="1" ht="21.75" customHeight="1" x14ac:dyDescent="0.4">
      <c r="B106" s="181"/>
      <c r="C106" s="186"/>
      <c r="D106" s="181"/>
      <c r="E106" s="181"/>
      <c r="F106" s="181"/>
      <c r="G106" s="181"/>
      <c r="H106" s="181"/>
      <c r="I106" s="181"/>
      <c r="J106" s="181"/>
      <c r="K106" s="181"/>
      <c r="L106" s="181"/>
      <c r="M106" s="181"/>
      <c r="N106" s="181"/>
      <c r="O106" s="181"/>
      <c r="P106" s="181"/>
      <c r="Q106" s="181"/>
    </row>
    <row r="107" spans="1:17" s="64" customFormat="1" ht="24" customHeight="1" thickBot="1" x14ac:dyDescent="0.45">
      <c r="B107" s="181"/>
      <c r="C107" s="186" t="s">
        <v>680</v>
      </c>
      <c r="D107" s="181"/>
      <c r="E107" s="181"/>
      <c r="F107" s="181"/>
      <c r="G107" s="181"/>
      <c r="H107" s="181"/>
      <c r="I107" s="181"/>
      <c r="J107" s="181"/>
      <c r="K107" s="181"/>
      <c r="L107" s="181"/>
      <c r="M107" s="181"/>
      <c r="N107" s="181"/>
      <c r="O107" s="181"/>
      <c r="P107" s="181"/>
      <c r="Q107" s="181"/>
    </row>
    <row r="108" spans="1:17" s="64" customFormat="1" ht="42.6" customHeight="1" thickBot="1" x14ac:dyDescent="0.45">
      <c r="B108" s="181"/>
      <c r="C108" s="532" t="s">
        <v>921</v>
      </c>
      <c r="D108" s="518"/>
      <c r="E108" s="520"/>
      <c r="F108" s="696" t="str">
        <f>+IF(様式６!E102="","",様式６!E102)</f>
        <v/>
      </c>
      <c r="G108" s="696"/>
      <c r="H108" s="696"/>
      <c r="I108" s="697"/>
      <c r="J108" s="181"/>
      <c r="K108" s="181"/>
      <c r="L108" s="181"/>
      <c r="M108" s="181"/>
      <c r="N108" s="181"/>
      <c r="O108" s="181"/>
      <c r="P108" s="181"/>
      <c r="Q108" s="181"/>
    </row>
    <row r="109" spans="1:17" s="64" customFormat="1" ht="8.25" customHeight="1" thickBot="1" x14ac:dyDescent="0.45">
      <c r="B109" s="181"/>
      <c r="C109" s="181"/>
      <c r="D109" s="181"/>
      <c r="E109" s="181"/>
      <c r="F109" s="181"/>
      <c r="G109" s="181"/>
      <c r="H109" s="181"/>
      <c r="I109" s="181"/>
      <c r="J109" s="181"/>
      <c r="K109" s="181"/>
      <c r="L109" s="181"/>
      <c r="M109" s="181"/>
      <c r="N109" s="181"/>
      <c r="O109" s="181"/>
      <c r="P109" s="181"/>
      <c r="Q109" s="181"/>
    </row>
    <row r="110" spans="1:17" s="64" customFormat="1" ht="30.75" customHeight="1" x14ac:dyDescent="0.4">
      <c r="B110" s="183">
        <f>+SUM(B111:B161)</f>
        <v>0</v>
      </c>
      <c r="C110" s="579" t="s">
        <v>903</v>
      </c>
      <c r="D110" s="580"/>
      <c r="E110" s="580"/>
      <c r="F110" s="580"/>
      <c r="G110" s="580"/>
      <c r="H110" s="580"/>
      <c r="I110" s="581"/>
      <c r="J110" s="181"/>
      <c r="K110" s="181"/>
      <c r="L110" s="181"/>
      <c r="M110" s="181"/>
      <c r="N110" s="181"/>
      <c r="O110" s="181"/>
      <c r="P110" s="181"/>
      <c r="Q110" s="181"/>
    </row>
    <row r="111" spans="1:17" s="64" customFormat="1" ht="69" customHeight="1" x14ac:dyDescent="0.4">
      <c r="B111" s="183">
        <f>+IF(COUNT(I112:I161)=COUNT(I308:I357),0,1)</f>
        <v>0</v>
      </c>
      <c r="C111" s="194" t="s">
        <v>628</v>
      </c>
      <c r="D111" s="193" t="s">
        <v>922</v>
      </c>
      <c r="E111" s="193" t="s">
        <v>923</v>
      </c>
      <c r="F111" s="698" t="s">
        <v>673</v>
      </c>
      <c r="G111" s="510"/>
      <c r="H111" s="642"/>
      <c r="I111" s="164" t="s">
        <v>1143</v>
      </c>
      <c r="J111" s="181"/>
      <c r="K111" s="181"/>
      <c r="L111" s="181"/>
      <c r="M111" s="181"/>
      <c r="N111" s="181"/>
      <c r="O111" s="181"/>
      <c r="P111" s="181"/>
      <c r="Q111" s="181"/>
    </row>
    <row r="112" spans="1:17" s="64" customFormat="1" ht="31.5" customHeight="1" x14ac:dyDescent="0.4">
      <c r="A112" s="353">
        <v>1</v>
      </c>
      <c r="B112" s="183">
        <f t="shared" ref="B112:B143" si="1">+IF(I112=I308,0,1)</f>
        <v>0</v>
      </c>
      <c r="C112" s="196"/>
      <c r="D112" s="165"/>
      <c r="E112" s="253"/>
      <c r="F112" s="577"/>
      <c r="G112" s="577"/>
      <c r="H112" s="577"/>
      <c r="I112" s="328"/>
      <c r="J112" s="181"/>
      <c r="K112" s="181"/>
      <c r="L112" s="181"/>
      <c r="M112" s="181"/>
      <c r="N112" s="181"/>
      <c r="O112" s="181"/>
      <c r="P112" s="181"/>
      <c r="Q112" s="181"/>
    </row>
    <row r="113" spans="1:17" s="64" customFormat="1" ht="31.5" customHeight="1" x14ac:dyDescent="0.4">
      <c r="A113" s="353">
        <v>2</v>
      </c>
      <c r="B113" s="183">
        <f t="shared" si="1"/>
        <v>0</v>
      </c>
      <c r="C113" s="197"/>
      <c r="D113" s="171"/>
      <c r="E113" s="198"/>
      <c r="F113" s="578"/>
      <c r="G113" s="578"/>
      <c r="H113" s="578"/>
      <c r="I113" s="329"/>
      <c r="J113" s="181"/>
      <c r="K113" s="181"/>
      <c r="L113" s="181"/>
      <c r="M113" s="181"/>
      <c r="N113" s="181"/>
      <c r="O113" s="181"/>
      <c r="P113" s="181"/>
      <c r="Q113" s="181"/>
    </row>
    <row r="114" spans="1:17" s="64" customFormat="1" ht="31.5" customHeight="1" x14ac:dyDescent="0.4">
      <c r="A114" s="353">
        <v>3</v>
      </c>
      <c r="B114" s="183">
        <f t="shared" si="1"/>
        <v>0</v>
      </c>
      <c r="C114" s="197"/>
      <c r="D114" s="171"/>
      <c r="E114" s="198"/>
      <c r="F114" s="578"/>
      <c r="G114" s="578"/>
      <c r="H114" s="578"/>
      <c r="I114" s="329"/>
      <c r="J114" s="181"/>
      <c r="K114" s="181"/>
      <c r="L114" s="181"/>
      <c r="M114" s="181"/>
      <c r="N114" s="181"/>
      <c r="O114" s="181"/>
      <c r="P114" s="181"/>
      <c r="Q114" s="181"/>
    </row>
    <row r="115" spans="1:17" s="64" customFormat="1" ht="31.5" customHeight="1" x14ac:dyDescent="0.4">
      <c r="A115" s="353">
        <v>4</v>
      </c>
      <c r="B115" s="183">
        <f t="shared" si="1"/>
        <v>0</v>
      </c>
      <c r="C115" s="197"/>
      <c r="D115" s="171"/>
      <c r="E115" s="198"/>
      <c r="F115" s="578"/>
      <c r="G115" s="578"/>
      <c r="H115" s="578"/>
      <c r="I115" s="329"/>
      <c r="J115" s="181"/>
      <c r="K115" s="181"/>
      <c r="L115" s="181"/>
      <c r="M115" s="181"/>
      <c r="N115" s="181"/>
      <c r="O115" s="181"/>
      <c r="P115" s="181"/>
      <c r="Q115" s="181"/>
    </row>
    <row r="116" spans="1:17" s="64" customFormat="1" ht="31.5" customHeight="1" x14ac:dyDescent="0.4">
      <c r="A116" s="353">
        <v>5</v>
      </c>
      <c r="B116" s="183">
        <f t="shared" si="1"/>
        <v>0</v>
      </c>
      <c r="C116" s="197"/>
      <c r="D116" s="171"/>
      <c r="E116" s="198"/>
      <c r="F116" s="578"/>
      <c r="G116" s="578"/>
      <c r="H116" s="578"/>
      <c r="I116" s="329"/>
      <c r="J116" s="181"/>
      <c r="K116" s="181"/>
      <c r="L116" s="181"/>
      <c r="M116" s="181"/>
      <c r="N116" s="181"/>
      <c r="O116" s="181"/>
      <c r="P116" s="181"/>
      <c r="Q116" s="181"/>
    </row>
    <row r="117" spans="1:17" s="64" customFormat="1" ht="31.5" customHeight="1" x14ac:dyDescent="0.4">
      <c r="A117" s="353">
        <v>6</v>
      </c>
      <c r="B117" s="183">
        <f t="shared" si="1"/>
        <v>0</v>
      </c>
      <c r="C117" s="197"/>
      <c r="D117" s="171"/>
      <c r="E117" s="198"/>
      <c r="F117" s="578"/>
      <c r="G117" s="578"/>
      <c r="H117" s="578"/>
      <c r="I117" s="329"/>
      <c r="J117" s="181"/>
      <c r="K117" s="181"/>
      <c r="L117" s="181"/>
      <c r="M117" s="181"/>
      <c r="N117" s="181"/>
      <c r="O117" s="181"/>
      <c r="P117" s="181"/>
      <c r="Q117" s="181"/>
    </row>
    <row r="118" spans="1:17" s="64" customFormat="1" ht="31.5" customHeight="1" x14ac:dyDescent="0.4">
      <c r="A118" s="353">
        <v>7</v>
      </c>
      <c r="B118" s="183">
        <f t="shared" si="1"/>
        <v>0</v>
      </c>
      <c r="C118" s="197"/>
      <c r="D118" s="171"/>
      <c r="E118" s="198"/>
      <c r="F118" s="578"/>
      <c r="G118" s="578"/>
      <c r="H118" s="578"/>
      <c r="I118" s="329"/>
      <c r="J118" s="181"/>
      <c r="K118" s="181"/>
      <c r="L118" s="181"/>
      <c r="M118" s="181"/>
      <c r="N118" s="181"/>
      <c r="O118" s="181"/>
      <c r="P118" s="181"/>
      <c r="Q118" s="181"/>
    </row>
    <row r="119" spans="1:17" s="64" customFormat="1" ht="31.5" customHeight="1" x14ac:dyDescent="0.4">
      <c r="A119" s="353">
        <v>8</v>
      </c>
      <c r="B119" s="183">
        <f t="shared" si="1"/>
        <v>0</v>
      </c>
      <c r="C119" s="197"/>
      <c r="D119" s="171"/>
      <c r="E119" s="198"/>
      <c r="F119" s="578"/>
      <c r="G119" s="578"/>
      <c r="H119" s="578"/>
      <c r="I119" s="329"/>
      <c r="J119" s="181"/>
      <c r="K119" s="181"/>
      <c r="L119" s="181"/>
      <c r="M119" s="181"/>
      <c r="N119" s="181"/>
      <c r="O119" s="181"/>
      <c r="P119" s="181"/>
      <c r="Q119" s="181"/>
    </row>
    <row r="120" spans="1:17" s="64" customFormat="1" ht="31.5" customHeight="1" x14ac:dyDescent="0.4">
      <c r="A120" s="353">
        <v>9</v>
      </c>
      <c r="B120" s="183">
        <f t="shared" si="1"/>
        <v>0</v>
      </c>
      <c r="C120" s="197"/>
      <c r="D120" s="171"/>
      <c r="E120" s="198"/>
      <c r="F120" s="578"/>
      <c r="G120" s="578"/>
      <c r="H120" s="578"/>
      <c r="I120" s="329"/>
      <c r="J120" s="181"/>
      <c r="K120" s="181"/>
      <c r="L120" s="181"/>
      <c r="M120" s="181"/>
      <c r="N120" s="181"/>
      <c r="O120" s="181"/>
      <c r="P120" s="181"/>
      <c r="Q120" s="181"/>
    </row>
    <row r="121" spans="1:17" s="64" customFormat="1" ht="31.5" customHeight="1" x14ac:dyDescent="0.4">
      <c r="A121" s="353">
        <v>10</v>
      </c>
      <c r="B121" s="183">
        <f t="shared" si="1"/>
        <v>0</v>
      </c>
      <c r="C121" s="197"/>
      <c r="D121" s="171"/>
      <c r="E121" s="198"/>
      <c r="F121" s="578"/>
      <c r="G121" s="578"/>
      <c r="H121" s="578"/>
      <c r="I121" s="329"/>
      <c r="J121" s="181"/>
      <c r="K121" s="181"/>
      <c r="L121" s="181"/>
      <c r="M121" s="181"/>
      <c r="N121" s="181"/>
      <c r="O121" s="181"/>
      <c r="P121" s="181"/>
      <c r="Q121" s="181"/>
    </row>
    <row r="122" spans="1:17" s="64" customFormat="1" ht="31.5" customHeight="1" x14ac:dyDescent="0.4">
      <c r="A122" s="353">
        <v>11</v>
      </c>
      <c r="B122" s="183">
        <f t="shared" si="1"/>
        <v>0</v>
      </c>
      <c r="C122" s="197"/>
      <c r="D122" s="171"/>
      <c r="E122" s="198"/>
      <c r="F122" s="578"/>
      <c r="G122" s="578"/>
      <c r="H122" s="578"/>
      <c r="I122" s="329"/>
      <c r="J122" s="181"/>
      <c r="K122" s="181"/>
      <c r="L122" s="181"/>
      <c r="M122" s="181"/>
      <c r="N122" s="181"/>
      <c r="O122" s="181"/>
      <c r="P122" s="181"/>
      <c r="Q122" s="181"/>
    </row>
    <row r="123" spans="1:17" s="64" customFormat="1" ht="31.5" customHeight="1" x14ac:dyDescent="0.4">
      <c r="A123" s="353">
        <v>12</v>
      </c>
      <c r="B123" s="183">
        <f t="shared" si="1"/>
        <v>0</v>
      </c>
      <c r="C123" s="197"/>
      <c r="D123" s="171"/>
      <c r="E123" s="198"/>
      <c r="F123" s="578"/>
      <c r="G123" s="578"/>
      <c r="H123" s="578"/>
      <c r="I123" s="329"/>
      <c r="J123" s="181"/>
      <c r="K123" s="181"/>
      <c r="L123" s="181"/>
      <c r="M123" s="181"/>
      <c r="N123" s="181"/>
      <c r="O123" s="181"/>
      <c r="P123" s="181"/>
      <c r="Q123" s="181"/>
    </row>
    <row r="124" spans="1:17" s="64" customFormat="1" ht="31.5" customHeight="1" x14ac:dyDescent="0.4">
      <c r="A124" s="353">
        <v>13</v>
      </c>
      <c r="B124" s="183">
        <f t="shared" si="1"/>
        <v>0</v>
      </c>
      <c r="C124" s="197"/>
      <c r="D124" s="171"/>
      <c r="E124" s="198"/>
      <c r="F124" s="578"/>
      <c r="G124" s="578"/>
      <c r="H124" s="578"/>
      <c r="I124" s="329"/>
      <c r="J124" s="181"/>
      <c r="K124" s="181"/>
      <c r="L124" s="181"/>
      <c r="M124" s="181"/>
      <c r="N124" s="181"/>
      <c r="O124" s="181"/>
      <c r="P124" s="181"/>
      <c r="Q124" s="181"/>
    </row>
    <row r="125" spans="1:17" s="64" customFormat="1" ht="31.5" customHeight="1" x14ac:dyDescent="0.4">
      <c r="A125" s="353">
        <v>14</v>
      </c>
      <c r="B125" s="183">
        <f t="shared" si="1"/>
        <v>0</v>
      </c>
      <c r="C125" s="197"/>
      <c r="D125" s="171"/>
      <c r="E125" s="198"/>
      <c r="F125" s="578"/>
      <c r="G125" s="578"/>
      <c r="H125" s="578"/>
      <c r="I125" s="329"/>
      <c r="J125" s="181"/>
      <c r="K125" s="181"/>
      <c r="L125" s="181"/>
      <c r="M125" s="181"/>
      <c r="N125" s="181"/>
      <c r="O125" s="181"/>
      <c r="P125" s="181"/>
      <c r="Q125" s="181"/>
    </row>
    <row r="126" spans="1:17" s="64" customFormat="1" ht="31.5" customHeight="1" x14ac:dyDescent="0.4">
      <c r="A126" s="353">
        <v>15</v>
      </c>
      <c r="B126" s="183">
        <f t="shared" si="1"/>
        <v>0</v>
      </c>
      <c r="C126" s="197"/>
      <c r="D126" s="171"/>
      <c r="E126" s="198"/>
      <c r="F126" s="578"/>
      <c r="G126" s="578"/>
      <c r="H126" s="578"/>
      <c r="I126" s="329"/>
      <c r="J126" s="181"/>
      <c r="K126" s="181"/>
      <c r="L126" s="181"/>
      <c r="M126" s="181"/>
      <c r="N126" s="181"/>
      <c r="O126" s="181"/>
      <c r="P126" s="181"/>
      <c r="Q126" s="181"/>
    </row>
    <row r="127" spans="1:17" s="64" customFormat="1" ht="31.5" customHeight="1" x14ac:dyDescent="0.4">
      <c r="A127" s="353">
        <v>16</v>
      </c>
      <c r="B127" s="183">
        <f t="shared" si="1"/>
        <v>0</v>
      </c>
      <c r="C127" s="197"/>
      <c r="D127" s="171"/>
      <c r="E127" s="198"/>
      <c r="F127" s="578"/>
      <c r="G127" s="578"/>
      <c r="H127" s="578"/>
      <c r="I127" s="329"/>
      <c r="J127" s="181"/>
      <c r="K127" s="181"/>
      <c r="L127" s="181"/>
      <c r="M127" s="181"/>
      <c r="N127" s="181"/>
      <c r="O127" s="181"/>
      <c r="P127" s="181"/>
      <c r="Q127" s="181"/>
    </row>
    <row r="128" spans="1:17" s="64" customFormat="1" ht="31.5" customHeight="1" x14ac:dyDescent="0.4">
      <c r="A128" s="353">
        <v>17</v>
      </c>
      <c r="B128" s="183">
        <f t="shared" si="1"/>
        <v>0</v>
      </c>
      <c r="C128" s="197"/>
      <c r="D128" s="171"/>
      <c r="E128" s="198"/>
      <c r="F128" s="578"/>
      <c r="G128" s="578"/>
      <c r="H128" s="578"/>
      <c r="I128" s="329"/>
      <c r="J128" s="181"/>
      <c r="K128" s="181"/>
      <c r="L128" s="181"/>
      <c r="M128" s="181"/>
      <c r="N128" s="181"/>
      <c r="O128" s="181"/>
      <c r="P128" s="181"/>
      <c r="Q128" s="181"/>
    </row>
    <row r="129" spans="1:17" s="64" customFormat="1" ht="31.5" customHeight="1" x14ac:dyDescent="0.4">
      <c r="A129" s="353">
        <v>18</v>
      </c>
      <c r="B129" s="183">
        <f t="shared" si="1"/>
        <v>0</v>
      </c>
      <c r="C129" s="197"/>
      <c r="D129" s="171"/>
      <c r="E129" s="198"/>
      <c r="F129" s="578"/>
      <c r="G129" s="578"/>
      <c r="H129" s="578"/>
      <c r="I129" s="329"/>
      <c r="J129" s="181"/>
      <c r="K129" s="181"/>
      <c r="L129" s="181"/>
      <c r="M129" s="181"/>
      <c r="N129" s="181"/>
      <c r="O129" s="181"/>
      <c r="P129" s="181"/>
      <c r="Q129" s="181"/>
    </row>
    <row r="130" spans="1:17" s="64" customFormat="1" ht="31.5" customHeight="1" x14ac:dyDescent="0.4">
      <c r="A130" s="353">
        <v>19</v>
      </c>
      <c r="B130" s="183">
        <f t="shared" si="1"/>
        <v>0</v>
      </c>
      <c r="C130" s="197"/>
      <c r="D130" s="171"/>
      <c r="E130" s="198"/>
      <c r="F130" s="578"/>
      <c r="G130" s="578"/>
      <c r="H130" s="578"/>
      <c r="I130" s="329"/>
      <c r="J130" s="181"/>
      <c r="K130" s="181"/>
      <c r="L130" s="181"/>
      <c r="M130" s="181"/>
      <c r="N130" s="181"/>
      <c r="O130" s="181"/>
      <c r="P130" s="181"/>
      <c r="Q130" s="181"/>
    </row>
    <row r="131" spans="1:17" s="64" customFormat="1" ht="31.5" customHeight="1" x14ac:dyDescent="0.4">
      <c r="A131" s="353">
        <v>20</v>
      </c>
      <c r="B131" s="183">
        <f t="shared" si="1"/>
        <v>0</v>
      </c>
      <c r="C131" s="197"/>
      <c r="D131" s="171"/>
      <c r="E131" s="198"/>
      <c r="F131" s="578"/>
      <c r="G131" s="578"/>
      <c r="H131" s="578"/>
      <c r="I131" s="329"/>
      <c r="J131" s="181"/>
      <c r="K131" s="181"/>
      <c r="L131" s="181"/>
      <c r="M131" s="181"/>
      <c r="N131" s="181"/>
      <c r="O131" s="181"/>
      <c r="P131" s="181"/>
      <c r="Q131" s="181"/>
    </row>
    <row r="132" spans="1:17" s="64" customFormat="1" ht="31.5" customHeight="1" x14ac:dyDescent="0.4">
      <c r="A132" s="353">
        <v>21</v>
      </c>
      <c r="B132" s="183">
        <f t="shared" si="1"/>
        <v>0</v>
      </c>
      <c r="C132" s="197"/>
      <c r="D132" s="171"/>
      <c r="E132" s="198"/>
      <c r="F132" s="578"/>
      <c r="G132" s="578"/>
      <c r="H132" s="578"/>
      <c r="I132" s="329"/>
      <c r="J132" s="181"/>
      <c r="K132" s="181"/>
      <c r="L132" s="181"/>
      <c r="M132" s="181"/>
      <c r="N132" s="181"/>
      <c r="O132" s="181"/>
      <c r="P132" s="181"/>
      <c r="Q132" s="181"/>
    </row>
    <row r="133" spans="1:17" s="64" customFormat="1" ht="31.5" customHeight="1" x14ac:dyDescent="0.4">
      <c r="A133" s="353">
        <v>22</v>
      </c>
      <c r="B133" s="183">
        <f t="shared" si="1"/>
        <v>0</v>
      </c>
      <c r="C133" s="197"/>
      <c r="D133" s="171"/>
      <c r="E133" s="198"/>
      <c r="F133" s="578"/>
      <c r="G133" s="578"/>
      <c r="H133" s="578"/>
      <c r="I133" s="329"/>
      <c r="J133" s="181"/>
      <c r="K133" s="181"/>
      <c r="L133" s="181"/>
      <c r="M133" s="181"/>
      <c r="N133" s="181"/>
      <c r="O133" s="181"/>
      <c r="P133" s="181"/>
      <c r="Q133" s="181"/>
    </row>
    <row r="134" spans="1:17" s="64" customFormat="1" ht="31.5" customHeight="1" x14ac:dyDescent="0.4">
      <c r="A134" s="353">
        <v>23</v>
      </c>
      <c r="B134" s="183">
        <f t="shared" si="1"/>
        <v>0</v>
      </c>
      <c r="C134" s="197"/>
      <c r="D134" s="171"/>
      <c r="E134" s="198"/>
      <c r="F134" s="578"/>
      <c r="G134" s="578"/>
      <c r="H134" s="578"/>
      <c r="I134" s="329"/>
      <c r="J134" s="181"/>
      <c r="K134" s="181"/>
      <c r="L134" s="181"/>
      <c r="M134" s="181"/>
      <c r="N134" s="181"/>
      <c r="O134" s="181"/>
      <c r="P134" s="181"/>
      <c r="Q134" s="181"/>
    </row>
    <row r="135" spans="1:17" s="64" customFormat="1" ht="31.5" customHeight="1" x14ac:dyDescent="0.4">
      <c r="A135" s="353">
        <v>24</v>
      </c>
      <c r="B135" s="183">
        <f t="shared" si="1"/>
        <v>0</v>
      </c>
      <c r="C135" s="197"/>
      <c r="D135" s="171"/>
      <c r="E135" s="198"/>
      <c r="F135" s="578"/>
      <c r="G135" s="578"/>
      <c r="H135" s="578"/>
      <c r="I135" s="329"/>
      <c r="J135" s="181"/>
      <c r="K135" s="181"/>
      <c r="L135" s="181"/>
      <c r="M135" s="181"/>
      <c r="N135" s="181"/>
      <c r="O135" s="181"/>
      <c r="P135" s="181"/>
      <c r="Q135" s="181"/>
    </row>
    <row r="136" spans="1:17" s="64" customFormat="1" ht="31.5" customHeight="1" x14ac:dyDescent="0.4">
      <c r="A136" s="353">
        <v>25</v>
      </c>
      <c r="B136" s="183">
        <f t="shared" si="1"/>
        <v>0</v>
      </c>
      <c r="C136" s="197"/>
      <c r="D136" s="171"/>
      <c r="E136" s="198"/>
      <c r="F136" s="578"/>
      <c r="G136" s="578"/>
      <c r="H136" s="578"/>
      <c r="I136" s="329"/>
      <c r="J136" s="181"/>
      <c r="K136" s="181"/>
      <c r="L136" s="181"/>
      <c r="M136" s="181"/>
      <c r="N136" s="181"/>
      <c r="O136" s="181"/>
      <c r="P136" s="181"/>
      <c r="Q136" s="181"/>
    </row>
    <row r="137" spans="1:17" s="64" customFormat="1" ht="31.5" customHeight="1" x14ac:dyDescent="0.4">
      <c r="A137" s="353">
        <v>26</v>
      </c>
      <c r="B137" s="183">
        <f t="shared" si="1"/>
        <v>0</v>
      </c>
      <c r="C137" s="197"/>
      <c r="D137" s="171"/>
      <c r="E137" s="198"/>
      <c r="F137" s="578"/>
      <c r="G137" s="578"/>
      <c r="H137" s="578"/>
      <c r="I137" s="329"/>
      <c r="J137" s="181"/>
      <c r="K137" s="181"/>
      <c r="L137" s="181"/>
      <c r="M137" s="181"/>
      <c r="N137" s="181"/>
      <c r="O137" s="181"/>
      <c r="P137" s="181"/>
      <c r="Q137" s="181"/>
    </row>
    <row r="138" spans="1:17" s="64" customFormat="1" ht="31.5" customHeight="1" x14ac:dyDescent="0.4">
      <c r="A138" s="353">
        <v>27</v>
      </c>
      <c r="B138" s="183">
        <f t="shared" si="1"/>
        <v>0</v>
      </c>
      <c r="C138" s="197"/>
      <c r="D138" s="171"/>
      <c r="E138" s="198"/>
      <c r="F138" s="578"/>
      <c r="G138" s="578"/>
      <c r="H138" s="578"/>
      <c r="I138" s="329"/>
      <c r="J138" s="181"/>
      <c r="K138" s="181"/>
      <c r="L138" s="181"/>
      <c r="M138" s="181"/>
      <c r="N138" s="181"/>
      <c r="O138" s="181"/>
      <c r="P138" s="181"/>
      <c r="Q138" s="181"/>
    </row>
    <row r="139" spans="1:17" s="64" customFormat="1" ht="31.5" customHeight="1" x14ac:dyDescent="0.4">
      <c r="A139" s="353">
        <v>28</v>
      </c>
      <c r="B139" s="183">
        <f t="shared" si="1"/>
        <v>0</v>
      </c>
      <c r="C139" s="197"/>
      <c r="D139" s="171"/>
      <c r="E139" s="198"/>
      <c r="F139" s="578"/>
      <c r="G139" s="578"/>
      <c r="H139" s="578"/>
      <c r="I139" s="329"/>
      <c r="J139" s="181"/>
      <c r="K139" s="181"/>
      <c r="L139" s="181"/>
      <c r="M139" s="181"/>
      <c r="N139" s="181"/>
      <c r="O139" s="181"/>
      <c r="P139" s="181"/>
      <c r="Q139" s="181"/>
    </row>
    <row r="140" spans="1:17" s="64" customFormat="1" ht="31.5" customHeight="1" x14ac:dyDescent="0.4">
      <c r="A140" s="353">
        <v>29</v>
      </c>
      <c r="B140" s="183">
        <f t="shared" si="1"/>
        <v>0</v>
      </c>
      <c r="C140" s="197"/>
      <c r="D140" s="171"/>
      <c r="E140" s="198"/>
      <c r="F140" s="578"/>
      <c r="G140" s="578"/>
      <c r="H140" s="578"/>
      <c r="I140" s="329"/>
      <c r="J140" s="181"/>
      <c r="K140" s="181"/>
      <c r="L140" s="181"/>
      <c r="M140" s="181"/>
      <c r="N140" s="181"/>
      <c r="O140" s="181"/>
      <c r="P140" s="181"/>
      <c r="Q140" s="181"/>
    </row>
    <row r="141" spans="1:17" s="64" customFormat="1" ht="31.5" customHeight="1" x14ac:dyDescent="0.4">
      <c r="A141" s="353">
        <v>30</v>
      </c>
      <c r="B141" s="183">
        <f t="shared" si="1"/>
        <v>0</v>
      </c>
      <c r="C141" s="206"/>
      <c r="D141" s="207"/>
      <c r="E141" s="252"/>
      <c r="F141" s="578"/>
      <c r="G141" s="578"/>
      <c r="H141" s="578"/>
      <c r="I141" s="330"/>
      <c r="J141" s="181"/>
      <c r="K141" s="181"/>
      <c r="L141" s="181"/>
      <c r="M141" s="181"/>
      <c r="N141" s="181"/>
      <c r="O141" s="181"/>
      <c r="P141" s="181"/>
      <c r="Q141" s="181"/>
    </row>
    <row r="142" spans="1:17" s="64" customFormat="1" ht="31.5" customHeight="1" x14ac:dyDescent="0.4">
      <c r="A142" s="353">
        <v>31</v>
      </c>
      <c r="B142" s="183">
        <f t="shared" si="1"/>
        <v>0</v>
      </c>
      <c r="C142" s="197"/>
      <c r="D142" s="171"/>
      <c r="E142" s="198"/>
      <c r="F142" s="578"/>
      <c r="G142" s="578"/>
      <c r="H142" s="578"/>
      <c r="I142" s="329"/>
      <c r="J142" s="181"/>
      <c r="K142" s="181"/>
      <c r="L142" s="181"/>
      <c r="M142" s="181"/>
      <c r="N142" s="181"/>
      <c r="O142" s="181"/>
      <c r="P142" s="181"/>
      <c r="Q142" s="181"/>
    </row>
    <row r="143" spans="1:17" s="64" customFormat="1" ht="31.5" customHeight="1" x14ac:dyDescent="0.4">
      <c r="A143" s="353">
        <v>32</v>
      </c>
      <c r="B143" s="183">
        <f t="shared" si="1"/>
        <v>0</v>
      </c>
      <c r="C143" s="197"/>
      <c r="D143" s="171"/>
      <c r="E143" s="198"/>
      <c r="F143" s="578"/>
      <c r="G143" s="578"/>
      <c r="H143" s="578"/>
      <c r="I143" s="329"/>
      <c r="J143" s="181"/>
      <c r="K143" s="181"/>
      <c r="L143" s="181"/>
      <c r="M143" s="181"/>
      <c r="N143" s="181"/>
      <c r="O143" s="181"/>
      <c r="P143" s="181"/>
      <c r="Q143" s="181"/>
    </row>
    <row r="144" spans="1:17" s="64" customFormat="1" ht="31.5" customHeight="1" x14ac:dyDescent="0.4">
      <c r="A144" s="353">
        <v>33</v>
      </c>
      <c r="B144" s="183">
        <f t="shared" ref="B144:B161" si="2">+IF(I144=I340,0,1)</f>
        <v>0</v>
      </c>
      <c r="C144" s="197"/>
      <c r="D144" s="171"/>
      <c r="E144" s="198"/>
      <c r="F144" s="578"/>
      <c r="G144" s="578"/>
      <c r="H144" s="578"/>
      <c r="I144" s="329"/>
      <c r="J144" s="181"/>
      <c r="K144" s="181"/>
      <c r="L144" s="181"/>
      <c r="M144" s="181"/>
      <c r="N144" s="181"/>
      <c r="O144" s="181"/>
      <c r="P144" s="181"/>
      <c r="Q144" s="181"/>
    </row>
    <row r="145" spans="1:17" s="64" customFormat="1" ht="31.5" customHeight="1" x14ac:dyDescent="0.4">
      <c r="A145" s="353">
        <v>34</v>
      </c>
      <c r="B145" s="183">
        <f t="shared" si="2"/>
        <v>0</v>
      </c>
      <c r="C145" s="197"/>
      <c r="D145" s="171"/>
      <c r="E145" s="198"/>
      <c r="F145" s="578"/>
      <c r="G145" s="578"/>
      <c r="H145" s="578"/>
      <c r="I145" s="329"/>
      <c r="J145" s="181"/>
      <c r="K145" s="181"/>
      <c r="L145" s="181"/>
      <c r="M145" s="181"/>
      <c r="N145" s="181"/>
      <c r="O145" s="181"/>
      <c r="P145" s="181"/>
      <c r="Q145" s="181"/>
    </row>
    <row r="146" spans="1:17" s="64" customFormat="1" ht="31.5" customHeight="1" x14ac:dyDescent="0.4">
      <c r="A146" s="353">
        <v>35</v>
      </c>
      <c r="B146" s="183">
        <f t="shared" si="2"/>
        <v>0</v>
      </c>
      <c r="C146" s="206"/>
      <c r="D146" s="207"/>
      <c r="E146" s="252"/>
      <c r="F146" s="578"/>
      <c r="G146" s="578"/>
      <c r="H146" s="578"/>
      <c r="I146" s="330"/>
      <c r="J146" s="181"/>
      <c r="K146" s="181"/>
      <c r="L146" s="181"/>
      <c r="M146" s="181"/>
      <c r="N146" s="181"/>
      <c r="O146" s="181"/>
      <c r="P146" s="181"/>
      <c r="Q146" s="181"/>
    </row>
    <row r="147" spans="1:17" s="64" customFormat="1" ht="31.5" customHeight="1" x14ac:dyDescent="0.4">
      <c r="A147" s="353">
        <v>36</v>
      </c>
      <c r="B147" s="183">
        <f t="shared" si="2"/>
        <v>0</v>
      </c>
      <c r="C147" s="206"/>
      <c r="D147" s="207"/>
      <c r="E147" s="252"/>
      <c r="F147" s="578"/>
      <c r="G147" s="578"/>
      <c r="H147" s="578"/>
      <c r="I147" s="330"/>
      <c r="J147" s="181"/>
      <c r="K147" s="181"/>
      <c r="L147" s="181"/>
      <c r="M147" s="181"/>
      <c r="N147" s="181"/>
      <c r="O147" s="181"/>
      <c r="P147" s="181"/>
      <c r="Q147" s="181"/>
    </row>
    <row r="148" spans="1:17" s="64" customFormat="1" ht="31.5" customHeight="1" x14ac:dyDescent="0.4">
      <c r="A148" s="353">
        <v>37</v>
      </c>
      <c r="B148" s="183">
        <f t="shared" si="2"/>
        <v>0</v>
      </c>
      <c r="C148" s="206"/>
      <c r="D148" s="207"/>
      <c r="E148" s="252"/>
      <c r="F148" s="578"/>
      <c r="G148" s="578"/>
      <c r="H148" s="578"/>
      <c r="I148" s="330"/>
      <c r="J148" s="181"/>
      <c r="K148" s="181"/>
      <c r="L148" s="181"/>
      <c r="M148" s="181"/>
      <c r="N148" s="181"/>
      <c r="O148" s="181"/>
      <c r="P148" s="181"/>
      <c r="Q148" s="181"/>
    </row>
    <row r="149" spans="1:17" s="64" customFormat="1" ht="31.5" customHeight="1" x14ac:dyDescent="0.4">
      <c r="A149" s="353">
        <v>38</v>
      </c>
      <c r="B149" s="183">
        <f t="shared" si="2"/>
        <v>0</v>
      </c>
      <c r="C149" s="206"/>
      <c r="D149" s="207"/>
      <c r="E149" s="252"/>
      <c r="F149" s="578"/>
      <c r="G149" s="578"/>
      <c r="H149" s="578"/>
      <c r="I149" s="330"/>
      <c r="J149" s="181"/>
      <c r="K149" s="181"/>
      <c r="L149" s="181"/>
      <c r="M149" s="181"/>
      <c r="N149" s="181"/>
      <c r="O149" s="181"/>
      <c r="P149" s="181"/>
      <c r="Q149" s="181"/>
    </row>
    <row r="150" spans="1:17" s="64" customFormat="1" ht="31.5" customHeight="1" x14ac:dyDescent="0.4">
      <c r="A150" s="353">
        <v>39</v>
      </c>
      <c r="B150" s="183">
        <f t="shared" si="2"/>
        <v>0</v>
      </c>
      <c r="C150" s="206"/>
      <c r="D150" s="207"/>
      <c r="E150" s="252"/>
      <c r="F150" s="578"/>
      <c r="G150" s="578"/>
      <c r="H150" s="578"/>
      <c r="I150" s="330"/>
      <c r="J150" s="181"/>
      <c r="K150" s="181"/>
      <c r="L150" s="181"/>
      <c r="M150" s="181"/>
      <c r="N150" s="181"/>
      <c r="O150" s="181"/>
      <c r="P150" s="181"/>
      <c r="Q150" s="181"/>
    </row>
    <row r="151" spans="1:17" s="64" customFormat="1" ht="31.5" customHeight="1" x14ac:dyDescent="0.4">
      <c r="A151" s="353">
        <v>40</v>
      </c>
      <c r="B151" s="183">
        <f t="shared" si="2"/>
        <v>0</v>
      </c>
      <c r="C151" s="206"/>
      <c r="D151" s="207"/>
      <c r="E151" s="252"/>
      <c r="F151" s="578"/>
      <c r="G151" s="578"/>
      <c r="H151" s="578"/>
      <c r="I151" s="330"/>
      <c r="J151" s="181"/>
      <c r="K151" s="181"/>
      <c r="L151" s="181"/>
      <c r="M151" s="181"/>
      <c r="N151" s="181"/>
      <c r="O151" s="181"/>
      <c r="P151" s="181"/>
      <c r="Q151" s="181"/>
    </row>
    <row r="152" spans="1:17" s="64" customFormat="1" ht="31.5" customHeight="1" x14ac:dyDescent="0.4">
      <c r="A152" s="353">
        <v>41</v>
      </c>
      <c r="B152" s="183">
        <f t="shared" si="2"/>
        <v>0</v>
      </c>
      <c r="C152" s="206"/>
      <c r="D152" s="207"/>
      <c r="E152" s="252"/>
      <c r="F152" s="578"/>
      <c r="G152" s="578"/>
      <c r="H152" s="578"/>
      <c r="I152" s="330"/>
      <c r="J152" s="181"/>
      <c r="K152" s="181"/>
      <c r="L152" s="181"/>
      <c r="M152" s="181"/>
      <c r="N152" s="181"/>
      <c r="O152" s="181"/>
      <c r="P152" s="181"/>
      <c r="Q152" s="181"/>
    </row>
    <row r="153" spans="1:17" s="64" customFormat="1" ht="31.5" customHeight="1" x14ac:dyDescent="0.4">
      <c r="A153" s="353">
        <v>42</v>
      </c>
      <c r="B153" s="183">
        <f t="shared" si="2"/>
        <v>0</v>
      </c>
      <c r="C153" s="206"/>
      <c r="D153" s="207"/>
      <c r="E153" s="252"/>
      <c r="F153" s="578"/>
      <c r="G153" s="578"/>
      <c r="H153" s="578"/>
      <c r="I153" s="330"/>
      <c r="J153" s="181"/>
      <c r="K153" s="181"/>
      <c r="L153" s="181"/>
      <c r="M153" s="181"/>
      <c r="N153" s="181"/>
      <c r="O153" s="181"/>
      <c r="P153" s="181"/>
      <c r="Q153" s="181"/>
    </row>
    <row r="154" spans="1:17" s="64" customFormat="1" ht="31.5" customHeight="1" x14ac:dyDescent="0.4">
      <c r="A154" s="353">
        <v>43</v>
      </c>
      <c r="B154" s="183">
        <f t="shared" si="2"/>
        <v>0</v>
      </c>
      <c r="C154" s="206"/>
      <c r="D154" s="207"/>
      <c r="E154" s="252"/>
      <c r="F154" s="578"/>
      <c r="G154" s="578"/>
      <c r="H154" s="578"/>
      <c r="I154" s="330"/>
      <c r="J154" s="181"/>
      <c r="K154" s="181"/>
      <c r="L154" s="181"/>
      <c r="M154" s="181"/>
      <c r="N154" s="181"/>
      <c r="O154" s="181"/>
      <c r="P154" s="181"/>
      <c r="Q154" s="181"/>
    </row>
    <row r="155" spans="1:17" s="64" customFormat="1" ht="31.5" customHeight="1" x14ac:dyDescent="0.4">
      <c r="A155" s="353">
        <v>44</v>
      </c>
      <c r="B155" s="183">
        <f t="shared" si="2"/>
        <v>0</v>
      </c>
      <c r="C155" s="206"/>
      <c r="D155" s="207"/>
      <c r="E155" s="252"/>
      <c r="F155" s="578"/>
      <c r="G155" s="578"/>
      <c r="H155" s="578"/>
      <c r="I155" s="330"/>
      <c r="J155" s="181"/>
      <c r="K155" s="181"/>
      <c r="L155" s="181"/>
      <c r="M155" s="181"/>
      <c r="N155" s="181"/>
      <c r="O155" s="181"/>
      <c r="P155" s="181"/>
      <c r="Q155" s="181"/>
    </row>
    <row r="156" spans="1:17" s="64" customFormat="1" ht="31.5" customHeight="1" x14ac:dyDescent="0.4">
      <c r="A156" s="353">
        <v>45</v>
      </c>
      <c r="B156" s="183">
        <f t="shared" si="2"/>
        <v>0</v>
      </c>
      <c r="C156" s="206"/>
      <c r="D156" s="207"/>
      <c r="E156" s="252"/>
      <c r="F156" s="578"/>
      <c r="G156" s="578"/>
      <c r="H156" s="578"/>
      <c r="I156" s="330"/>
      <c r="J156" s="181"/>
      <c r="K156" s="181"/>
      <c r="L156" s="181"/>
      <c r="M156" s="181"/>
      <c r="N156" s="181"/>
      <c r="O156" s="181"/>
      <c r="P156" s="181"/>
      <c r="Q156" s="181"/>
    </row>
    <row r="157" spans="1:17" s="64" customFormat="1" ht="31.5" customHeight="1" x14ac:dyDescent="0.4">
      <c r="A157" s="353">
        <v>46</v>
      </c>
      <c r="B157" s="183">
        <f t="shared" si="2"/>
        <v>0</v>
      </c>
      <c r="C157" s="206"/>
      <c r="D157" s="207"/>
      <c r="E157" s="252"/>
      <c r="F157" s="578"/>
      <c r="G157" s="578"/>
      <c r="H157" s="578"/>
      <c r="I157" s="330"/>
      <c r="J157" s="181"/>
      <c r="K157" s="181"/>
      <c r="L157" s="181"/>
      <c r="M157" s="181"/>
      <c r="N157" s="181"/>
      <c r="O157" s="181"/>
      <c r="P157" s="181"/>
      <c r="Q157" s="181"/>
    </row>
    <row r="158" spans="1:17" s="64" customFormat="1" ht="31.5" customHeight="1" x14ac:dyDescent="0.4">
      <c r="A158" s="353">
        <v>47</v>
      </c>
      <c r="B158" s="183">
        <f t="shared" si="2"/>
        <v>0</v>
      </c>
      <c r="C158" s="206"/>
      <c r="D158" s="207"/>
      <c r="E158" s="252"/>
      <c r="F158" s="578"/>
      <c r="G158" s="578"/>
      <c r="H158" s="578"/>
      <c r="I158" s="330"/>
      <c r="J158" s="181"/>
      <c r="K158" s="181"/>
      <c r="L158" s="181"/>
      <c r="M158" s="181"/>
      <c r="N158" s="181"/>
      <c r="O158" s="181"/>
      <c r="P158" s="181"/>
      <c r="Q158" s="181"/>
    </row>
    <row r="159" spans="1:17" s="64" customFormat="1" ht="31.5" customHeight="1" x14ac:dyDescent="0.4">
      <c r="A159" s="353">
        <v>48</v>
      </c>
      <c r="B159" s="183">
        <f t="shared" si="2"/>
        <v>0</v>
      </c>
      <c r="C159" s="206"/>
      <c r="D159" s="207"/>
      <c r="E159" s="252"/>
      <c r="F159" s="578"/>
      <c r="G159" s="578"/>
      <c r="H159" s="578"/>
      <c r="I159" s="330"/>
      <c r="J159" s="181"/>
      <c r="K159" s="181"/>
      <c r="L159" s="181"/>
      <c r="M159" s="181"/>
      <c r="N159" s="181"/>
      <c r="O159" s="181"/>
      <c r="P159" s="181"/>
      <c r="Q159" s="181"/>
    </row>
    <row r="160" spans="1:17" s="64" customFormat="1" ht="31.5" customHeight="1" x14ac:dyDescent="0.4">
      <c r="A160" s="353">
        <v>49</v>
      </c>
      <c r="B160" s="183">
        <f t="shared" si="2"/>
        <v>0</v>
      </c>
      <c r="C160" s="206"/>
      <c r="D160" s="207"/>
      <c r="E160" s="252"/>
      <c r="F160" s="578"/>
      <c r="G160" s="578"/>
      <c r="H160" s="578"/>
      <c r="I160" s="330"/>
      <c r="J160" s="181"/>
      <c r="K160" s="181"/>
      <c r="L160" s="181"/>
      <c r="M160" s="181"/>
      <c r="N160" s="181"/>
      <c r="O160" s="181"/>
      <c r="P160" s="181"/>
      <c r="Q160" s="181"/>
    </row>
    <row r="161" spans="1:17" s="64" customFormat="1" ht="31.5" customHeight="1" thickBot="1" x14ac:dyDescent="0.45">
      <c r="A161" s="353">
        <v>50</v>
      </c>
      <c r="B161" s="183">
        <f t="shared" si="2"/>
        <v>0</v>
      </c>
      <c r="C161" s="206"/>
      <c r="D161" s="207"/>
      <c r="E161" s="252"/>
      <c r="F161" s="708"/>
      <c r="G161" s="708"/>
      <c r="H161" s="708"/>
      <c r="I161" s="330"/>
      <c r="J161" s="181"/>
      <c r="K161" s="181"/>
      <c r="L161" s="181"/>
      <c r="M161" s="181"/>
      <c r="N161" s="181"/>
      <c r="O161" s="181"/>
      <c r="P161" s="181"/>
      <c r="Q161" s="181"/>
    </row>
    <row r="162" spans="1:17" s="64" customFormat="1" ht="31.5" customHeight="1" thickBot="1" x14ac:dyDescent="0.45">
      <c r="B162" s="183"/>
      <c r="C162" s="517" t="s">
        <v>877</v>
      </c>
      <c r="D162" s="518"/>
      <c r="E162" s="518"/>
      <c r="F162" s="518"/>
      <c r="G162" s="518"/>
      <c r="H162" s="519"/>
      <c r="I162" s="251">
        <f>+SUM(I112:I161)</f>
        <v>0</v>
      </c>
      <c r="J162" s="181"/>
      <c r="K162" s="181"/>
      <c r="L162" s="181"/>
      <c r="M162" s="181"/>
      <c r="N162" s="181"/>
      <c r="O162" s="181"/>
      <c r="P162" s="181"/>
      <c r="Q162" s="181"/>
    </row>
    <row r="163" spans="1:17" s="64" customFormat="1" ht="11.25" customHeight="1" x14ac:dyDescent="0.4">
      <c r="B163" s="181"/>
      <c r="C163" s="181"/>
      <c r="D163" s="181"/>
      <c r="E163" s="181"/>
      <c r="F163" s="181"/>
      <c r="G163" s="181"/>
      <c r="H163" s="181"/>
      <c r="I163" s="181"/>
      <c r="J163" s="181"/>
      <c r="K163" s="181"/>
      <c r="L163" s="181"/>
      <c r="M163" s="181"/>
      <c r="N163" s="181"/>
      <c r="O163" s="181"/>
      <c r="P163" s="181"/>
      <c r="Q163" s="181"/>
    </row>
    <row r="164" spans="1:17" s="64" customFormat="1" ht="21.75" customHeight="1" x14ac:dyDescent="0.4">
      <c r="B164" s="181"/>
      <c r="C164" s="181"/>
      <c r="D164" s="181"/>
      <c r="E164" s="181"/>
      <c r="F164" s="181"/>
      <c r="G164" s="181"/>
      <c r="H164" s="181"/>
      <c r="I164" s="181"/>
      <c r="J164" s="181"/>
      <c r="K164" s="181"/>
      <c r="L164" s="181"/>
      <c r="M164" s="181"/>
      <c r="N164" s="181"/>
      <c r="O164" s="181"/>
      <c r="P164" s="181"/>
      <c r="Q164" s="181"/>
    </row>
    <row r="165" spans="1:17" s="64" customFormat="1" ht="28.5" customHeight="1" x14ac:dyDescent="0.4">
      <c r="B165" s="181"/>
      <c r="C165" s="312" t="s">
        <v>1145</v>
      </c>
      <c r="D165" s="192"/>
      <c r="E165" s="181"/>
      <c r="F165" s="181"/>
      <c r="G165" s="181"/>
      <c r="H165" s="181"/>
      <c r="I165" s="181"/>
      <c r="J165" s="181"/>
      <c r="K165" s="181"/>
      <c r="L165" s="181"/>
      <c r="M165" s="181"/>
      <c r="N165" s="181"/>
      <c r="O165" s="181"/>
      <c r="P165" s="181"/>
      <c r="Q165" s="181"/>
    </row>
    <row r="166" spans="1:17" s="64" customFormat="1" ht="24" customHeight="1" x14ac:dyDescent="0.4">
      <c r="B166" s="181"/>
      <c r="C166" s="186" t="s">
        <v>873</v>
      </c>
      <c r="D166" s="181"/>
      <c r="E166" s="181"/>
      <c r="F166" s="181"/>
      <c r="G166" s="181"/>
      <c r="H166" s="181"/>
      <c r="I166" s="181"/>
      <c r="J166" s="181"/>
      <c r="K166" s="181"/>
      <c r="L166" s="181"/>
      <c r="M166" s="181"/>
      <c r="N166" s="181"/>
      <c r="O166" s="181"/>
      <c r="P166" s="181"/>
      <c r="Q166" s="181"/>
    </row>
    <row r="167" spans="1:17" s="64" customFormat="1" ht="21.75" customHeight="1" x14ac:dyDescent="0.4">
      <c r="B167" s="181"/>
      <c r="C167" s="186"/>
      <c r="D167" s="181"/>
      <c r="E167" s="181"/>
      <c r="F167" s="181"/>
      <c r="G167" s="181"/>
      <c r="H167" s="181"/>
      <c r="I167" s="181"/>
      <c r="J167" s="181"/>
      <c r="K167" s="181"/>
      <c r="L167" s="181"/>
      <c r="M167" s="181"/>
      <c r="N167" s="181"/>
      <c r="O167" s="181"/>
      <c r="P167" s="181"/>
      <c r="Q167" s="181"/>
    </row>
    <row r="168" spans="1:17" s="64" customFormat="1" ht="24" customHeight="1" thickBot="1" x14ac:dyDescent="0.45">
      <c r="B168" s="181"/>
      <c r="C168" s="186" t="s">
        <v>685</v>
      </c>
      <c r="D168" s="181"/>
      <c r="E168" s="181"/>
      <c r="F168" s="181"/>
      <c r="G168" s="181"/>
      <c r="H168" s="181"/>
      <c r="I168" s="181"/>
      <c r="J168" s="181"/>
      <c r="K168" s="181"/>
      <c r="L168" s="181"/>
      <c r="M168" s="181"/>
      <c r="N168" s="181"/>
      <c r="O168" s="181"/>
      <c r="P168" s="181"/>
      <c r="Q168" s="181"/>
    </row>
    <row r="169" spans="1:17" s="64" customFormat="1" ht="42.6" customHeight="1" thickBot="1" x14ac:dyDescent="0.45">
      <c r="B169" s="181"/>
      <c r="C169" s="532" t="s">
        <v>921</v>
      </c>
      <c r="D169" s="518"/>
      <c r="E169" s="520"/>
      <c r="F169" s="706" t="str">
        <f>+IF(様式６!J102="","",様式６!J102)</f>
        <v/>
      </c>
      <c r="G169" s="706"/>
      <c r="H169" s="706"/>
      <c r="I169" s="707"/>
      <c r="J169" s="181"/>
      <c r="K169" s="181"/>
      <c r="L169" s="181"/>
      <c r="M169" s="181"/>
      <c r="N169" s="181"/>
      <c r="O169" s="181"/>
      <c r="P169" s="181"/>
      <c r="Q169" s="181"/>
    </row>
    <row r="170" spans="1:17" s="64" customFormat="1" ht="9" customHeight="1" thickBot="1" x14ac:dyDescent="0.45">
      <c r="B170" s="181"/>
      <c r="C170" s="181"/>
      <c r="D170" s="181"/>
      <c r="E170" s="181"/>
      <c r="F170" s="181"/>
      <c r="G170" s="181"/>
      <c r="H170" s="181"/>
      <c r="I170" s="181"/>
      <c r="J170" s="181"/>
      <c r="K170" s="181"/>
      <c r="L170" s="181"/>
      <c r="M170" s="181"/>
      <c r="N170" s="181"/>
      <c r="O170" s="181"/>
      <c r="P170" s="181"/>
      <c r="Q170" s="181"/>
    </row>
    <row r="171" spans="1:17" s="64" customFormat="1" ht="30.75" customHeight="1" x14ac:dyDescent="0.4">
      <c r="B171" s="183">
        <f>+SUM(B172:B199)</f>
        <v>0</v>
      </c>
      <c r="C171" s="579" t="s">
        <v>903</v>
      </c>
      <c r="D171" s="580"/>
      <c r="E171" s="580"/>
      <c r="F171" s="580"/>
      <c r="G171" s="580"/>
      <c r="H171" s="580"/>
      <c r="I171" s="581"/>
      <c r="J171" s="181"/>
      <c r="K171" s="181"/>
      <c r="L171" s="181"/>
      <c r="M171" s="181"/>
      <c r="N171" s="181"/>
      <c r="O171" s="181"/>
      <c r="P171" s="181"/>
      <c r="Q171" s="181"/>
    </row>
    <row r="172" spans="1:17" s="64" customFormat="1" ht="69" customHeight="1" x14ac:dyDescent="0.4">
      <c r="B172" s="183">
        <f>+IF(COUNT(I173:I199)=COUNT(I367:I395),0,1)</f>
        <v>0</v>
      </c>
      <c r="C172" s="194" t="s">
        <v>628</v>
      </c>
      <c r="D172" s="193" t="s">
        <v>922</v>
      </c>
      <c r="E172" s="193" t="s">
        <v>923</v>
      </c>
      <c r="F172" s="698" t="s">
        <v>673</v>
      </c>
      <c r="G172" s="510"/>
      <c r="H172" s="642"/>
      <c r="I172" s="164" t="s">
        <v>1143</v>
      </c>
      <c r="J172" s="181"/>
      <c r="K172" s="181"/>
      <c r="L172" s="181"/>
      <c r="M172" s="181"/>
      <c r="N172" s="181"/>
      <c r="O172" s="181"/>
      <c r="P172" s="181"/>
      <c r="Q172" s="181"/>
    </row>
    <row r="173" spans="1:17" s="64" customFormat="1" ht="30.75" customHeight="1" x14ac:dyDescent="0.4">
      <c r="A173" s="353">
        <v>1</v>
      </c>
      <c r="B173" s="181"/>
      <c r="C173" s="196"/>
      <c r="D173" s="165"/>
      <c r="E173" s="253"/>
      <c r="F173" s="577"/>
      <c r="G173" s="577"/>
      <c r="H173" s="577"/>
      <c r="I173" s="328"/>
      <c r="J173" s="181"/>
      <c r="K173" s="181"/>
      <c r="L173" s="181"/>
      <c r="M173" s="181"/>
      <c r="N173" s="181"/>
      <c r="O173" s="181"/>
      <c r="P173" s="181"/>
      <c r="Q173" s="181"/>
    </row>
    <row r="174" spans="1:17" s="64" customFormat="1" ht="30.75" customHeight="1" x14ac:dyDescent="0.4">
      <c r="A174" s="353">
        <v>2</v>
      </c>
      <c r="B174" s="181"/>
      <c r="C174" s="197"/>
      <c r="D174" s="171"/>
      <c r="E174" s="198"/>
      <c r="F174" s="578"/>
      <c r="G174" s="578"/>
      <c r="H174" s="578"/>
      <c r="I174" s="329"/>
      <c r="J174" s="181"/>
      <c r="K174" s="181"/>
      <c r="L174" s="181"/>
      <c r="M174" s="181"/>
      <c r="N174" s="181"/>
      <c r="O174" s="181"/>
      <c r="P174" s="181"/>
      <c r="Q174" s="181"/>
    </row>
    <row r="175" spans="1:17" s="64" customFormat="1" ht="30.75" customHeight="1" x14ac:dyDescent="0.4">
      <c r="A175" s="353">
        <v>3</v>
      </c>
      <c r="B175" s="181"/>
      <c r="C175" s="197"/>
      <c r="D175" s="171"/>
      <c r="E175" s="198"/>
      <c r="F175" s="578"/>
      <c r="G175" s="578"/>
      <c r="H175" s="578"/>
      <c r="I175" s="329"/>
      <c r="J175" s="181"/>
      <c r="K175" s="181"/>
      <c r="L175" s="181"/>
      <c r="M175" s="181"/>
      <c r="N175" s="181"/>
      <c r="O175" s="181"/>
      <c r="P175" s="181"/>
      <c r="Q175" s="181"/>
    </row>
    <row r="176" spans="1:17" s="64" customFormat="1" ht="30.75" customHeight="1" x14ac:dyDescent="0.4">
      <c r="A176" s="353">
        <v>4</v>
      </c>
      <c r="B176" s="181"/>
      <c r="C176" s="197"/>
      <c r="D176" s="171"/>
      <c r="E176" s="198"/>
      <c r="F176" s="578"/>
      <c r="G176" s="578"/>
      <c r="H176" s="578"/>
      <c r="I176" s="329"/>
      <c r="J176" s="181"/>
      <c r="K176" s="181"/>
      <c r="L176" s="181"/>
      <c r="M176" s="181"/>
      <c r="N176" s="181"/>
      <c r="O176" s="181"/>
      <c r="P176" s="181"/>
      <c r="Q176" s="181"/>
    </row>
    <row r="177" spans="1:17" s="64" customFormat="1" ht="30.75" customHeight="1" x14ac:dyDescent="0.4">
      <c r="A177" s="353">
        <v>5</v>
      </c>
      <c r="B177" s="181"/>
      <c r="C177" s="197"/>
      <c r="D177" s="171"/>
      <c r="E177" s="198"/>
      <c r="F177" s="578"/>
      <c r="G177" s="578"/>
      <c r="H177" s="578"/>
      <c r="I177" s="329"/>
      <c r="J177" s="181"/>
      <c r="K177" s="181"/>
      <c r="L177" s="181"/>
      <c r="M177" s="181"/>
      <c r="N177" s="181"/>
      <c r="O177" s="181"/>
      <c r="P177" s="181"/>
      <c r="Q177" s="181"/>
    </row>
    <row r="178" spans="1:17" s="64" customFormat="1" ht="30.75" customHeight="1" x14ac:dyDescent="0.4">
      <c r="A178" s="353">
        <v>6</v>
      </c>
      <c r="B178" s="181"/>
      <c r="C178" s="197"/>
      <c r="D178" s="171"/>
      <c r="E178" s="198"/>
      <c r="F178" s="578"/>
      <c r="G178" s="578"/>
      <c r="H178" s="578"/>
      <c r="I178" s="329"/>
      <c r="J178" s="181"/>
      <c r="K178" s="181"/>
      <c r="L178" s="181"/>
      <c r="M178" s="181"/>
      <c r="N178" s="181"/>
      <c r="O178" s="181"/>
      <c r="P178" s="181"/>
      <c r="Q178" s="181"/>
    </row>
    <row r="179" spans="1:17" s="64" customFormat="1" ht="30.75" customHeight="1" x14ac:dyDescent="0.4">
      <c r="A179" s="353">
        <v>7</v>
      </c>
      <c r="B179" s="181"/>
      <c r="C179" s="197"/>
      <c r="D179" s="171"/>
      <c r="E179" s="198"/>
      <c r="F179" s="578"/>
      <c r="G179" s="578"/>
      <c r="H179" s="578"/>
      <c r="I179" s="329"/>
      <c r="J179" s="181"/>
      <c r="K179" s="181"/>
      <c r="L179" s="181"/>
      <c r="M179" s="181"/>
      <c r="N179" s="181"/>
      <c r="O179" s="181"/>
      <c r="P179" s="181"/>
      <c r="Q179" s="181"/>
    </row>
    <row r="180" spans="1:17" s="64" customFormat="1" ht="30.75" customHeight="1" x14ac:dyDescent="0.4">
      <c r="A180" s="353">
        <v>8</v>
      </c>
      <c r="B180" s="181"/>
      <c r="C180" s="197"/>
      <c r="D180" s="171"/>
      <c r="E180" s="198"/>
      <c r="F180" s="578"/>
      <c r="G180" s="578"/>
      <c r="H180" s="578"/>
      <c r="I180" s="329"/>
      <c r="J180" s="181"/>
      <c r="K180" s="181"/>
      <c r="L180" s="181"/>
      <c r="M180" s="181"/>
      <c r="N180" s="181"/>
      <c r="O180" s="181"/>
      <c r="P180" s="181"/>
      <c r="Q180" s="181"/>
    </row>
    <row r="181" spans="1:17" s="64" customFormat="1" ht="30.75" customHeight="1" x14ac:dyDescent="0.4">
      <c r="A181" s="353">
        <v>9</v>
      </c>
      <c r="B181" s="181"/>
      <c r="C181" s="197"/>
      <c r="D181" s="171"/>
      <c r="E181" s="198"/>
      <c r="F181" s="578"/>
      <c r="G181" s="578"/>
      <c r="H181" s="578"/>
      <c r="I181" s="329"/>
      <c r="J181" s="181"/>
      <c r="K181" s="181"/>
      <c r="L181" s="181"/>
      <c r="M181" s="181"/>
      <c r="N181" s="181"/>
      <c r="O181" s="181"/>
      <c r="P181" s="181"/>
      <c r="Q181" s="181"/>
    </row>
    <row r="182" spans="1:17" s="64" customFormat="1" ht="30.75" customHeight="1" x14ac:dyDescent="0.4">
      <c r="A182" s="353">
        <v>10</v>
      </c>
      <c r="B182" s="181"/>
      <c r="C182" s="197"/>
      <c r="D182" s="171"/>
      <c r="E182" s="198"/>
      <c r="F182" s="578"/>
      <c r="G182" s="578"/>
      <c r="H182" s="578"/>
      <c r="I182" s="329"/>
      <c r="J182" s="181"/>
      <c r="K182" s="181"/>
      <c r="L182" s="181"/>
      <c r="M182" s="181"/>
      <c r="N182" s="181"/>
      <c r="O182" s="181"/>
      <c r="P182" s="181"/>
      <c r="Q182" s="181"/>
    </row>
    <row r="183" spans="1:17" s="64" customFormat="1" ht="30.75" customHeight="1" x14ac:dyDescent="0.4">
      <c r="A183" s="353">
        <v>11</v>
      </c>
      <c r="B183" s="181"/>
      <c r="C183" s="197"/>
      <c r="D183" s="171"/>
      <c r="E183" s="198"/>
      <c r="F183" s="578"/>
      <c r="G183" s="578"/>
      <c r="H183" s="578"/>
      <c r="I183" s="329"/>
      <c r="J183" s="181"/>
      <c r="K183" s="181"/>
      <c r="L183" s="181"/>
      <c r="M183" s="181"/>
      <c r="N183" s="181"/>
      <c r="O183" s="181"/>
      <c r="P183" s="181"/>
      <c r="Q183" s="181"/>
    </row>
    <row r="184" spans="1:17" s="64" customFormat="1" ht="30.75" customHeight="1" x14ac:dyDescent="0.4">
      <c r="A184" s="353">
        <v>12</v>
      </c>
      <c r="B184" s="181"/>
      <c r="C184" s="197"/>
      <c r="D184" s="171"/>
      <c r="E184" s="198"/>
      <c r="F184" s="578"/>
      <c r="G184" s="578"/>
      <c r="H184" s="578"/>
      <c r="I184" s="329"/>
      <c r="J184" s="181"/>
      <c r="K184" s="181"/>
      <c r="L184" s="181"/>
      <c r="M184" s="181"/>
      <c r="N184" s="181"/>
      <c r="O184" s="181"/>
      <c r="P184" s="181"/>
      <c r="Q184" s="181"/>
    </row>
    <row r="185" spans="1:17" s="64" customFormat="1" ht="30.75" customHeight="1" x14ac:dyDescent="0.4">
      <c r="A185" s="353">
        <v>13</v>
      </c>
      <c r="B185" s="181"/>
      <c r="C185" s="197"/>
      <c r="D185" s="171"/>
      <c r="E185" s="198"/>
      <c r="F185" s="578"/>
      <c r="G185" s="578"/>
      <c r="H185" s="578"/>
      <c r="I185" s="329"/>
      <c r="J185" s="181"/>
      <c r="K185" s="181"/>
      <c r="L185" s="181"/>
      <c r="M185" s="181"/>
      <c r="N185" s="181"/>
      <c r="O185" s="181"/>
      <c r="P185" s="181"/>
      <c r="Q185" s="181"/>
    </row>
    <row r="186" spans="1:17" s="64" customFormat="1" ht="30.75" customHeight="1" x14ac:dyDescent="0.4">
      <c r="A186" s="353">
        <v>14</v>
      </c>
      <c r="B186" s="181"/>
      <c r="C186" s="197"/>
      <c r="D186" s="171"/>
      <c r="E186" s="198"/>
      <c r="F186" s="578"/>
      <c r="G186" s="578"/>
      <c r="H186" s="578"/>
      <c r="I186" s="329"/>
      <c r="J186" s="181"/>
      <c r="K186" s="181"/>
      <c r="L186" s="181"/>
      <c r="M186" s="181"/>
      <c r="N186" s="181"/>
      <c r="O186" s="181"/>
      <c r="P186" s="181"/>
      <c r="Q186" s="181"/>
    </row>
    <row r="187" spans="1:17" s="64" customFormat="1" ht="30.75" customHeight="1" x14ac:dyDescent="0.4">
      <c r="A187" s="353">
        <v>15</v>
      </c>
      <c r="B187" s="181"/>
      <c r="C187" s="197"/>
      <c r="D187" s="171"/>
      <c r="E187" s="198"/>
      <c r="F187" s="578"/>
      <c r="G187" s="578"/>
      <c r="H187" s="578"/>
      <c r="I187" s="329"/>
      <c r="J187" s="181"/>
      <c r="K187" s="181"/>
      <c r="L187" s="181"/>
      <c r="M187" s="181"/>
      <c r="N187" s="181"/>
      <c r="O187" s="181"/>
      <c r="P187" s="181"/>
      <c r="Q187" s="181"/>
    </row>
    <row r="188" spans="1:17" s="64" customFormat="1" ht="30.75" customHeight="1" x14ac:dyDescent="0.4">
      <c r="A188" s="353">
        <v>16</v>
      </c>
      <c r="B188" s="181"/>
      <c r="C188" s="197"/>
      <c r="D188" s="171"/>
      <c r="E188" s="198"/>
      <c r="F188" s="578"/>
      <c r="G188" s="578"/>
      <c r="H188" s="578"/>
      <c r="I188" s="329"/>
      <c r="J188" s="181"/>
      <c r="K188" s="181"/>
      <c r="L188" s="181"/>
      <c r="M188" s="181"/>
      <c r="N188" s="181"/>
      <c r="O188" s="181"/>
      <c r="P188" s="181"/>
      <c r="Q188" s="181"/>
    </row>
    <row r="189" spans="1:17" s="64" customFormat="1" ht="30.75" customHeight="1" x14ac:dyDescent="0.4">
      <c r="A189" s="353">
        <v>17</v>
      </c>
      <c r="B189" s="181"/>
      <c r="C189" s="197"/>
      <c r="D189" s="171"/>
      <c r="E189" s="198"/>
      <c r="F189" s="578"/>
      <c r="G189" s="578"/>
      <c r="H189" s="578"/>
      <c r="I189" s="329"/>
      <c r="J189" s="181"/>
      <c r="K189" s="181"/>
      <c r="L189" s="181"/>
      <c r="M189" s="181"/>
      <c r="N189" s="181"/>
      <c r="O189" s="181"/>
      <c r="P189" s="181"/>
      <c r="Q189" s="181"/>
    </row>
    <row r="190" spans="1:17" s="64" customFormat="1" ht="30.75" customHeight="1" x14ac:dyDescent="0.4">
      <c r="A190" s="353">
        <v>18</v>
      </c>
      <c r="B190" s="181"/>
      <c r="C190" s="197"/>
      <c r="D190" s="171"/>
      <c r="E190" s="198"/>
      <c r="F190" s="578"/>
      <c r="G190" s="578"/>
      <c r="H190" s="578"/>
      <c r="I190" s="329"/>
      <c r="J190" s="181"/>
      <c r="K190" s="181"/>
      <c r="L190" s="181"/>
      <c r="M190" s="181"/>
      <c r="N190" s="181"/>
      <c r="O190" s="181"/>
      <c r="P190" s="181"/>
      <c r="Q190" s="181"/>
    </row>
    <row r="191" spans="1:17" s="64" customFormat="1" ht="30.75" customHeight="1" x14ac:dyDescent="0.4">
      <c r="A191" s="353">
        <v>19</v>
      </c>
      <c r="B191" s="181"/>
      <c r="C191" s="197"/>
      <c r="D191" s="171"/>
      <c r="E191" s="198"/>
      <c r="F191" s="578"/>
      <c r="G191" s="578"/>
      <c r="H191" s="578"/>
      <c r="I191" s="329"/>
      <c r="J191" s="181"/>
      <c r="K191" s="181"/>
      <c r="L191" s="181"/>
      <c r="M191" s="181"/>
      <c r="N191" s="181"/>
      <c r="O191" s="181"/>
      <c r="P191" s="181"/>
      <c r="Q191" s="181"/>
    </row>
    <row r="192" spans="1:17" s="64" customFormat="1" ht="30.75" customHeight="1" x14ac:dyDescent="0.4">
      <c r="A192" s="353">
        <v>20</v>
      </c>
      <c r="B192" s="181"/>
      <c r="C192" s="197"/>
      <c r="D192" s="171"/>
      <c r="E192" s="198"/>
      <c r="F192" s="578"/>
      <c r="G192" s="578"/>
      <c r="H192" s="578"/>
      <c r="I192" s="329"/>
      <c r="J192" s="181"/>
      <c r="K192" s="181"/>
      <c r="L192" s="181"/>
      <c r="M192" s="181"/>
      <c r="N192" s="181"/>
      <c r="O192" s="181"/>
      <c r="P192" s="181"/>
      <c r="Q192" s="181"/>
    </row>
    <row r="193" spans="1:17" s="64" customFormat="1" ht="30.75" customHeight="1" x14ac:dyDescent="0.4">
      <c r="A193" s="353">
        <v>21</v>
      </c>
      <c r="B193" s="181"/>
      <c r="C193" s="197"/>
      <c r="D193" s="171"/>
      <c r="E193" s="198"/>
      <c r="F193" s="578"/>
      <c r="G193" s="578"/>
      <c r="H193" s="578"/>
      <c r="I193" s="329"/>
      <c r="J193" s="181"/>
      <c r="K193" s="181"/>
      <c r="L193" s="181"/>
      <c r="M193" s="181"/>
      <c r="N193" s="181"/>
      <c r="O193" s="181"/>
      <c r="P193" s="181"/>
      <c r="Q193" s="181"/>
    </row>
    <row r="194" spans="1:17" s="64" customFormat="1" ht="30.75" customHeight="1" x14ac:dyDescent="0.4">
      <c r="A194" s="353">
        <v>22</v>
      </c>
      <c r="B194" s="181"/>
      <c r="C194" s="197"/>
      <c r="D194" s="171"/>
      <c r="E194" s="198"/>
      <c r="F194" s="578"/>
      <c r="G194" s="578"/>
      <c r="H194" s="578"/>
      <c r="I194" s="329"/>
      <c r="J194" s="181"/>
      <c r="K194" s="181"/>
      <c r="L194" s="181"/>
      <c r="M194" s="181"/>
      <c r="N194" s="181"/>
      <c r="O194" s="181"/>
      <c r="P194" s="181"/>
      <c r="Q194" s="181"/>
    </row>
    <row r="195" spans="1:17" s="64" customFormat="1" ht="30.75" customHeight="1" x14ac:dyDescent="0.4">
      <c r="A195" s="353">
        <v>23</v>
      </c>
      <c r="B195" s="181"/>
      <c r="C195" s="197"/>
      <c r="D195" s="171"/>
      <c r="E195" s="198"/>
      <c r="F195" s="578"/>
      <c r="G195" s="578"/>
      <c r="H195" s="578"/>
      <c r="I195" s="329"/>
      <c r="J195" s="181"/>
      <c r="K195" s="181"/>
      <c r="L195" s="181"/>
      <c r="M195" s="181"/>
      <c r="N195" s="181"/>
      <c r="O195" s="181"/>
      <c r="P195" s="181"/>
      <c r="Q195" s="181"/>
    </row>
    <row r="196" spans="1:17" s="64" customFormat="1" ht="30.75" customHeight="1" x14ac:dyDescent="0.4">
      <c r="A196" s="353">
        <v>24</v>
      </c>
      <c r="B196" s="181"/>
      <c r="C196" s="197"/>
      <c r="D196" s="171"/>
      <c r="E196" s="198"/>
      <c r="F196" s="578"/>
      <c r="G196" s="578"/>
      <c r="H196" s="578"/>
      <c r="I196" s="329"/>
      <c r="J196" s="181"/>
      <c r="K196" s="181"/>
      <c r="L196" s="181"/>
      <c r="M196" s="181"/>
      <c r="N196" s="181"/>
      <c r="O196" s="181"/>
      <c r="P196" s="181"/>
      <c r="Q196" s="181"/>
    </row>
    <row r="197" spans="1:17" s="64" customFormat="1" ht="30.75" customHeight="1" x14ac:dyDescent="0.4">
      <c r="A197" s="353">
        <v>25</v>
      </c>
      <c r="B197" s="181"/>
      <c r="C197" s="197"/>
      <c r="D197" s="171"/>
      <c r="E197" s="198"/>
      <c r="F197" s="578"/>
      <c r="G197" s="578"/>
      <c r="H197" s="578"/>
      <c r="I197" s="329"/>
      <c r="J197" s="181"/>
      <c r="K197" s="181"/>
      <c r="L197" s="181"/>
      <c r="M197" s="181"/>
      <c r="N197" s="181"/>
      <c r="O197" s="181"/>
      <c r="P197" s="181"/>
      <c r="Q197" s="181"/>
    </row>
    <row r="198" spans="1:17" s="64" customFormat="1" ht="30.75" customHeight="1" x14ac:dyDescent="0.4">
      <c r="A198" s="353">
        <v>26</v>
      </c>
      <c r="B198" s="181"/>
      <c r="C198" s="197"/>
      <c r="D198" s="171"/>
      <c r="E198" s="198"/>
      <c r="F198" s="578"/>
      <c r="G198" s="578"/>
      <c r="H198" s="578"/>
      <c r="I198" s="329"/>
      <c r="J198" s="181"/>
      <c r="K198" s="181"/>
      <c r="L198" s="181"/>
      <c r="M198" s="181"/>
      <c r="N198" s="181"/>
      <c r="O198" s="181"/>
      <c r="P198" s="181"/>
      <c r="Q198" s="181"/>
    </row>
    <row r="199" spans="1:17" s="64" customFormat="1" ht="30.75" customHeight="1" x14ac:dyDescent="0.4">
      <c r="A199" s="353">
        <v>27</v>
      </c>
      <c r="B199" s="181"/>
      <c r="C199" s="197"/>
      <c r="D199" s="171"/>
      <c r="E199" s="198"/>
      <c r="F199" s="578"/>
      <c r="G199" s="578"/>
      <c r="H199" s="578"/>
      <c r="I199" s="329"/>
      <c r="J199" s="181"/>
      <c r="K199" s="181"/>
      <c r="L199" s="181"/>
      <c r="M199" s="181"/>
      <c r="N199" s="181"/>
      <c r="O199" s="181"/>
      <c r="P199" s="181"/>
      <c r="Q199" s="181"/>
    </row>
    <row r="200" spans="1:17" s="64" customFormat="1" ht="30.75" customHeight="1" x14ac:dyDescent="0.4">
      <c r="A200" s="353">
        <v>28</v>
      </c>
      <c r="B200" s="181"/>
      <c r="C200" s="197"/>
      <c r="D200" s="171"/>
      <c r="E200" s="198"/>
      <c r="F200" s="578"/>
      <c r="G200" s="578"/>
      <c r="H200" s="578"/>
      <c r="I200" s="329"/>
      <c r="J200" s="181"/>
      <c r="K200" s="181"/>
      <c r="L200" s="181"/>
      <c r="M200" s="181"/>
      <c r="N200" s="181"/>
      <c r="O200" s="181"/>
      <c r="P200" s="181"/>
      <c r="Q200" s="181"/>
    </row>
    <row r="201" spans="1:17" s="64" customFormat="1" ht="30.75" customHeight="1" x14ac:dyDescent="0.4">
      <c r="A201" s="353">
        <v>29</v>
      </c>
      <c r="B201" s="181"/>
      <c r="C201" s="197"/>
      <c r="D201" s="171"/>
      <c r="E201" s="198"/>
      <c r="F201" s="578"/>
      <c r="G201" s="578"/>
      <c r="H201" s="578"/>
      <c r="I201" s="329"/>
      <c r="J201" s="181"/>
      <c r="K201" s="181"/>
      <c r="L201" s="181"/>
      <c r="M201" s="181"/>
      <c r="N201" s="181"/>
      <c r="O201" s="181"/>
      <c r="P201" s="181"/>
      <c r="Q201" s="181"/>
    </row>
    <row r="202" spans="1:17" s="64" customFormat="1" ht="30.75" customHeight="1" x14ac:dyDescent="0.4">
      <c r="A202" s="353">
        <v>30</v>
      </c>
      <c r="B202" s="181"/>
      <c r="C202" s="206"/>
      <c r="D202" s="207"/>
      <c r="E202" s="252"/>
      <c r="F202" s="578"/>
      <c r="G202" s="578"/>
      <c r="H202" s="578"/>
      <c r="I202" s="330"/>
      <c r="J202" s="181"/>
      <c r="K202" s="181"/>
      <c r="L202" s="181"/>
      <c r="M202" s="181"/>
      <c r="N202" s="181"/>
      <c r="O202" s="181"/>
      <c r="P202" s="181"/>
      <c r="Q202" s="181"/>
    </row>
    <row r="203" spans="1:17" s="64" customFormat="1" ht="30.75" customHeight="1" x14ac:dyDescent="0.4">
      <c r="A203" s="353">
        <v>31</v>
      </c>
      <c r="B203" s="181"/>
      <c r="C203" s="206"/>
      <c r="D203" s="207"/>
      <c r="E203" s="252"/>
      <c r="F203" s="578"/>
      <c r="G203" s="578"/>
      <c r="H203" s="578"/>
      <c r="I203" s="330"/>
      <c r="J203" s="181"/>
      <c r="K203" s="181"/>
      <c r="L203" s="181"/>
      <c r="M203" s="181"/>
      <c r="N203" s="181"/>
      <c r="O203" s="181"/>
      <c r="P203" s="181"/>
      <c r="Q203" s="181"/>
    </row>
    <row r="204" spans="1:17" s="64" customFormat="1" ht="30.75" customHeight="1" x14ac:dyDescent="0.4">
      <c r="A204" s="353">
        <v>32</v>
      </c>
      <c r="B204" s="181"/>
      <c r="C204" s="206"/>
      <c r="D204" s="207"/>
      <c r="E204" s="252"/>
      <c r="F204" s="578"/>
      <c r="G204" s="578"/>
      <c r="H204" s="578"/>
      <c r="I204" s="330"/>
      <c r="J204" s="181"/>
      <c r="K204" s="181"/>
      <c r="L204" s="181"/>
      <c r="M204" s="181"/>
      <c r="N204" s="181"/>
      <c r="O204" s="181"/>
      <c r="P204" s="181"/>
      <c r="Q204" s="181"/>
    </row>
    <row r="205" spans="1:17" s="64" customFormat="1" ht="30.75" customHeight="1" x14ac:dyDescent="0.4">
      <c r="A205" s="353">
        <v>33</v>
      </c>
      <c r="B205" s="181"/>
      <c r="C205" s="206"/>
      <c r="D205" s="207"/>
      <c r="E205" s="252"/>
      <c r="F205" s="578"/>
      <c r="G205" s="578"/>
      <c r="H205" s="578"/>
      <c r="I205" s="330"/>
      <c r="J205" s="181"/>
      <c r="K205" s="181"/>
      <c r="L205" s="181"/>
      <c r="M205" s="181"/>
      <c r="N205" s="181"/>
      <c r="O205" s="181"/>
      <c r="P205" s="181"/>
      <c r="Q205" s="181"/>
    </row>
    <row r="206" spans="1:17" s="64" customFormat="1" ht="30.75" customHeight="1" x14ac:dyDescent="0.4">
      <c r="A206" s="353">
        <v>34</v>
      </c>
      <c r="B206" s="181"/>
      <c r="C206" s="206"/>
      <c r="D206" s="207"/>
      <c r="E206" s="252"/>
      <c r="F206" s="578"/>
      <c r="G206" s="578"/>
      <c r="H206" s="578"/>
      <c r="I206" s="330"/>
      <c r="J206" s="181"/>
      <c r="K206" s="181"/>
      <c r="L206" s="181"/>
      <c r="M206" s="181"/>
      <c r="N206" s="181"/>
      <c r="O206" s="181"/>
      <c r="P206" s="181"/>
      <c r="Q206" s="181"/>
    </row>
    <row r="207" spans="1:17" s="64" customFormat="1" ht="30.75" customHeight="1" x14ac:dyDescent="0.4">
      <c r="A207" s="353">
        <v>35</v>
      </c>
      <c r="B207" s="181"/>
      <c r="C207" s="206"/>
      <c r="D207" s="207"/>
      <c r="E207" s="252"/>
      <c r="F207" s="578"/>
      <c r="G207" s="578"/>
      <c r="H207" s="578"/>
      <c r="I207" s="330"/>
      <c r="J207" s="181"/>
      <c r="K207" s="181"/>
      <c r="L207" s="181"/>
      <c r="M207" s="181"/>
      <c r="N207" s="181"/>
      <c r="O207" s="181"/>
      <c r="P207" s="181"/>
      <c r="Q207" s="181"/>
    </row>
    <row r="208" spans="1:17" s="64" customFormat="1" ht="30.75" customHeight="1" x14ac:dyDescent="0.4">
      <c r="A208" s="353">
        <v>36</v>
      </c>
      <c r="B208" s="181"/>
      <c r="C208" s="206"/>
      <c r="D208" s="207"/>
      <c r="E208" s="252"/>
      <c r="F208" s="578"/>
      <c r="G208" s="578"/>
      <c r="H208" s="578"/>
      <c r="I208" s="330"/>
      <c r="J208" s="181"/>
      <c r="K208" s="181"/>
      <c r="L208" s="181"/>
      <c r="M208" s="181"/>
      <c r="N208" s="181"/>
      <c r="O208" s="181"/>
      <c r="P208" s="181"/>
      <c r="Q208" s="181"/>
    </row>
    <row r="209" spans="1:17" s="64" customFormat="1" ht="30.75" customHeight="1" x14ac:dyDescent="0.4">
      <c r="A209" s="353">
        <v>37</v>
      </c>
      <c r="B209" s="181"/>
      <c r="C209" s="206"/>
      <c r="D209" s="207"/>
      <c r="E209" s="252"/>
      <c r="F209" s="578"/>
      <c r="G209" s="578"/>
      <c r="H209" s="578"/>
      <c r="I209" s="330"/>
      <c r="J209" s="181"/>
      <c r="K209" s="181"/>
      <c r="L209" s="181"/>
      <c r="M209" s="181"/>
      <c r="N209" s="181"/>
      <c r="O209" s="181"/>
      <c r="P209" s="181"/>
      <c r="Q209" s="181"/>
    </row>
    <row r="210" spans="1:17" s="64" customFormat="1" ht="30.75" customHeight="1" x14ac:dyDescent="0.4">
      <c r="A210" s="353">
        <v>38</v>
      </c>
      <c r="B210" s="181"/>
      <c r="C210" s="206"/>
      <c r="D210" s="207"/>
      <c r="E210" s="252"/>
      <c r="F210" s="578"/>
      <c r="G210" s="578"/>
      <c r="H210" s="578"/>
      <c r="I210" s="330"/>
      <c r="J210" s="181"/>
      <c r="K210" s="181"/>
      <c r="L210" s="181"/>
      <c r="M210" s="181"/>
      <c r="N210" s="181"/>
      <c r="O210" s="181"/>
      <c r="P210" s="181"/>
      <c r="Q210" s="181"/>
    </row>
    <row r="211" spans="1:17" s="64" customFormat="1" ht="30.75" customHeight="1" x14ac:dyDescent="0.4">
      <c r="A211" s="353">
        <v>39</v>
      </c>
      <c r="B211" s="181"/>
      <c r="C211" s="206"/>
      <c r="D211" s="207"/>
      <c r="E211" s="252"/>
      <c r="F211" s="578"/>
      <c r="G211" s="578"/>
      <c r="H211" s="578"/>
      <c r="I211" s="330"/>
      <c r="J211" s="181"/>
      <c r="K211" s="181"/>
      <c r="L211" s="181"/>
      <c r="M211" s="181"/>
      <c r="N211" s="181"/>
      <c r="O211" s="181"/>
      <c r="P211" s="181"/>
      <c r="Q211" s="181"/>
    </row>
    <row r="212" spans="1:17" s="64" customFormat="1" ht="30.75" customHeight="1" x14ac:dyDescent="0.4">
      <c r="A212" s="353">
        <v>40</v>
      </c>
      <c r="B212" s="181"/>
      <c r="C212" s="206"/>
      <c r="D212" s="207"/>
      <c r="E212" s="252"/>
      <c r="F212" s="578"/>
      <c r="G212" s="578"/>
      <c r="H212" s="578"/>
      <c r="I212" s="330"/>
      <c r="J212" s="181"/>
      <c r="K212" s="181"/>
      <c r="L212" s="181"/>
      <c r="M212" s="181"/>
      <c r="N212" s="181"/>
      <c r="O212" s="181"/>
      <c r="P212" s="181"/>
      <c r="Q212" s="181"/>
    </row>
    <row r="213" spans="1:17" s="64" customFormat="1" ht="30.75" customHeight="1" x14ac:dyDescent="0.4">
      <c r="A213" s="353">
        <v>41</v>
      </c>
      <c r="B213" s="181"/>
      <c r="C213" s="206"/>
      <c r="D213" s="207"/>
      <c r="E213" s="252"/>
      <c r="F213" s="578"/>
      <c r="G213" s="578"/>
      <c r="H213" s="578"/>
      <c r="I213" s="330"/>
      <c r="J213" s="181"/>
      <c r="K213" s="181"/>
      <c r="L213" s="181"/>
      <c r="M213" s="181"/>
      <c r="N213" s="181"/>
      <c r="O213" s="181"/>
      <c r="P213" s="181"/>
      <c r="Q213" s="181"/>
    </row>
    <row r="214" spans="1:17" s="64" customFormat="1" ht="30.75" customHeight="1" x14ac:dyDescent="0.4">
      <c r="A214" s="353">
        <v>42</v>
      </c>
      <c r="B214" s="181"/>
      <c r="C214" s="206"/>
      <c r="D214" s="207"/>
      <c r="E214" s="252"/>
      <c r="F214" s="578"/>
      <c r="G214" s="578"/>
      <c r="H214" s="578"/>
      <c r="I214" s="330"/>
      <c r="J214" s="181"/>
      <c r="K214" s="181"/>
      <c r="L214" s="181"/>
      <c r="M214" s="181"/>
      <c r="N214" s="181"/>
      <c r="O214" s="181"/>
      <c r="P214" s="181"/>
      <c r="Q214" s="181"/>
    </row>
    <row r="215" spans="1:17" s="64" customFormat="1" ht="30.75" customHeight="1" x14ac:dyDescent="0.4">
      <c r="A215" s="353">
        <v>43</v>
      </c>
      <c r="B215" s="181"/>
      <c r="C215" s="197"/>
      <c r="D215" s="171"/>
      <c r="E215" s="198"/>
      <c r="F215" s="578"/>
      <c r="G215" s="578"/>
      <c r="H215" s="578"/>
      <c r="I215" s="329"/>
      <c r="J215" s="181"/>
      <c r="K215" s="181"/>
      <c r="L215" s="181"/>
      <c r="M215" s="181"/>
      <c r="N215" s="181"/>
      <c r="O215" s="181"/>
      <c r="P215" s="181"/>
      <c r="Q215" s="181"/>
    </row>
    <row r="216" spans="1:17" s="64" customFormat="1" ht="30.75" customHeight="1" x14ac:dyDescent="0.4">
      <c r="A216" s="353">
        <v>44</v>
      </c>
      <c r="B216" s="181"/>
      <c r="C216" s="197"/>
      <c r="D216" s="171"/>
      <c r="E216" s="198"/>
      <c r="F216" s="578"/>
      <c r="G216" s="578"/>
      <c r="H216" s="578"/>
      <c r="I216" s="329"/>
      <c r="J216" s="181"/>
      <c r="K216" s="181"/>
      <c r="L216" s="181"/>
      <c r="M216" s="181"/>
      <c r="N216" s="181"/>
      <c r="O216" s="181"/>
      <c r="P216" s="181"/>
      <c r="Q216" s="181"/>
    </row>
    <row r="217" spans="1:17" s="64" customFormat="1" ht="30.75" customHeight="1" x14ac:dyDescent="0.4">
      <c r="A217" s="353">
        <v>45</v>
      </c>
      <c r="B217" s="181"/>
      <c r="C217" s="197"/>
      <c r="D217" s="171"/>
      <c r="E217" s="198"/>
      <c r="F217" s="578"/>
      <c r="G217" s="578"/>
      <c r="H217" s="578"/>
      <c r="I217" s="329"/>
      <c r="J217" s="181"/>
      <c r="K217" s="181"/>
      <c r="L217" s="181"/>
      <c r="M217" s="181"/>
      <c r="N217" s="181"/>
      <c r="O217" s="181"/>
      <c r="P217" s="181"/>
      <c r="Q217" s="181"/>
    </row>
    <row r="218" spans="1:17" s="64" customFormat="1" ht="30.75" customHeight="1" x14ac:dyDescent="0.4">
      <c r="A218" s="353">
        <v>46</v>
      </c>
      <c r="B218" s="181"/>
      <c r="C218" s="206"/>
      <c r="D218" s="207"/>
      <c r="E218" s="252"/>
      <c r="F218" s="578"/>
      <c r="G218" s="578"/>
      <c r="H218" s="578"/>
      <c r="I218" s="330"/>
      <c r="J218" s="181"/>
      <c r="K218" s="181"/>
      <c r="L218" s="181"/>
      <c r="M218" s="181"/>
      <c r="N218" s="181"/>
      <c r="O218" s="181"/>
      <c r="P218" s="181"/>
      <c r="Q218" s="181"/>
    </row>
    <row r="219" spans="1:17" s="64" customFormat="1" ht="30.75" customHeight="1" x14ac:dyDescent="0.4">
      <c r="A219" s="353">
        <v>47</v>
      </c>
      <c r="B219" s="181"/>
      <c r="C219" s="206"/>
      <c r="D219" s="207"/>
      <c r="E219" s="252"/>
      <c r="F219" s="578"/>
      <c r="G219" s="578"/>
      <c r="H219" s="578"/>
      <c r="I219" s="330"/>
      <c r="J219" s="181"/>
      <c r="K219" s="181"/>
      <c r="L219" s="181"/>
      <c r="M219" s="181"/>
      <c r="N219" s="181"/>
      <c r="O219" s="181"/>
      <c r="P219" s="181"/>
      <c r="Q219" s="181"/>
    </row>
    <row r="220" spans="1:17" s="64" customFormat="1" ht="30.75" customHeight="1" x14ac:dyDescent="0.4">
      <c r="A220" s="353">
        <v>48</v>
      </c>
      <c r="B220" s="181"/>
      <c r="C220" s="206"/>
      <c r="D220" s="207"/>
      <c r="E220" s="252"/>
      <c r="F220" s="578"/>
      <c r="G220" s="578"/>
      <c r="H220" s="578"/>
      <c r="I220" s="330"/>
      <c r="J220" s="181"/>
      <c r="K220" s="181"/>
      <c r="L220" s="181"/>
      <c r="M220" s="181"/>
      <c r="N220" s="181"/>
      <c r="O220" s="181"/>
      <c r="P220" s="181"/>
      <c r="Q220" s="181"/>
    </row>
    <row r="221" spans="1:17" s="64" customFormat="1" ht="30.75" customHeight="1" x14ac:dyDescent="0.4">
      <c r="A221" s="353">
        <v>49</v>
      </c>
      <c r="B221" s="181"/>
      <c r="C221" s="206"/>
      <c r="D221" s="207"/>
      <c r="E221" s="252"/>
      <c r="F221" s="578"/>
      <c r="G221" s="578"/>
      <c r="H221" s="578"/>
      <c r="I221" s="330"/>
      <c r="J221" s="181"/>
      <c r="K221" s="181"/>
      <c r="L221" s="181"/>
      <c r="M221" s="181"/>
      <c r="N221" s="181"/>
      <c r="O221" s="181"/>
      <c r="P221" s="181"/>
      <c r="Q221" s="181"/>
    </row>
    <row r="222" spans="1:17" s="64" customFormat="1" ht="30.75" customHeight="1" thickBot="1" x14ac:dyDescent="0.45">
      <c r="A222" s="353">
        <v>50</v>
      </c>
      <c r="B222" s="181"/>
      <c r="C222" s="206"/>
      <c r="D222" s="207"/>
      <c r="E222" s="252"/>
      <c r="F222" s="708"/>
      <c r="G222" s="708"/>
      <c r="H222" s="708"/>
      <c r="I222" s="330"/>
      <c r="J222" s="181"/>
      <c r="K222" s="181"/>
      <c r="L222" s="181"/>
      <c r="M222" s="181"/>
      <c r="N222" s="181"/>
      <c r="O222" s="181"/>
      <c r="P222" s="181"/>
      <c r="Q222" s="181"/>
    </row>
    <row r="223" spans="1:17" s="64" customFormat="1" ht="30.75" customHeight="1" thickBot="1" x14ac:dyDescent="0.45">
      <c r="B223" s="181"/>
      <c r="C223" s="517" t="s">
        <v>877</v>
      </c>
      <c r="D223" s="518"/>
      <c r="E223" s="518"/>
      <c r="F223" s="518"/>
      <c r="G223" s="518"/>
      <c r="H223" s="519"/>
      <c r="I223" s="251">
        <f>+SUM(I173:I222)</f>
        <v>0</v>
      </c>
      <c r="J223" s="181"/>
      <c r="K223" s="181"/>
      <c r="L223" s="181"/>
      <c r="M223" s="181"/>
      <c r="N223" s="181"/>
      <c r="O223" s="181"/>
      <c r="P223" s="181"/>
      <c r="Q223" s="181"/>
    </row>
    <row r="224" spans="1:17" s="64" customFormat="1" ht="12" customHeight="1" x14ac:dyDescent="0.4">
      <c r="B224" s="181"/>
      <c r="C224" s="181"/>
      <c r="D224" s="181"/>
      <c r="E224" s="181"/>
      <c r="F224" s="181"/>
      <c r="G224" s="181"/>
      <c r="H224" s="181"/>
      <c r="I224" s="181"/>
      <c r="J224" s="181"/>
      <c r="K224" s="181"/>
      <c r="L224" s="181"/>
      <c r="M224" s="181"/>
      <c r="N224" s="181"/>
      <c r="O224" s="181"/>
      <c r="P224" s="181"/>
      <c r="Q224" s="181"/>
    </row>
    <row r="225" spans="1:17" s="64" customFormat="1" ht="21.75" customHeight="1" x14ac:dyDescent="0.4">
      <c r="B225" s="181"/>
      <c r="C225" s="181"/>
      <c r="D225" s="181"/>
      <c r="E225" s="181"/>
      <c r="F225" s="181"/>
      <c r="G225" s="181"/>
      <c r="H225" s="181"/>
      <c r="I225" s="181"/>
      <c r="J225" s="181"/>
      <c r="K225" s="181"/>
      <c r="L225" s="181"/>
      <c r="M225" s="181"/>
      <c r="N225" s="181"/>
      <c r="O225" s="181"/>
      <c r="P225" s="181"/>
      <c r="Q225" s="181"/>
    </row>
    <row r="226" spans="1:17" s="64" customFormat="1" ht="28.5" customHeight="1" x14ac:dyDescent="0.4">
      <c r="B226" s="181"/>
      <c r="C226" s="312" t="s">
        <v>1146</v>
      </c>
      <c r="D226" s="192"/>
      <c r="E226" s="181"/>
      <c r="F226" s="181"/>
      <c r="G226" s="181"/>
      <c r="H226" s="181"/>
      <c r="I226" s="181"/>
      <c r="J226" s="181"/>
      <c r="K226" s="181"/>
      <c r="L226" s="181"/>
      <c r="M226" s="181"/>
      <c r="N226" s="181"/>
      <c r="O226" s="181"/>
      <c r="P226" s="181"/>
      <c r="Q226" s="181"/>
    </row>
    <row r="227" spans="1:17" s="64" customFormat="1" ht="24" customHeight="1" x14ac:dyDescent="0.4">
      <c r="B227" s="181"/>
      <c r="C227" s="186" t="s">
        <v>874</v>
      </c>
      <c r="D227" s="181"/>
      <c r="E227" s="181"/>
      <c r="F227" s="181"/>
      <c r="G227" s="181"/>
      <c r="H227" s="181"/>
      <c r="I227" s="181"/>
      <c r="J227" s="181"/>
      <c r="K227" s="181"/>
      <c r="L227" s="181"/>
      <c r="M227" s="181"/>
      <c r="N227" s="181"/>
      <c r="O227" s="181"/>
      <c r="P227" s="181"/>
      <c r="Q227" s="181"/>
    </row>
    <row r="228" spans="1:17" s="64" customFormat="1" ht="21.75" customHeight="1" x14ac:dyDescent="0.4">
      <c r="B228" s="181"/>
      <c r="C228" s="186"/>
      <c r="D228" s="181"/>
      <c r="E228" s="181"/>
      <c r="F228" s="181"/>
      <c r="G228" s="181"/>
      <c r="H228" s="181"/>
      <c r="I228" s="181"/>
      <c r="J228" s="181"/>
      <c r="K228" s="181"/>
      <c r="L228" s="181"/>
      <c r="M228" s="181"/>
      <c r="N228" s="181"/>
      <c r="O228" s="181"/>
      <c r="P228" s="181"/>
      <c r="Q228" s="181"/>
    </row>
    <row r="229" spans="1:17" s="64" customFormat="1" ht="24" customHeight="1" thickBot="1" x14ac:dyDescent="0.45">
      <c r="B229" s="181"/>
      <c r="C229" s="186" t="s">
        <v>686</v>
      </c>
      <c r="D229" s="181"/>
      <c r="E229" s="181"/>
      <c r="F229" s="181"/>
      <c r="G229" s="181"/>
      <c r="H229" s="181"/>
      <c r="I229" s="181"/>
      <c r="J229" s="181"/>
      <c r="K229" s="181"/>
      <c r="L229" s="181"/>
      <c r="M229" s="181"/>
      <c r="N229" s="181"/>
      <c r="O229" s="181"/>
      <c r="P229" s="181"/>
      <c r="Q229" s="181"/>
    </row>
    <row r="230" spans="1:17" s="64" customFormat="1" ht="42.6" customHeight="1" thickBot="1" x14ac:dyDescent="0.45">
      <c r="B230" s="181"/>
      <c r="C230" s="532" t="s">
        <v>921</v>
      </c>
      <c r="D230" s="518"/>
      <c r="E230" s="520"/>
      <c r="F230" s="696" t="str">
        <f>+IF(様式６!O102="","",様式６!O102)</f>
        <v/>
      </c>
      <c r="G230" s="696"/>
      <c r="H230" s="696"/>
      <c r="I230" s="697"/>
      <c r="J230" s="181"/>
      <c r="K230" s="181"/>
      <c r="L230" s="181"/>
      <c r="M230" s="181"/>
      <c r="N230" s="181"/>
      <c r="O230" s="181"/>
      <c r="P230" s="181"/>
      <c r="Q230" s="181"/>
    </row>
    <row r="231" spans="1:17" s="64" customFormat="1" ht="9" customHeight="1" thickBot="1" x14ac:dyDescent="0.45">
      <c r="B231" s="181"/>
      <c r="C231" s="181"/>
      <c r="D231" s="181"/>
      <c r="E231" s="181"/>
      <c r="F231" s="181"/>
      <c r="G231" s="181"/>
      <c r="H231" s="181"/>
      <c r="I231" s="181"/>
      <c r="J231" s="181"/>
      <c r="K231" s="181"/>
      <c r="L231" s="181"/>
      <c r="M231" s="181"/>
      <c r="N231" s="181"/>
      <c r="O231" s="181"/>
      <c r="P231" s="181"/>
      <c r="Q231" s="181"/>
    </row>
    <row r="232" spans="1:17" s="64" customFormat="1" ht="30.75" customHeight="1" x14ac:dyDescent="0.4">
      <c r="B232" s="183">
        <f>+SUM(B233:B253)</f>
        <v>0</v>
      </c>
      <c r="C232" s="579" t="s">
        <v>903</v>
      </c>
      <c r="D232" s="580"/>
      <c r="E232" s="580"/>
      <c r="F232" s="580"/>
      <c r="G232" s="580"/>
      <c r="H232" s="580"/>
      <c r="I232" s="581"/>
      <c r="J232" s="181"/>
      <c r="K232" s="181"/>
      <c r="L232" s="181"/>
      <c r="M232" s="181"/>
      <c r="N232" s="181"/>
      <c r="O232" s="181"/>
      <c r="P232" s="181"/>
      <c r="Q232" s="181"/>
    </row>
    <row r="233" spans="1:17" s="64" customFormat="1" ht="69" customHeight="1" x14ac:dyDescent="0.4">
      <c r="B233" s="183">
        <f>+IF(COUNT(I234:I253)=COUNT(I428:I456),0,1)</f>
        <v>0</v>
      </c>
      <c r="C233" s="194" t="s">
        <v>628</v>
      </c>
      <c r="D233" s="193" t="s">
        <v>922</v>
      </c>
      <c r="E233" s="193" t="s">
        <v>923</v>
      </c>
      <c r="F233" s="698" t="s">
        <v>673</v>
      </c>
      <c r="G233" s="510"/>
      <c r="H233" s="642"/>
      <c r="I233" s="164" t="s">
        <v>1143</v>
      </c>
      <c r="J233" s="181"/>
      <c r="K233" s="181"/>
      <c r="L233" s="181"/>
      <c r="M233" s="181"/>
      <c r="N233" s="181"/>
      <c r="O233" s="181"/>
      <c r="P233" s="181"/>
      <c r="Q233" s="181"/>
    </row>
    <row r="234" spans="1:17" s="64" customFormat="1" ht="30.75" customHeight="1" x14ac:dyDescent="0.4">
      <c r="A234" s="353">
        <v>1</v>
      </c>
      <c r="B234" s="181"/>
      <c r="C234" s="196"/>
      <c r="D234" s="165"/>
      <c r="E234" s="253"/>
      <c r="F234" s="577"/>
      <c r="G234" s="577"/>
      <c r="H234" s="577"/>
      <c r="I234" s="328"/>
      <c r="J234" s="181"/>
      <c r="K234" s="181"/>
      <c r="L234" s="181"/>
      <c r="M234" s="181"/>
      <c r="N234" s="181"/>
      <c r="O234" s="181"/>
      <c r="P234" s="181"/>
      <c r="Q234" s="181"/>
    </row>
    <row r="235" spans="1:17" s="64" customFormat="1" ht="30.75" customHeight="1" x14ac:dyDescent="0.4">
      <c r="A235" s="353">
        <v>2</v>
      </c>
      <c r="B235" s="181"/>
      <c r="C235" s="197"/>
      <c r="D235" s="171"/>
      <c r="E235" s="198"/>
      <c r="F235" s="578"/>
      <c r="G235" s="578"/>
      <c r="H235" s="578"/>
      <c r="I235" s="329"/>
      <c r="J235" s="181"/>
      <c r="K235" s="181"/>
      <c r="L235" s="181"/>
      <c r="M235" s="181"/>
      <c r="N235" s="181"/>
      <c r="O235" s="181"/>
      <c r="P235" s="181"/>
      <c r="Q235" s="181"/>
    </row>
    <row r="236" spans="1:17" s="64" customFormat="1" ht="30.75" customHeight="1" x14ac:dyDescent="0.4">
      <c r="A236" s="353">
        <v>3</v>
      </c>
      <c r="B236" s="181"/>
      <c r="C236" s="197"/>
      <c r="D236" s="171"/>
      <c r="E236" s="198"/>
      <c r="F236" s="578"/>
      <c r="G236" s="578"/>
      <c r="H236" s="578"/>
      <c r="I236" s="329"/>
      <c r="J236" s="181"/>
      <c r="K236" s="181"/>
      <c r="L236" s="181"/>
      <c r="M236" s="181"/>
      <c r="N236" s="181"/>
      <c r="O236" s="181"/>
      <c r="P236" s="181"/>
      <c r="Q236" s="181"/>
    </row>
    <row r="237" spans="1:17" s="64" customFormat="1" ht="30.75" customHeight="1" x14ac:dyDescent="0.4">
      <c r="A237" s="353">
        <v>4</v>
      </c>
      <c r="B237" s="181"/>
      <c r="C237" s="197"/>
      <c r="D237" s="171"/>
      <c r="E237" s="198"/>
      <c r="F237" s="578"/>
      <c r="G237" s="578"/>
      <c r="H237" s="578"/>
      <c r="I237" s="329"/>
      <c r="J237" s="181"/>
      <c r="K237" s="181"/>
      <c r="L237" s="181"/>
      <c r="M237" s="181"/>
      <c r="N237" s="181"/>
      <c r="O237" s="181"/>
      <c r="P237" s="181"/>
      <c r="Q237" s="181"/>
    </row>
    <row r="238" spans="1:17" s="64" customFormat="1" ht="30.75" customHeight="1" x14ac:dyDescent="0.4">
      <c r="A238" s="353">
        <v>5</v>
      </c>
      <c r="B238" s="181"/>
      <c r="C238" s="197"/>
      <c r="D238" s="171"/>
      <c r="E238" s="198"/>
      <c r="F238" s="578"/>
      <c r="G238" s="578"/>
      <c r="H238" s="578"/>
      <c r="I238" s="329"/>
      <c r="J238" s="181"/>
      <c r="K238" s="181"/>
      <c r="L238" s="181"/>
      <c r="M238" s="181"/>
      <c r="N238" s="181"/>
      <c r="O238" s="181"/>
      <c r="P238" s="181"/>
      <c r="Q238" s="181"/>
    </row>
    <row r="239" spans="1:17" s="64" customFormat="1" ht="30.75" customHeight="1" x14ac:dyDescent="0.4">
      <c r="A239" s="353">
        <v>6</v>
      </c>
      <c r="B239" s="181"/>
      <c r="C239" s="197"/>
      <c r="D239" s="171"/>
      <c r="E239" s="198"/>
      <c r="F239" s="578"/>
      <c r="G239" s="578"/>
      <c r="H239" s="578"/>
      <c r="I239" s="329"/>
      <c r="J239" s="181"/>
      <c r="K239" s="181"/>
      <c r="L239" s="181"/>
      <c r="M239" s="181"/>
      <c r="N239" s="181"/>
      <c r="O239" s="181"/>
      <c r="P239" s="181"/>
      <c r="Q239" s="181"/>
    </row>
    <row r="240" spans="1:17" s="64" customFormat="1" ht="30.75" customHeight="1" x14ac:dyDescent="0.4">
      <c r="A240" s="353">
        <v>7</v>
      </c>
      <c r="B240" s="181"/>
      <c r="C240" s="197"/>
      <c r="D240" s="171"/>
      <c r="E240" s="198"/>
      <c r="F240" s="578"/>
      <c r="G240" s="578"/>
      <c r="H240" s="578"/>
      <c r="I240" s="329"/>
      <c r="J240" s="181"/>
      <c r="K240" s="181"/>
      <c r="L240" s="181"/>
      <c r="M240" s="181"/>
      <c r="N240" s="181"/>
      <c r="O240" s="181"/>
      <c r="P240" s="181"/>
      <c r="Q240" s="181"/>
    </row>
    <row r="241" spans="1:17" s="64" customFormat="1" ht="30.75" customHeight="1" x14ac:dyDescent="0.4">
      <c r="A241" s="353">
        <v>8</v>
      </c>
      <c r="B241" s="181"/>
      <c r="C241" s="197"/>
      <c r="D241" s="171"/>
      <c r="E241" s="198"/>
      <c r="F241" s="578"/>
      <c r="G241" s="578"/>
      <c r="H241" s="578"/>
      <c r="I241" s="329"/>
      <c r="J241" s="181"/>
      <c r="K241" s="181"/>
      <c r="L241" s="181"/>
      <c r="M241" s="181"/>
      <c r="N241" s="181"/>
      <c r="O241" s="181"/>
      <c r="P241" s="181"/>
      <c r="Q241" s="181"/>
    </row>
    <row r="242" spans="1:17" s="64" customFormat="1" ht="30.75" customHeight="1" x14ac:dyDescent="0.4">
      <c r="A242" s="353">
        <v>9</v>
      </c>
      <c r="B242" s="181"/>
      <c r="C242" s="197"/>
      <c r="D242" s="171"/>
      <c r="E242" s="198"/>
      <c r="F242" s="578"/>
      <c r="G242" s="578"/>
      <c r="H242" s="578"/>
      <c r="I242" s="329"/>
      <c r="J242" s="181"/>
      <c r="K242" s="181"/>
      <c r="L242" s="181"/>
      <c r="M242" s="181"/>
      <c r="N242" s="181"/>
      <c r="O242" s="181"/>
      <c r="P242" s="181"/>
      <c r="Q242" s="181"/>
    </row>
    <row r="243" spans="1:17" s="64" customFormat="1" ht="30.75" customHeight="1" x14ac:dyDescent="0.4">
      <c r="A243" s="353">
        <v>10</v>
      </c>
      <c r="B243" s="181"/>
      <c r="C243" s="197"/>
      <c r="D243" s="171"/>
      <c r="E243" s="198"/>
      <c r="F243" s="578"/>
      <c r="G243" s="578"/>
      <c r="H243" s="578"/>
      <c r="I243" s="329"/>
      <c r="J243" s="181"/>
      <c r="K243" s="181"/>
      <c r="L243" s="181"/>
      <c r="M243" s="181"/>
      <c r="N243" s="181"/>
      <c r="O243" s="181"/>
      <c r="P243" s="181"/>
      <c r="Q243" s="181"/>
    </row>
    <row r="244" spans="1:17" s="64" customFormat="1" ht="30.75" customHeight="1" x14ac:dyDescent="0.4">
      <c r="A244" s="353">
        <v>11</v>
      </c>
      <c r="B244" s="181"/>
      <c r="C244" s="197"/>
      <c r="D244" s="171"/>
      <c r="E244" s="198"/>
      <c r="F244" s="578"/>
      <c r="G244" s="578"/>
      <c r="H244" s="578"/>
      <c r="I244" s="329"/>
      <c r="J244" s="181"/>
      <c r="K244" s="181"/>
      <c r="L244" s="181"/>
      <c r="M244" s="181"/>
      <c r="N244" s="181"/>
      <c r="O244" s="181"/>
      <c r="P244" s="181"/>
      <c r="Q244" s="181"/>
    </row>
    <row r="245" spans="1:17" s="64" customFormat="1" ht="30.75" customHeight="1" x14ac:dyDescent="0.4">
      <c r="A245" s="353">
        <v>12</v>
      </c>
      <c r="B245" s="181"/>
      <c r="C245" s="197"/>
      <c r="D245" s="171"/>
      <c r="E245" s="198"/>
      <c r="F245" s="578"/>
      <c r="G245" s="578"/>
      <c r="H245" s="578"/>
      <c r="I245" s="329"/>
      <c r="J245" s="181"/>
      <c r="K245" s="181"/>
      <c r="L245" s="181"/>
      <c r="M245" s="181"/>
      <c r="N245" s="181"/>
      <c r="O245" s="181"/>
      <c r="P245" s="181"/>
      <c r="Q245" s="181"/>
    </row>
    <row r="246" spans="1:17" s="64" customFormat="1" ht="30.75" customHeight="1" x14ac:dyDescent="0.4">
      <c r="A246" s="353">
        <v>13</v>
      </c>
      <c r="B246" s="181"/>
      <c r="C246" s="197"/>
      <c r="D246" s="171"/>
      <c r="E246" s="198"/>
      <c r="F246" s="578"/>
      <c r="G246" s="578"/>
      <c r="H246" s="578"/>
      <c r="I246" s="329"/>
      <c r="J246" s="181"/>
      <c r="K246" s="181"/>
      <c r="L246" s="181"/>
      <c r="M246" s="181"/>
      <c r="N246" s="181"/>
      <c r="O246" s="181"/>
      <c r="P246" s="181"/>
      <c r="Q246" s="181"/>
    </row>
    <row r="247" spans="1:17" s="64" customFormat="1" ht="30.75" customHeight="1" x14ac:dyDescent="0.4">
      <c r="A247" s="353">
        <v>14</v>
      </c>
      <c r="B247" s="181"/>
      <c r="C247" s="197"/>
      <c r="D247" s="171"/>
      <c r="E247" s="198"/>
      <c r="F247" s="578"/>
      <c r="G247" s="578"/>
      <c r="H247" s="578"/>
      <c r="I247" s="329"/>
      <c r="J247" s="181"/>
      <c r="K247" s="181"/>
      <c r="L247" s="181"/>
      <c r="M247" s="181"/>
      <c r="N247" s="181"/>
      <c r="O247" s="181"/>
      <c r="P247" s="181"/>
      <c r="Q247" s="181"/>
    </row>
    <row r="248" spans="1:17" s="64" customFormat="1" ht="30.75" customHeight="1" x14ac:dyDescent="0.4">
      <c r="A248" s="353">
        <v>15</v>
      </c>
      <c r="B248" s="181"/>
      <c r="C248" s="197"/>
      <c r="D248" s="171"/>
      <c r="E248" s="198"/>
      <c r="F248" s="578"/>
      <c r="G248" s="578"/>
      <c r="H248" s="578"/>
      <c r="I248" s="329"/>
      <c r="J248" s="181"/>
      <c r="K248" s="181"/>
      <c r="L248" s="181"/>
      <c r="M248" s="181"/>
      <c r="N248" s="181"/>
      <c r="O248" s="181"/>
      <c r="P248" s="181"/>
      <c r="Q248" s="181"/>
    </row>
    <row r="249" spans="1:17" s="64" customFormat="1" ht="30.75" customHeight="1" x14ac:dyDescent="0.4">
      <c r="A249" s="353">
        <v>16</v>
      </c>
      <c r="B249" s="181"/>
      <c r="C249" s="197"/>
      <c r="D249" s="171"/>
      <c r="E249" s="198"/>
      <c r="F249" s="578"/>
      <c r="G249" s="578"/>
      <c r="H249" s="578"/>
      <c r="I249" s="329"/>
      <c r="J249" s="181"/>
      <c r="K249" s="181"/>
      <c r="L249" s="181"/>
      <c r="M249" s="181"/>
      <c r="N249" s="181"/>
      <c r="O249" s="181"/>
      <c r="P249" s="181"/>
      <c r="Q249" s="181"/>
    </row>
    <row r="250" spans="1:17" s="64" customFormat="1" ht="30.75" customHeight="1" x14ac:dyDescent="0.4">
      <c r="A250" s="353">
        <v>17</v>
      </c>
      <c r="B250" s="181"/>
      <c r="C250" s="197"/>
      <c r="D250" s="171"/>
      <c r="E250" s="198"/>
      <c r="F250" s="578"/>
      <c r="G250" s="578"/>
      <c r="H250" s="578"/>
      <c r="I250" s="329"/>
      <c r="J250" s="181"/>
      <c r="K250" s="181"/>
      <c r="L250" s="181"/>
      <c r="M250" s="181"/>
      <c r="N250" s="181"/>
      <c r="O250" s="181"/>
      <c r="P250" s="181"/>
      <c r="Q250" s="181"/>
    </row>
    <row r="251" spans="1:17" s="64" customFormat="1" ht="30.75" customHeight="1" x14ac:dyDescent="0.4">
      <c r="A251" s="353">
        <v>18</v>
      </c>
      <c r="B251" s="181"/>
      <c r="C251" s="197"/>
      <c r="D251" s="171"/>
      <c r="E251" s="198"/>
      <c r="F251" s="578"/>
      <c r="G251" s="578"/>
      <c r="H251" s="578"/>
      <c r="I251" s="329"/>
      <c r="J251" s="181"/>
      <c r="K251" s="181"/>
      <c r="L251" s="181"/>
      <c r="M251" s="181"/>
      <c r="N251" s="181"/>
      <c r="O251" s="181"/>
      <c r="P251" s="181"/>
      <c r="Q251" s="181"/>
    </row>
    <row r="252" spans="1:17" s="64" customFormat="1" ht="30.75" customHeight="1" x14ac:dyDescent="0.4">
      <c r="A252" s="353">
        <v>19</v>
      </c>
      <c r="B252" s="181"/>
      <c r="C252" s="197"/>
      <c r="D252" s="171"/>
      <c r="E252" s="198"/>
      <c r="F252" s="578"/>
      <c r="G252" s="578"/>
      <c r="H252" s="578"/>
      <c r="I252" s="329"/>
      <c r="J252" s="181"/>
      <c r="K252" s="181"/>
      <c r="L252" s="181"/>
      <c r="M252" s="181"/>
      <c r="N252" s="181"/>
      <c r="O252" s="181"/>
      <c r="P252" s="181"/>
      <c r="Q252" s="181"/>
    </row>
    <row r="253" spans="1:17" s="64" customFormat="1" ht="30.75" customHeight="1" x14ac:dyDescent="0.4">
      <c r="A253" s="353">
        <v>20</v>
      </c>
      <c r="B253" s="181"/>
      <c r="C253" s="197"/>
      <c r="D253" s="171"/>
      <c r="E253" s="198"/>
      <c r="F253" s="578"/>
      <c r="G253" s="578"/>
      <c r="H253" s="578"/>
      <c r="I253" s="329"/>
      <c r="J253" s="181"/>
      <c r="K253" s="181"/>
      <c r="L253" s="181"/>
      <c r="M253" s="181"/>
      <c r="N253" s="181"/>
      <c r="O253" s="181"/>
      <c r="P253" s="181"/>
      <c r="Q253" s="181"/>
    </row>
    <row r="254" spans="1:17" s="64" customFormat="1" ht="30.75" customHeight="1" x14ac:dyDescent="0.4">
      <c r="A254" s="353">
        <v>21</v>
      </c>
      <c r="B254" s="181"/>
      <c r="C254" s="197"/>
      <c r="D254" s="171"/>
      <c r="E254" s="198"/>
      <c r="F254" s="578"/>
      <c r="G254" s="578"/>
      <c r="H254" s="578"/>
      <c r="I254" s="329"/>
      <c r="J254" s="181"/>
      <c r="K254" s="181"/>
      <c r="L254" s="181"/>
      <c r="M254" s="181"/>
      <c r="N254" s="181"/>
      <c r="O254" s="181"/>
      <c r="P254" s="181"/>
      <c r="Q254" s="181"/>
    </row>
    <row r="255" spans="1:17" s="64" customFormat="1" ht="30.75" customHeight="1" x14ac:dyDescent="0.4">
      <c r="A255" s="353">
        <v>22</v>
      </c>
      <c r="B255" s="181"/>
      <c r="C255" s="197"/>
      <c r="D255" s="171"/>
      <c r="E255" s="198"/>
      <c r="F255" s="578"/>
      <c r="G255" s="578"/>
      <c r="H255" s="578"/>
      <c r="I255" s="329"/>
      <c r="J255" s="181"/>
      <c r="K255" s="181"/>
      <c r="L255" s="181"/>
      <c r="M255" s="181"/>
      <c r="N255" s="181"/>
      <c r="O255" s="181"/>
      <c r="P255" s="181"/>
      <c r="Q255" s="181"/>
    </row>
    <row r="256" spans="1:17" s="64" customFormat="1" ht="30.75" customHeight="1" x14ac:dyDescent="0.4">
      <c r="A256" s="353">
        <v>23</v>
      </c>
      <c r="B256" s="181"/>
      <c r="C256" s="197"/>
      <c r="D256" s="171"/>
      <c r="E256" s="198"/>
      <c r="F256" s="578"/>
      <c r="G256" s="578"/>
      <c r="H256" s="578"/>
      <c r="I256" s="329"/>
      <c r="J256" s="181"/>
      <c r="K256" s="181"/>
      <c r="L256" s="181"/>
      <c r="M256" s="181"/>
      <c r="N256" s="181"/>
      <c r="O256" s="181"/>
      <c r="P256" s="181"/>
      <c r="Q256" s="181"/>
    </row>
    <row r="257" spans="1:17" s="64" customFormat="1" ht="30.75" customHeight="1" x14ac:dyDescent="0.4">
      <c r="A257" s="353">
        <v>24</v>
      </c>
      <c r="B257" s="181"/>
      <c r="C257" s="197"/>
      <c r="D257" s="171"/>
      <c r="E257" s="198"/>
      <c r="F257" s="578"/>
      <c r="G257" s="578"/>
      <c r="H257" s="578"/>
      <c r="I257" s="329"/>
      <c r="J257" s="181"/>
      <c r="K257" s="181"/>
      <c r="L257" s="181"/>
      <c r="M257" s="181"/>
      <c r="N257" s="181"/>
      <c r="O257" s="181"/>
      <c r="P257" s="181"/>
      <c r="Q257" s="181"/>
    </row>
    <row r="258" spans="1:17" s="64" customFormat="1" ht="30.75" customHeight="1" x14ac:dyDescent="0.4">
      <c r="A258" s="353">
        <v>25</v>
      </c>
      <c r="B258" s="181"/>
      <c r="C258" s="197"/>
      <c r="D258" s="171"/>
      <c r="E258" s="198"/>
      <c r="F258" s="578"/>
      <c r="G258" s="578"/>
      <c r="H258" s="578"/>
      <c r="I258" s="329"/>
      <c r="J258" s="181"/>
      <c r="K258" s="181"/>
      <c r="L258" s="181"/>
      <c r="M258" s="181"/>
      <c r="N258" s="181"/>
      <c r="O258" s="181"/>
      <c r="P258" s="181"/>
      <c r="Q258" s="181"/>
    </row>
    <row r="259" spans="1:17" s="64" customFormat="1" ht="30.75" customHeight="1" x14ac:dyDescent="0.4">
      <c r="A259" s="353">
        <v>26</v>
      </c>
      <c r="B259" s="181"/>
      <c r="C259" s="197"/>
      <c r="D259" s="171"/>
      <c r="E259" s="198"/>
      <c r="F259" s="578"/>
      <c r="G259" s="578"/>
      <c r="H259" s="578"/>
      <c r="I259" s="329"/>
      <c r="J259" s="181"/>
      <c r="K259" s="181"/>
      <c r="L259" s="181"/>
      <c r="M259" s="181"/>
      <c r="N259" s="181"/>
      <c r="O259" s="181"/>
      <c r="P259" s="181"/>
      <c r="Q259" s="181"/>
    </row>
    <row r="260" spans="1:17" s="64" customFormat="1" ht="30.75" customHeight="1" x14ac:dyDescent="0.4">
      <c r="A260" s="353">
        <v>27</v>
      </c>
      <c r="B260" s="181"/>
      <c r="C260" s="197"/>
      <c r="D260" s="171"/>
      <c r="E260" s="198"/>
      <c r="F260" s="578"/>
      <c r="G260" s="578"/>
      <c r="H260" s="578"/>
      <c r="I260" s="329"/>
      <c r="J260" s="181"/>
      <c r="K260" s="181"/>
      <c r="L260" s="181"/>
      <c r="M260" s="181"/>
      <c r="N260" s="181"/>
      <c r="O260" s="181"/>
      <c r="P260" s="181"/>
      <c r="Q260" s="181"/>
    </row>
    <row r="261" spans="1:17" s="64" customFormat="1" ht="30.75" customHeight="1" x14ac:dyDescent="0.4">
      <c r="A261" s="353">
        <v>28</v>
      </c>
      <c r="B261" s="181"/>
      <c r="C261" s="197"/>
      <c r="D261" s="171"/>
      <c r="E261" s="198"/>
      <c r="F261" s="578"/>
      <c r="G261" s="578"/>
      <c r="H261" s="578"/>
      <c r="I261" s="329"/>
      <c r="J261" s="181"/>
      <c r="K261" s="181"/>
      <c r="L261" s="181"/>
      <c r="M261" s="181"/>
      <c r="N261" s="181"/>
      <c r="O261" s="181"/>
      <c r="P261" s="181"/>
      <c r="Q261" s="181"/>
    </row>
    <row r="262" spans="1:17" s="64" customFormat="1" ht="30.75" customHeight="1" x14ac:dyDescent="0.4">
      <c r="A262" s="353">
        <v>29</v>
      </c>
      <c r="B262" s="181"/>
      <c r="C262" s="197"/>
      <c r="D262" s="171"/>
      <c r="E262" s="198"/>
      <c r="F262" s="578"/>
      <c r="G262" s="578"/>
      <c r="H262" s="578"/>
      <c r="I262" s="329"/>
      <c r="J262" s="181"/>
      <c r="K262" s="181"/>
      <c r="L262" s="181"/>
      <c r="M262" s="181"/>
      <c r="N262" s="181"/>
      <c r="O262" s="181"/>
      <c r="P262" s="181"/>
      <c r="Q262" s="181"/>
    </row>
    <row r="263" spans="1:17" s="64" customFormat="1" ht="30.75" customHeight="1" x14ac:dyDescent="0.4">
      <c r="A263" s="353">
        <v>30</v>
      </c>
      <c r="B263" s="181"/>
      <c r="C263" s="206"/>
      <c r="D263" s="207"/>
      <c r="E263" s="252"/>
      <c r="F263" s="578"/>
      <c r="G263" s="578"/>
      <c r="H263" s="578"/>
      <c r="I263" s="330"/>
      <c r="J263" s="181"/>
      <c r="K263" s="181"/>
      <c r="L263" s="181"/>
      <c r="M263" s="181"/>
      <c r="N263" s="181"/>
      <c r="O263" s="181"/>
      <c r="P263" s="181"/>
      <c r="Q263" s="181"/>
    </row>
    <row r="264" spans="1:17" s="64" customFormat="1" ht="30.75" customHeight="1" x14ac:dyDescent="0.4">
      <c r="A264" s="353">
        <v>31</v>
      </c>
      <c r="B264" s="181"/>
      <c r="C264" s="206"/>
      <c r="D264" s="207"/>
      <c r="E264" s="252"/>
      <c r="F264" s="578"/>
      <c r="G264" s="578"/>
      <c r="H264" s="578"/>
      <c r="I264" s="330"/>
      <c r="J264" s="181"/>
      <c r="K264" s="181"/>
      <c r="L264" s="181"/>
      <c r="M264" s="181"/>
      <c r="N264" s="181"/>
      <c r="O264" s="181"/>
      <c r="P264" s="181"/>
      <c r="Q264" s="181"/>
    </row>
    <row r="265" spans="1:17" s="64" customFormat="1" ht="30.75" customHeight="1" x14ac:dyDescent="0.4">
      <c r="A265" s="353">
        <v>32</v>
      </c>
      <c r="B265" s="181"/>
      <c r="C265" s="206"/>
      <c r="D265" s="207"/>
      <c r="E265" s="252"/>
      <c r="F265" s="578"/>
      <c r="G265" s="578"/>
      <c r="H265" s="578"/>
      <c r="I265" s="330"/>
      <c r="J265" s="181"/>
      <c r="K265" s="181"/>
      <c r="L265" s="181"/>
      <c r="M265" s="181"/>
      <c r="N265" s="181"/>
      <c r="O265" s="181"/>
      <c r="P265" s="181"/>
      <c r="Q265" s="181"/>
    </row>
    <row r="266" spans="1:17" s="64" customFormat="1" ht="30.75" customHeight="1" x14ac:dyDescent="0.4">
      <c r="A266" s="353">
        <v>33</v>
      </c>
      <c r="B266" s="181"/>
      <c r="C266" s="206"/>
      <c r="D266" s="207"/>
      <c r="E266" s="252"/>
      <c r="F266" s="578"/>
      <c r="G266" s="578"/>
      <c r="H266" s="578"/>
      <c r="I266" s="330"/>
      <c r="J266" s="181"/>
      <c r="K266" s="181"/>
      <c r="L266" s="181"/>
      <c r="M266" s="181"/>
      <c r="N266" s="181"/>
      <c r="O266" s="181"/>
      <c r="P266" s="181"/>
      <c r="Q266" s="181"/>
    </row>
    <row r="267" spans="1:17" s="64" customFormat="1" ht="30.75" customHeight="1" x14ac:dyDescent="0.4">
      <c r="A267" s="353">
        <v>34</v>
      </c>
      <c r="B267" s="181"/>
      <c r="C267" s="206"/>
      <c r="D267" s="207"/>
      <c r="E267" s="252"/>
      <c r="F267" s="578"/>
      <c r="G267" s="578"/>
      <c r="H267" s="578"/>
      <c r="I267" s="330"/>
      <c r="J267" s="181"/>
      <c r="K267" s="181"/>
      <c r="L267" s="181"/>
      <c r="M267" s="181"/>
      <c r="N267" s="181"/>
      <c r="O267" s="181"/>
      <c r="P267" s="181"/>
      <c r="Q267" s="181"/>
    </row>
    <row r="268" spans="1:17" s="64" customFormat="1" ht="30.75" customHeight="1" x14ac:dyDescent="0.4">
      <c r="A268" s="353">
        <v>35</v>
      </c>
      <c r="B268" s="181"/>
      <c r="C268" s="206"/>
      <c r="D268" s="207"/>
      <c r="E268" s="252"/>
      <c r="F268" s="578"/>
      <c r="G268" s="578"/>
      <c r="H268" s="578"/>
      <c r="I268" s="330"/>
      <c r="J268" s="181"/>
      <c r="K268" s="181"/>
      <c r="L268" s="181"/>
      <c r="M268" s="181"/>
      <c r="N268" s="181"/>
      <c r="O268" s="181"/>
      <c r="P268" s="181"/>
      <c r="Q268" s="181"/>
    </row>
    <row r="269" spans="1:17" s="64" customFormat="1" ht="30.75" customHeight="1" x14ac:dyDescent="0.4">
      <c r="A269" s="353">
        <v>36</v>
      </c>
      <c r="B269" s="181"/>
      <c r="C269" s="206"/>
      <c r="D269" s="207"/>
      <c r="E269" s="252"/>
      <c r="F269" s="578"/>
      <c r="G269" s="578"/>
      <c r="H269" s="578"/>
      <c r="I269" s="330"/>
      <c r="J269" s="181"/>
      <c r="K269" s="181"/>
      <c r="L269" s="181"/>
      <c r="M269" s="181"/>
      <c r="N269" s="181"/>
      <c r="O269" s="181"/>
      <c r="P269" s="181"/>
      <c r="Q269" s="181"/>
    </row>
    <row r="270" spans="1:17" s="64" customFormat="1" ht="30.75" customHeight="1" x14ac:dyDescent="0.4">
      <c r="A270" s="353">
        <v>37</v>
      </c>
      <c r="B270" s="181"/>
      <c r="C270" s="206"/>
      <c r="D270" s="207"/>
      <c r="E270" s="252"/>
      <c r="F270" s="578"/>
      <c r="G270" s="578"/>
      <c r="H270" s="578"/>
      <c r="I270" s="330"/>
      <c r="J270" s="181"/>
      <c r="K270" s="181"/>
      <c r="L270" s="181"/>
      <c r="M270" s="181"/>
      <c r="N270" s="181"/>
      <c r="O270" s="181"/>
      <c r="P270" s="181"/>
      <c r="Q270" s="181"/>
    </row>
    <row r="271" spans="1:17" s="64" customFormat="1" ht="30.75" customHeight="1" x14ac:dyDescent="0.4">
      <c r="A271" s="353">
        <v>38</v>
      </c>
      <c r="B271" s="181"/>
      <c r="C271" s="206"/>
      <c r="D271" s="207"/>
      <c r="E271" s="252"/>
      <c r="F271" s="578"/>
      <c r="G271" s="578"/>
      <c r="H271" s="578"/>
      <c r="I271" s="330"/>
      <c r="J271" s="181"/>
      <c r="K271" s="181"/>
      <c r="L271" s="181"/>
      <c r="M271" s="181"/>
      <c r="N271" s="181"/>
      <c r="O271" s="181"/>
      <c r="P271" s="181"/>
      <c r="Q271" s="181"/>
    </row>
    <row r="272" spans="1:17" s="64" customFormat="1" ht="30.75" customHeight="1" x14ac:dyDescent="0.4">
      <c r="A272" s="353">
        <v>39</v>
      </c>
      <c r="B272" s="181"/>
      <c r="C272" s="206"/>
      <c r="D272" s="207"/>
      <c r="E272" s="252"/>
      <c r="F272" s="578"/>
      <c r="G272" s="578"/>
      <c r="H272" s="578"/>
      <c r="I272" s="330"/>
      <c r="J272" s="181"/>
      <c r="K272" s="181"/>
      <c r="L272" s="181"/>
      <c r="M272" s="181"/>
      <c r="N272" s="181"/>
      <c r="O272" s="181"/>
      <c r="P272" s="181"/>
      <c r="Q272" s="181"/>
    </row>
    <row r="273" spans="1:17" s="64" customFormat="1" ht="30.75" customHeight="1" x14ac:dyDescent="0.4">
      <c r="A273" s="353">
        <v>40</v>
      </c>
      <c r="B273" s="181"/>
      <c r="C273" s="206"/>
      <c r="D273" s="207"/>
      <c r="E273" s="252"/>
      <c r="F273" s="578"/>
      <c r="G273" s="578"/>
      <c r="H273" s="578"/>
      <c r="I273" s="330"/>
      <c r="J273" s="181"/>
      <c r="K273" s="181"/>
      <c r="L273" s="181"/>
      <c r="M273" s="181"/>
      <c r="N273" s="181"/>
      <c r="O273" s="181"/>
      <c r="P273" s="181"/>
      <c r="Q273" s="181"/>
    </row>
    <row r="274" spans="1:17" s="64" customFormat="1" ht="30.75" customHeight="1" x14ac:dyDescent="0.4">
      <c r="A274" s="353">
        <v>41</v>
      </c>
      <c r="B274" s="181"/>
      <c r="C274" s="206"/>
      <c r="D274" s="207"/>
      <c r="E274" s="252"/>
      <c r="F274" s="578"/>
      <c r="G274" s="578"/>
      <c r="H274" s="578"/>
      <c r="I274" s="330"/>
      <c r="J274" s="181"/>
      <c r="K274" s="181"/>
      <c r="L274" s="181"/>
      <c r="M274" s="181"/>
      <c r="N274" s="181"/>
      <c r="O274" s="181"/>
      <c r="P274" s="181"/>
      <c r="Q274" s="181"/>
    </row>
    <row r="275" spans="1:17" s="64" customFormat="1" ht="30.75" customHeight="1" x14ac:dyDescent="0.4">
      <c r="A275" s="353">
        <v>42</v>
      </c>
      <c r="B275" s="181"/>
      <c r="C275" s="206"/>
      <c r="D275" s="207"/>
      <c r="E275" s="252"/>
      <c r="F275" s="578"/>
      <c r="G275" s="578"/>
      <c r="H275" s="578"/>
      <c r="I275" s="330"/>
      <c r="J275" s="181"/>
      <c r="K275" s="181"/>
      <c r="L275" s="181"/>
      <c r="M275" s="181"/>
      <c r="N275" s="181"/>
      <c r="O275" s="181"/>
      <c r="P275" s="181"/>
      <c r="Q275" s="181"/>
    </row>
    <row r="276" spans="1:17" s="64" customFormat="1" ht="30.75" customHeight="1" x14ac:dyDescent="0.4">
      <c r="A276" s="353">
        <v>43</v>
      </c>
      <c r="B276" s="181"/>
      <c r="C276" s="197"/>
      <c r="D276" s="171"/>
      <c r="E276" s="198"/>
      <c r="F276" s="578"/>
      <c r="G276" s="578"/>
      <c r="H276" s="578"/>
      <c r="I276" s="329"/>
      <c r="J276" s="181"/>
      <c r="K276" s="181"/>
      <c r="L276" s="181"/>
      <c r="M276" s="181"/>
      <c r="N276" s="181"/>
      <c r="O276" s="181"/>
      <c r="P276" s="181"/>
      <c r="Q276" s="181"/>
    </row>
    <row r="277" spans="1:17" s="64" customFormat="1" ht="30.75" customHeight="1" x14ac:dyDescent="0.4">
      <c r="A277" s="353">
        <v>44</v>
      </c>
      <c r="B277" s="181"/>
      <c r="C277" s="197"/>
      <c r="D277" s="171"/>
      <c r="E277" s="198"/>
      <c r="F277" s="578"/>
      <c r="G277" s="578"/>
      <c r="H277" s="578"/>
      <c r="I277" s="329"/>
      <c r="J277" s="181"/>
      <c r="K277" s="181"/>
      <c r="L277" s="181"/>
      <c r="M277" s="181"/>
      <c r="N277" s="181"/>
      <c r="O277" s="181"/>
      <c r="P277" s="181"/>
      <c r="Q277" s="181"/>
    </row>
    <row r="278" spans="1:17" s="64" customFormat="1" ht="30.75" customHeight="1" x14ac:dyDescent="0.4">
      <c r="A278" s="353">
        <v>45</v>
      </c>
      <c r="B278" s="181"/>
      <c r="C278" s="197"/>
      <c r="D278" s="171"/>
      <c r="E278" s="198"/>
      <c r="F278" s="578"/>
      <c r="G278" s="578"/>
      <c r="H278" s="578"/>
      <c r="I278" s="329"/>
      <c r="J278" s="181"/>
      <c r="K278" s="181"/>
      <c r="L278" s="181"/>
      <c r="M278" s="181"/>
      <c r="N278" s="181"/>
      <c r="O278" s="181"/>
      <c r="P278" s="181"/>
      <c r="Q278" s="181"/>
    </row>
    <row r="279" spans="1:17" s="64" customFormat="1" ht="30.75" customHeight="1" x14ac:dyDescent="0.4">
      <c r="A279" s="353">
        <v>46</v>
      </c>
      <c r="B279" s="181"/>
      <c r="C279" s="206"/>
      <c r="D279" s="207"/>
      <c r="E279" s="252"/>
      <c r="F279" s="578"/>
      <c r="G279" s="578"/>
      <c r="H279" s="578"/>
      <c r="I279" s="330"/>
      <c r="J279" s="181"/>
      <c r="K279" s="181"/>
      <c r="L279" s="181"/>
      <c r="M279" s="181"/>
      <c r="N279" s="181"/>
      <c r="O279" s="181"/>
      <c r="P279" s="181"/>
      <c r="Q279" s="181"/>
    </row>
    <row r="280" spans="1:17" s="64" customFormat="1" ht="30.75" customHeight="1" x14ac:dyDescent="0.4">
      <c r="A280" s="353">
        <v>47</v>
      </c>
      <c r="B280" s="181"/>
      <c r="C280" s="206"/>
      <c r="D280" s="207"/>
      <c r="E280" s="252"/>
      <c r="F280" s="578"/>
      <c r="G280" s="578"/>
      <c r="H280" s="578"/>
      <c r="I280" s="330"/>
      <c r="J280" s="181"/>
      <c r="K280" s="181"/>
      <c r="L280" s="181"/>
      <c r="M280" s="181"/>
      <c r="N280" s="181"/>
      <c r="O280" s="181"/>
      <c r="P280" s="181"/>
      <c r="Q280" s="181"/>
    </row>
    <row r="281" spans="1:17" s="64" customFormat="1" ht="30.75" customHeight="1" x14ac:dyDescent="0.4">
      <c r="A281" s="353">
        <v>48</v>
      </c>
      <c r="B281" s="181"/>
      <c r="C281" s="206"/>
      <c r="D281" s="207"/>
      <c r="E281" s="252"/>
      <c r="F281" s="578"/>
      <c r="G281" s="578"/>
      <c r="H281" s="578"/>
      <c r="I281" s="330"/>
      <c r="J281" s="181"/>
      <c r="K281" s="181"/>
      <c r="L281" s="181"/>
      <c r="M281" s="181"/>
      <c r="N281" s="181"/>
      <c r="O281" s="181"/>
      <c r="P281" s="181"/>
      <c r="Q281" s="181"/>
    </row>
    <row r="282" spans="1:17" s="64" customFormat="1" ht="30.75" customHeight="1" x14ac:dyDescent="0.4">
      <c r="A282" s="353">
        <v>49</v>
      </c>
      <c r="B282" s="181"/>
      <c r="C282" s="206"/>
      <c r="D282" s="207"/>
      <c r="E282" s="252"/>
      <c r="F282" s="578"/>
      <c r="G282" s="578"/>
      <c r="H282" s="578"/>
      <c r="I282" s="330"/>
      <c r="J282" s="181"/>
      <c r="K282" s="181"/>
      <c r="L282" s="181"/>
      <c r="M282" s="181"/>
      <c r="N282" s="181"/>
      <c r="O282" s="181"/>
      <c r="P282" s="181"/>
      <c r="Q282" s="181"/>
    </row>
    <row r="283" spans="1:17" s="64" customFormat="1" ht="30.75" customHeight="1" thickBot="1" x14ac:dyDescent="0.45">
      <c r="A283" s="353">
        <v>50</v>
      </c>
      <c r="B283" s="181"/>
      <c r="C283" s="206"/>
      <c r="D283" s="207"/>
      <c r="E283" s="252"/>
      <c r="F283" s="708"/>
      <c r="G283" s="708"/>
      <c r="H283" s="708"/>
      <c r="I283" s="330"/>
      <c r="J283" s="181"/>
      <c r="K283" s="181"/>
      <c r="L283" s="181"/>
      <c r="M283" s="181"/>
      <c r="N283" s="181"/>
      <c r="O283" s="181"/>
      <c r="P283" s="181"/>
      <c r="Q283" s="181"/>
    </row>
    <row r="284" spans="1:17" s="64" customFormat="1" ht="30.75" customHeight="1" thickBot="1" x14ac:dyDescent="0.45">
      <c r="B284" s="181"/>
      <c r="C284" s="517" t="s">
        <v>877</v>
      </c>
      <c r="D284" s="518"/>
      <c r="E284" s="518"/>
      <c r="F284" s="518"/>
      <c r="G284" s="518"/>
      <c r="H284" s="519"/>
      <c r="I284" s="251">
        <f>+SUM(I234:I283)</f>
        <v>0</v>
      </c>
      <c r="J284" s="181"/>
      <c r="K284" s="181"/>
      <c r="L284" s="181"/>
      <c r="M284" s="181"/>
      <c r="N284" s="181"/>
      <c r="O284" s="181"/>
      <c r="P284" s="181"/>
      <c r="Q284" s="181"/>
    </row>
    <row r="285" spans="1:17" s="64" customFormat="1" ht="9.75" customHeight="1" x14ac:dyDescent="0.4">
      <c r="B285" s="181"/>
      <c r="C285" s="181"/>
      <c r="D285" s="181"/>
      <c r="E285" s="181"/>
      <c r="F285" s="181"/>
      <c r="G285" s="181"/>
      <c r="H285" s="181"/>
      <c r="I285" s="181"/>
      <c r="J285" s="181"/>
      <c r="K285" s="181"/>
      <c r="L285" s="181"/>
      <c r="M285" s="181"/>
      <c r="N285" s="181"/>
      <c r="O285" s="181"/>
      <c r="P285" s="181"/>
      <c r="Q285" s="181"/>
    </row>
    <row r="286" spans="1:17" s="64" customFormat="1" ht="1.5" customHeight="1" x14ac:dyDescent="0.4">
      <c r="B286" s="181"/>
      <c r="C286" s="181"/>
      <c r="D286" s="181"/>
      <c r="E286" s="181"/>
      <c r="F286" s="181"/>
      <c r="G286" s="181"/>
      <c r="H286" s="181"/>
      <c r="I286" s="181"/>
      <c r="J286" s="181"/>
      <c r="K286" s="181"/>
      <c r="L286" s="181"/>
      <c r="M286" s="181"/>
      <c r="N286" s="181"/>
      <c r="O286" s="181"/>
      <c r="P286" s="181"/>
      <c r="Q286" s="181"/>
    </row>
    <row r="287" spans="1:17" s="64" customFormat="1" ht="21.75" customHeight="1" x14ac:dyDescent="0.4">
      <c r="B287" s="181"/>
      <c r="C287" s="181"/>
      <c r="D287" s="181"/>
      <c r="E287" s="181"/>
      <c r="F287" s="181"/>
      <c r="G287" s="181"/>
      <c r="H287" s="181"/>
      <c r="I287" s="181"/>
      <c r="J287" s="181"/>
      <c r="K287" s="181"/>
      <c r="L287" s="181"/>
      <c r="M287" s="181"/>
      <c r="N287" s="181"/>
      <c r="O287" s="181"/>
      <c r="P287" s="181"/>
      <c r="Q287" s="181"/>
    </row>
    <row r="288" spans="1:17" s="64" customFormat="1" ht="28.5" customHeight="1" x14ac:dyDescent="0.4">
      <c r="B288" s="181"/>
      <c r="C288" s="311" t="s">
        <v>1147</v>
      </c>
      <c r="D288" s="181"/>
      <c r="E288" s="181"/>
      <c r="F288" s="181"/>
      <c r="G288" s="181"/>
      <c r="H288" s="181"/>
      <c r="I288" s="181"/>
      <c r="J288" s="181"/>
      <c r="K288" s="181"/>
      <c r="L288" s="181"/>
      <c r="M288" s="181"/>
      <c r="N288" s="181"/>
      <c r="O288" s="181"/>
      <c r="P288" s="181"/>
      <c r="Q288" s="181"/>
    </row>
    <row r="289" spans="2:17" s="64" customFormat="1" ht="24" customHeight="1" x14ac:dyDescent="0.4">
      <c r="B289" s="181"/>
      <c r="C289" s="186" t="s">
        <v>1199</v>
      </c>
      <c r="D289" s="181"/>
      <c r="E289" s="181"/>
      <c r="F289" s="181"/>
      <c r="G289" s="181"/>
      <c r="H289" s="181"/>
      <c r="I289" s="181"/>
      <c r="J289" s="181"/>
      <c r="K289" s="181"/>
      <c r="L289" s="181"/>
      <c r="M289" s="181"/>
      <c r="N289" s="181"/>
      <c r="O289" s="181"/>
      <c r="P289" s="181"/>
      <c r="Q289" s="181"/>
    </row>
    <row r="290" spans="2:17" s="64" customFormat="1" ht="21.75" customHeight="1" thickBot="1" x14ac:dyDescent="0.45">
      <c r="B290" s="181"/>
      <c r="C290" s="186"/>
      <c r="D290" s="181"/>
      <c r="E290" s="181"/>
      <c r="F290" s="181"/>
      <c r="G290" s="181"/>
      <c r="H290" s="181"/>
      <c r="I290" s="181"/>
      <c r="J290" s="181"/>
      <c r="K290" s="181"/>
      <c r="L290" s="181"/>
      <c r="M290" s="181"/>
      <c r="N290" s="181"/>
      <c r="O290" s="181"/>
      <c r="P290" s="181"/>
      <c r="Q290" s="181"/>
    </row>
    <row r="291" spans="2:17" s="64" customFormat="1" ht="57.6" customHeight="1" thickBot="1" x14ac:dyDescent="0.45">
      <c r="B291" s="181"/>
      <c r="C291" s="715" t="s">
        <v>920</v>
      </c>
      <c r="D291" s="585"/>
      <c r="E291" s="203"/>
      <c r="F291" s="181"/>
      <c r="G291" s="181"/>
      <c r="H291" s="181"/>
      <c r="I291" s="181"/>
      <c r="J291" s="181"/>
      <c r="K291" s="181"/>
      <c r="L291" s="181"/>
      <c r="M291" s="181"/>
      <c r="N291" s="181"/>
      <c r="O291" s="181"/>
      <c r="P291" s="181"/>
      <c r="Q291" s="181"/>
    </row>
    <row r="292" spans="2:17" s="64" customFormat="1" ht="9" customHeight="1" thickBot="1" x14ac:dyDescent="0.45">
      <c r="B292" s="181"/>
      <c r="C292" s="181"/>
      <c r="D292" s="181"/>
      <c r="E292" s="181"/>
      <c r="F292" s="181"/>
      <c r="G292" s="181"/>
      <c r="H292" s="181"/>
      <c r="I292" s="181"/>
      <c r="J292" s="181"/>
      <c r="K292" s="181"/>
      <c r="L292" s="181"/>
      <c r="M292" s="181"/>
      <c r="N292" s="181"/>
      <c r="O292" s="181"/>
      <c r="P292" s="181"/>
      <c r="Q292" s="181"/>
    </row>
    <row r="293" spans="2:17" s="64" customFormat="1" ht="51" customHeight="1" x14ac:dyDescent="0.4">
      <c r="B293" s="181"/>
      <c r="C293" s="725" t="s">
        <v>902</v>
      </c>
      <c r="D293" s="726"/>
      <c r="E293" s="726"/>
      <c r="F293" s="727" t="str">
        <f>+IF(Q1=1,IF(様式１!F5="",IF(様式１!K3="","",様式１!K3),様式１!F5),"")</f>
        <v/>
      </c>
      <c r="G293" s="727"/>
      <c r="H293" s="727"/>
      <c r="I293" s="727"/>
      <c r="J293" s="727"/>
      <c r="K293" s="727"/>
      <c r="L293" s="728"/>
      <c r="M293" s="181"/>
      <c r="N293" s="181"/>
      <c r="O293" s="181"/>
      <c r="P293" s="181"/>
      <c r="Q293" s="181"/>
    </row>
    <row r="294" spans="2:17" s="64" customFormat="1" ht="51" customHeight="1" thickBot="1" x14ac:dyDescent="0.45">
      <c r="B294" s="181"/>
      <c r="C294" s="723" t="s">
        <v>687</v>
      </c>
      <c r="D294" s="724"/>
      <c r="E294" s="724"/>
      <c r="F294" s="721"/>
      <c r="G294" s="721"/>
      <c r="H294" s="721"/>
      <c r="I294" s="721"/>
      <c r="J294" s="721"/>
      <c r="K294" s="721"/>
      <c r="L294" s="722"/>
      <c r="M294" s="181"/>
      <c r="N294" s="181"/>
      <c r="O294" s="181"/>
      <c r="P294" s="181"/>
      <c r="Q294" s="181"/>
    </row>
    <row r="295" spans="2:17" s="64" customFormat="1" ht="51" customHeight="1" thickBot="1" x14ac:dyDescent="0.45">
      <c r="B295" s="181"/>
      <c r="C295" s="693" t="s">
        <v>680</v>
      </c>
      <c r="D295" s="694"/>
      <c r="E295" s="204" t="s">
        <v>688</v>
      </c>
      <c r="F295" s="699"/>
      <c r="G295" s="699"/>
      <c r="H295" s="699"/>
      <c r="I295" s="699"/>
      <c r="J295" s="699"/>
      <c r="K295" s="699"/>
      <c r="L295" s="700"/>
      <c r="M295" s="181"/>
      <c r="N295" s="181"/>
      <c r="O295" s="181"/>
      <c r="P295" s="181"/>
      <c r="Q295" s="181"/>
    </row>
    <row r="296" spans="2:17" s="64" customFormat="1" ht="51" customHeight="1" thickBot="1" x14ac:dyDescent="0.45">
      <c r="B296" s="181"/>
      <c r="C296" s="693" t="s">
        <v>685</v>
      </c>
      <c r="D296" s="694"/>
      <c r="E296" s="204" t="s">
        <v>688</v>
      </c>
      <c r="F296" s="699"/>
      <c r="G296" s="699"/>
      <c r="H296" s="699"/>
      <c r="I296" s="699"/>
      <c r="J296" s="699"/>
      <c r="K296" s="699"/>
      <c r="L296" s="700"/>
      <c r="M296" s="181"/>
      <c r="N296" s="181"/>
      <c r="O296" s="181"/>
      <c r="P296" s="181"/>
      <c r="Q296" s="181"/>
    </row>
    <row r="297" spans="2:17" s="64" customFormat="1" ht="51" customHeight="1" thickBot="1" x14ac:dyDescent="0.45">
      <c r="B297" s="181"/>
      <c r="C297" s="693" t="s">
        <v>686</v>
      </c>
      <c r="D297" s="695"/>
      <c r="E297" s="205" t="s">
        <v>688</v>
      </c>
      <c r="F297" s="701"/>
      <c r="G297" s="701"/>
      <c r="H297" s="701"/>
      <c r="I297" s="701"/>
      <c r="J297" s="701"/>
      <c r="K297" s="701"/>
      <c r="L297" s="702"/>
      <c r="M297" s="181"/>
      <c r="N297" s="181"/>
      <c r="O297" s="181"/>
      <c r="P297" s="181"/>
      <c r="Q297" s="181"/>
    </row>
    <row r="298" spans="2:17" s="64" customFormat="1" ht="11.25" customHeight="1" x14ac:dyDescent="0.4">
      <c r="B298" s="181"/>
      <c r="C298" s="181"/>
      <c r="D298" s="181"/>
      <c r="E298" s="181"/>
      <c r="F298" s="181"/>
      <c r="G298" s="181"/>
      <c r="H298" s="181"/>
      <c r="I298" s="181"/>
      <c r="J298" s="181"/>
      <c r="K298" s="181"/>
      <c r="L298" s="181"/>
      <c r="M298" s="181"/>
      <c r="N298" s="181"/>
      <c r="O298" s="181"/>
      <c r="P298" s="181"/>
      <c r="Q298" s="181"/>
    </row>
    <row r="299" spans="2:17" s="64" customFormat="1" ht="21.75" customHeight="1" x14ac:dyDescent="0.4">
      <c r="B299" s="181"/>
      <c r="C299" s="181"/>
      <c r="D299" s="181"/>
      <c r="E299" s="181"/>
      <c r="F299" s="181"/>
      <c r="G299" s="181"/>
      <c r="H299" s="181"/>
      <c r="I299" s="181"/>
      <c r="J299" s="181"/>
      <c r="K299" s="181"/>
      <c r="L299" s="181"/>
      <c r="M299" s="181"/>
      <c r="N299" s="181"/>
      <c r="O299" s="181"/>
      <c r="P299" s="181"/>
      <c r="Q299" s="181"/>
    </row>
    <row r="300" spans="2:17" s="64" customFormat="1" ht="28.5" customHeight="1" x14ac:dyDescent="0.4">
      <c r="B300" s="181"/>
      <c r="C300" s="312" t="s">
        <v>1149</v>
      </c>
      <c r="D300" s="181"/>
      <c r="E300" s="181"/>
      <c r="F300" s="181"/>
      <c r="G300" s="181"/>
      <c r="H300" s="181"/>
      <c r="I300" s="181"/>
      <c r="J300" s="181"/>
      <c r="K300" s="181"/>
      <c r="L300" s="181"/>
      <c r="M300" s="181"/>
      <c r="N300" s="181"/>
      <c r="O300" s="181"/>
      <c r="P300" s="181"/>
      <c r="Q300" s="181"/>
    </row>
    <row r="301" spans="2:17" s="64" customFormat="1" ht="24" customHeight="1" x14ac:dyDescent="0.4">
      <c r="B301" s="181"/>
      <c r="C301" s="186" t="s">
        <v>691</v>
      </c>
      <c r="D301" s="181"/>
      <c r="E301" s="181"/>
      <c r="F301" s="181"/>
      <c r="G301" s="181"/>
      <c r="H301" s="181"/>
      <c r="I301" s="181"/>
      <c r="J301" s="181"/>
      <c r="K301" s="181"/>
      <c r="L301" s="181"/>
      <c r="M301" s="181"/>
      <c r="N301" s="181"/>
      <c r="O301" s="181"/>
      <c r="P301" s="181"/>
      <c r="Q301" s="181"/>
    </row>
    <row r="302" spans="2:17" s="64" customFormat="1" ht="21.75" customHeight="1" x14ac:dyDescent="0.4">
      <c r="B302" s="181"/>
      <c r="C302" s="186"/>
      <c r="D302" s="181"/>
      <c r="E302" s="181"/>
      <c r="F302" s="181"/>
      <c r="G302" s="181"/>
      <c r="H302" s="181"/>
      <c r="I302" s="181"/>
      <c r="J302" s="181"/>
      <c r="K302" s="181"/>
      <c r="L302" s="181"/>
      <c r="M302" s="181"/>
      <c r="N302" s="181"/>
      <c r="O302" s="181"/>
      <c r="P302" s="181"/>
      <c r="Q302" s="181"/>
    </row>
    <row r="303" spans="2:17" s="64" customFormat="1" ht="24" customHeight="1" thickBot="1" x14ac:dyDescent="0.45">
      <c r="B303" s="181"/>
      <c r="C303" s="186" t="s">
        <v>689</v>
      </c>
      <c r="D303" s="181"/>
      <c r="E303" s="181"/>
      <c r="F303" s="181"/>
      <c r="G303" s="181"/>
      <c r="H303" s="181"/>
      <c r="I303" s="181"/>
      <c r="J303" s="181"/>
      <c r="K303" s="181"/>
      <c r="L303" s="181"/>
      <c r="M303" s="181"/>
      <c r="N303" s="181"/>
      <c r="O303" s="181"/>
      <c r="P303" s="181"/>
      <c r="Q303" s="181"/>
    </row>
    <row r="304" spans="2:17" s="64" customFormat="1" ht="51" customHeight="1" thickBot="1" x14ac:dyDescent="0.45">
      <c r="B304" s="181"/>
      <c r="C304" s="532" t="s">
        <v>904</v>
      </c>
      <c r="D304" s="518"/>
      <c r="E304" s="520"/>
      <c r="F304" s="696" t="str">
        <f>+IF(様式６!F295="","",様式６!F295)</f>
        <v/>
      </c>
      <c r="G304" s="696"/>
      <c r="H304" s="696"/>
      <c r="I304" s="697"/>
      <c r="J304" s="181"/>
      <c r="K304" s="181"/>
      <c r="L304" s="181"/>
      <c r="M304" s="181"/>
      <c r="N304" s="181"/>
      <c r="O304" s="181"/>
      <c r="P304" s="181"/>
      <c r="Q304" s="181"/>
    </row>
    <row r="305" spans="1:17" s="64" customFormat="1" ht="9" customHeight="1" thickBot="1" x14ac:dyDescent="0.45">
      <c r="B305" s="181"/>
      <c r="C305" s="181"/>
      <c r="D305" s="181"/>
      <c r="E305" s="181"/>
      <c r="F305" s="181"/>
      <c r="G305" s="181"/>
      <c r="H305" s="181"/>
      <c r="I305" s="181"/>
      <c r="J305" s="181"/>
      <c r="K305" s="181"/>
      <c r="L305" s="181"/>
      <c r="M305" s="181"/>
      <c r="N305" s="181"/>
      <c r="O305" s="181"/>
      <c r="P305" s="181"/>
      <c r="Q305" s="181"/>
    </row>
    <row r="306" spans="1:17" s="64" customFormat="1" ht="26.25" customHeight="1" x14ac:dyDescent="0.4">
      <c r="B306" s="183">
        <f>+SUM(B307:B322)</f>
        <v>0</v>
      </c>
      <c r="C306" s="579" t="s">
        <v>690</v>
      </c>
      <c r="D306" s="580"/>
      <c r="E306" s="580"/>
      <c r="F306" s="580"/>
      <c r="G306" s="580"/>
      <c r="H306" s="580"/>
      <c r="I306" s="581"/>
      <c r="J306" s="181"/>
      <c r="K306" s="181"/>
      <c r="L306" s="181"/>
      <c r="M306" s="181"/>
      <c r="N306" s="181"/>
      <c r="O306" s="181"/>
      <c r="P306" s="181"/>
      <c r="Q306" s="181"/>
    </row>
    <row r="307" spans="1:17" s="64" customFormat="1" ht="69" customHeight="1" x14ac:dyDescent="0.4">
      <c r="B307" s="183">
        <f>+IF(COUNT(I308:I322)=COUNT(I522:I563),0,1)</f>
        <v>0</v>
      </c>
      <c r="C307" s="194" t="s">
        <v>628</v>
      </c>
      <c r="D307" s="193" t="s">
        <v>922</v>
      </c>
      <c r="E307" s="193" t="s">
        <v>923</v>
      </c>
      <c r="F307" s="698" t="s">
        <v>673</v>
      </c>
      <c r="G307" s="510"/>
      <c r="H307" s="642"/>
      <c r="I307" s="164" t="s">
        <v>1143</v>
      </c>
      <c r="J307" s="181"/>
      <c r="K307" s="181"/>
      <c r="L307" s="181"/>
      <c r="M307" s="181"/>
      <c r="N307" s="181"/>
      <c r="O307" s="181"/>
      <c r="P307" s="181"/>
      <c r="Q307" s="181"/>
    </row>
    <row r="308" spans="1:17" s="64" customFormat="1" ht="29.25" customHeight="1" x14ac:dyDescent="0.4">
      <c r="A308" s="353">
        <v>1</v>
      </c>
      <c r="B308" s="181"/>
      <c r="C308" s="196"/>
      <c r="D308" s="165"/>
      <c r="E308" s="253"/>
      <c r="F308" s="737"/>
      <c r="G308" s="738"/>
      <c r="H308" s="739"/>
      <c r="I308" s="328"/>
      <c r="J308" s="181"/>
      <c r="K308" s="181"/>
      <c r="L308" s="181"/>
      <c r="M308" s="181"/>
      <c r="N308" s="181"/>
      <c r="O308" s="181"/>
      <c r="P308" s="181"/>
      <c r="Q308" s="181"/>
    </row>
    <row r="309" spans="1:17" s="64" customFormat="1" ht="29.25" customHeight="1" x14ac:dyDescent="0.4">
      <c r="A309" s="353">
        <v>2</v>
      </c>
      <c r="B309" s="181"/>
      <c r="C309" s="197"/>
      <c r="D309" s="171"/>
      <c r="E309" s="198"/>
      <c r="F309" s="703"/>
      <c r="G309" s="704"/>
      <c r="H309" s="705"/>
      <c r="I309" s="329"/>
      <c r="J309" s="181"/>
      <c r="K309" s="181"/>
      <c r="L309" s="181"/>
      <c r="M309" s="181"/>
      <c r="N309" s="181"/>
      <c r="O309" s="181"/>
      <c r="P309" s="181"/>
      <c r="Q309" s="181"/>
    </row>
    <row r="310" spans="1:17" s="64" customFormat="1" ht="29.25" customHeight="1" x14ac:dyDescent="0.4">
      <c r="A310" s="353">
        <v>3</v>
      </c>
      <c r="B310" s="181"/>
      <c r="C310" s="197"/>
      <c r="D310" s="171"/>
      <c r="E310" s="198"/>
      <c r="F310" s="703"/>
      <c r="G310" s="704"/>
      <c r="H310" s="705"/>
      <c r="I310" s="329"/>
      <c r="J310" s="181"/>
      <c r="K310" s="181"/>
      <c r="L310" s="181"/>
      <c r="M310" s="181"/>
      <c r="N310" s="181"/>
      <c r="O310" s="181"/>
      <c r="P310" s="181"/>
      <c r="Q310" s="181"/>
    </row>
    <row r="311" spans="1:17" s="64" customFormat="1" ht="29.25" customHeight="1" x14ac:dyDescent="0.4">
      <c r="A311" s="353">
        <v>4</v>
      </c>
      <c r="B311" s="181"/>
      <c r="C311" s="197"/>
      <c r="D311" s="171"/>
      <c r="E311" s="198"/>
      <c r="F311" s="703"/>
      <c r="G311" s="704"/>
      <c r="H311" s="705"/>
      <c r="I311" s="329"/>
      <c r="J311" s="181"/>
      <c r="K311" s="181"/>
      <c r="L311" s="181"/>
      <c r="M311" s="181"/>
      <c r="N311" s="181"/>
      <c r="O311" s="181"/>
      <c r="P311" s="181"/>
      <c r="Q311" s="181"/>
    </row>
    <row r="312" spans="1:17" s="64" customFormat="1" ht="29.25" customHeight="1" x14ac:dyDescent="0.4">
      <c r="A312" s="353">
        <v>5</v>
      </c>
      <c r="B312" s="181"/>
      <c r="C312" s="197"/>
      <c r="D312" s="171"/>
      <c r="E312" s="198"/>
      <c r="F312" s="703"/>
      <c r="G312" s="704"/>
      <c r="H312" s="705"/>
      <c r="I312" s="329"/>
      <c r="J312" s="181"/>
      <c r="K312" s="181"/>
      <c r="L312" s="181"/>
      <c r="M312" s="181"/>
      <c r="N312" s="181"/>
      <c r="O312" s="181"/>
      <c r="P312" s="181"/>
      <c r="Q312" s="181"/>
    </row>
    <row r="313" spans="1:17" s="64" customFormat="1" ht="29.25" customHeight="1" x14ac:dyDescent="0.4">
      <c r="A313" s="353">
        <v>6</v>
      </c>
      <c r="B313" s="181"/>
      <c r="C313" s="197"/>
      <c r="D313" s="171"/>
      <c r="E313" s="198"/>
      <c r="F313" s="703"/>
      <c r="G313" s="704"/>
      <c r="H313" s="705"/>
      <c r="I313" s="329"/>
      <c r="J313" s="181"/>
      <c r="K313" s="181"/>
      <c r="L313" s="181"/>
      <c r="M313" s="181"/>
      <c r="N313" s="181"/>
      <c r="O313" s="181"/>
      <c r="P313" s="181"/>
      <c r="Q313" s="181"/>
    </row>
    <row r="314" spans="1:17" s="64" customFormat="1" ht="29.25" customHeight="1" x14ac:dyDescent="0.4">
      <c r="A314" s="353">
        <v>7</v>
      </c>
      <c r="B314" s="181"/>
      <c r="C314" s="197"/>
      <c r="D314" s="171"/>
      <c r="E314" s="198"/>
      <c r="F314" s="703"/>
      <c r="G314" s="704"/>
      <c r="H314" s="705"/>
      <c r="I314" s="329"/>
      <c r="J314" s="181"/>
      <c r="K314" s="181"/>
      <c r="L314" s="181"/>
      <c r="M314" s="181"/>
      <c r="N314" s="181"/>
      <c r="O314" s="181"/>
      <c r="P314" s="181"/>
      <c r="Q314" s="181"/>
    </row>
    <row r="315" spans="1:17" s="64" customFormat="1" ht="29.25" customHeight="1" x14ac:dyDescent="0.4">
      <c r="A315" s="353">
        <v>8</v>
      </c>
      <c r="B315" s="181"/>
      <c r="C315" s="197"/>
      <c r="D315" s="171"/>
      <c r="E315" s="198"/>
      <c r="F315" s="703"/>
      <c r="G315" s="704"/>
      <c r="H315" s="705"/>
      <c r="I315" s="329"/>
      <c r="J315" s="181"/>
      <c r="K315" s="181"/>
      <c r="L315" s="181"/>
      <c r="M315" s="181"/>
      <c r="N315" s="181"/>
      <c r="O315" s="181"/>
      <c r="P315" s="181"/>
      <c r="Q315" s="181"/>
    </row>
    <row r="316" spans="1:17" s="64" customFormat="1" ht="29.25" customHeight="1" x14ac:dyDescent="0.4">
      <c r="A316" s="353">
        <v>9</v>
      </c>
      <c r="B316" s="181"/>
      <c r="C316" s="197"/>
      <c r="D316" s="171"/>
      <c r="E316" s="198"/>
      <c r="F316" s="703"/>
      <c r="G316" s="704"/>
      <c r="H316" s="705"/>
      <c r="I316" s="329"/>
      <c r="J316" s="181"/>
      <c r="K316" s="181"/>
      <c r="L316" s="181"/>
      <c r="M316" s="181"/>
      <c r="N316" s="181"/>
      <c r="O316" s="181"/>
      <c r="P316" s="181"/>
      <c r="Q316" s="181"/>
    </row>
    <row r="317" spans="1:17" s="64" customFormat="1" ht="29.25" customHeight="1" x14ac:dyDescent="0.4">
      <c r="A317" s="353">
        <v>10</v>
      </c>
      <c r="B317" s="181"/>
      <c r="C317" s="197"/>
      <c r="D317" s="171"/>
      <c r="E317" s="198"/>
      <c r="F317" s="703"/>
      <c r="G317" s="704"/>
      <c r="H317" s="705"/>
      <c r="I317" s="329"/>
      <c r="J317" s="181"/>
      <c r="K317" s="181"/>
      <c r="L317" s="181"/>
      <c r="M317" s="181"/>
      <c r="N317" s="181"/>
      <c r="O317" s="181"/>
      <c r="P317" s="181"/>
      <c r="Q317" s="181"/>
    </row>
    <row r="318" spans="1:17" s="64" customFormat="1" ht="29.25" customHeight="1" x14ac:dyDescent="0.4">
      <c r="A318" s="353">
        <v>11</v>
      </c>
      <c r="B318" s="181"/>
      <c r="C318" s="197"/>
      <c r="D318" s="171"/>
      <c r="E318" s="198"/>
      <c r="F318" s="703"/>
      <c r="G318" s="704"/>
      <c r="H318" s="705"/>
      <c r="I318" s="329"/>
      <c r="J318" s="181"/>
      <c r="K318" s="181"/>
      <c r="L318" s="181"/>
      <c r="M318" s="181"/>
      <c r="N318" s="181"/>
      <c r="O318" s="181"/>
      <c r="P318" s="181"/>
      <c r="Q318" s="181"/>
    </row>
    <row r="319" spans="1:17" s="64" customFormat="1" ht="29.25" customHeight="1" x14ac:dyDescent="0.4">
      <c r="A319" s="353">
        <v>12</v>
      </c>
      <c r="B319" s="181"/>
      <c r="C319" s="197"/>
      <c r="D319" s="171"/>
      <c r="E319" s="198"/>
      <c r="F319" s="703"/>
      <c r="G319" s="704"/>
      <c r="H319" s="705"/>
      <c r="I319" s="329"/>
      <c r="J319" s="181"/>
      <c r="K319" s="181"/>
      <c r="L319" s="181"/>
      <c r="M319" s="181"/>
      <c r="N319" s="181"/>
      <c r="O319" s="181"/>
      <c r="P319" s="181"/>
      <c r="Q319" s="181"/>
    </row>
    <row r="320" spans="1:17" s="64" customFormat="1" ht="29.25" customHeight="1" x14ac:dyDescent="0.4">
      <c r="A320" s="353">
        <v>13</v>
      </c>
      <c r="B320" s="181"/>
      <c r="C320" s="197"/>
      <c r="D320" s="171"/>
      <c r="E320" s="198"/>
      <c r="F320" s="703"/>
      <c r="G320" s="704"/>
      <c r="H320" s="705"/>
      <c r="I320" s="329"/>
      <c r="J320" s="181"/>
      <c r="K320" s="181"/>
      <c r="L320" s="181"/>
      <c r="M320" s="181"/>
      <c r="N320" s="181"/>
      <c r="O320" s="181"/>
      <c r="P320" s="181"/>
      <c r="Q320" s="181"/>
    </row>
    <row r="321" spans="1:17" s="64" customFormat="1" ht="29.25" customHeight="1" x14ac:dyDescent="0.4">
      <c r="A321" s="353">
        <v>14</v>
      </c>
      <c r="B321" s="181"/>
      <c r="C321" s="197"/>
      <c r="D321" s="171"/>
      <c r="E321" s="198"/>
      <c r="F321" s="703"/>
      <c r="G321" s="704"/>
      <c r="H321" s="705"/>
      <c r="I321" s="329"/>
      <c r="J321" s="181"/>
      <c r="K321" s="181"/>
      <c r="L321" s="181"/>
      <c r="M321" s="181"/>
      <c r="N321" s="181"/>
      <c r="O321" s="181"/>
      <c r="P321" s="181"/>
      <c r="Q321" s="181"/>
    </row>
    <row r="322" spans="1:17" s="64" customFormat="1" ht="29.25" customHeight="1" x14ac:dyDescent="0.4">
      <c r="A322" s="353">
        <v>15</v>
      </c>
      <c r="B322" s="181"/>
      <c r="C322" s="197"/>
      <c r="D322" s="171"/>
      <c r="E322" s="198"/>
      <c r="F322" s="703"/>
      <c r="G322" s="704"/>
      <c r="H322" s="705"/>
      <c r="I322" s="329"/>
      <c r="J322" s="181"/>
      <c r="K322" s="181"/>
      <c r="L322" s="181"/>
      <c r="M322" s="181"/>
      <c r="N322" s="181"/>
      <c r="O322" s="181"/>
      <c r="P322" s="181"/>
      <c r="Q322" s="181"/>
    </row>
    <row r="323" spans="1:17" s="64" customFormat="1" ht="29.25" customHeight="1" x14ac:dyDescent="0.4">
      <c r="A323" s="353">
        <v>16</v>
      </c>
      <c r="B323" s="181"/>
      <c r="C323" s="197"/>
      <c r="D323" s="171"/>
      <c r="E323" s="198"/>
      <c r="F323" s="703"/>
      <c r="G323" s="704"/>
      <c r="H323" s="705"/>
      <c r="I323" s="329"/>
      <c r="J323" s="181"/>
      <c r="K323" s="181"/>
      <c r="L323" s="181"/>
      <c r="M323" s="181"/>
      <c r="N323" s="181"/>
      <c r="O323" s="181"/>
      <c r="P323" s="181"/>
      <c r="Q323" s="181"/>
    </row>
    <row r="324" spans="1:17" s="64" customFormat="1" ht="29.25" customHeight="1" x14ac:dyDescent="0.4">
      <c r="A324" s="353">
        <v>17</v>
      </c>
      <c r="B324" s="181"/>
      <c r="C324" s="197"/>
      <c r="D324" s="171"/>
      <c r="E324" s="198"/>
      <c r="F324" s="703"/>
      <c r="G324" s="704"/>
      <c r="H324" s="705"/>
      <c r="I324" s="329"/>
      <c r="J324" s="181"/>
      <c r="K324" s="181"/>
      <c r="L324" s="181"/>
      <c r="M324" s="181"/>
      <c r="N324" s="181"/>
      <c r="O324" s="181"/>
      <c r="P324" s="181"/>
      <c r="Q324" s="181"/>
    </row>
    <row r="325" spans="1:17" s="64" customFormat="1" ht="29.25" customHeight="1" x14ac:dyDescent="0.4">
      <c r="A325" s="353">
        <v>18</v>
      </c>
      <c r="B325" s="181"/>
      <c r="C325" s="197"/>
      <c r="D325" s="171"/>
      <c r="E325" s="198"/>
      <c r="F325" s="703"/>
      <c r="G325" s="704"/>
      <c r="H325" s="705"/>
      <c r="I325" s="329"/>
      <c r="J325" s="181"/>
      <c r="K325" s="181"/>
      <c r="L325" s="181"/>
      <c r="M325" s="181"/>
      <c r="N325" s="181"/>
      <c r="O325" s="181"/>
      <c r="P325" s="181"/>
      <c r="Q325" s="181"/>
    </row>
    <row r="326" spans="1:17" s="64" customFormat="1" ht="29.25" customHeight="1" x14ac:dyDescent="0.4">
      <c r="A326" s="353">
        <v>19</v>
      </c>
      <c r="B326" s="181"/>
      <c r="C326" s="197"/>
      <c r="D326" s="171"/>
      <c r="E326" s="198"/>
      <c r="F326" s="703"/>
      <c r="G326" s="704"/>
      <c r="H326" s="705"/>
      <c r="I326" s="329"/>
      <c r="J326" s="181"/>
      <c r="K326" s="181"/>
      <c r="L326" s="181"/>
      <c r="M326" s="181"/>
      <c r="N326" s="181"/>
      <c r="O326" s="181"/>
      <c r="P326" s="181"/>
      <c r="Q326" s="181"/>
    </row>
    <row r="327" spans="1:17" s="64" customFormat="1" ht="29.25" customHeight="1" x14ac:dyDescent="0.4">
      <c r="A327" s="353">
        <v>20</v>
      </c>
      <c r="B327" s="181"/>
      <c r="C327" s="197"/>
      <c r="D327" s="171"/>
      <c r="E327" s="198"/>
      <c r="F327" s="703"/>
      <c r="G327" s="704"/>
      <c r="H327" s="705"/>
      <c r="I327" s="329"/>
      <c r="J327" s="181"/>
      <c r="K327" s="181"/>
      <c r="L327" s="181"/>
      <c r="M327" s="181"/>
      <c r="N327" s="181"/>
      <c r="O327" s="181"/>
      <c r="P327" s="181"/>
      <c r="Q327" s="181"/>
    </row>
    <row r="328" spans="1:17" s="64" customFormat="1" ht="29.25" customHeight="1" x14ac:dyDescent="0.4">
      <c r="A328" s="353">
        <v>21</v>
      </c>
      <c r="B328" s="181"/>
      <c r="C328" s="197"/>
      <c r="D328" s="171"/>
      <c r="E328" s="198"/>
      <c r="F328" s="703"/>
      <c r="G328" s="704"/>
      <c r="H328" s="705"/>
      <c r="I328" s="329"/>
      <c r="J328" s="181"/>
      <c r="K328" s="181"/>
      <c r="L328" s="181"/>
      <c r="M328" s="181"/>
      <c r="N328" s="181"/>
      <c r="O328" s="181"/>
      <c r="P328" s="181"/>
      <c r="Q328" s="181"/>
    </row>
    <row r="329" spans="1:17" s="64" customFormat="1" ht="29.25" customHeight="1" x14ac:dyDescent="0.4">
      <c r="A329" s="353">
        <v>22</v>
      </c>
      <c r="B329" s="181"/>
      <c r="C329" s="197"/>
      <c r="D329" s="171"/>
      <c r="E329" s="198"/>
      <c r="F329" s="703"/>
      <c r="G329" s="704"/>
      <c r="H329" s="705"/>
      <c r="I329" s="329"/>
      <c r="J329" s="181"/>
      <c r="K329" s="181"/>
      <c r="L329" s="181"/>
      <c r="M329" s="181"/>
      <c r="N329" s="181"/>
      <c r="O329" s="181"/>
      <c r="P329" s="181"/>
      <c r="Q329" s="181"/>
    </row>
    <row r="330" spans="1:17" s="64" customFormat="1" ht="29.25" customHeight="1" x14ac:dyDescent="0.4">
      <c r="A330" s="353">
        <v>23</v>
      </c>
      <c r="B330" s="181"/>
      <c r="C330" s="197"/>
      <c r="D330" s="171"/>
      <c r="E330" s="198"/>
      <c r="F330" s="703"/>
      <c r="G330" s="704"/>
      <c r="H330" s="705"/>
      <c r="I330" s="329"/>
      <c r="J330" s="181"/>
      <c r="K330" s="181"/>
      <c r="L330" s="181"/>
      <c r="M330" s="181"/>
      <c r="N330" s="181"/>
      <c r="O330" s="181"/>
      <c r="P330" s="181"/>
      <c r="Q330" s="181"/>
    </row>
    <row r="331" spans="1:17" s="64" customFormat="1" ht="29.25" customHeight="1" x14ac:dyDescent="0.4">
      <c r="A331" s="353">
        <v>24</v>
      </c>
      <c r="B331" s="181"/>
      <c r="C331" s="197"/>
      <c r="D331" s="171"/>
      <c r="E331" s="198"/>
      <c r="F331" s="703"/>
      <c r="G331" s="704"/>
      <c r="H331" s="705"/>
      <c r="I331" s="329"/>
      <c r="J331" s="181"/>
      <c r="K331" s="181"/>
      <c r="L331" s="181"/>
      <c r="M331" s="181"/>
      <c r="N331" s="181"/>
      <c r="O331" s="181"/>
      <c r="P331" s="181"/>
      <c r="Q331" s="181"/>
    </row>
    <row r="332" spans="1:17" s="64" customFormat="1" ht="29.25" customHeight="1" x14ac:dyDescent="0.4">
      <c r="A332" s="353">
        <v>25</v>
      </c>
      <c r="B332" s="181"/>
      <c r="C332" s="197"/>
      <c r="D332" s="171"/>
      <c r="E332" s="198"/>
      <c r="F332" s="703"/>
      <c r="G332" s="704"/>
      <c r="H332" s="705"/>
      <c r="I332" s="329"/>
      <c r="J332" s="181"/>
      <c r="K332" s="181"/>
      <c r="L332" s="181"/>
      <c r="M332" s="181"/>
      <c r="N332" s="181"/>
      <c r="O332" s="181"/>
      <c r="P332" s="181"/>
      <c r="Q332" s="181"/>
    </row>
    <row r="333" spans="1:17" s="64" customFormat="1" ht="29.25" customHeight="1" x14ac:dyDescent="0.4">
      <c r="A333" s="353">
        <v>26</v>
      </c>
      <c r="B333" s="181"/>
      <c r="C333" s="197"/>
      <c r="D333" s="171"/>
      <c r="E333" s="198"/>
      <c r="F333" s="703"/>
      <c r="G333" s="704"/>
      <c r="H333" s="705"/>
      <c r="I333" s="329"/>
      <c r="J333" s="181"/>
      <c r="K333" s="181"/>
      <c r="L333" s="181"/>
      <c r="M333" s="181"/>
      <c r="N333" s="181"/>
      <c r="O333" s="181"/>
      <c r="P333" s="181"/>
      <c r="Q333" s="181"/>
    </row>
    <row r="334" spans="1:17" s="64" customFormat="1" ht="29.25" customHeight="1" x14ac:dyDescent="0.4">
      <c r="A334" s="353">
        <v>27</v>
      </c>
      <c r="B334" s="181"/>
      <c r="C334" s="197"/>
      <c r="D334" s="171"/>
      <c r="E334" s="198"/>
      <c r="F334" s="703"/>
      <c r="G334" s="704"/>
      <c r="H334" s="705"/>
      <c r="I334" s="329"/>
      <c r="J334" s="181"/>
      <c r="K334" s="181"/>
      <c r="L334" s="181"/>
      <c r="M334" s="181"/>
      <c r="N334" s="181"/>
      <c r="O334" s="181"/>
      <c r="P334" s="181"/>
      <c r="Q334" s="181"/>
    </row>
    <row r="335" spans="1:17" s="64" customFormat="1" ht="29.25" customHeight="1" x14ac:dyDescent="0.4">
      <c r="A335" s="353">
        <v>28</v>
      </c>
      <c r="B335" s="181"/>
      <c r="C335" s="197"/>
      <c r="D335" s="171"/>
      <c r="E335" s="198"/>
      <c r="F335" s="703"/>
      <c r="G335" s="704"/>
      <c r="H335" s="705"/>
      <c r="I335" s="329"/>
      <c r="J335" s="181"/>
      <c r="K335" s="181"/>
      <c r="L335" s="181"/>
      <c r="M335" s="181"/>
      <c r="N335" s="181"/>
      <c r="O335" s="181"/>
      <c r="P335" s="181"/>
      <c r="Q335" s="181"/>
    </row>
    <row r="336" spans="1:17" s="64" customFormat="1" ht="29.25" customHeight="1" x14ac:dyDescent="0.4">
      <c r="A336" s="353">
        <v>29</v>
      </c>
      <c r="B336" s="181"/>
      <c r="C336" s="197"/>
      <c r="D336" s="171"/>
      <c r="E336" s="198"/>
      <c r="F336" s="703"/>
      <c r="G336" s="704"/>
      <c r="H336" s="705"/>
      <c r="I336" s="329"/>
      <c r="J336" s="181"/>
      <c r="K336" s="181"/>
      <c r="L336" s="181"/>
      <c r="M336" s="181"/>
      <c r="N336" s="181"/>
      <c r="O336" s="181"/>
      <c r="P336" s="181"/>
      <c r="Q336" s="181"/>
    </row>
    <row r="337" spans="1:17" s="64" customFormat="1" ht="29.25" customHeight="1" x14ac:dyDescent="0.4">
      <c r="A337" s="353">
        <v>30</v>
      </c>
      <c r="B337" s="181"/>
      <c r="C337" s="206"/>
      <c r="D337" s="207"/>
      <c r="E337" s="252"/>
      <c r="F337" s="703"/>
      <c r="G337" s="704"/>
      <c r="H337" s="705"/>
      <c r="I337" s="330"/>
      <c r="J337" s="181"/>
      <c r="K337" s="181"/>
      <c r="L337" s="181"/>
      <c r="M337" s="181"/>
      <c r="N337" s="181"/>
      <c r="O337" s="181"/>
      <c r="P337" s="181"/>
      <c r="Q337" s="181"/>
    </row>
    <row r="338" spans="1:17" s="64" customFormat="1" ht="29.25" customHeight="1" x14ac:dyDescent="0.4">
      <c r="A338" s="353">
        <v>31</v>
      </c>
      <c r="B338" s="181"/>
      <c r="C338" s="197"/>
      <c r="D338" s="171"/>
      <c r="E338" s="198"/>
      <c r="F338" s="703"/>
      <c r="G338" s="704"/>
      <c r="H338" s="705"/>
      <c r="I338" s="329"/>
      <c r="J338" s="181"/>
      <c r="K338" s="181"/>
      <c r="L338" s="181"/>
      <c r="M338" s="181"/>
      <c r="N338" s="181"/>
      <c r="O338" s="181"/>
      <c r="P338" s="181"/>
      <c r="Q338" s="181"/>
    </row>
    <row r="339" spans="1:17" s="64" customFormat="1" ht="29.25" customHeight="1" x14ac:dyDescent="0.4">
      <c r="A339" s="353">
        <v>32</v>
      </c>
      <c r="B339" s="181"/>
      <c r="C339" s="206"/>
      <c r="D339" s="207"/>
      <c r="E339" s="252"/>
      <c r="F339" s="703"/>
      <c r="G339" s="704"/>
      <c r="H339" s="705"/>
      <c r="I339" s="330"/>
      <c r="J339" s="181"/>
      <c r="K339" s="181"/>
      <c r="L339" s="181"/>
      <c r="M339" s="181"/>
      <c r="N339" s="181"/>
      <c r="O339" s="181"/>
      <c r="P339" s="181"/>
      <c r="Q339" s="181"/>
    </row>
    <row r="340" spans="1:17" s="64" customFormat="1" ht="29.25" customHeight="1" x14ac:dyDescent="0.4">
      <c r="A340" s="353">
        <v>33</v>
      </c>
      <c r="B340" s="181"/>
      <c r="C340" s="197"/>
      <c r="D340" s="171"/>
      <c r="E340" s="198"/>
      <c r="F340" s="703"/>
      <c r="G340" s="704"/>
      <c r="H340" s="705"/>
      <c r="I340" s="329"/>
      <c r="J340" s="181"/>
      <c r="K340" s="181"/>
      <c r="L340" s="181"/>
      <c r="M340" s="181"/>
      <c r="N340" s="181"/>
      <c r="O340" s="181"/>
      <c r="P340" s="181"/>
      <c r="Q340" s="181"/>
    </row>
    <row r="341" spans="1:17" s="64" customFormat="1" ht="29.25" customHeight="1" x14ac:dyDescent="0.4">
      <c r="A341" s="353">
        <v>34</v>
      </c>
      <c r="B341" s="181"/>
      <c r="C341" s="197"/>
      <c r="D341" s="171"/>
      <c r="E341" s="198"/>
      <c r="F341" s="703"/>
      <c r="G341" s="704"/>
      <c r="H341" s="705"/>
      <c r="I341" s="329"/>
      <c r="J341" s="181"/>
      <c r="K341" s="181"/>
      <c r="L341" s="181"/>
      <c r="M341" s="181"/>
      <c r="N341" s="181"/>
      <c r="O341" s="181"/>
      <c r="P341" s="181"/>
      <c r="Q341" s="181"/>
    </row>
    <row r="342" spans="1:17" s="64" customFormat="1" ht="29.25" customHeight="1" x14ac:dyDescent="0.4">
      <c r="A342" s="353">
        <v>35</v>
      </c>
      <c r="B342" s="181"/>
      <c r="C342" s="197"/>
      <c r="D342" s="171"/>
      <c r="E342" s="198"/>
      <c r="F342" s="703"/>
      <c r="G342" s="704"/>
      <c r="H342" s="705"/>
      <c r="I342" s="329"/>
      <c r="J342" s="181"/>
      <c r="K342" s="181"/>
      <c r="L342" s="181"/>
      <c r="M342" s="181"/>
      <c r="N342" s="181"/>
      <c r="O342" s="181"/>
      <c r="P342" s="181"/>
      <c r="Q342" s="181"/>
    </row>
    <row r="343" spans="1:17" s="64" customFormat="1" ht="29.25" customHeight="1" x14ac:dyDescent="0.4">
      <c r="A343" s="353">
        <v>36</v>
      </c>
      <c r="B343" s="181"/>
      <c r="C343" s="206"/>
      <c r="D343" s="207"/>
      <c r="E343" s="252"/>
      <c r="F343" s="703"/>
      <c r="G343" s="704"/>
      <c r="H343" s="705"/>
      <c r="I343" s="330"/>
      <c r="J343" s="181"/>
      <c r="K343" s="181"/>
      <c r="L343" s="181"/>
      <c r="M343" s="181"/>
      <c r="N343" s="181"/>
      <c r="O343" s="181"/>
      <c r="P343" s="181"/>
      <c r="Q343" s="181"/>
    </row>
    <row r="344" spans="1:17" s="64" customFormat="1" ht="29.25" customHeight="1" x14ac:dyDescent="0.4">
      <c r="A344" s="353">
        <v>37</v>
      </c>
      <c r="B344" s="181"/>
      <c r="C344" s="206"/>
      <c r="D344" s="207"/>
      <c r="E344" s="252"/>
      <c r="F344" s="703"/>
      <c r="G344" s="704"/>
      <c r="H344" s="705"/>
      <c r="I344" s="330"/>
      <c r="J344" s="181"/>
      <c r="K344" s="181"/>
      <c r="L344" s="181"/>
      <c r="M344" s="181"/>
      <c r="N344" s="181"/>
      <c r="O344" s="181"/>
      <c r="P344" s="181"/>
      <c r="Q344" s="181"/>
    </row>
    <row r="345" spans="1:17" s="64" customFormat="1" ht="29.25" customHeight="1" x14ac:dyDescent="0.4">
      <c r="A345" s="353">
        <v>38</v>
      </c>
      <c r="B345" s="181"/>
      <c r="C345" s="206"/>
      <c r="D345" s="207"/>
      <c r="E345" s="252"/>
      <c r="F345" s="703"/>
      <c r="G345" s="704"/>
      <c r="H345" s="705"/>
      <c r="I345" s="330"/>
      <c r="J345" s="181"/>
      <c r="K345" s="181"/>
      <c r="L345" s="181"/>
      <c r="M345" s="181"/>
      <c r="N345" s="181"/>
      <c r="O345" s="181"/>
      <c r="P345" s="181"/>
      <c r="Q345" s="181"/>
    </row>
    <row r="346" spans="1:17" s="64" customFormat="1" ht="29.25" customHeight="1" x14ac:dyDescent="0.4">
      <c r="A346" s="353">
        <v>39</v>
      </c>
      <c r="B346" s="181"/>
      <c r="C346" s="206"/>
      <c r="D346" s="207"/>
      <c r="E346" s="252"/>
      <c r="F346" s="703"/>
      <c r="G346" s="704"/>
      <c r="H346" s="705"/>
      <c r="I346" s="330"/>
      <c r="J346" s="181"/>
      <c r="K346" s="181"/>
      <c r="L346" s="181"/>
      <c r="M346" s="181"/>
      <c r="N346" s="181"/>
      <c r="O346" s="181"/>
      <c r="P346" s="181"/>
      <c r="Q346" s="181"/>
    </row>
    <row r="347" spans="1:17" s="64" customFormat="1" ht="29.25" customHeight="1" x14ac:dyDescent="0.4">
      <c r="A347" s="353">
        <v>40</v>
      </c>
      <c r="B347" s="181"/>
      <c r="C347" s="206"/>
      <c r="D347" s="207"/>
      <c r="E347" s="252"/>
      <c r="F347" s="703"/>
      <c r="G347" s="704"/>
      <c r="H347" s="705"/>
      <c r="I347" s="330"/>
      <c r="J347" s="181"/>
      <c r="K347" s="181"/>
      <c r="L347" s="181"/>
      <c r="M347" s="181"/>
      <c r="N347" s="181"/>
      <c r="O347" s="181"/>
      <c r="P347" s="181"/>
      <c r="Q347" s="181"/>
    </row>
    <row r="348" spans="1:17" s="64" customFormat="1" ht="29.25" customHeight="1" x14ac:dyDescent="0.4">
      <c r="A348" s="353">
        <v>41</v>
      </c>
      <c r="B348" s="181"/>
      <c r="C348" s="206"/>
      <c r="D348" s="207"/>
      <c r="E348" s="252"/>
      <c r="F348" s="703"/>
      <c r="G348" s="704"/>
      <c r="H348" s="705"/>
      <c r="I348" s="330"/>
      <c r="J348" s="181"/>
      <c r="K348" s="181"/>
      <c r="L348" s="181"/>
      <c r="M348" s="181"/>
      <c r="N348" s="181"/>
      <c r="O348" s="181"/>
      <c r="P348" s="181"/>
      <c r="Q348" s="181"/>
    </row>
    <row r="349" spans="1:17" s="64" customFormat="1" ht="29.25" customHeight="1" x14ac:dyDescent="0.4">
      <c r="A349" s="353">
        <v>42</v>
      </c>
      <c r="B349" s="181"/>
      <c r="C349" s="206"/>
      <c r="D349" s="207"/>
      <c r="E349" s="252"/>
      <c r="F349" s="703"/>
      <c r="G349" s="704"/>
      <c r="H349" s="705"/>
      <c r="I349" s="330"/>
      <c r="J349" s="181"/>
      <c r="K349" s="181"/>
      <c r="L349" s="181"/>
      <c r="M349" s="181"/>
      <c r="N349" s="181"/>
      <c r="O349" s="181"/>
      <c r="P349" s="181"/>
      <c r="Q349" s="181"/>
    </row>
    <row r="350" spans="1:17" s="64" customFormat="1" ht="29.25" customHeight="1" x14ac:dyDescent="0.4">
      <c r="A350" s="353">
        <v>43</v>
      </c>
      <c r="B350" s="181"/>
      <c r="C350" s="206"/>
      <c r="D350" s="207"/>
      <c r="E350" s="252"/>
      <c r="F350" s="703"/>
      <c r="G350" s="704"/>
      <c r="H350" s="705"/>
      <c r="I350" s="330"/>
      <c r="J350" s="181"/>
      <c r="K350" s="181"/>
      <c r="L350" s="181"/>
      <c r="M350" s="181"/>
      <c r="N350" s="181"/>
      <c r="O350" s="181"/>
      <c r="P350" s="181"/>
      <c r="Q350" s="181"/>
    </row>
    <row r="351" spans="1:17" s="64" customFormat="1" ht="29.25" customHeight="1" x14ac:dyDescent="0.4">
      <c r="A351" s="353">
        <v>44</v>
      </c>
      <c r="B351" s="181"/>
      <c r="C351" s="206"/>
      <c r="D351" s="207"/>
      <c r="E351" s="252"/>
      <c r="F351" s="703"/>
      <c r="G351" s="704"/>
      <c r="H351" s="705"/>
      <c r="I351" s="330"/>
      <c r="J351" s="181"/>
      <c r="K351" s="181"/>
      <c r="L351" s="181"/>
      <c r="M351" s="181"/>
      <c r="N351" s="181"/>
      <c r="O351" s="181"/>
      <c r="P351" s="181"/>
      <c r="Q351" s="181"/>
    </row>
    <row r="352" spans="1:17" s="64" customFormat="1" ht="29.25" customHeight="1" x14ac:dyDescent="0.4">
      <c r="A352" s="353">
        <v>45</v>
      </c>
      <c r="B352" s="181"/>
      <c r="C352" s="206"/>
      <c r="D352" s="207"/>
      <c r="E352" s="252"/>
      <c r="F352" s="703"/>
      <c r="G352" s="704"/>
      <c r="H352" s="705"/>
      <c r="I352" s="330"/>
      <c r="J352" s="181"/>
      <c r="K352" s="181"/>
      <c r="L352" s="181"/>
      <c r="M352" s="181"/>
      <c r="N352" s="181"/>
      <c r="O352" s="181"/>
      <c r="P352" s="181"/>
      <c r="Q352" s="181"/>
    </row>
    <row r="353" spans="1:17" s="64" customFormat="1" ht="29.25" customHeight="1" x14ac:dyDescent="0.4">
      <c r="A353" s="353">
        <v>46</v>
      </c>
      <c r="B353" s="181"/>
      <c r="C353" s="206"/>
      <c r="D353" s="207"/>
      <c r="E353" s="252"/>
      <c r="F353" s="703"/>
      <c r="G353" s="704"/>
      <c r="H353" s="705"/>
      <c r="I353" s="330"/>
      <c r="J353" s="181"/>
      <c r="K353" s="181"/>
      <c r="L353" s="181"/>
      <c r="M353" s="181"/>
      <c r="N353" s="181"/>
      <c r="O353" s="181"/>
      <c r="P353" s="181"/>
      <c r="Q353" s="181"/>
    </row>
    <row r="354" spans="1:17" s="64" customFormat="1" ht="29.25" customHeight="1" x14ac:dyDescent="0.4">
      <c r="A354" s="353">
        <v>47</v>
      </c>
      <c r="B354" s="181"/>
      <c r="C354" s="206"/>
      <c r="D354" s="207"/>
      <c r="E354" s="252"/>
      <c r="F354" s="703"/>
      <c r="G354" s="704"/>
      <c r="H354" s="705"/>
      <c r="I354" s="330"/>
      <c r="J354" s="181"/>
      <c r="K354" s="181"/>
      <c r="L354" s="181"/>
      <c r="M354" s="181"/>
      <c r="N354" s="181"/>
      <c r="O354" s="181"/>
      <c r="P354" s="181"/>
      <c r="Q354" s="181"/>
    </row>
    <row r="355" spans="1:17" s="64" customFormat="1" ht="29.25" customHeight="1" x14ac:dyDescent="0.4">
      <c r="A355" s="353">
        <v>48</v>
      </c>
      <c r="B355" s="181"/>
      <c r="C355" s="206"/>
      <c r="D355" s="207"/>
      <c r="E355" s="252"/>
      <c r="F355" s="703"/>
      <c r="G355" s="704"/>
      <c r="H355" s="705"/>
      <c r="I355" s="330"/>
      <c r="J355" s="181"/>
      <c r="K355" s="181"/>
      <c r="L355" s="181"/>
      <c r="M355" s="181"/>
      <c r="N355" s="181"/>
      <c r="O355" s="181"/>
      <c r="P355" s="181"/>
      <c r="Q355" s="181"/>
    </row>
    <row r="356" spans="1:17" s="64" customFormat="1" ht="29.25" customHeight="1" x14ac:dyDescent="0.4">
      <c r="A356" s="353">
        <v>49</v>
      </c>
      <c r="B356" s="181"/>
      <c r="C356" s="206"/>
      <c r="D356" s="207"/>
      <c r="E356" s="252"/>
      <c r="F356" s="703"/>
      <c r="G356" s="704"/>
      <c r="H356" s="705"/>
      <c r="I356" s="330"/>
      <c r="J356" s="181"/>
      <c r="K356" s="181"/>
      <c r="L356" s="181"/>
      <c r="M356" s="181"/>
      <c r="N356" s="181"/>
      <c r="O356" s="181"/>
      <c r="P356" s="181"/>
      <c r="Q356" s="181"/>
    </row>
    <row r="357" spans="1:17" s="64" customFormat="1" ht="29.25" customHeight="1" thickBot="1" x14ac:dyDescent="0.45">
      <c r="A357" s="353">
        <v>50</v>
      </c>
      <c r="B357" s="181"/>
      <c r="C357" s="206"/>
      <c r="D357" s="207"/>
      <c r="E357" s="252"/>
      <c r="F357" s="703"/>
      <c r="G357" s="704"/>
      <c r="H357" s="705"/>
      <c r="I357" s="330"/>
      <c r="J357" s="181"/>
      <c r="K357" s="181"/>
      <c r="L357" s="181"/>
      <c r="M357" s="181"/>
      <c r="N357" s="181"/>
      <c r="O357" s="181"/>
      <c r="P357" s="181"/>
      <c r="Q357" s="181"/>
    </row>
    <row r="358" spans="1:17" s="64" customFormat="1" ht="29.25" customHeight="1" thickBot="1" x14ac:dyDescent="0.45">
      <c r="B358" s="181"/>
      <c r="C358" s="517" t="s">
        <v>878</v>
      </c>
      <c r="D358" s="518"/>
      <c r="E358" s="518"/>
      <c r="F358" s="518"/>
      <c r="G358" s="518"/>
      <c r="H358" s="519"/>
      <c r="I358" s="251">
        <f>+SUM(I308:I357)</f>
        <v>0</v>
      </c>
      <c r="J358" s="181"/>
      <c r="K358" s="181"/>
      <c r="L358" s="181"/>
      <c r="M358" s="181"/>
      <c r="N358" s="181"/>
      <c r="O358" s="181"/>
      <c r="P358" s="181"/>
      <c r="Q358" s="181"/>
    </row>
    <row r="359" spans="1:17" s="64" customFormat="1" ht="33" customHeight="1" x14ac:dyDescent="0.4">
      <c r="B359" s="181"/>
      <c r="C359" s="181"/>
      <c r="D359" s="181"/>
      <c r="E359" s="181"/>
      <c r="F359" s="181"/>
      <c r="G359" s="181"/>
      <c r="H359" s="181"/>
      <c r="I359" s="181"/>
      <c r="J359" s="181"/>
      <c r="K359" s="181"/>
      <c r="L359" s="181"/>
      <c r="M359" s="181"/>
      <c r="N359" s="181"/>
      <c r="O359" s="181"/>
      <c r="P359" s="181"/>
      <c r="Q359" s="181"/>
    </row>
    <row r="360" spans="1:17" s="64" customFormat="1" ht="28.5" customHeight="1" x14ac:dyDescent="0.4">
      <c r="B360" s="181"/>
      <c r="C360" s="312" t="s">
        <v>1150</v>
      </c>
      <c r="D360" s="181"/>
      <c r="E360" s="181"/>
      <c r="F360" s="181"/>
      <c r="G360" s="181"/>
      <c r="H360" s="181"/>
      <c r="I360" s="181"/>
      <c r="J360" s="181"/>
      <c r="K360" s="181"/>
      <c r="L360" s="181"/>
      <c r="M360" s="181"/>
      <c r="N360" s="181"/>
      <c r="O360" s="181"/>
      <c r="P360" s="181"/>
      <c r="Q360" s="181"/>
    </row>
    <row r="361" spans="1:17" s="64" customFormat="1" ht="24" customHeight="1" x14ac:dyDescent="0.4">
      <c r="B361" s="181"/>
      <c r="C361" s="186" t="s">
        <v>691</v>
      </c>
      <c r="D361" s="181"/>
      <c r="E361" s="181"/>
      <c r="F361" s="181"/>
      <c r="G361" s="181"/>
      <c r="H361" s="181"/>
      <c r="I361" s="181"/>
      <c r="J361" s="181"/>
      <c r="K361" s="181"/>
      <c r="L361" s="181"/>
      <c r="M361" s="181"/>
      <c r="N361" s="181"/>
      <c r="O361" s="181"/>
      <c r="P361" s="181"/>
      <c r="Q361" s="181"/>
    </row>
    <row r="362" spans="1:17" s="64" customFormat="1" ht="24" customHeight="1" thickBot="1" x14ac:dyDescent="0.45">
      <c r="B362" s="181"/>
      <c r="C362" s="186" t="s">
        <v>692</v>
      </c>
      <c r="D362" s="181"/>
      <c r="E362" s="181"/>
      <c r="F362" s="181"/>
      <c r="G362" s="181"/>
      <c r="H362" s="181"/>
      <c r="I362" s="181"/>
      <c r="J362" s="181"/>
      <c r="K362" s="181"/>
      <c r="L362" s="181"/>
      <c r="M362" s="181"/>
      <c r="N362" s="181"/>
      <c r="O362" s="181"/>
      <c r="P362" s="181"/>
      <c r="Q362" s="181"/>
    </row>
    <row r="363" spans="1:17" s="64" customFormat="1" ht="42.6" customHeight="1" thickBot="1" x14ac:dyDescent="0.45">
      <c r="B363" s="181"/>
      <c r="C363" s="532" t="s">
        <v>904</v>
      </c>
      <c r="D363" s="518"/>
      <c r="E363" s="520"/>
      <c r="F363" s="696" t="str">
        <f>+IF(様式６!F296="","",様式６!F296)</f>
        <v/>
      </c>
      <c r="G363" s="696"/>
      <c r="H363" s="696"/>
      <c r="I363" s="697"/>
      <c r="J363" s="181"/>
      <c r="K363" s="181"/>
      <c r="L363" s="181"/>
      <c r="M363" s="181"/>
      <c r="N363" s="181"/>
      <c r="O363" s="181"/>
      <c r="P363" s="181"/>
      <c r="Q363" s="181"/>
    </row>
    <row r="364" spans="1:17" s="64" customFormat="1" ht="9" customHeight="1" thickBot="1" x14ac:dyDescent="0.45">
      <c r="B364" s="181"/>
      <c r="C364" s="181"/>
      <c r="D364" s="181"/>
      <c r="E364" s="181"/>
      <c r="F364" s="181"/>
      <c r="G364" s="181"/>
      <c r="H364" s="181"/>
      <c r="I364" s="181"/>
      <c r="J364" s="181"/>
      <c r="K364" s="181"/>
      <c r="L364" s="181"/>
      <c r="M364" s="181"/>
      <c r="N364" s="181"/>
      <c r="O364" s="181"/>
      <c r="P364" s="181"/>
      <c r="Q364" s="181"/>
    </row>
    <row r="365" spans="1:17" s="64" customFormat="1" ht="30.75" customHeight="1" x14ac:dyDescent="0.4">
      <c r="B365" s="183">
        <f>+SUM(B366:B374)</f>
        <v>0</v>
      </c>
      <c r="C365" s="579" t="s">
        <v>690</v>
      </c>
      <c r="D365" s="580"/>
      <c r="E365" s="580"/>
      <c r="F365" s="580"/>
      <c r="G365" s="580"/>
      <c r="H365" s="580"/>
      <c r="I365" s="581"/>
      <c r="J365" s="181"/>
      <c r="K365" s="181"/>
      <c r="L365" s="181"/>
      <c r="M365" s="181"/>
      <c r="N365" s="181"/>
      <c r="O365" s="181"/>
      <c r="P365" s="181"/>
      <c r="Q365" s="181"/>
    </row>
    <row r="366" spans="1:17" s="64" customFormat="1" ht="69" customHeight="1" x14ac:dyDescent="0.4">
      <c r="B366" s="183">
        <f>+IF(COUNT(I367:I374)=COUNT(I582:I596),0,1)</f>
        <v>0</v>
      </c>
      <c r="C366" s="194" t="s">
        <v>628</v>
      </c>
      <c r="D366" s="193" t="s">
        <v>922</v>
      </c>
      <c r="E366" s="193" t="s">
        <v>923</v>
      </c>
      <c r="F366" s="698" t="s">
        <v>673</v>
      </c>
      <c r="G366" s="510"/>
      <c r="H366" s="642"/>
      <c r="I366" s="164" t="s">
        <v>1143</v>
      </c>
      <c r="J366" s="181"/>
      <c r="K366" s="181"/>
      <c r="L366" s="181"/>
      <c r="M366" s="181"/>
      <c r="N366" s="181"/>
      <c r="O366" s="181"/>
      <c r="P366" s="181"/>
      <c r="Q366" s="181"/>
    </row>
    <row r="367" spans="1:17" s="64" customFormat="1" ht="30.75" customHeight="1" x14ac:dyDescent="0.4">
      <c r="A367" s="353">
        <v>1</v>
      </c>
      <c r="B367" s="183">
        <f t="shared" ref="B367:B395" si="3">+IF(I173=I367,0,1)</f>
        <v>0</v>
      </c>
      <c r="C367" s="196"/>
      <c r="D367" s="165"/>
      <c r="E367" s="253"/>
      <c r="F367" s="577"/>
      <c r="G367" s="577"/>
      <c r="H367" s="577"/>
      <c r="I367" s="328"/>
      <c r="J367" s="181"/>
      <c r="K367" s="181"/>
      <c r="L367" s="181"/>
      <c r="M367" s="181"/>
      <c r="N367" s="181"/>
      <c r="O367" s="181"/>
      <c r="P367" s="181"/>
      <c r="Q367" s="181"/>
    </row>
    <row r="368" spans="1:17" s="64" customFormat="1" ht="30.75" customHeight="1" x14ac:dyDescent="0.4">
      <c r="A368" s="353">
        <v>2</v>
      </c>
      <c r="B368" s="183">
        <f t="shared" si="3"/>
        <v>0</v>
      </c>
      <c r="C368" s="197"/>
      <c r="D368" s="171"/>
      <c r="E368" s="198"/>
      <c r="F368" s="578"/>
      <c r="G368" s="578"/>
      <c r="H368" s="578"/>
      <c r="I368" s="329"/>
      <c r="J368" s="181"/>
      <c r="K368" s="181"/>
      <c r="L368" s="181"/>
      <c r="M368" s="181"/>
      <c r="N368" s="181"/>
      <c r="O368" s="181"/>
      <c r="P368" s="181"/>
      <c r="Q368" s="181"/>
    </row>
    <row r="369" spans="1:17" s="64" customFormat="1" ht="30.75" customHeight="1" x14ac:dyDescent="0.4">
      <c r="A369" s="353">
        <v>3</v>
      </c>
      <c r="B369" s="183">
        <f t="shared" si="3"/>
        <v>0</v>
      </c>
      <c r="C369" s="197"/>
      <c r="D369" s="171"/>
      <c r="E369" s="198"/>
      <c r="F369" s="578"/>
      <c r="G369" s="578"/>
      <c r="H369" s="578"/>
      <c r="I369" s="329"/>
      <c r="J369" s="181"/>
      <c r="K369" s="181"/>
      <c r="L369" s="181"/>
      <c r="M369" s="181"/>
      <c r="N369" s="181"/>
      <c r="O369" s="181"/>
      <c r="P369" s="181"/>
      <c r="Q369" s="181"/>
    </row>
    <row r="370" spans="1:17" s="64" customFormat="1" ht="30.75" customHeight="1" x14ac:dyDescent="0.4">
      <c r="A370" s="353">
        <v>4</v>
      </c>
      <c r="B370" s="183">
        <f t="shared" si="3"/>
        <v>0</v>
      </c>
      <c r="C370" s="197"/>
      <c r="D370" s="171"/>
      <c r="E370" s="198"/>
      <c r="F370" s="578"/>
      <c r="G370" s="578"/>
      <c r="H370" s="578"/>
      <c r="I370" s="329"/>
      <c r="J370" s="181"/>
      <c r="K370" s="181"/>
      <c r="L370" s="181"/>
      <c r="M370" s="181"/>
      <c r="N370" s="181"/>
      <c r="O370" s="181"/>
      <c r="P370" s="181"/>
      <c r="Q370" s="181"/>
    </row>
    <row r="371" spans="1:17" s="64" customFormat="1" ht="30.75" customHeight="1" x14ac:dyDescent="0.4">
      <c r="A371" s="353">
        <v>5</v>
      </c>
      <c r="B371" s="183">
        <f t="shared" si="3"/>
        <v>0</v>
      </c>
      <c r="C371" s="197"/>
      <c r="D371" s="171"/>
      <c r="E371" s="198"/>
      <c r="F371" s="578"/>
      <c r="G371" s="578"/>
      <c r="H371" s="578"/>
      <c r="I371" s="329"/>
      <c r="J371" s="181"/>
      <c r="K371" s="181"/>
      <c r="L371" s="181"/>
      <c r="M371" s="181"/>
      <c r="N371" s="181"/>
      <c r="O371" s="181"/>
      <c r="P371" s="181"/>
      <c r="Q371" s="181"/>
    </row>
    <row r="372" spans="1:17" s="64" customFormat="1" ht="30.75" customHeight="1" x14ac:dyDescent="0.4">
      <c r="A372" s="353">
        <v>6</v>
      </c>
      <c r="B372" s="183">
        <f t="shared" si="3"/>
        <v>0</v>
      </c>
      <c r="C372" s="197"/>
      <c r="D372" s="171"/>
      <c r="E372" s="198"/>
      <c r="F372" s="578"/>
      <c r="G372" s="578"/>
      <c r="H372" s="578"/>
      <c r="I372" s="329"/>
      <c r="J372" s="181"/>
      <c r="K372" s="181"/>
      <c r="L372" s="181"/>
      <c r="M372" s="181"/>
      <c r="N372" s="181"/>
      <c r="O372" s="181"/>
      <c r="P372" s="181"/>
      <c r="Q372" s="181"/>
    </row>
    <row r="373" spans="1:17" s="64" customFormat="1" ht="30.75" customHeight="1" x14ac:dyDescent="0.4">
      <c r="A373" s="353">
        <v>7</v>
      </c>
      <c r="B373" s="183">
        <f t="shared" si="3"/>
        <v>0</v>
      </c>
      <c r="C373" s="197"/>
      <c r="D373" s="171"/>
      <c r="E373" s="198"/>
      <c r="F373" s="578"/>
      <c r="G373" s="578"/>
      <c r="H373" s="578"/>
      <c r="I373" s="329"/>
      <c r="J373" s="181"/>
      <c r="K373" s="181"/>
      <c r="L373" s="181"/>
      <c r="M373" s="181"/>
      <c r="N373" s="181"/>
      <c r="O373" s="181"/>
      <c r="P373" s="181"/>
      <c r="Q373" s="181"/>
    </row>
    <row r="374" spans="1:17" s="64" customFormat="1" ht="30.75" customHeight="1" x14ac:dyDescent="0.4">
      <c r="A374" s="353">
        <v>8</v>
      </c>
      <c r="B374" s="183">
        <f t="shared" si="3"/>
        <v>0</v>
      </c>
      <c r="C374" s="197"/>
      <c r="D374" s="171"/>
      <c r="E374" s="198"/>
      <c r="F374" s="578"/>
      <c r="G374" s="578"/>
      <c r="H374" s="578"/>
      <c r="I374" s="329"/>
      <c r="J374" s="181"/>
      <c r="K374" s="181"/>
      <c r="L374" s="181"/>
      <c r="M374" s="181"/>
      <c r="N374" s="181"/>
      <c r="O374" s="181"/>
      <c r="P374" s="181"/>
      <c r="Q374" s="181"/>
    </row>
    <row r="375" spans="1:17" s="64" customFormat="1" ht="30.75" customHeight="1" x14ac:dyDescent="0.4">
      <c r="A375" s="353">
        <v>9</v>
      </c>
      <c r="B375" s="183">
        <f t="shared" si="3"/>
        <v>0</v>
      </c>
      <c r="C375" s="197"/>
      <c r="D375" s="171"/>
      <c r="E375" s="198"/>
      <c r="F375" s="578"/>
      <c r="G375" s="578"/>
      <c r="H375" s="578"/>
      <c r="I375" s="329"/>
      <c r="J375" s="181"/>
      <c r="K375" s="181"/>
      <c r="L375" s="181"/>
      <c r="M375" s="181"/>
      <c r="N375" s="181"/>
      <c r="O375" s="181"/>
      <c r="P375" s="181"/>
      <c r="Q375" s="181"/>
    </row>
    <row r="376" spans="1:17" s="64" customFormat="1" ht="30.75" customHeight="1" x14ac:dyDescent="0.4">
      <c r="A376" s="353">
        <v>10</v>
      </c>
      <c r="B376" s="183">
        <f t="shared" si="3"/>
        <v>0</v>
      </c>
      <c r="C376" s="197"/>
      <c r="D376" s="171"/>
      <c r="E376" s="198"/>
      <c r="F376" s="578"/>
      <c r="G376" s="578"/>
      <c r="H376" s="578"/>
      <c r="I376" s="329"/>
      <c r="J376" s="181"/>
      <c r="K376" s="181"/>
      <c r="L376" s="181"/>
      <c r="M376" s="181"/>
      <c r="N376" s="181"/>
      <c r="O376" s="181"/>
      <c r="P376" s="181"/>
      <c r="Q376" s="181"/>
    </row>
    <row r="377" spans="1:17" s="64" customFormat="1" ht="30.75" customHeight="1" x14ac:dyDescent="0.4">
      <c r="A377" s="353">
        <v>11</v>
      </c>
      <c r="B377" s="183">
        <f t="shared" si="3"/>
        <v>0</v>
      </c>
      <c r="C377" s="197"/>
      <c r="D377" s="171"/>
      <c r="E377" s="198"/>
      <c r="F377" s="578"/>
      <c r="G377" s="578"/>
      <c r="H377" s="578"/>
      <c r="I377" s="329"/>
      <c r="J377" s="181"/>
      <c r="K377" s="181"/>
      <c r="L377" s="181"/>
      <c r="M377" s="181"/>
      <c r="N377" s="181"/>
      <c r="O377" s="181"/>
      <c r="P377" s="181"/>
      <c r="Q377" s="181"/>
    </row>
    <row r="378" spans="1:17" s="64" customFormat="1" ht="30.75" customHeight="1" x14ac:dyDescent="0.4">
      <c r="A378" s="353">
        <v>12</v>
      </c>
      <c r="B378" s="183">
        <f t="shared" si="3"/>
        <v>0</v>
      </c>
      <c r="C378" s="197"/>
      <c r="D378" s="171"/>
      <c r="E378" s="198"/>
      <c r="F378" s="578"/>
      <c r="G378" s="578"/>
      <c r="H378" s="578"/>
      <c r="I378" s="329"/>
      <c r="J378" s="181"/>
      <c r="K378" s="181"/>
      <c r="L378" s="181"/>
      <c r="M378" s="181"/>
      <c r="N378" s="181"/>
      <c r="O378" s="181"/>
      <c r="P378" s="181"/>
      <c r="Q378" s="181"/>
    </row>
    <row r="379" spans="1:17" s="64" customFormat="1" ht="30.75" customHeight="1" x14ac:dyDescent="0.4">
      <c r="A379" s="353">
        <v>13</v>
      </c>
      <c r="B379" s="183">
        <f t="shared" si="3"/>
        <v>0</v>
      </c>
      <c r="C379" s="197"/>
      <c r="D379" s="171"/>
      <c r="E379" s="198"/>
      <c r="F379" s="578"/>
      <c r="G379" s="578"/>
      <c r="H379" s="578"/>
      <c r="I379" s="329"/>
      <c r="J379" s="181"/>
      <c r="K379" s="181"/>
      <c r="L379" s="181"/>
      <c r="M379" s="181"/>
      <c r="N379" s="181"/>
      <c r="O379" s="181"/>
      <c r="P379" s="181"/>
      <c r="Q379" s="181"/>
    </row>
    <row r="380" spans="1:17" s="64" customFormat="1" ht="30.75" customHeight="1" x14ac:dyDescent="0.4">
      <c r="A380" s="353">
        <v>14</v>
      </c>
      <c r="B380" s="183">
        <f t="shared" si="3"/>
        <v>0</v>
      </c>
      <c r="C380" s="197"/>
      <c r="D380" s="171"/>
      <c r="E380" s="198"/>
      <c r="F380" s="578"/>
      <c r="G380" s="578"/>
      <c r="H380" s="578"/>
      <c r="I380" s="329"/>
      <c r="J380" s="181"/>
      <c r="K380" s="181"/>
      <c r="L380" s="181"/>
      <c r="M380" s="181"/>
      <c r="N380" s="181"/>
      <c r="O380" s="181"/>
      <c r="P380" s="181"/>
      <c r="Q380" s="181"/>
    </row>
    <row r="381" spans="1:17" s="64" customFormat="1" ht="30.75" customHeight="1" x14ac:dyDescent="0.4">
      <c r="A381" s="353">
        <v>15</v>
      </c>
      <c r="B381" s="183">
        <f t="shared" si="3"/>
        <v>0</v>
      </c>
      <c r="C381" s="197"/>
      <c r="D381" s="171"/>
      <c r="E381" s="198"/>
      <c r="F381" s="578"/>
      <c r="G381" s="578"/>
      <c r="H381" s="578"/>
      <c r="I381" s="329"/>
      <c r="J381" s="181"/>
      <c r="K381" s="181"/>
      <c r="L381" s="181"/>
      <c r="M381" s="181"/>
      <c r="N381" s="181"/>
      <c r="O381" s="181"/>
      <c r="P381" s="181"/>
      <c r="Q381" s="181"/>
    </row>
    <row r="382" spans="1:17" s="64" customFormat="1" ht="30.75" customHeight="1" x14ac:dyDescent="0.4">
      <c r="A382" s="353">
        <v>16</v>
      </c>
      <c r="B382" s="183">
        <f t="shared" si="3"/>
        <v>0</v>
      </c>
      <c r="C382" s="197"/>
      <c r="D382" s="171"/>
      <c r="E382" s="198"/>
      <c r="F382" s="578"/>
      <c r="G382" s="578"/>
      <c r="H382" s="578"/>
      <c r="I382" s="329"/>
      <c r="J382" s="181"/>
      <c r="K382" s="181"/>
      <c r="L382" s="181"/>
      <c r="M382" s="181"/>
      <c r="N382" s="181"/>
      <c r="O382" s="181"/>
      <c r="P382" s="181"/>
      <c r="Q382" s="181"/>
    </row>
    <row r="383" spans="1:17" s="64" customFormat="1" ht="30.75" customHeight="1" x14ac:dyDescent="0.4">
      <c r="A383" s="353">
        <v>17</v>
      </c>
      <c r="B383" s="183">
        <f t="shared" si="3"/>
        <v>0</v>
      </c>
      <c r="C383" s="197"/>
      <c r="D383" s="171"/>
      <c r="E383" s="198"/>
      <c r="F383" s="578"/>
      <c r="G383" s="578"/>
      <c r="H383" s="578"/>
      <c r="I383" s="329"/>
      <c r="J383" s="181"/>
      <c r="K383" s="181"/>
      <c r="L383" s="181"/>
      <c r="M383" s="181"/>
      <c r="N383" s="181"/>
      <c r="O383" s="181"/>
      <c r="P383" s="181"/>
      <c r="Q383" s="181"/>
    </row>
    <row r="384" spans="1:17" s="64" customFormat="1" ht="30.75" customHeight="1" x14ac:dyDescent="0.4">
      <c r="A384" s="353">
        <v>18</v>
      </c>
      <c r="B384" s="183">
        <f t="shared" si="3"/>
        <v>0</v>
      </c>
      <c r="C384" s="197"/>
      <c r="D384" s="171"/>
      <c r="E384" s="198"/>
      <c r="F384" s="578"/>
      <c r="G384" s="578"/>
      <c r="H384" s="578"/>
      <c r="I384" s="329"/>
      <c r="J384" s="181"/>
      <c r="K384" s="181"/>
      <c r="L384" s="181"/>
      <c r="M384" s="181"/>
      <c r="N384" s="181"/>
      <c r="O384" s="181"/>
      <c r="P384" s="181"/>
      <c r="Q384" s="181"/>
    </row>
    <row r="385" spans="1:17" s="64" customFormat="1" ht="30.75" customHeight="1" x14ac:dyDescent="0.4">
      <c r="A385" s="353">
        <v>19</v>
      </c>
      <c r="B385" s="183">
        <f t="shared" si="3"/>
        <v>0</v>
      </c>
      <c r="C385" s="197"/>
      <c r="D385" s="171"/>
      <c r="E385" s="198"/>
      <c r="F385" s="578"/>
      <c r="G385" s="578"/>
      <c r="H385" s="578"/>
      <c r="I385" s="329"/>
      <c r="J385" s="181"/>
      <c r="K385" s="181"/>
      <c r="L385" s="181"/>
      <c r="M385" s="181"/>
      <c r="N385" s="181"/>
      <c r="O385" s="181"/>
      <c r="P385" s="181"/>
      <c r="Q385" s="181"/>
    </row>
    <row r="386" spans="1:17" s="64" customFormat="1" ht="30.75" customHeight="1" x14ac:dyDescent="0.4">
      <c r="A386" s="353">
        <v>20</v>
      </c>
      <c r="B386" s="183">
        <f t="shared" si="3"/>
        <v>0</v>
      </c>
      <c r="C386" s="197"/>
      <c r="D386" s="171"/>
      <c r="E386" s="198"/>
      <c r="F386" s="578"/>
      <c r="G386" s="578"/>
      <c r="H386" s="578"/>
      <c r="I386" s="329"/>
      <c r="J386" s="181"/>
      <c r="K386" s="181"/>
      <c r="L386" s="181"/>
      <c r="M386" s="181"/>
      <c r="N386" s="181"/>
      <c r="O386" s="181"/>
      <c r="P386" s="181"/>
      <c r="Q386" s="181"/>
    </row>
    <row r="387" spans="1:17" s="64" customFormat="1" ht="30.75" customHeight="1" x14ac:dyDescent="0.4">
      <c r="A387" s="353">
        <v>21</v>
      </c>
      <c r="B387" s="183">
        <f t="shared" si="3"/>
        <v>0</v>
      </c>
      <c r="C387" s="197"/>
      <c r="D387" s="171"/>
      <c r="E387" s="198"/>
      <c r="F387" s="578"/>
      <c r="G387" s="578"/>
      <c r="H387" s="578"/>
      <c r="I387" s="329"/>
      <c r="J387" s="181"/>
      <c r="K387" s="181"/>
      <c r="L387" s="181"/>
      <c r="M387" s="181"/>
      <c r="N387" s="181"/>
      <c r="O387" s="181"/>
      <c r="P387" s="181"/>
      <c r="Q387" s="181"/>
    </row>
    <row r="388" spans="1:17" s="64" customFormat="1" ht="30.75" customHeight="1" x14ac:dyDescent="0.4">
      <c r="A388" s="353">
        <v>22</v>
      </c>
      <c r="B388" s="183">
        <f t="shared" si="3"/>
        <v>0</v>
      </c>
      <c r="C388" s="197"/>
      <c r="D388" s="171"/>
      <c r="E388" s="198"/>
      <c r="F388" s="578"/>
      <c r="G388" s="578"/>
      <c r="H388" s="578"/>
      <c r="I388" s="329"/>
      <c r="J388" s="181"/>
      <c r="K388" s="181"/>
      <c r="L388" s="181"/>
      <c r="M388" s="181"/>
      <c r="N388" s="181"/>
      <c r="O388" s="181"/>
      <c r="P388" s="181"/>
      <c r="Q388" s="181"/>
    </row>
    <row r="389" spans="1:17" s="64" customFormat="1" ht="30.75" customHeight="1" x14ac:dyDescent="0.4">
      <c r="A389" s="353">
        <v>23</v>
      </c>
      <c r="B389" s="183">
        <f t="shared" si="3"/>
        <v>0</v>
      </c>
      <c r="C389" s="197"/>
      <c r="D389" s="171"/>
      <c r="E389" s="198"/>
      <c r="F389" s="578"/>
      <c r="G389" s="578"/>
      <c r="H389" s="578"/>
      <c r="I389" s="329"/>
      <c r="J389" s="181"/>
      <c r="K389" s="181"/>
      <c r="L389" s="181"/>
      <c r="M389" s="181"/>
      <c r="N389" s="181"/>
      <c r="O389" s="181"/>
      <c r="P389" s="181"/>
      <c r="Q389" s="181"/>
    </row>
    <row r="390" spans="1:17" s="64" customFormat="1" ht="30.75" customHeight="1" x14ac:dyDescent="0.4">
      <c r="A390" s="353">
        <v>24</v>
      </c>
      <c r="B390" s="183">
        <f t="shared" si="3"/>
        <v>0</v>
      </c>
      <c r="C390" s="197"/>
      <c r="D390" s="171"/>
      <c r="E390" s="198"/>
      <c r="F390" s="578"/>
      <c r="G390" s="578"/>
      <c r="H390" s="578"/>
      <c r="I390" s="329"/>
      <c r="J390" s="181"/>
      <c r="K390" s="181"/>
      <c r="L390" s="181"/>
      <c r="M390" s="181"/>
      <c r="N390" s="181"/>
      <c r="O390" s="181"/>
      <c r="P390" s="181"/>
      <c r="Q390" s="181"/>
    </row>
    <row r="391" spans="1:17" s="64" customFormat="1" ht="30.75" customHeight="1" x14ac:dyDescent="0.4">
      <c r="A391" s="353">
        <v>25</v>
      </c>
      <c r="B391" s="183">
        <f t="shared" si="3"/>
        <v>0</v>
      </c>
      <c r="C391" s="197"/>
      <c r="D391" s="171"/>
      <c r="E391" s="198"/>
      <c r="F391" s="578"/>
      <c r="G391" s="578"/>
      <c r="H391" s="578"/>
      <c r="I391" s="329"/>
      <c r="J391" s="181"/>
      <c r="K391" s="181"/>
      <c r="L391" s="181"/>
      <c r="M391" s="181"/>
      <c r="N391" s="181"/>
      <c r="O391" s="181"/>
      <c r="P391" s="181"/>
      <c r="Q391" s="181"/>
    </row>
    <row r="392" spans="1:17" s="64" customFormat="1" ht="30.75" customHeight="1" x14ac:dyDescent="0.4">
      <c r="A392" s="353">
        <v>26</v>
      </c>
      <c r="B392" s="183">
        <f t="shared" si="3"/>
        <v>0</v>
      </c>
      <c r="C392" s="197"/>
      <c r="D392" s="171"/>
      <c r="E392" s="198"/>
      <c r="F392" s="578"/>
      <c r="G392" s="578"/>
      <c r="H392" s="578"/>
      <c r="I392" s="329"/>
      <c r="J392" s="181"/>
      <c r="K392" s="181"/>
      <c r="L392" s="181"/>
      <c r="M392" s="181"/>
      <c r="N392" s="181"/>
      <c r="O392" s="181"/>
      <c r="P392" s="181"/>
      <c r="Q392" s="181"/>
    </row>
    <row r="393" spans="1:17" s="64" customFormat="1" ht="30.75" customHeight="1" x14ac:dyDescent="0.4">
      <c r="A393" s="353">
        <v>27</v>
      </c>
      <c r="B393" s="183">
        <f t="shared" si="3"/>
        <v>0</v>
      </c>
      <c r="C393" s="197"/>
      <c r="D393" s="171"/>
      <c r="E393" s="198"/>
      <c r="F393" s="578"/>
      <c r="G393" s="578"/>
      <c r="H393" s="578"/>
      <c r="I393" s="329"/>
      <c r="J393" s="181"/>
      <c r="K393" s="181"/>
      <c r="L393" s="181"/>
      <c r="M393" s="181"/>
      <c r="N393" s="181"/>
      <c r="O393" s="181"/>
      <c r="P393" s="181"/>
      <c r="Q393" s="181"/>
    </row>
    <row r="394" spans="1:17" s="64" customFormat="1" ht="30.75" customHeight="1" x14ac:dyDescent="0.4">
      <c r="A394" s="353">
        <v>28</v>
      </c>
      <c r="B394" s="183">
        <f t="shared" si="3"/>
        <v>0</v>
      </c>
      <c r="C394" s="197"/>
      <c r="D394" s="171"/>
      <c r="E394" s="198"/>
      <c r="F394" s="578"/>
      <c r="G394" s="578"/>
      <c r="H394" s="578"/>
      <c r="I394" s="329"/>
      <c r="J394" s="181"/>
      <c r="K394" s="181"/>
      <c r="L394" s="181"/>
      <c r="M394" s="181"/>
      <c r="N394" s="181"/>
      <c r="O394" s="181"/>
      <c r="P394" s="181"/>
      <c r="Q394" s="181"/>
    </row>
    <row r="395" spans="1:17" s="64" customFormat="1" ht="30.75" customHeight="1" x14ac:dyDescent="0.4">
      <c r="A395" s="353">
        <v>29</v>
      </c>
      <c r="B395" s="183">
        <f t="shared" si="3"/>
        <v>0</v>
      </c>
      <c r="C395" s="197"/>
      <c r="D395" s="171"/>
      <c r="E395" s="198"/>
      <c r="F395" s="578"/>
      <c r="G395" s="578"/>
      <c r="H395" s="578"/>
      <c r="I395" s="329"/>
      <c r="J395" s="181"/>
      <c r="K395" s="181"/>
      <c r="L395" s="181"/>
      <c r="M395" s="181"/>
      <c r="N395" s="181"/>
      <c r="O395" s="181"/>
      <c r="P395" s="181"/>
      <c r="Q395" s="181"/>
    </row>
    <row r="396" spans="1:17" s="64" customFormat="1" ht="30.75" customHeight="1" x14ac:dyDescent="0.4">
      <c r="A396" s="353">
        <v>30</v>
      </c>
      <c r="B396" s="183"/>
      <c r="C396" s="206"/>
      <c r="D396" s="207"/>
      <c r="E396" s="252"/>
      <c r="F396" s="578"/>
      <c r="G396" s="578"/>
      <c r="H396" s="578"/>
      <c r="I396" s="330"/>
      <c r="J396" s="181"/>
      <c r="K396" s="181"/>
      <c r="L396" s="181"/>
      <c r="M396" s="181"/>
      <c r="N396" s="181"/>
      <c r="O396" s="181"/>
      <c r="P396" s="181"/>
      <c r="Q396" s="181"/>
    </row>
    <row r="397" spans="1:17" s="64" customFormat="1" ht="30.75" customHeight="1" x14ac:dyDescent="0.4">
      <c r="A397" s="353">
        <v>31</v>
      </c>
      <c r="B397" s="183"/>
      <c r="C397" s="206"/>
      <c r="D397" s="207"/>
      <c r="E397" s="252"/>
      <c r="F397" s="578"/>
      <c r="G397" s="578"/>
      <c r="H397" s="578"/>
      <c r="I397" s="330"/>
      <c r="J397" s="181"/>
      <c r="K397" s="181"/>
      <c r="L397" s="181"/>
      <c r="M397" s="181"/>
      <c r="N397" s="181"/>
      <c r="O397" s="181"/>
      <c r="P397" s="181"/>
      <c r="Q397" s="181"/>
    </row>
    <row r="398" spans="1:17" s="64" customFormat="1" ht="30.75" customHeight="1" x14ac:dyDescent="0.4">
      <c r="A398" s="353">
        <v>32</v>
      </c>
      <c r="B398" s="183"/>
      <c r="C398" s="206"/>
      <c r="D398" s="207"/>
      <c r="E398" s="252"/>
      <c r="F398" s="578"/>
      <c r="G398" s="578"/>
      <c r="H398" s="578"/>
      <c r="I398" s="330"/>
      <c r="J398" s="181"/>
      <c r="K398" s="181"/>
      <c r="L398" s="181"/>
      <c r="M398" s="181"/>
      <c r="N398" s="181"/>
      <c r="O398" s="181"/>
      <c r="P398" s="181"/>
      <c r="Q398" s="181"/>
    </row>
    <row r="399" spans="1:17" s="64" customFormat="1" ht="30.75" customHeight="1" x14ac:dyDescent="0.4">
      <c r="A399" s="353">
        <v>33</v>
      </c>
      <c r="B399" s="183"/>
      <c r="C399" s="206"/>
      <c r="D399" s="207"/>
      <c r="E399" s="252"/>
      <c r="F399" s="578"/>
      <c r="G399" s="578"/>
      <c r="H399" s="578"/>
      <c r="I399" s="330"/>
      <c r="J399" s="181"/>
      <c r="K399" s="181"/>
      <c r="L399" s="181"/>
      <c r="M399" s="181"/>
      <c r="N399" s="181"/>
      <c r="O399" s="181"/>
      <c r="P399" s="181"/>
      <c r="Q399" s="181"/>
    </row>
    <row r="400" spans="1:17" s="64" customFormat="1" ht="30.75" customHeight="1" x14ac:dyDescent="0.4">
      <c r="A400" s="353">
        <v>34</v>
      </c>
      <c r="B400" s="183"/>
      <c r="C400" s="206"/>
      <c r="D400" s="207"/>
      <c r="E400" s="252"/>
      <c r="F400" s="578"/>
      <c r="G400" s="578"/>
      <c r="H400" s="578"/>
      <c r="I400" s="330"/>
      <c r="J400" s="181"/>
      <c r="K400" s="181"/>
      <c r="L400" s="181"/>
      <c r="M400" s="181"/>
      <c r="N400" s="181"/>
      <c r="O400" s="181"/>
      <c r="P400" s="181"/>
      <c r="Q400" s="181"/>
    </row>
    <row r="401" spans="1:17" s="64" customFormat="1" ht="30.75" customHeight="1" x14ac:dyDescent="0.4">
      <c r="A401" s="353">
        <v>35</v>
      </c>
      <c r="B401" s="183"/>
      <c r="C401" s="206"/>
      <c r="D401" s="207"/>
      <c r="E401" s="252"/>
      <c r="F401" s="578"/>
      <c r="G401" s="578"/>
      <c r="H401" s="578"/>
      <c r="I401" s="330"/>
      <c r="J401" s="181"/>
      <c r="K401" s="181"/>
      <c r="L401" s="181"/>
      <c r="M401" s="181"/>
      <c r="N401" s="181"/>
      <c r="O401" s="181"/>
      <c r="P401" s="181"/>
      <c r="Q401" s="181"/>
    </row>
    <row r="402" spans="1:17" s="64" customFormat="1" ht="30.75" customHeight="1" x14ac:dyDescent="0.4">
      <c r="A402" s="353">
        <v>36</v>
      </c>
      <c r="B402" s="183"/>
      <c r="C402" s="206"/>
      <c r="D402" s="207"/>
      <c r="E402" s="252"/>
      <c r="F402" s="578"/>
      <c r="G402" s="578"/>
      <c r="H402" s="578"/>
      <c r="I402" s="330"/>
      <c r="J402" s="181"/>
      <c r="K402" s="181"/>
      <c r="L402" s="181"/>
      <c r="M402" s="181"/>
      <c r="N402" s="181"/>
      <c r="O402" s="181"/>
      <c r="P402" s="181"/>
      <c r="Q402" s="181"/>
    </row>
    <row r="403" spans="1:17" s="64" customFormat="1" ht="30.75" customHeight="1" x14ac:dyDescent="0.4">
      <c r="A403" s="353">
        <v>37</v>
      </c>
      <c r="B403" s="183"/>
      <c r="C403" s="206"/>
      <c r="D403" s="207"/>
      <c r="E403" s="252"/>
      <c r="F403" s="578"/>
      <c r="G403" s="578"/>
      <c r="H403" s="578"/>
      <c r="I403" s="330"/>
      <c r="J403" s="181"/>
      <c r="K403" s="181"/>
      <c r="L403" s="181"/>
      <c r="M403" s="181"/>
      <c r="N403" s="181"/>
      <c r="O403" s="181"/>
      <c r="P403" s="181"/>
      <c r="Q403" s="181"/>
    </row>
    <row r="404" spans="1:17" s="64" customFormat="1" ht="30.75" customHeight="1" x14ac:dyDescent="0.4">
      <c r="A404" s="353">
        <v>38</v>
      </c>
      <c r="B404" s="183"/>
      <c r="C404" s="206"/>
      <c r="D404" s="207"/>
      <c r="E404" s="252"/>
      <c r="F404" s="578"/>
      <c r="G404" s="578"/>
      <c r="H404" s="578"/>
      <c r="I404" s="330"/>
      <c r="J404" s="181"/>
      <c r="K404" s="181"/>
      <c r="L404" s="181"/>
      <c r="M404" s="181"/>
      <c r="N404" s="181"/>
      <c r="O404" s="181"/>
      <c r="P404" s="181"/>
      <c r="Q404" s="181"/>
    </row>
    <row r="405" spans="1:17" s="64" customFormat="1" ht="30.75" customHeight="1" x14ac:dyDescent="0.4">
      <c r="A405" s="353">
        <v>39</v>
      </c>
      <c r="B405" s="183"/>
      <c r="C405" s="206"/>
      <c r="D405" s="207"/>
      <c r="E405" s="252"/>
      <c r="F405" s="578"/>
      <c r="G405" s="578"/>
      <c r="H405" s="578"/>
      <c r="I405" s="330"/>
      <c r="J405" s="181"/>
      <c r="K405" s="181"/>
      <c r="L405" s="181"/>
      <c r="M405" s="181"/>
      <c r="N405" s="181"/>
      <c r="O405" s="181"/>
      <c r="P405" s="181"/>
      <c r="Q405" s="181"/>
    </row>
    <row r="406" spans="1:17" s="64" customFormat="1" ht="30.75" customHeight="1" x14ac:dyDescent="0.4">
      <c r="A406" s="353">
        <v>40</v>
      </c>
      <c r="B406" s="183"/>
      <c r="C406" s="206"/>
      <c r="D406" s="207"/>
      <c r="E406" s="252"/>
      <c r="F406" s="578"/>
      <c r="G406" s="578"/>
      <c r="H406" s="578"/>
      <c r="I406" s="330"/>
      <c r="J406" s="181"/>
      <c r="K406" s="181"/>
      <c r="L406" s="181"/>
      <c r="M406" s="181"/>
      <c r="N406" s="181"/>
      <c r="O406" s="181"/>
      <c r="P406" s="181"/>
      <c r="Q406" s="181"/>
    </row>
    <row r="407" spans="1:17" s="64" customFormat="1" ht="30.75" customHeight="1" x14ac:dyDescent="0.4">
      <c r="A407" s="353">
        <v>41</v>
      </c>
      <c r="B407" s="183"/>
      <c r="C407" s="206"/>
      <c r="D407" s="207"/>
      <c r="E407" s="252"/>
      <c r="F407" s="578"/>
      <c r="G407" s="578"/>
      <c r="H407" s="578"/>
      <c r="I407" s="330"/>
      <c r="J407" s="181"/>
      <c r="K407" s="181"/>
      <c r="L407" s="181"/>
      <c r="M407" s="181"/>
      <c r="N407" s="181"/>
      <c r="O407" s="181"/>
      <c r="P407" s="181"/>
      <c r="Q407" s="181"/>
    </row>
    <row r="408" spans="1:17" s="64" customFormat="1" ht="30.75" customHeight="1" x14ac:dyDescent="0.4">
      <c r="A408" s="353">
        <v>42</v>
      </c>
      <c r="B408" s="183"/>
      <c r="C408" s="206"/>
      <c r="D408" s="207"/>
      <c r="E408" s="252"/>
      <c r="F408" s="578"/>
      <c r="G408" s="578"/>
      <c r="H408" s="578"/>
      <c r="I408" s="330"/>
      <c r="J408" s="181"/>
      <c r="K408" s="181"/>
      <c r="L408" s="181"/>
      <c r="M408" s="181"/>
      <c r="N408" s="181"/>
      <c r="O408" s="181"/>
      <c r="P408" s="181"/>
      <c r="Q408" s="181"/>
    </row>
    <row r="409" spans="1:17" s="64" customFormat="1" ht="30.75" customHeight="1" x14ac:dyDescent="0.4">
      <c r="A409" s="353">
        <v>43</v>
      </c>
      <c r="B409" s="183"/>
      <c r="C409" s="206"/>
      <c r="D409" s="207"/>
      <c r="E409" s="252"/>
      <c r="F409" s="578"/>
      <c r="G409" s="578"/>
      <c r="H409" s="578"/>
      <c r="I409" s="330"/>
      <c r="J409" s="181"/>
      <c r="K409" s="181"/>
      <c r="L409" s="181"/>
      <c r="M409" s="181"/>
      <c r="N409" s="181"/>
      <c r="O409" s="181"/>
      <c r="P409" s="181"/>
      <c r="Q409" s="181"/>
    </row>
    <row r="410" spans="1:17" s="64" customFormat="1" ht="30.75" customHeight="1" x14ac:dyDescent="0.4">
      <c r="A410" s="353">
        <v>44</v>
      </c>
      <c r="B410" s="183"/>
      <c r="C410" s="197"/>
      <c r="D410" s="171"/>
      <c r="E410" s="198"/>
      <c r="F410" s="578"/>
      <c r="G410" s="578"/>
      <c r="H410" s="578"/>
      <c r="I410" s="329"/>
      <c r="J410" s="181"/>
      <c r="K410" s="181"/>
      <c r="L410" s="181"/>
      <c r="M410" s="181"/>
      <c r="N410" s="181"/>
      <c r="O410" s="181"/>
      <c r="P410" s="181"/>
      <c r="Q410" s="181"/>
    </row>
    <row r="411" spans="1:17" s="64" customFormat="1" ht="30.75" customHeight="1" x14ac:dyDescent="0.4">
      <c r="A411" s="353">
        <v>45</v>
      </c>
      <c r="B411" s="183"/>
      <c r="C411" s="197"/>
      <c r="D411" s="171"/>
      <c r="E411" s="198"/>
      <c r="F411" s="578"/>
      <c r="G411" s="578"/>
      <c r="H411" s="578"/>
      <c r="I411" s="329"/>
      <c r="J411" s="181"/>
      <c r="K411" s="181"/>
      <c r="L411" s="181"/>
      <c r="M411" s="181"/>
      <c r="N411" s="181"/>
      <c r="O411" s="181"/>
      <c r="P411" s="181"/>
      <c r="Q411" s="181"/>
    </row>
    <row r="412" spans="1:17" s="64" customFormat="1" ht="30.75" customHeight="1" x14ac:dyDescent="0.4">
      <c r="A412" s="353">
        <v>46</v>
      </c>
      <c r="B412" s="183"/>
      <c r="C412" s="206"/>
      <c r="D412" s="207"/>
      <c r="E412" s="252"/>
      <c r="F412" s="578"/>
      <c r="G412" s="578"/>
      <c r="H412" s="578"/>
      <c r="I412" s="330"/>
      <c r="J412" s="181"/>
      <c r="K412" s="181"/>
      <c r="L412" s="181"/>
      <c r="M412" s="181"/>
      <c r="N412" s="181"/>
      <c r="O412" s="181"/>
      <c r="P412" s="181"/>
      <c r="Q412" s="181"/>
    </row>
    <row r="413" spans="1:17" s="64" customFormat="1" ht="30.75" customHeight="1" x14ac:dyDescent="0.4">
      <c r="A413" s="353">
        <v>47</v>
      </c>
      <c r="B413" s="183"/>
      <c r="C413" s="206"/>
      <c r="D413" s="207"/>
      <c r="E413" s="252"/>
      <c r="F413" s="578"/>
      <c r="G413" s="578"/>
      <c r="H413" s="578"/>
      <c r="I413" s="330"/>
      <c r="J413" s="181"/>
      <c r="K413" s="181"/>
      <c r="L413" s="181"/>
      <c r="M413" s="181"/>
      <c r="N413" s="181"/>
      <c r="O413" s="181"/>
      <c r="P413" s="181"/>
      <c r="Q413" s="181"/>
    </row>
    <row r="414" spans="1:17" s="64" customFormat="1" ht="30.75" customHeight="1" x14ac:dyDescent="0.4">
      <c r="A414" s="353">
        <v>48</v>
      </c>
      <c r="B414" s="183"/>
      <c r="C414" s="206"/>
      <c r="D414" s="207"/>
      <c r="E414" s="252"/>
      <c r="F414" s="578"/>
      <c r="G414" s="578"/>
      <c r="H414" s="578"/>
      <c r="I414" s="330"/>
      <c r="J414" s="181"/>
      <c r="K414" s="181"/>
      <c r="L414" s="181"/>
      <c r="M414" s="181"/>
      <c r="N414" s="181"/>
      <c r="O414" s="181"/>
      <c r="P414" s="181"/>
      <c r="Q414" s="181"/>
    </row>
    <row r="415" spans="1:17" s="64" customFormat="1" ht="30.75" customHeight="1" x14ac:dyDescent="0.4">
      <c r="A415" s="353">
        <v>49</v>
      </c>
      <c r="B415" s="183"/>
      <c r="C415" s="206"/>
      <c r="D415" s="207"/>
      <c r="E415" s="252"/>
      <c r="F415" s="578"/>
      <c r="G415" s="578"/>
      <c r="H415" s="578"/>
      <c r="I415" s="330"/>
      <c r="J415" s="181"/>
      <c r="K415" s="181"/>
      <c r="L415" s="181"/>
      <c r="M415" s="181"/>
      <c r="N415" s="181"/>
      <c r="O415" s="181"/>
      <c r="P415" s="181"/>
      <c r="Q415" s="181"/>
    </row>
    <row r="416" spans="1:17" s="64" customFormat="1" ht="30.75" customHeight="1" thickBot="1" x14ac:dyDescent="0.45">
      <c r="A416" s="353">
        <v>50</v>
      </c>
      <c r="B416" s="183">
        <f t="shared" ref="B416" si="4">+IF(I222=I416,0,1)</f>
        <v>0</v>
      </c>
      <c r="C416" s="200"/>
      <c r="D416" s="174"/>
      <c r="E416" s="201"/>
      <c r="F416" s="578"/>
      <c r="G416" s="578"/>
      <c r="H416" s="578"/>
      <c r="I416" s="331"/>
      <c r="J416" s="181"/>
      <c r="K416" s="181"/>
      <c r="L416" s="181"/>
      <c r="M416" s="181"/>
      <c r="N416" s="181"/>
      <c r="O416" s="181"/>
      <c r="P416" s="181"/>
      <c r="Q416" s="181"/>
    </row>
    <row r="417" spans="1:17" s="64" customFormat="1" ht="30.75" customHeight="1" thickBot="1" x14ac:dyDescent="0.45">
      <c r="B417" s="183"/>
      <c r="C417" s="517" t="s">
        <v>878</v>
      </c>
      <c r="D417" s="518"/>
      <c r="E417" s="518"/>
      <c r="F417" s="518"/>
      <c r="G417" s="518"/>
      <c r="H417" s="519"/>
      <c r="I417" s="332">
        <f>+SUM(I367:I416)</f>
        <v>0</v>
      </c>
      <c r="J417" s="181"/>
      <c r="K417" s="181"/>
      <c r="L417" s="181"/>
      <c r="M417" s="181"/>
      <c r="N417" s="181"/>
      <c r="O417" s="181"/>
      <c r="P417" s="181"/>
      <c r="Q417" s="181"/>
    </row>
    <row r="418" spans="1:17" s="64" customFormat="1" ht="10.5" customHeight="1" x14ac:dyDescent="0.4">
      <c r="B418" s="181"/>
      <c r="C418" s="181"/>
      <c r="D418" s="181"/>
      <c r="E418" s="181"/>
      <c r="F418" s="181"/>
      <c r="G418" s="181"/>
      <c r="H418" s="181"/>
      <c r="I418" s="181"/>
      <c r="J418" s="181"/>
      <c r="K418" s="181"/>
      <c r="L418" s="181"/>
      <c r="M418" s="181"/>
      <c r="N418" s="181"/>
      <c r="O418" s="181"/>
      <c r="P418" s="181"/>
      <c r="Q418" s="181"/>
    </row>
    <row r="419" spans="1:17" s="64" customFormat="1" ht="1.5" customHeight="1" x14ac:dyDescent="0.4">
      <c r="B419" s="181"/>
      <c r="C419" s="181"/>
      <c r="D419" s="181"/>
      <c r="E419" s="181"/>
      <c r="F419" s="181"/>
      <c r="G419" s="181"/>
      <c r="H419" s="181"/>
      <c r="I419" s="181"/>
      <c r="J419" s="181"/>
      <c r="K419" s="181"/>
      <c r="L419" s="181"/>
      <c r="M419" s="181"/>
      <c r="N419" s="181"/>
      <c r="O419" s="181"/>
      <c r="P419" s="181"/>
      <c r="Q419" s="181"/>
    </row>
    <row r="420" spans="1:17" s="64" customFormat="1" ht="21.75" customHeight="1" x14ac:dyDescent="0.4">
      <c r="B420" s="181"/>
      <c r="C420" s="181"/>
      <c r="D420" s="181"/>
      <c r="E420" s="181"/>
      <c r="F420" s="181"/>
      <c r="G420" s="181"/>
      <c r="H420" s="181"/>
      <c r="I420" s="181"/>
      <c r="J420" s="181"/>
      <c r="K420" s="181"/>
      <c r="L420" s="181"/>
      <c r="M420" s="181"/>
      <c r="N420" s="181"/>
      <c r="O420" s="181"/>
      <c r="P420" s="181"/>
      <c r="Q420" s="181"/>
    </row>
    <row r="421" spans="1:17" s="64" customFormat="1" ht="28.5" customHeight="1" x14ac:dyDescent="0.4">
      <c r="B421" s="181"/>
      <c r="C421" s="312" t="s">
        <v>1151</v>
      </c>
      <c r="D421" s="181"/>
      <c r="E421" s="181"/>
      <c r="F421" s="181"/>
      <c r="G421" s="181"/>
      <c r="H421" s="181"/>
      <c r="I421" s="181"/>
      <c r="J421" s="181"/>
      <c r="K421" s="181"/>
      <c r="L421" s="181"/>
      <c r="M421" s="181"/>
      <c r="N421" s="181"/>
      <c r="O421" s="181"/>
      <c r="P421" s="181"/>
      <c r="Q421" s="181"/>
    </row>
    <row r="422" spans="1:17" s="64" customFormat="1" ht="24" customHeight="1" x14ac:dyDescent="0.4">
      <c r="B422" s="181"/>
      <c r="C422" s="186" t="s">
        <v>691</v>
      </c>
      <c r="D422" s="181"/>
      <c r="E422" s="181"/>
      <c r="F422" s="181"/>
      <c r="G422" s="181"/>
      <c r="H422" s="181"/>
      <c r="I422" s="181"/>
      <c r="J422" s="181"/>
      <c r="K422" s="181"/>
      <c r="L422" s="181"/>
      <c r="M422" s="181"/>
      <c r="N422" s="181"/>
      <c r="O422" s="181"/>
      <c r="P422" s="181"/>
      <c r="Q422" s="181"/>
    </row>
    <row r="423" spans="1:17" s="64" customFormat="1" ht="24" customHeight="1" thickBot="1" x14ac:dyDescent="0.45">
      <c r="B423" s="181"/>
      <c r="C423" s="186" t="s">
        <v>693</v>
      </c>
      <c r="D423" s="181"/>
      <c r="E423" s="181"/>
      <c r="F423" s="181"/>
      <c r="G423" s="181"/>
      <c r="H423" s="181"/>
      <c r="I423" s="181"/>
      <c r="J423" s="181"/>
      <c r="K423" s="181"/>
      <c r="L423" s="181"/>
      <c r="M423" s="181"/>
      <c r="N423" s="181"/>
      <c r="O423" s="181"/>
      <c r="P423" s="181"/>
      <c r="Q423" s="181"/>
    </row>
    <row r="424" spans="1:17" s="64" customFormat="1" ht="42.6" customHeight="1" thickBot="1" x14ac:dyDescent="0.45">
      <c r="B424" s="181"/>
      <c r="C424" s="532" t="s">
        <v>904</v>
      </c>
      <c r="D424" s="518"/>
      <c r="E424" s="520"/>
      <c r="F424" s="696" t="str">
        <f>+IF(様式６!F297="","",様式６!F297)</f>
        <v/>
      </c>
      <c r="G424" s="696"/>
      <c r="H424" s="696"/>
      <c r="I424" s="697"/>
      <c r="J424" s="181"/>
      <c r="K424" s="181"/>
      <c r="L424" s="181"/>
      <c r="M424" s="181"/>
      <c r="N424" s="181"/>
      <c r="O424" s="181"/>
      <c r="P424" s="181"/>
      <c r="Q424" s="181"/>
    </row>
    <row r="425" spans="1:17" s="64" customFormat="1" ht="9" customHeight="1" thickBot="1" x14ac:dyDescent="0.45">
      <c r="B425" s="181"/>
      <c r="C425" s="181"/>
      <c r="D425" s="181"/>
      <c r="E425" s="181"/>
      <c r="F425" s="181"/>
      <c r="G425" s="181"/>
      <c r="H425" s="181"/>
      <c r="I425" s="181"/>
      <c r="J425" s="181"/>
      <c r="K425" s="181"/>
      <c r="L425" s="181"/>
      <c r="M425" s="181"/>
      <c r="N425" s="181"/>
      <c r="O425" s="181"/>
      <c r="P425" s="181"/>
      <c r="Q425" s="181"/>
    </row>
    <row r="426" spans="1:17" s="64" customFormat="1" ht="30.75" customHeight="1" x14ac:dyDescent="0.4">
      <c r="B426" s="183">
        <f>+SUM(B427:B428)</f>
        <v>0</v>
      </c>
      <c r="C426" s="579" t="s">
        <v>690</v>
      </c>
      <c r="D426" s="580"/>
      <c r="E426" s="580"/>
      <c r="F426" s="580"/>
      <c r="G426" s="580"/>
      <c r="H426" s="580"/>
      <c r="I426" s="581"/>
      <c r="J426" s="181"/>
      <c r="K426" s="181"/>
      <c r="L426" s="181"/>
      <c r="M426" s="181"/>
      <c r="N426" s="181"/>
      <c r="O426" s="181"/>
      <c r="P426" s="181"/>
      <c r="Q426" s="181"/>
    </row>
    <row r="427" spans="1:17" s="64" customFormat="1" ht="69" customHeight="1" x14ac:dyDescent="0.4">
      <c r="B427" s="183">
        <f>+IF(COUNT(I428:I428)=COUNT(I607:I636),0,1)</f>
        <v>0</v>
      </c>
      <c r="C427" s="194" t="s">
        <v>628</v>
      </c>
      <c r="D427" s="193" t="s">
        <v>922</v>
      </c>
      <c r="E427" s="193" t="s">
        <v>923</v>
      </c>
      <c r="F427" s="698" t="s">
        <v>673</v>
      </c>
      <c r="G427" s="510"/>
      <c r="H427" s="642"/>
      <c r="I427" s="164" t="s">
        <v>1143</v>
      </c>
      <c r="J427" s="181"/>
      <c r="K427" s="181"/>
      <c r="L427" s="181"/>
      <c r="M427" s="181"/>
      <c r="N427" s="181"/>
      <c r="O427" s="181"/>
      <c r="P427" s="181"/>
      <c r="Q427" s="181"/>
    </row>
    <row r="428" spans="1:17" s="64" customFormat="1" ht="30.75" customHeight="1" x14ac:dyDescent="0.4">
      <c r="A428" s="353">
        <v>1</v>
      </c>
      <c r="B428" s="183">
        <f t="shared" ref="B428:B456" si="5">+IF(I234=I428,0,1)</f>
        <v>0</v>
      </c>
      <c r="C428" s="196"/>
      <c r="D428" s="165"/>
      <c r="E428" s="253"/>
      <c r="F428" s="577"/>
      <c r="G428" s="577"/>
      <c r="H428" s="577"/>
      <c r="I428" s="328"/>
      <c r="J428" s="181"/>
      <c r="K428" s="181"/>
      <c r="L428" s="181"/>
      <c r="M428" s="181"/>
      <c r="N428" s="181"/>
      <c r="O428" s="181"/>
      <c r="P428" s="181"/>
      <c r="Q428" s="181"/>
    </row>
    <row r="429" spans="1:17" s="64" customFormat="1" ht="30.75" customHeight="1" x14ac:dyDescent="0.4">
      <c r="A429" s="353">
        <v>2</v>
      </c>
      <c r="B429" s="183">
        <f t="shared" si="5"/>
        <v>0</v>
      </c>
      <c r="C429" s="197"/>
      <c r="D429" s="171"/>
      <c r="E429" s="198"/>
      <c r="F429" s="578"/>
      <c r="G429" s="578"/>
      <c r="H429" s="578"/>
      <c r="I429" s="329"/>
      <c r="J429" s="181"/>
      <c r="K429" s="181"/>
      <c r="L429" s="181"/>
      <c r="M429" s="181"/>
      <c r="N429" s="181"/>
      <c r="O429" s="181"/>
      <c r="P429" s="181"/>
      <c r="Q429" s="181"/>
    </row>
    <row r="430" spans="1:17" s="64" customFormat="1" ht="30.75" customHeight="1" x14ac:dyDescent="0.4">
      <c r="A430" s="353">
        <v>3</v>
      </c>
      <c r="B430" s="183">
        <f t="shared" si="5"/>
        <v>0</v>
      </c>
      <c r="C430" s="197"/>
      <c r="D430" s="171"/>
      <c r="E430" s="198"/>
      <c r="F430" s="578"/>
      <c r="G430" s="578"/>
      <c r="H430" s="578"/>
      <c r="I430" s="329"/>
      <c r="J430" s="181"/>
      <c r="K430" s="181"/>
      <c r="L430" s="181"/>
      <c r="M430" s="181"/>
      <c r="N430" s="181"/>
      <c r="O430" s="181"/>
      <c r="P430" s="181"/>
      <c r="Q430" s="181"/>
    </row>
    <row r="431" spans="1:17" s="64" customFormat="1" ht="30.75" customHeight="1" x14ac:dyDescent="0.4">
      <c r="A431" s="353">
        <v>4</v>
      </c>
      <c r="B431" s="183">
        <f t="shared" si="5"/>
        <v>0</v>
      </c>
      <c r="C431" s="197"/>
      <c r="D431" s="171"/>
      <c r="E431" s="198"/>
      <c r="F431" s="578"/>
      <c r="G431" s="578"/>
      <c r="H431" s="578"/>
      <c r="I431" s="329"/>
      <c r="J431" s="181"/>
      <c r="K431" s="181"/>
      <c r="L431" s="181"/>
      <c r="M431" s="181"/>
      <c r="N431" s="181"/>
      <c r="O431" s="181"/>
      <c r="P431" s="181"/>
      <c r="Q431" s="181"/>
    </row>
    <row r="432" spans="1:17" s="64" customFormat="1" ht="30.75" customHeight="1" x14ac:dyDescent="0.4">
      <c r="A432" s="353">
        <v>5</v>
      </c>
      <c r="B432" s="183">
        <f t="shared" si="5"/>
        <v>0</v>
      </c>
      <c r="C432" s="197"/>
      <c r="D432" s="171"/>
      <c r="E432" s="198"/>
      <c r="F432" s="578"/>
      <c r="G432" s="578"/>
      <c r="H432" s="578"/>
      <c r="I432" s="329"/>
      <c r="J432" s="181"/>
      <c r="K432" s="181"/>
      <c r="L432" s="181"/>
      <c r="M432" s="181"/>
      <c r="N432" s="181"/>
      <c r="O432" s="181"/>
      <c r="P432" s="181"/>
      <c r="Q432" s="181"/>
    </row>
    <row r="433" spans="1:17" s="64" customFormat="1" ht="30.75" customHeight="1" x14ac:dyDescent="0.4">
      <c r="A433" s="353">
        <v>6</v>
      </c>
      <c r="B433" s="183">
        <f t="shared" si="5"/>
        <v>0</v>
      </c>
      <c r="C433" s="197"/>
      <c r="D433" s="171"/>
      <c r="E433" s="198"/>
      <c r="F433" s="578"/>
      <c r="G433" s="578"/>
      <c r="H433" s="578"/>
      <c r="I433" s="329"/>
      <c r="J433" s="181"/>
      <c r="K433" s="181"/>
      <c r="L433" s="181"/>
      <c r="M433" s="181"/>
      <c r="N433" s="181"/>
      <c r="O433" s="181"/>
      <c r="P433" s="181"/>
      <c r="Q433" s="181"/>
    </row>
    <row r="434" spans="1:17" s="64" customFormat="1" ht="30.75" customHeight="1" x14ac:dyDescent="0.4">
      <c r="A434" s="353">
        <v>7</v>
      </c>
      <c r="B434" s="183">
        <f t="shared" si="5"/>
        <v>0</v>
      </c>
      <c r="C434" s="197"/>
      <c r="D434" s="171"/>
      <c r="E434" s="198"/>
      <c r="F434" s="578"/>
      <c r="G434" s="578"/>
      <c r="H434" s="578"/>
      <c r="I434" s="329"/>
      <c r="J434" s="181"/>
      <c r="K434" s="181"/>
      <c r="L434" s="181"/>
      <c r="M434" s="181"/>
      <c r="N434" s="181"/>
      <c r="O434" s="181"/>
      <c r="P434" s="181"/>
      <c r="Q434" s="181"/>
    </row>
    <row r="435" spans="1:17" s="64" customFormat="1" ht="30.75" customHeight="1" x14ac:dyDescent="0.4">
      <c r="A435" s="353">
        <v>8</v>
      </c>
      <c r="B435" s="183">
        <f t="shared" si="5"/>
        <v>0</v>
      </c>
      <c r="C435" s="197"/>
      <c r="D435" s="171"/>
      <c r="E435" s="198"/>
      <c r="F435" s="578"/>
      <c r="G435" s="578"/>
      <c r="H435" s="578"/>
      <c r="I435" s="329"/>
      <c r="J435" s="181"/>
      <c r="K435" s="181"/>
      <c r="L435" s="181"/>
      <c r="M435" s="181"/>
      <c r="N435" s="181"/>
      <c r="O435" s="181"/>
      <c r="P435" s="181"/>
      <c r="Q435" s="181"/>
    </row>
    <row r="436" spans="1:17" s="64" customFormat="1" ht="30.75" customHeight="1" x14ac:dyDescent="0.4">
      <c r="A436" s="353">
        <v>9</v>
      </c>
      <c r="B436" s="183">
        <f t="shared" si="5"/>
        <v>0</v>
      </c>
      <c r="C436" s="197"/>
      <c r="D436" s="171"/>
      <c r="E436" s="198"/>
      <c r="F436" s="578"/>
      <c r="G436" s="578"/>
      <c r="H436" s="578"/>
      <c r="I436" s="329"/>
      <c r="J436" s="181"/>
      <c r="K436" s="181"/>
      <c r="L436" s="181"/>
      <c r="M436" s="181"/>
      <c r="N436" s="181"/>
      <c r="O436" s="181"/>
      <c r="P436" s="181"/>
      <c r="Q436" s="181"/>
    </row>
    <row r="437" spans="1:17" s="64" customFormat="1" ht="30.75" customHeight="1" x14ac:dyDescent="0.4">
      <c r="A437" s="353">
        <v>10</v>
      </c>
      <c r="B437" s="183">
        <f t="shared" si="5"/>
        <v>0</v>
      </c>
      <c r="C437" s="197"/>
      <c r="D437" s="171"/>
      <c r="E437" s="198"/>
      <c r="F437" s="578"/>
      <c r="G437" s="578"/>
      <c r="H437" s="578"/>
      <c r="I437" s="329"/>
      <c r="J437" s="181"/>
      <c r="K437" s="181"/>
      <c r="L437" s="181"/>
      <c r="M437" s="181"/>
      <c r="N437" s="181"/>
      <c r="O437" s="181"/>
      <c r="P437" s="181"/>
      <c r="Q437" s="181"/>
    </row>
    <row r="438" spans="1:17" s="64" customFormat="1" ht="30.75" customHeight="1" x14ac:dyDescent="0.4">
      <c r="A438" s="353">
        <v>11</v>
      </c>
      <c r="B438" s="183">
        <f t="shared" si="5"/>
        <v>0</v>
      </c>
      <c r="C438" s="197"/>
      <c r="D438" s="171"/>
      <c r="E438" s="198"/>
      <c r="F438" s="578"/>
      <c r="G438" s="578"/>
      <c r="H438" s="578"/>
      <c r="I438" s="329"/>
      <c r="J438" s="181"/>
      <c r="K438" s="181"/>
      <c r="L438" s="181"/>
      <c r="M438" s="181"/>
      <c r="N438" s="181"/>
      <c r="O438" s="181"/>
      <c r="P438" s="181"/>
      <c r="Q438" s="181"/>
    </row>
    <row r="439" spans="1:17" s="64" customFormat="1" ht="30.75" customHeight="1" x14ac:dyDescent="0.4">
      <c r="A439" s="353">
        <v>12</v>
      </c>
      <c r="B439" s="183">
        <f t="shared" si="5"/>
        <v>0</v>
      </c>
      <c r="C439" s="197"/>
      <c r="D439" s="171"/>
      <c r="E439" s="198"/>
      <c r="F439" s="578"/>
      <c r="G439" s="578"/>
      <c r="H439" s="578"/>
      <c r="I439" s="329"/>
      <c r="J439" s="181"/>
      <c r="K439" s="181"/>
      <c r="L439" s="181"/>
      <c r="M439" s="181"/>
      <c r="N439" s="181"/>
      <c r="O439" s="181"/>
      <c r="P439" s="181"/>
      <c r="Q439" s="181"/>
    </row>
    <row r="440" spans="1:17" s="64" customFormat="1" ht="30.75" customHeight="1" x14ac:dyDescent="0.4">
      <c r="A440" s="353">
        <v>13</v>
      </c>
      <c r="B440" s="183">
        <f t="shared" si="5"/>
        <v>0</v>
      </c>
      <c r="C440" s="197"/>
      <c r="D440" s="171"/>
      <c r="E440" s="198"/>
      <c r="F440" s="578"/>
      <c r="G440" s="578"/>
      <c r="H440" s="578"/>
      <c r="I440" s="329"/>
      <c r="J440" s="181"/>
      <c r="K440" s="181"/>
      <c r="L440" s="181"/>
      <c r="M440" s="181"/>
      <c r="N440" s="181"/>
      <c r="O440" s="181"/>
      <c r="P440" s="181"/>
      <c r="Q440" s="181"/>
    </row>
    <row r="441" spans="1:17" s="64" customFormat="1" ht="30.75" customHeight="1" x14ac:dyDescent="0.4">
      <c r="A441" s="353">
        <v>14</v>
      </c>
      <c r="B441" s="183">
        <f t="shared" si="5"/>
        <v>0</v>
      </c>
      <c r="C441" s="197"/>
      <c r="D441" s="171"/>
      <c r="E441" s="198"/>
      <c r="F441" s="578"/>
      <c r="G441" s="578"/>
      <c r="H441" s="578"/>
      <c r="I441" s="329"/>
      <c r="J441" s="181"/>
      <c r="K441" s="181"/>
      <c r="L441" s="181"/>
      <c r="M441" s="181"/>
      <c r="N441" s="181"/>
      <c r="O441" s="181"/>
      <c r="P441" s="181"/>
      <c r="Q441" s="181"/>
    </row>
    <row r="442" spans="1:17" s="64" customFormat="1" ht="30.75" customHeight="1" x14ac:dyDescent="0.4">
      <c r="A442" s="353">
        <v>15</v>
      </c>
      <c r="B442" s="183">
        <f t="shared" si="5"/>
        <v>0</v>
      </c>
      <c r="C442" s="197"/>
      <c r="D442" s="171"/>
      <c r="E442" s="198"/>
      <c r="F442" s="578"/>
      <c r="G442" s="578"/>
      <c r="H442" s="578"/>
      <c r="I442" s="329"/>
      <c r="J442" s="181"/>
      <c r="K442" s="181"/>
      <c r="L442" s="181"/>
      <c r="M442" s="181"/>
      <c r="N442" s="181"/>
      <c r="O442" s="181"/>
      <c r="P442" s="181"/>
      <c r="Q442" s="181"/>
    </row>
    <row r="443" spans="1:17" s="64" customFormat="1" ht="30.75" customHeight="1" x14ac:dyDescent="0.4">
      <c r="A443" s="353">
        <v>16</v>
      </c>
      <c r="B443" s="183">
        <f t="shared" si="5"/>
        <v>0</v>
      </c>
      <c r="C443" s="197"/>
      <c r="D443" s="171"/>
      <c r="E443" s="198"/>
      <c r="F443" s="578"/>
      <c r="G443" s="578"/>
      <c r="H443" s="578"/>
      <c r="I443" s="329"/>
      <c r="J443" s="181"/>
      <c r="K443" s="181"/>
      <c r="L443" s="181"/>
      <c r="M443" s="181"/>
      <c r="N443" s="181"/>
      <c r="O443" s="181"/>
      <c r="P443" s="181"/>
      <c r="Q443" s="181"/>
    </row>
    <row r="444" spans="1:17" s="64" customFormat="1" ht="30.75" customHeight="1" x14ac:dyDescent="0.4">
      <c r="A444" s="353">
        <v>17</v>
      </c>
      <c r="B444" s="183">
        <f t="shared" si="5"/>
        <v>0</v>
      </c>
      <c r="C444" s="197"/>
      <c r="D444" s="171"/>
      <c r="E444" s="198"/>
      <c r="F444" s="578"/>
      <c r="G444" s="578"/>
      <c r="H444" s="578"/>
      <c r="I444" s="329"/>
      <c r="J444" s="181"/>
      <c r="K444" s="181"/>
      <c r="L444" s="181"/>
      <c r="M444" s="181"/>
      <c r="N444" s="181"/>
      <c r="O444" s="181"/>
      <c r="P444" s="181"/>
      <c r="Q444" s="181"/>
    </row>
    <row r="445" spans="1:17" s="64" customFormat="1" ht="30.75" customHeight="1" x14ac:dyDescent="0.4">
      <c r="A445" s="353">
        <v>18</v>
      </c>
      <c r="B445" s="183">
        <f t="shared" si="5"/>
        <v>0</v>
      </c>
      <c r="C445" s="197"/>
      <c r="D445" s="171"/>
      <c r="E445" s="198"/>
      <c r="F445" s="578"/>
      <c r="G445" s="578"/>
      <c r="H445" s="578"/>
      <c r="I445" s="329"/>
      <c r="J445" s="181"/>
      <c r="K445" s="181"/>
      <c r="L445" s="181"/>
      <c r="M445" s="181"/>
      <c r="N445" s="181"/>
      <c r="O445" s="181"/>
      <c r="P445" s="181"/>
      <c r="Q445" s="181"/>
    </row>
    <row r="446" spans="1:17" s="64" customFormat="1" ht="30.75" customHeight="1" x14ac:dyDescent="0.4">
      <c r="A446" s="353">
        <v>19</v>
      </c>
      <c r="B446" s="183">
        <f t="shared" si="5"/>
        <v>0</v>
      </c>
      <c r="C446" s="197"/>
      <c r="D446" s="171"/>
      <c r="E446" s="198"/>
      <c r="F446" s="578"/>
      <c r="G446" s="578"/>
      <c r="H446" s="578"/>
      <c r="I446" s="329"/>
      <c r="J446" s="181"/>
      <c r="K446" s="181"/>
      <c r="L446" s="181"/>
      <c r="M446" s="181"/>
      <c r="N446" s="181"/>
      <c r="O446" s="181"/>
      <c r="P446" s="181"/>
      <c r="Q446" s="181"/>
    </row>
    <row r="447" spans="1:17" s="64" customFormat="1" ht="30.75" customHeight="1" x14ac:dyDescent="0.4">
      <c r="A447" s="353">
        <v>20</v>
      </c>
      <c r="B447" s="183">
        <f t="shared" si="5"/>
        <v>0</v>
      </c>
      <c r="C447" s="197"/>
      <c r="D447" s="171"/>
      <c r="E447" s="198"/>
      <c r="F447" s="578"/>
      <c r="G447" s="578"/>
      <c r="H447" s="578"/>
      <c r="I447" s="329"/>
      <c r="J447" s="181"/>
      <c r="K447" s="181"/>
      <c r="L447" s="181"/>
      <c r="M447" s="181"/>
      <c r="N447" s="181"/>
      <c r="O447" s="181"/>
      <c r="P447" s="181"/>
      <c r="Q447" s="181"/>
    </row>
    <row r="448" spans="1:17" s="64" customFormat="1" ht="30.75" customHeight="1" x14ac:dyDescent="0.4">
      <c r="A448" s="353">
        <v>21</v>
      </c>
      <c r="B448" s="183">
        <f t="shared" si="5"/>
        <v>0</v>
      </c>
      <c r="C448" s="197"/>
      <c r="D448" s="171"/>
      <c r="E448" s="198"/>
      <c r="F448" s="578"/>
      <c r="G448" s="578"/>
      <c r="H448" s="578"/>
      <c r="I448" s="329"/>
      <c r="J448" s="181"/>
      <c r="K448" s="181"/>
      <c r="L448" s="181"/>
      <c r="M448" s="181"/>
      <c r="N448" s="181"/>
      <c r="O448" s="181"/>
      <c r="P448" s="181"/>
      <c r="Q448" s="181"/>
    </row>
    <row r="449" spans="1:17" s="64" customFormat="1" ht="30.75" customHeight="1" x14ac:dyDescent="0.4">
      <c r="A449" s="353">
        <v>22</v>
      </c>
      <c r="B449" s="183">
        <f t="shared" si="5"/>
        <v>0</v>
      </c>
      <c r="C449" s="197"/>
      <c r="D449" s="171"/>
      <c r="E449" s="198"/>
      <c r="F449" s="578"/>
      <c r="G449" s="578"/>
      <c r="H449" s="578"/>
      <c r="I449" s="329"/>
      <c r="J449" s="181"/>
      <c r="K449" s="181"/>
      <c r="L449" s="181"/>
      <c r="M449" s="181"/>
      <c r="N449" s="181"/>
      <c r="O449" s="181"/>
      <c r="P449" s="181"/>
      <c r="Q449" s="181"/>
    </row>
    <row r="450" spans="1:17" s="64" customFormat="1" ht="30.75" customHeight="1" x14ac:dyDescent="0.4">
      <c r="A450" s="353">
        <v>23</v>
      </c>
      <c r="B450" s="183">
        <f t="shared" si="5"/>
        <v>0</v>
      </c>
      <c r="C450" s="197"/>
      <c r="D450" s="171"/>
      <c r="E450" s="198"/>
      <c r="F450" s="578"/>
      <c r="G450" s="578"/>
      <c r="H450" s="578"/>
      <c r="I450" s="329"/>
      <c r="J450" s="181"/>
      <c r="K450" s="181"/>
      <c r="L450" s="181"/>
      <c r="M450" s="181"/>
      <c r="N450" s="181"/>
      <c r="O450" s="181"/>
      <c r="P450" s="181"/>
      <c r="Q450" s="181"/>
    </row>
    <row r="451" spans="1:17" s="64" customFormat="1" ht="30.75" customHeight="1" x14ac:dyDescent="0.4">
      <c r="A451" s="353">
        <v>24</v>
      </c>
      <c r="B451" s="183">
        <f t="shared" si="5"/>
        <v>0</v>
      </c>
      <c r="C451" s="197"/>
      <c r="D451" s="171"/>
      <c r="E451" s="198"/>
      <c r="F451" s="578"/>
      <c r="G451" s="578"/>
      <c r="H451" s="578"/>
      <c r="I451" s="329"/>
      <c r="J451" s="181"/>
      <c r="K451" s="181"/>
      <c r="L451" s="181"/>
      <c r="M451" s="181"/>
      <c r="N451" s="181"/>
      <c r="O451" s="181"/>
      <c r="P451" s="181"/>
      <c r="Q451" s="181"/>
    </row>
    <row r="452" spans="1:17" s="64" customFormat="1" ht="30.75" customHeight="1" x14ac:dyDescent="0.4">
      <c r="A452" s="353">
        <v>25</v>
      </c>
      <c r="B452" s="183">
        <f t="shared" si="5"/>
        <v>0</v>
      </c>
      <c r="C452" s="197"/>
      <c r="D452" s="171"/>
      <c r="E452" s="198"/>
      <c r="F452" s="578"/>
      <c r="G452" s="578"/>
      <c r="H452" s="578"/>
      <c r="I452" s="329"/>
      <c r="J452" s="181"/>
      <c r="K452" s="181"/>
      <c r="L452" s="181"/>
      <c r="M452" s="181"/>
      <c r="N452" s="181"/>
      <c r="O452" s="181"/>
      <c r="P452" s="181"/>
      <c r="Q452" s="181"/>
    </row>
    <row r="453" spans="1:17" s="64" customFormat="1" ht="30.75" customHeight="1" x14ac:dyDescent="0.4">
      <c r="A453" s="353">
        <v>26</v>
      </c>
      <c r="B453" s="183">
        <f t="shared" si="5"/>
        <v>0</v>
      </c>
      <c r="C453" s="197"/>
      <c r="D453" s="171"/>
      <c r="E453" s="198"/>
      <c r="F453" s="578"/>
      <c r="G453" s="578"/>
      <c r="H453" s="578"/>
      <c r="I453" s="329"/>
      <c r="J453" s="181"/>
      <c r="K453" s="181"/>
      <c r="L453" s="181"/>
      <c r="M453" s="181"/>
      <c r="N453" s="181"/>
      <c r="O453" s="181"/>
      <c r="P453" s="181"/>
      <c r="Q453" s="181"/>
    </row>
    <row r="454" spans="1:17" s="64" customFormat="1" ht="30.75" customHeight="1" x14ac:dyDescent="0.4">
      <c r="A454" s="353">
        <v>27</v>
      </c>
      <c r="B454" s="183">
        <f t="shared" si="5"/>
        <v>0</v>
      </c>
      <c r="C454" s="197"/>
      <c r="D454" s="171"/>
      <c r="E454" s="198"/>
      <c r="F454" s="578"/>
      <c r="G454" s="578"/>
      <c r="H454" s="578"/>
      <c r="I454" s="329"/>
      <c r="J454" s="181"/>
      <c r="K454" s="181"/>
      <c r="L454" s="209"/>
      <c r="M454" s="181"/>
      <c r="N454" s="181"/>
      <c r="O454" s="181"/>
      <c r="P454" s="181"/>
      <c r="Q454" s="181"/>
    </row>
    <row r="455" spans="1:17" s="64" customFormat="1" ht="30.75" customHeight="1" x14ac:dyDescent="0.4">
      <c r="A455" s="353">
        <v>28</v>
      </c>
      <c r="B455" s="183">
        <f t="shared" si="5"/>
        <v>0</v>
      </c>
      <c r="C455" s="197"/>
      <c r="D455" s="171"/>
      <c r="E455" s="198"/>
      <c r="F455" s="578"/>
      <c r="G455" s="578"/>
      <c r="H455" s="578"/>
      <c r="I455" s="329"/>
      <c r="J455" s="181"/>
      <c r="K455" s="181"/>
      <c r="L455" s="209"/>
      <c r="M455" s="181"/>
      <c r="N455" s="181"/>
      <c r="O455" s="181"/>
      <c r="P455" s="181"/>
      <c r="Q455" s="181"/>
    </row>
    <row r="456" spans="1:17" s="64" customFormat="1" ht="30.75" customHeight="1" x14ac:dyDescent="0.4">
      <c r="A456" s="353">
        <v>29</v>
      </c>
      <c r="B456" s="183">
        <f t="shared" si="5"/>
        <v>0</v>
      </c>
      <c r="C456" s="197"/>
      <c r="D456" s="171"/>
      <c r="E456" s="198"/>
      <c r="F456" s="578"/>
      <c r="G456" s="578"/>
      <c r="H456" s="578"/>
      <c r="I456" s="329"/>
      <c r="J456" s="181"/>
      <c r="K456" s="181"/>
      <c r="L456" s="209"/>
      <c r="M456" s="181"/>
      <c r="N456" s="181"/>
      <c r="O456" s="181"/>
      <c r="P456" s="181"/>
      <c r="Q456" s="181"/>
    </row>
    <row r="457" spans="1:17" s="64" customFormat="1" ht="30.75" customHeight="1" x14ac:dyDescent="0.4">
      <c r="A457" s="353">
        <v>30</v>
      </c>
      <c r="B457" s="183"/>
      <c r="C457" s="206"/>
      <c r="D457" s="207"/>
      <c r="E457" s="252"/>
      <c r="F457" s="578"/>
      <c r="G457" s="578"/>
      <c r="H457" s="578"/>
      <c r="I457" s="330"/>
      <c r="J457" s="181"/>
      <c r="K457" s="181"/>
      <c r="L457" s="209"/>
      <c r="M457" s="181"/>
      <c r="N457" s="181"/>
      <c r="O457" s="181"/>
      <c r="P457" s="181"/>
      <c r="Q457" s="181"/>
    </row>
    <row r="458" spans="1:17" s="64" customFormat="1" ht="30.75" customHeight="1" x14ac:dyDescent="0.4">
      <c r="A458" s="353">
        <v>31</v>
      </c>
      <c r="B458" s="183"/>
      <c r="C458" s="206"/>
      <c r="D458" s="207"/>
      <c r="E458" s="252"/>
      <c r="F458" s="578"/>
      <c r="G458" s="578"/>
      <c r="H458" s="578"/>
      <c r="I458" s="330"/>
      <c r="J458" s="181"/>
      <c r="K458" s="181"/>
      <c r="L458" s="209"/>
      <c r="M458" s="181"/>
      <c r="N458" s="181"/>
      <c r="O458" s="181"/>
      <c r="P458" s="181"/>
      <c r="Q458" s="181"/>
    </row>
    <row r="459" spans="1:17" s="64" customFormat="1" ht="30.75" customHeight="1" x14ac:dyDescent="0.4">
      <c r="A459" s="353">
        <v>32</v>
      </c>
      <c r="B459" s="183"/>
      <c r="C459" s="206"/>
      <c r="D459" s="207"/>
      <c r="E459" s="252"/>
      <c r="F459" s="578"/>
      <c r="G459" s="578"/>
      <c r="H459" s="578"/>
      <c r="I459" s="330"/>
      <c r="J459" s="181"/>
      <c r="K459" s="181"/>
      <c r="L459" s="209"/>
      <c r="M459" s="181"/>
      <c r="N459" s="181"/>
      <c r="O459" s="181"/>
      <c r="P459" s="181"/>
      <c r="Q459" s="181"/>
    </row>
    <row r="460" spans="1:17" s="64" customFormat="1" ht="30.75" customHeight="1" x14ac:dyDescent="0.4">
      <c r="A460" s="353">
        <v>33</v>
      </c>
      <c r="B460" s="183"/>
      <c r="C460" s="206"/>
      <c r="D460" s="207"/>
      <c r="E460" s="252"/>
      <c r="F460" s="578"/>
      <c r="G460" s="578"/>
      <c r="H460" s="578"/>
      <c r="I460" s="330"/>
      <c r="J460" s="181"/>
      <c r="K460" s="181"/>
      <c r="L460" s="209"/>
      <c r="M460" s="181"/>
      <c r="N460" s="181"/>
      <c r="O460" s="181"/>
      <c r="P460" s="181"/>
      <c r="Q460" s="181"/>
    </row>
    <row r="461" spans="1:17" s="64" customFormat="1" ht="30.75" customHeight="1" x14ac:dyDescent="0.4">
      <c r="A461" s="353">
        <v>34</v>
      </c>
      <c r="B461" s="183"/>
      <c r="C461" s="206"/>
      <c r="D461" s="207"/>
      <c r="E461" s="252"/>
      <c r="F461" s="578"/>
      <c r="G461" s="578"/>
      <c r="H461" s="578"/>
      <c r="I461" s="330"/>
      <c r="J461" s="181"/>
      <c r="K461" s="181"/>
      <c r="L461" s="209"/>
      <c r="M461" s="181"/>
      <c r="N461" s="181"/>
      <c r="O461" s="181"/>
      <c r="P461" s="181"/>
      <c r="Q461" s="181"/>
    </row>
    <row r="462" spans="1:17" s="64" customFormat="1" ht="30.75" customHeight="1" x14ac:dyDescent="0.4">
      <c r="A462" s="353">
        <v>35</v>
      </c>
      <c r="B462" s="183"/>
      <c r="C462" s="206"/>
      <c r="D462" s="207"/>
      <c r="E462" s="252"/>
      <c r="F462" s="578"/>
      <c r="G462" s="578"/>
      <c r="H462" s="578"/>
      <c r="I462" s="330"/>
      <c r="J462" s="181"/>
      <c r="K462" s="181"/>
      <c r="L462" s="209"/>
      <c r="M462" s="181"/>
      <c r="N462" s="181"/>
      <c r="O462" s="181"/>
      <c r="P462" s="181"/>
      <c r="Q462" s="181"/>
    </row>
    <row r="463" spans="1:17" s="64" customFormat="1" ht="30.75" customHeight="1" x14ac:dyDescent="0.4">
      <c r="A463" s="353">
        <v>36</v>
      </c>
      <c r="B463" s="183"/>
      <c r="C463" s="206"/>
      <c r="D463" s="207"/>
      <c r="E463" s="252"/>
      <c r="F463" s="578"/>
      <c r="G463" s="578"/>
      <c r="H463" s="578"/>
      <c r="I463" s="330"/>
      <c r="J463" s="181"/>
      <c r="K463" s="181"/>
      <c r="L463" s="209"/>
      <c r="M463" s="181"/>
      <c r="N463" s="181"/>
      <c r="O463" s="181"/>
      <c r="P463" s="181"/>
      <c r="Q463" s="181"/>
    </row>
    <row r="464" spans="1:17" s="64" customFormat="1" ht="30.75" customHeight="1" x14ac:dyDescent="0.4">
      <c r="A464" s="353">
        <v>37</v>
      </c>
      <c r="B464" s="183"/>
      <c r="C464" s="206"/>
      <c r="D464" s="207"/>
      <c r="E464" s="252"/>
      <c r="F464" s="578"/>
      <c r="G464" s="578"/>
      <c r="H464" s="578"/>
      <c r="I464" s="330"/>
      <c r="J464" s="181"/>
      <c r="K464" s="181"/>
      <c r="L464" s="209"/>
      <c r="M464" s="181"/>
      <c r="N464" s="181"/>
      <c r="O464" s="181"/>
      <c r="P464" s="181"/>
      <c r="Q464" s="181"/>
    </row>
    <row r="465" spans="1:17" s="64" customFormat="1" ht="30.75" customHeight="1" x14ac:dyDescent="0.4">
      <c r="A465" s="353">
        <v>38</v>
      </c>
      <c r="B465" s="183"/>
      <c r="C465" s="206"/>
      <c r="D465" s="207"/>
      <c r="E465" s="252"/>
      <c r="F465" s="578"/>
      <c r="G465" s="578"/>
      <c r="H465" s="578"/>
      <c r="I465" s="330"/>
      <c r="J465" s="181"/>
      <c r="K465" s="181"/>
      <c r="L465" s="209"/>
      <c r="M465" s="181"/>
      <c r="N465" s="181"/>
      <c r="O465" s="181"/>
      <c r="P465" s="181"/>
      <c r="Q465" s="181"/>
    </row>
    <row r="466" spans="1:17" s="64" customFormat="1" ht="30.75" customHeight="1" x14ac:dyDescent="0.4">
      <c r="A466" s="353">
        <v>39</v>
      </c>
      <c r="B466" s="183"/>
      <c r="C466" s="206"/>
      <c r="D466" s="207"/>
      <c r="E466" s="252"/>
      <c r="F466" s="578"/>
      <c r="G466" s="578"/>
      <c r="H466" s="578"/>
      <c r="I466" s="330"/>
      <c r="J466" s="181"/>
      <c r="K466" s="181"/>
      <c r="L466" s="209"/>
      <c r="M466" s="181"/>
      <c r="N466" s="181"/>
      <c r="O466" s="181"/>
      <c r="P466" s="181"/>
      <c r="Q466" s="181"/>
    </row>
    <row r="467" spans="1:17" s="64" customFormat="1" ht="30.75" customHeight="1" x14ac:dyDescent="0.4">
      <c r="A467" s="353">
        <v>40</v>
      </c>
      <c r="B467" s="183"/>
      <c r="C467" s="206"/>
      <c r="D467" s="207"/>
      <c r="E467" s="252"/>
      <c r="F467" s="578"/>
      <c r="G467" s="578"/>
      <c r="H467" s="578"/>
      <c r="I467" s="330"/>
      <c r="J467" s="181"/>
      <c r="K467" s="181"/>
      <c r="L467" s="209"/>
      <c r="M467" s="181"/>
      <c r="N467" s="181"/>
      <c r="O467" s="181"/>
      <c r="P467" s="181"/>
      <c r="Q467" s="181"/>
    </row>
    <row r="468" spans="1:17" s="64" customFormat="1" ht="30.75" customHeight="1" x14ac:dyDescent="0.4">
      <c r="A468" s="353">
        <v>41</v>
      </c>
      <c r="B468" s="183"/>
      <c r="C468" s="206"/>
      <c r="D468" s="207"/>
      <c r="E468" s="252"/>
      <c r="F468" s="578"/>
      <c r="G468" s="578"/>
      <c r="H468" s="578"/>
      <c r="I468" s="330"/>
      <c r="J468" s="181"/>
      <c r="K468" s="181"/>
      <c r="L468" s="209"/>
      <c r="M468" s="181"/>
      <c r="N468" s="181"/>
      <c r="O468" s="181"/>
      <c r="P468" s="181"/>
      <c r="Q468" s="181"/>
    </row>
    <row r="469" spans="1:17" s="64" customFormat="1" ht="30.75" customHeight="1" x14ac:dyDescent="0.4">
      <c r="A469" s="353">
        <v>42</v>
      </c>
      <c r="B469" s="183"/>
      <c r="C469" s="206"/>
      <c r="D469" s="207"/>
      <c r="E469" s="252"/>
      <c r="F469" s="578"/>
      <c r="G469" s="578"/>
      <c r="H469" s="578"/>
      <c r="I469" s="330"/>
      <c r="J469" s="181"/>
      <c r="K469" s="181"/>
      <c r="L469" s="209"/>
      <c r="M469" s="181"/>
      <c r="N469" s="181"/>
      <c r="O469" s="181"/>
      <c r="P469" s="181"/>
      <c r="Q469" s="181"/>
    </row>
    <row r="470" spans="1:17" s="64" customFormat="1" ht="30.75" customHeight="1" x14ac:dyDescent="0.4">
      <c r="A470" s="353">
        <v>43</v>
      </c>
      <c r="B470" s="183"/>
      <c r="C470" s="206"/>
      <c r="D470" s="207"/>
      <c r="E470" s="252"/>
      <c r="F470" s="578"/>
      <c r="G470" s="578"/>
      <c r="H470" s="578"/>
      <c r="I470" s="330"/>
      <c r="J470" s="181"/>
      <c r="K470" s="181"/>
      <c r="L470" s="209"/>
      <c r="M470" s="181"/>
      <c r="N470" s="181"/>
      <c r="O470" s="181"/>
      <c r="P470" s="181"/>
      <c r="Q470" s="181"/>
    </row>
    <row r="471" spans="1:17" s="64" customFormat="1" ht="30.75" customHeight="1" x14ac:dyDescent="0.4">
      <c r="A471" s="353">
        <v>44</v>
      </c>
      <c r="B471" s="183"/>
      <c r="C471" s="197"/>
      <c r="D471" s="171"/>
      <c r="E471" s="198"/>
      <c r="F471" s="578"/>
      <c r="G471" s="578"/>
      <c r="H471" s="578"/>
      <c r="I471" s="329"/>
      <c r="J471" s="181"/>
      <c r="K471" s="181"/>
      <c r="L471" s="209"/>
      <c r="M471" s="181"/>
      <c r="N471" s="181"/>
      <c r="O471" s="181"/>
      <c r="P471" s="181"/>
      <c r="Q471" s="181"/>
    </row>
    <row r="472" spans="1:17" s="64" customFormat="1" ht="30.75" customHeight="1" x14ac:dyDescent="0.4">
      <c r="A472" s="353">
        <v>45</v>
      </c>
      <c r="B472" s="183"/>
      <c r="C472" s="197"/>
      <c r="D472" s="171"/>
      <c r="E472" s="198"/>
      <c r="F472" s="578"/>
      <c r="G472" s="578"/>
      <c r="H472" s="578"/>
      <c r="I472" s="329"/>
      <c r="J472" s="181"/>
      <c r="K472" s="181"/>
      <c r="L472" s="209"/>
      <c r="M472" s="181"/>
      <c r="N472" s="181"/>
      <c r="O472" s="181"/>
      <c r="P472" s="181"/>
      <c r="Q472" s="181"/>
    </row>
    <row r="473" spans="1:17" s="64" customFormat="1" ht="30.75" customHeight="1" x14ac:dyDescent="0.4">
      <c r="A473" s="353">
        <v>46</v>
      </c>
      <c r="B473" s="183"/>
      <c r="C473" s="206"/>
      <c r="D473" s="207"/>
      <c r="E473" s="252"/>
      <c r="F473" s="578"/>
      <c r="G473" s="578"/>
      <c r="H473" s="578"/>
      <c r="I473" s="330"/>
      <c r="J473" s="181"/>
      <c r="K473" s="181"/>
      <c r="L473" s="209"/>
      <c r="M473" s="181"/>
      <c r="N473" s="181"/>
      <c r="O473" s="181"/>
      <c r="P473" s="181"/>
      <c r="Q473" s="181"/>
    </row>
    <row r="474" spans="1:17" s="64" customFormat="1" ht="30.75" customHeight="1" x14ac:dyDescent="0.4">
      <c r="A474" s="353">
        <v>47</v>
      </c>
      <c r="B474" s="183"/>
      <c r="C474" s="206"/>
      <c r="D474" s="207"/>
      <c r="E474" s="252"/>
      <c r="F474" s="578"/>
      <c r="G474" s="578"/>
      <c r="H474" s="578"/>
      <c r="I474" s="330"/>
      <c r="J474" s="181"/>
      <c r="K474" s="181"/>
      <c r="L474" s="209"/>
      <c r="M474" s="181"/>
      <c r="N474" s="181"/>
      <c r="O474" s="181"/>
      <c r="P474" s="181"/>
      <c r="Q474" s="181"/>
    </row>
    <row r="475" spans="1:17" s="64" customFormat="1" ht="30.75" customHeight="1" x14ac:dyDescent="0.4">
      <c r="A475" s="353">
        <v>48</v>
      </c>
      <c r="B475" s="183"/>
      <c r="C475" s="206"/>
      <c r="D475" s="207"/>
      <c r="E475" s="252"/>
      <c r="F475" s="578"/>
      <c r="G475" s="578"/>
      <c r="H475" s="578"/>
      <c r="I475" s="330"/>
      <c r="J475" s="181"/>
      <c r="K475" s="181"/>
      <c r="L475" s="209"/>
      <c r="M475" s="181"/>
      <c r="N475" s="181"/>
      <c r="O475" s="181"/>
      <c r="P475" s="181"/>
      <c r="Q475" s="181"/>
    </row>
    <row r="476" spans="1:17" s="64" customFormat="1" ht="30.75" customHeight="1" x14ac:dyDescent="0.4">
      <c r="A476" s="353">
        <v>49</v>
      </c>
      <c r="B476" s="183"/>
      <c r="C476" s="206"/>
      <c r="D476" s="207"/>
      <c r="E476" s="252"/>
      <c r="F476" s="578"/>
      <c r="G476" s="578"/>
      <c r="H476" s="578"/>
      <c r="I476" s="330"/>
      <c r="J476" s="181"/>
      <c r="K476" s="181"/>
      <c r="L476" s="209"/>
      <c r="M476" s="181"/>
      <c r="N476" s="181"/>
      <c r="O476" s="181"/>
      <c r="P476" s="181"/>
      <c r="Q476" s="181"/>
    </row>
    <row r="477" spans="1:17" s="64" customFormat="1" ht="30.75" customHeight="1" thickBot="1" x14ac:dyDescent="0.45">
      <c r="A477" s="353">
        <v>50</v>
      </c>
      <c r="B477" s="183">
        <f t="shared" ref="B477" si="6">+IF(I283=I477,0,1)</f>
        <v>0</v>
      </c>
      <c r="C477" s="200"/>
      <c r="D477" s="174"/>
      <c r="E477" s="201"/>
      <c r="F477" s="578"/>
      <c r="G477" s="578"/>
      <c r="H477" s="578"/>
      <c r="I477" s="331"/>
      <c r="J477" s="181"/>
      <c r="K477" s="181"/>
      <c r="L477" s="209"/>
      <c r="M477" s="181"/>
      <c r="N477" s="181"/>
      <c r="O477" s="181"/>
      <c r="P477" s="181"/>
      <c r="Q477" s="181"/>
    </row>
    <row r="478" spans="1:17" s="64" customFormat="1" ht="30.75" customHeight="1" thickBot="1" x14ac:dyDescent="0.45">
      <c r="B478" s="183"/>
      <c r="C478" s="517" t="s">
        <v>878</v>
      </c>
      <c r="D478" s="518"/>
      <c r="E478" s="518"/>
      <c r="F478" s="518"/>
      <c r="G478" s="518"/>
      <c r="H478" s="519"/>
      <c r="I478" s="251">
        <f>+SUM(I428:I477)</f>
        <v>0</v>
      </c>
      <c r="J478" s="181"/>
      <c r="K478" s="181"/>
      <c r="L478" s="209"/>
      <c r="M478" s="181"/>
      <c r="N478" s="181"/>
      <c r="O478" s="181"/>
      <c r="P478" s="181"/>
      <c r="Q478" s="181"/>
    </row>
    <row r="479" spans="1:17" s="64" customFormat="1" ht="12" customHeight="1" x14ac:dyDescent="0.4">
      <c r="B479" s="181"/>
      <c r="C479" s="181"/>
      <c r="D479" s="181"/>
      <c r="E479" s="181"/>
      <c r="F479" s="181"/>
      <c r="G479" s="181"/>
      <c r="H479" s="181"/>
      <c r="I479" s="181"/>
      <c r="J479" s="181"/>
      <c r="K479" s="181"/>
      <c r="L479" s="181"/>
      <c r="M479" s="181"/>
      <c r="N479" s="181"/>
      <c r="O479" s="181"/>
      <c r="P479" s="181"/>
      <c r="Q479" s="181"/>
    </row>
    <row r="480" spans="1:17" s="64" customFormat="1" ht="21.75" customHeight="1" x14ac:dyDescent="0.4">
      <c r="B480" s="181"/>
      <c r="C480" s="181"/>
      <c r="D480" s="181"/>
      <c r="E480" s="181"/>
      <c r="F480" s="181"/>
      <c r="G480" s="181"/>
      <c r="H480" s="181"/>
      <c r="I480" s="181"/>
      <c r="J480" s="181"/>
      <c r="K480" s="181"/>
      <c r="L480" s="181"/>
      <c r="M480" s="181"/>
      <c r="N480" s="181"/>
      <c r="O480" s="181"/>
      <c r="P480" s="181"/>
      <c r="Q480" s="181"/>
    </row>
    <row r="481" spans="2:17" s="64" customFormat="1" ht="27.75" customHeight="1" thickBot="1" x14ac:dyDescent="0.45">
      <c r="B481" s="181"/>
      <c r="C481" s="311" t="s">
        <v>1197</v>
      </c>
      <c r="D481" s="181"/>
      <c r="E481" s="181"/>
      <c r="F481" s="181"/>
      <c r="G481" s="181"/>
      <c r="H481" s="181"/>
      <c r="I481" s="181"/>
      <c r="J481" s="181"/>
      <c r="K481" s="181"/>
      <c r="L481" s="181"/>
      <c r="M481" s="181"/>
      <c r="N481" s="181"/>
      <c r="O481" s="181"/>
      <c r="P481" s="181"/>
      <c r="Q481" s="181"/>
    </row>
    <row r="482" spans="2:17" s="64" customFormat="1" ht="13.9" customHeight="1" x14ac:dyDescent="0.4">
      <c r="B482" s="181"/>
      <c r="C482" s="591"/>
      <c r="D482" s="592"/>
      <c r="E482" s="592"/>
      <c r="F482" s="592"/>
      <c r="G482" s="592"/>
      <c r="H482" s="592"/>
      <c r="I482" s="592"/>
      <c r="J482" s="592"/>
      <c r="K482" s="592"/>
      <c r="L482" s="592"/>
      <c r="M482" s="592"/>
      <c r="N482" s="592"/>
      <c r="O482" s="592"/>
      <c r="P482" s="592"/>
      <c r="Q482" s="593"/>
    </row>
    <row r="483" spans="2:17" s="64" customFormat="1" ht="13.9" customHeight="1" x14ac:dyDescent="0.4">
      <c r="B483" s="181"/>
      <c r="C483" s="594"/>
      <c r="D483" s="595"/>
      <c r="E483" s="595"/>
      <c r="F483" s="595"/>
      <c r="G483" s="595"/>
      <c r="H483" s="595"/>
      <c r="I483" s="595"/>
      <c r="J483" s="595"/>
      <c r="K483" s="595"/>
      <c r="L483" s="595"/>
      <c r="M483" s="595"/>
      <c r="N483" s="595"/>
      <c r="O483" s="595"/>
      <c r="P483" s="595"/>
      <c r="Q483" s="596"/>
    </row>
    <row r="484" spans="2:17" s="64" customFormat="1" ht="13.9" customHeight="1" x14ac:dyDescent="0.4">
      <c r="B484" s="181"/>
      <c r="C484" s="594"/>
      <c r="D484" s="595"/>
      <c r="E484" s="595"/>
      <c r="F484" s="595"/>
      <c r="G484" s="595"/>
      <c r="H484" s="595"/>
      <c r="I484" s="595"/>
      <c r="J484" s="595"/>
      <c r="K484" s="595"/>
      <c r="L484" s="595"/>
      <c r="M484" s="595"/>
      <c r="N484" s="595"/>
      <c r="O484" s="595"/>
      <c r="P484" s="595"/>
      <c r="Q484" s="596"/>
    </row>
    <row r="485" spans="2:17" s="64" customFormat="1" ht="13.9" customHeight="1" x14ac:dyDescent="0.4">
      <c r="B485" s="181"/>
      <c r="C485" s="594"/>
      <c r="D485" s="595"/>
      <c r="E485" s="595"/>
      <c r="F485" s="595"/>
      <c r="G485" s="595"/>
      <c r="H485" s="595"/>
      <c r="I485" s="595"/>
      <c r="J485" s="595"/>
      <c r="K485" s="595"/>
      <c r="L485" s="595"/>
      <c r="M485" s="595"/>
      <c r="N485" s="595"/>
      <c r="O485" s="595"/>
      <c r="P485" s="595"/>
      <c r="Q485" s="596"/>
    </row>
    <row r="486" spans="2:17" s="64" customFormat="1" ht="13.9" customHeight="1" x14ac:dyDescent="0.4">
      <c r="B486" s="181"/>
      <c r="C486" s="594"/>
      <c r="D486" s="595"/>
      <c r="E486" s="595"/>
      <c r="F486" s="595"/>
      <c r="G486" s="595"/>
      <c r="H486" s="595"/>
      <c r="I486" s="595"/>
      <c r="J486" s="595"/>
      <c r="K486" s="595"/>
      <c r="L486" s="595"/>
      <c r="M486" s="595"/>
      <c r="N486" s="595"/>
      <c r="O486" s="595"/>
      <c r="P486" s="595"/>
      <c r="Q486" s="596"/>
    </row>
    <row r="487" spans="2:17" s="64" customFormat="1" ht="13.9" customHeight="1" x14ac:dyDescent="0.4">
      <c r="B487" s="181"/>
      <c r="C487" s="594"/>
      <c r="D487" s="595"/>
      <c r="E487" s="595"/>
      <c r="F487" s="595"/>
      <c r="G487" s="595"/>
      <c r="H487" s="595"/>
      <c r="I487" s="595"/>
      <c r="J487" s="595"/>
      <c r="K487" s="595"/>
      <c r="L487" s="595"/>
      <c r="M487" s="595"/>
      <c r="N487" s="595"/>
      <c r="O487" s="595"/>
      <c r="P487" s="595"/>
      <c r="Q487" s="596"/>
    </row>
    <row r="488" spans="2:17" s="64" customFormat="1" ht="13.9" customHeight="1" x14ac:dyDescent="0.4">
      <c r="B488" s="181"/>
      <c r="C488" s="594"/>
      <c r="D488" s="595"/>
      <c r="E488" s="595"/>
      <c r="F488" s="595"/>
      <c r="G488" s="595"/>
      <c r="H488" s="595"/>
      <c r="I488" s="595"/>
      <c r="J488" s="595"/>
      <c r="K488" s="595"/>
      <c r="L488" s="595"/>
      <c r="M488" s="595"/>
      <c r="N488" s="595"/>
      <c r="O488" s="595"/>
      <c r="P488" s="595"/>
      <c r="Q488" s="596"/>
    </row>
    <row r="489" spans="2:17" s="64" customFormat="1" ht="13.9" customHeight="1" x14ac:dyDescent="0.4">
      <c r="B489" s="181"/>
      <c r="C489" s="594"/>
      <c r="D489" s="595"/>
      <c r="E489" s="595"/>
      <c r="F489" s="595"/>
      <c r="G489" s="595"/>
      <c r="H489" s="595"/>
      <c r="I489" s="595"/>
      <c r="J489" s="595"/>
      <c r="K489" s="595"/>
      <c r="L489" s="595"/>
      <c r="M489" s="595"/>
      <c r="N489" s="595"/>
      <c r="O489" s="595"/>
      <c r="P489" s="595"/>
      <c r="Q489" s="596"/>
    </row>
    <row r="490" spans="2:17" s="64" customFormat="1" ht="13.9" customHeight="1" x14ac:dyDescent="0.4">
      <c r="B490" s="181"/>
      <c r="C490" s="594"/>
      <c r="D490" s="595"/>
      <c r="E490" s="595"/>
      <c r="F490" s="595"/>
      <c r="G490" s="595"/>
      <c r="H490" s="595"/>
      <c r="I490" s="595"/>
      <c r="J490" s="595"/>
      <c r="K490" s="595"/>
      <c r="L490" s="595"/>
      <c r="M490" s="595"/>
      <c r="N490" s="595"/>
      <c r="O490" s="595"/>
      <c r="P490" s="595"/>
      <c r="Q490" s="596"/>
    </row>
    <row r="491" spans="2:17" s="64" customFormat="1" ht="13.9" customHeight="1" x14ac:dyDescent="0.4">
      <c r="B491" s="181"/>
      <c r="C491" s="594"/>
      <c r="D491" s="595"/>
      <c r="E491" s="595"/>
      <c r="F491" s="595"/>
      <c r="G491" s="595"/>
      <c r="H491" s="595"/>
      <c r="I491" s="595"/>
      <c r="J491" s="595"/>
      <c r="K491" s="595"/>
      <c r="L491" s="595"/>
      <c r="M491" s="595"/>
      <c r="N491" s="595"/>
      <c r="O491" s="595"/>
      <c r="P491" s="595"/>
      <c r="Q491" s="596"/>
    </row>
    <row r="492" spans="2:17" s="64" customFormat="1" ht="13.9" customHeight="1" x14ac:dyDescent="0.4">
      <c r="B492" s="181"/>
      <c r="C492" s="594"/>
      <c r="D492" s="595"/>
      <c r="E492" s="595"/>
      <c r="F492" s="595"/>
      <c r="G492" s="595"/>
      <c r="H492" s="595"/>
      <c r="I492" s="595"/>
      <c r="J492" s="595"/>
      <c r="K492" s="595"/>
      <c r="L492" s="595"/>
      <c r="M492" s="595"/>
      <c r="N492" s="595"/>
      <c r="O492" s="595"/>
      <c r="P492" s="595"/>
      <c r="Q492" s="596"/>
    </row>
    <row r="493" spans="2:17" s="64" customFormat="1" ht="13.9" customHeight="1" thickBot="1" x14ac:dyDescent="0.45">
      <c r="B493" s="181"/>
      <c r="C493" s="597"/>
      <c r="D493" s="598"/>
      <c r="E493" s="598"/>
      <c r="F493" s="598"/>
      <c r="G493" s="598"/>
      <c r="H493" s="598"/>
      <c r="I493" s="598"/>
      <c r="J493" s="598"/>
      <c r="K493" s="598"/>
      <c r="L493" s="598"/>
      <c r="M493" s="598"/>
      <c r="N493" s="598"/>
      <c r="O493" s="598"/>
      <c r="P493" s="598"/>
      <c r="Q493" s="599"/>
    </row>
    <row r="494" spans="2:17" s="64" customFormat="1" ht="17.25" customHeight="1" x14ac:dyDescent="0.4">
      <c r="B494" s="181"/>
      <c r="C494" s="181"/>
      <c r="D494" s="181"/>
      <c r="E494" s="181"/>
      <c r="F494" s="181"/>
      <c r="G494" s="181"/>
      <c r="H494" s="181"/>
      <c r="I494" s="181"/>
      <c r="J494" s="181"/>
      <c r="K494" s="181"/>
      <c r="L494" s="181"/>
      <c r="M494" s="181"/>
      <c r="N494" s="181"/>
      <c r="O494" s="181"/>
      <c r="P494" s="181"/>
      <c r="Q494" s="181"/>
    </row>
    <row r="495" spans="2:17" s="64" customFormat="1" ht="28.5" customHeight="1" x14ac:dyDescent="0.4">
      <c r="B495" s="181"/>
      <c r="C495" s="311" t="s">
        <v>1152</v>
      </c>
      <c r="D495" s="181"/>
      <c r="E495" s="181"/>
      <c r="F495" s="181"/>
      <c r="G495" s="181"/>
      <c r="H495" s="181"/>
      <c r="I495" s="181"/>
      <c r="J495" s="181"/>
      <c r="K495" s="181"/>
      <c r="L495" s="181"/>
      <c r="M495" s="181"/>
      <c r="N495" s="181"/>
      <c r="O495" s="181"/>
      <c r="P495" s="181"/>
      <c r="Q495" s="181"/>
    </row>
    <row r="496" spans="2:17" s="64" customFormat="1" ht="11.25" customHeight="1" x14ac:dyDescent="0.4">
      <c r="B496" s="181"/>
      <c r="C496" s="181"/>
      <c r="D496" s="181"/>
      <c r="E496" s="181"/>
      <c r="F496" s="181"/>
      <c r="G496" s="181"/>
      <c r="H496" s="181"/>
      <c r="I496" s="181"/>
      <c r="J496" s="181"/>
      <c r="K496" s="181"/>
      <c r="L496" s="181"/>
      <c r="M496" s="181"/>
      <c r="N496" s="181"/>
      <c r="O496" s="181"/>
      <c r="P496" s="181"/>
      <c r="Q496" s="181"/>
    </row>
    <row r="497" spans="2:17" s="211" customFormat="1" ht="24" customHeight="1" x14ac:dyDescent="0.4">
      <c r="B497" s="210"/>
      <c r="C497" s="683" t="s">
        <v>694</v>
      </c>
      <c r="D497" s="683"/>
      <c r="E497" s="683"/>
      <c r="F497" s="683"/>
      <c r="G497" s="683"/>
      <c r="H497" s="683"/>
      <c r="I497" s="210"/>
      <c r="J497" s="210"/>
      <c r="K497" s="210"/>
      <c r="L497" s="683" t="s">
        <v>695</v>
      </c>
      <c r="M497" s="683"/>
      <c r="N497" s="683"/>
      <c r="O497" s="683"/>
      <c r="P497" s="683"/>
      <c r="Q497" s="683"/>
    </row>
    <row r="498" spans="2:17" s="211" customFormat="1" ht="3.75" customHeight="1" thickBot="1" x14ac:dyDescent="0.45">
      <c r="B498" s="210"/>
      <c r="C498" s="212"/>
      <c r="D498" s="213"/>
      <c r="E498" s="213"/>
      <c r="F498" s="213"/>
      <c r="G498" s="213"/>
      <c r="H498" s="213"/>
      <c r="I498" s="214"/>
      <c r="J498" s="214"/>
      <c r="K498" s="214"/>
      <c r="L498" s="212"/>
      <c r="M498" s="213"/>
      <c r="N498" s="213"/>
      <c r="O498" s="213"/>
      <c r="P498" s="213"/>
      <c r="Q498" s="213"/>
    </row>
    <row r="499" spans="2:17" s="64" customFormat="1" ht="21.75" customHeight="1" x14ac:dyDescent="0.4">
      <c r="B499" s="181"/>
      <c r="C499" s="690" t="s">
        <v>657</v>
      </c>
      <c r="D499" s="651" t="str">
        <f>+IF(様式１!$F$5="",IF(様式１!K3="","",様式１!K3),様式１!$F$5)</f>
        <v/>
      </c>
      <c r="E499" s="689" t="s">
        <v>905</v>
      </c>
      <c r="F499" s="645"/>
      <c r="G499" s="645"/>
      <c r="H499" s="646"/>
      <c r="I499" s="181"/>
      <c r="J499" s="181"/>
      <c r="K499" s="181"/>
      <c r="L499" s="664" t="s">
        <v>657</v>
      </c>
      <c r="M499" s="651" t="str">
        <f>+IF(F294="",F293,F294)</f>
        <v/>
      </c>
      <c r="N499" s="689" t="s">
        <v>645</v>
      </c>
      <c r="O499" s="645"/>
      <c r="P499" s="645"/>
      <c r="Q499" s="646"/>
    </row>
    <row r="500" spans="2:17" s="64" customFormat="1" ht="21.75" customHeight="1" x14ac:dyDescent="0.4">
      <c r="B500" s="181"/>
      <c r="C500" s="691"/>
      <c r="D500" s="652"/>
      <c r="E500" s="684" t="s">
        <v>642</v>
      </c>
      <c r="F500" s="648"/>
      <c r="G500" s="255" t="s">
        <v>643</v>
      </c>
      <c r="H500" s="216" t="s">
        <v>64</v>
      </c>
      <c r="I500" s="181"/>
      <c r="J500" s="181"/>
      <c r="K500" s="181"/>
      <c r="L500" s="665"/>
      <c r="M500" s="652"/>
      <c r="N500" s="684" t="s">
        <v>642</v>
      </c>
      <c r="O500" s="648"/>
      <c r="P500" s="255" t="s">
        <v>643</v>
      </c>
      <c r="Q500" s="216" t="s">
        <v>64</v>
      </c>
    </row>
    <row r="501" spans="2:17" s="64" customFormat="1" ht="20.25" customHeight="1" x14ac:dyDescent="0.4">
      <c r="B501" s="181"/>
      <c r="C501" s="691"/>
      <c r="D501" s="652"/>
      <c r="E501" s="496" t="s">
        <v>630</v>
      </c>
      <c r="F501" s="583"/>
      <c r="G501" s="643">
        <f>SUMIFS($J$24:$J$73,$E$24:$E$73,"高度急性期")</f>
        <v>0</v>
      </c>
      <c r="H501" s="685">
        <f>+SUM(G501:G510)</f>
        <v>0</v>
      </c>
      <c r="I501" s="181"/>
      <c r="J501" s="181"/>
      <c r="K501" s="181"/>
      <c r="L501" s="665"/>
      <c r="M501" s="652"/>
      <c r="N501" s="496" t="s">
        <v>630</v>
      </c>
      <c r="O501" s="583"/>
      <c r="P501" s="643">
        <f>SUMIFS($Q$24:$Q$73,$M$24:$M$73,"高度急性期")</f>
        <v>0</v>
      </c>
      <c r="Q501" s="685">
        <f>+SUM(P501:P510)</f>
        <v>0</v>
      </c>
    </row>
    <row r="502" spans="2:17" s="64" customFormat="1" ht="20.25" customHeight="1" x14ac:dyDescent="0.4">
      <c r="B502" s="181"/>
      <c r="C502" s="691"/>
      <c r="D502" s="652"/>
      <c r="E502" s="496"/>
      <c r="F502" s="583"/>
      <c r="G502" s="643"/>
      <c r="H502" s="685"/>
      <c r="I502" s="181"/>
      <c r="J502" s="181"/>
      <c r="K502" s="181"/>
      <c r="L502" s="665"/>
      <c r="M502" s="652"/>
      <c r="N502" s="496"/>
      <c r="O502" s="583"/>
      <c r="P502" s="643"/>
      <c r="Q502" s="685"/>
    </row>
    <row r="503" spans="2:17" s="64" customFormat="1" ht="20.25" customHeight="1" x14ac:dyDescent="0.4">
      <c r="B503" s="181"/>
      <c r="C503" s="691"/>
      <c r="D503" s="652"/>
      <c r="E503" s="496" t="s">
        <v>61</v>
      </c>
      <c r="F503" s="583"/>
      <c r="G503" s="687">
        <f>SUMIFS($J$24:$J$73,$E$24:$E$73,"急性期")</f>
        <v>0</v>
      </c>
      <c r="H503" s="685"/>
      <c r="I503" s="181"/>
      <c r="J503" s="181"/>
      <c r="K503" s="181"/>
      <c r="L503" s="665"/>
      <c r="M503" s="652"/>
      <c r="N503" s="496" t="s">
        <v>61</v>
      </c>
      <c r="O503" s="583"/>
      <c r="P503" s="643">
        <f>SUMIFS($Q$24:$Q$73,$M$24:$M$73,"急性期")</f>
        <v>0</v>
      </c>
      <c r="Q503" s="685"/>
    </row>
    <row r="504" spans="2:17" s="64" customFormat="1" ht="20.25" customHeight="1" x14ac:dyDescent="0.4">
      <c r="B504" s="181"/>
      <c r="C504" s="691"/>
      <c r="D504" s="652"/>
      <c r="E504" s="496"/>
      <c r="F504" s="583"/>
      <c r="G504" s="688"/>
      <c r="H504" s="685"/>
      <c r="I504" s="181"/>
      <c r="J504" s="181"/>
      <c r="K504" s="181"/>
      <c r="L504" s="665"/>
      <c r="M504" s="652"/>
      <c r="N504" s="496"/>
      <c r="O504" s="583"/>
      <c r="P504" s="643"/>
      <c r="Q504" s="685"/>
    </row>
    <row r="505" spans="2:17" s="64" customFormat="1" ht="20.25" customHeight="1" x14ac:dyDescent="0.4">
      <c r="B505" s="181"/>
      <c r="C505" s="691"/>
      <c r="D505" s="652"/>
      <c r="E505" s="496" t="s">
        <v>644</v>
      </c>
      <c r="F505" s="583"/>
      <c r="G505" s="687">
        <f>SUMIFS($J$24:$J$73,$E$24:$E$73,"回復期_地域")+SUMIFS($J$24:$J$73,$E$24:$E$73,"回復期_リハ")</f>
        <v>0</v>
      </c>
      <c r="H505" s="685"/>
      <c r="I505" s="181"/>
      <c r="J505" s="181"/>
      <c r="K505" s="181"/>
      <c r="L505" s="665"/>
      <c r="M505" s="652"/>
      <c r="N505" s="496" t="s">
        <v>644</v>
      </c>
      <c r="O505" s="583"/>
      <c r="P505" s="643">
        <f>SUMIFS($Q$24:$Q$73,$M$24:$M$73,"回復期_地域")+SUMIFS($Q$24:$Q$73,$M$24:$M$73,"回復期_リハ")</f>
        <v>0</v>
      </c>
      <c r="Q505" s="685"/>
    </row>
    <row r="506" spans="2:17" s="64" customFormat="1" ht="20.25" customHeight="1" x14ac:dyDescent="0.4">
      <c r="B506" s="181"/>
      <c r="C506" s="691"/>
      <c r="D506" s="652"/>
      <c r="E506" s="496"/>
      <c r="F506" s="583"/>
      <c r="G506" s="688"/>
      <c r="H506" s="685"/>
      <c r="I506" s="181"/>
      <c r="J506" s="181"/>
      <c r="K506" s="181"/>
      <c r="L506" s="665"/>
      <c r="M506" s="652"/>
      <c r="N506" s="496"/>
      <c r="O506" s="583"/>
      <c r="P506" s="643"/>
      <c r="Q506" s="685"/>
    </row>
    <row r="507" spans="2:17" s="64" customFormat="1" ht="20.25" customHeight="1" x14ac:dyDescent="0.4">
      <c r="B507" s="181"/>
      <c r="C507" s="691"/>
      <c r="D507" s="652"/>
      <c r="E507" s="496" t="s">
        <v>63</v>
      </c>
      <c r="F507" s="583"/>
      <c r="G507" s="687">
        <f>SUMIFS($J$24:$J$73,$E$24:$E$73,"慢性期")</f>
        <v>0</v>
      </c>
      <c r="H507" s="685"/>
      <c r="I507" s="181"/>
      <c r="J507" s="181"/>
      <c r="K507" s="181"/>
      <c r="L507" s="665"/>
      <c r="M507" s="652"/>
      <c r="N507" s="496" t="s">
        <v>63</v>
      </c>
      <c r="O507" s="583"/>
      <c r="P507" s="643">
        <f>SUMIFS($Q$24:$Q$73,$M$24:$M$73,"慢性期")</f>
        <v>0</v>
      </c>
      <c r="Q507" s="685"/>
    </row>
    <row r="508" spans="2:17" s="64" customFormat="1" ht="20.25" customHeight="1" x14ac:dyDescent="0.4">
      <c r="B508" s="181"/>
      <c r="C508" s="691"/>
      <c r="D508" s="652"/>
      <c r="E508" s="496"/>
      <c r="F508" s="583"/>
      <c r="G508" s="688"/>
      <c r="H508" s="685"/>
      <c r="I508" s="181"/>
      <c r="J508" s="181"/>
      <c r="K508" s="181"/>
      <c r="L508" s="665"/>
      <c r="M508" s="652"/>
      <c r="N508" s="496"/>
      <c r="O508" s="583"/>
      <c r="P508" s="643"/>
      <c r="Q508" s="685"/>
    </row>
    <row r="509" spans="2:17" s="64" customFormat="1" ht="20.25" customHeight="1" x14ac:dyDescent="0.4">
      <c r="B509" s="181"/>
      <c r="C509" s="691"/>
      <c r="D509" s="652"/>
      <c r="E509" s="496" t="s">
        <v>631</v>
      </c>
      <c r="F509" s="583"/>
      <c r="G509" s="687">
        <f>SUMIFS($J$24:$J$73,$E$24:$E$73,"休棟中")</f>
        <v>0</v>
      </c>
      <c r="H509" s="685"/>
      <c r="I509" s="181"/>
      <c r="J509" s="181"/>
      <c r="K509" s="181"/>
      <c r="L509" s="665"/>
      <c r="M509" s="652"/>
      <c r="N509" s="496" t="s">
        <v>1042</v>
      </c>
      <c r="O509" s="583"/>
      <c r="P509" s="643">
        <f>SUMIFS($Q$24:$Q$73,$M$24:$M$73,"休棟予定")</f>
        <v>0</v>
      </c>
      <c r="Q509" s="685"/>
    </row>
    <row r="510" spans="2:17" s="64" customFormat="1" ht="20.25" customHeight="1" thickBot="1" x14ac:dyDescent="0.45">
      <c r="B510" s="181"/>
      <c r="C510" s="691"/>
      <c r="D510" s="652"/>
      <c r="E510" s="447"/>
      <c r="F510" s="449"/>
      <c r="G510" s="714"/>
      <c r="H510" s="686"/>
      <c r="I510" s="181"/>
      <c r="J510" s="181"/>
      <c r="K510" s="181"/>
      <c r="L510" s="665"/>
      <c r="M510" s="652"/>
      <c r="N510" s="447"/>
      <c r="O510" s="449"/>
      <c r="P510" s="656"/>
      <c r="Q510" s="686"/>
    </row>
    <row r="511" spans="2:17" s="64" customFormat="1" ht="20.25" customHeight="1" x14ac:dyDescent="0.4">
      <c r="B511" s="181"/>
      <c r="C511" s="691"/>
      <c r="D511" s="652"/>
      <c r="E511" s="627"/>
      <c r="F511" s="628"/>
      <c r="G511" s="661"/>
      <c r="H511" s="657"/>
      <c r="I511" s="181"/>
      <c r="J511" s="181"/>
      <c r="K511" s="181"/>
      <c r="L511" s="665"/>
      <c r="M511" s="652"/>
      <c r="N511" s="444" t="s">
        <v>1034</v>
      </c>
      <c r="O511" s="446"/>
      <c r="P511" s="654">
        <f>SUMIFS($Q$24:$Q$73,$M$24:$M$73,"廃止予定")</f>
        <v>0</v>
      </c>
      <c r="Q511" s="655"/>
    </row>
    <row r="512" spans="2:17" s="64" customFormat="1" ht="20.25" customHeight="1" thickBot="1" x14ac:dyDescent="0.45">
      <c r="B512" s="181"/>
      <c r="C512" s="691"/>
      <c r="D512" s="652"/>
      <c r="E512" s="629"/>
      <c r="F512" s="630"/>
      <c r="G512" s="662"/>
      <c r="H512" s="658"/>
      <c r="I512" s="181"/>
      <c r="J512" s="181"/>
      <c r="K512" s="181"/>
      <c r="L512" s="665"/>
      <c r="M512" s="652"/>
      <c r="N512" s="447"/>
      <c r="O512" s="449"/>
      <c r="P512" s="656"/>
      <c r="Q512" s="650"/>
    </row>
    <row r="513" spans="2:17" s="64" customFormat="1" ht="20.25" customHeight="1" x14ac:dyDescent="0.4">
      <c r="B513" s="181"/>
      <c r="C513" s="691"/>
      <c r="D513" s="652"/>
      <c r="E513" s="629"/>
      <c r="F513" s="630"/>
      <c r="G513" s="662"/>
      <c r="H513" s="659"/>
      <c r="I513" s="181"/>
      <c r="J513" s="181"/>
      <c r="K513" s="181"/>
      <c r="L513" s="665"/>
      <c r="M513" s="652"/>
      <c r="N513" s="444" t="s">
        <v>1029</v>
      </c>
      <c r="O513" s="446"/>
      <c r="P513" s="654">
        <f>SUMIFS($Q$24:$Q$73,$M$24:$M$73,"介護施設等")</f>
        <v>0</v>
      </c>
      <c r="Q513" s="655"/>
    </row>
    <row r="514" spans="2:17" s="64" customFormat="1" ht="20.25" customHeight="1" thickBot="1" x14ac:dyDescent="0.45">
      <c r="B514" s="181"/>
      <c r="C514" s="692"/>
      <c r="D514" s="653"/>
      <c r="E514" s="631"/>
      <c r="F514" s="632"/>
      <c r="G514" s="663"/>
      <c r="H514" s="660"/>
      <c r="I514" s="181"/>
      <c r="J514" s="181"/>
      <c r="K514" s="181"/>
      <c r="L514" s="666"/>
      <c r="M514" s="653"/>
      <c r="N514" s="447"/>
      <c r="O514" s="449"/>
      <c r="P514" s="656"/>
      <c r="Q514" s="650"/>
    </row>
    <row r="515" spans="2:17" s="64" customFormat="1" ht="21.75" customHeight="1" x14ac:dyDescent="0.4">
      <c r="B515" s="181"/>
      <c r="C515" s="625" t="s">
        <v>680</v>
      </c>
      <c r="D515" s="651" t="str">
        <f>+IF(E102="","",E102)</f>
        <v/>
      </c>
      <c r="E515" s="689" t="s">
        <v>905</v>
      </c>
      <c r="F515" s="645"/>
      <c r="G515" s="645"/>
      <c r="H515" s="646"/>
      <c r="I515" s="181"/>
      <c r="J515" s="181"/>
      <c r="K515" s="181"/>
      <c r="L515" s="639" t="s">
        <v>680</v>
      </c>
      <c r="M515" s="651" t="str">
        <f>+IF(F295="","",F295)</f>
        <v/>
      </c>
      <c r="N515" s="689" t="s">
        <v>645</v>
      </c>
      <c r="O515" s="645"/>
      <c r="P515" s="645"/>
      <c r="Q515" s="646"/>
    </row>
    <row r="516" spans="2:17" s="64" customFormat="1" ht="21.75" customHeight="1" x14ac:dyDescent="0.4">
      <c r="B516" s="181"/>
      <c r="C516" s="625"/>
      <c r="D516" s="652"/>
      <c r="E516" s="684" t="s">
        <v>642</v>
      </c>
      <c r="F516" s="648"/>
      <c r="G516" s="255" t="s">
        <v>643</v>
      </c>
      <c r="H516" s="216" t="s">
        <v>64</v>
      </c>
      <c r="I516" s="181"/>
      <c r="J516" s="181"/>
      <c r="K516" s="181"/>
      <c r="L516" s="640"/>
      <c r="M516" s="652"/>
      <c r="N516" s="684" t="s">
        <v>642</v>
      </c>
      <c r="O516" s="648"/>
      <c r="P516" s="255" t="s">
        <v>643</v>
      </c>
      <c r="Q516" s="216" t="s">
        <v>64</v>
      </c>
    </row>
    <row r="517" spans="2:17" s="64" customFormat="1" ht="20.25" customHeight="1" x14ac:dyDescent="0.4">
      <c r="B517" s="181"/>
      <c r="C517" s="625"/>
      <c r="D517" s="652"/>
      <c r="E517" s="496" t="s">
        <v>630</v>
      </c>
      <c r="F517" s="583"/>
      <c r="G517" s="643">
        <f>SUMIFS($I$112:$I$161,$E$112:$E$161,"高度急性期")</f>
        <v>0</v>
      </c>
      <c r="H517" s="649">
        <f>+SUM(G517:G526)</f>
        <v>0</v>
      </c>
      <c r="I517" s="181"/>
      <c r="J517" s="181"/>
      <c r="K517" s="181"/>
      <c r="L517" s="640"/>
      <c r="M517" s="652"/>
      <c r="N517" s="496" t="s">
        <v>630</v>
      </c>
      <c r="O517" s="583"/>
      <c r="P517" s="643">
        <f>SUMIFS($I$308:$I$357,$E$308:$E$357,"高度急性期")</f>
        <v>0</v>
      </c>
      <c r="Q517" s="649">
        <f>+SUM(P517:P526)</f>
        <v>0</v>
      </c>
    </row>
    <row r="518" spans="2:17" s="64" customFormat="1" ht="20.25" customHeight="1" x14ac:dyDescent="0.4">
      <c r="B518" s="181"/>
      <c r="C518" s="625"/>
      <c r="D518" s="652"/>
      <c r="E518" s="496"/>
      <c r="F518" s="583"/>
      <c r="G518" s="643"/>
      <c r="H518" s="649"/>
      <c r="I518" s="181"/>
      <c r="J518" s="181"/>
      <c r="K518" s="181"/>
      <c r="L518" s="640"/>
      <c r="M518" s="652"/>
      <c r="N518" s="496"/>
      <c r="O518" s="583"/>
      <c r="P518" s="643"/>
      <c r="Q518" s="649"/>
    </row>
    <row r="519" spans="2:17" s="64" customFormat="1" ht="20.25" customHeight="1" x14ac:dyDescent="0.4">
      <c r="B519" s="181"/>
      <c r="C519" s="625"/>
      <c r="D519" s="652"/>
      <c r="E519" s="496" t="s">
        <v>61</v>
      </c>
      <c r="F519" s="583"/>
      <c r="G519" s="643">
        <f>SUMIFS($I$112:$I$161,$E$112:$E$161,"急性期")</f>
        <v>0</v>
      </c>
      <c r="H519" s="649"/>
      <c r="I519" s="181"/>
      <c r="J519" s="181"/>
      <c r="K519" s="181"/>
      <c r="L519" s="640"/>
      <c r="M519" s="652"/>
      <c r="N519" s="496" t="s">
        <v>61</v>
      </c>
      <c r="O519" s="583"/>
      <c r="P519" s="643">
        <f>SUMIFS($I$308:$I$357,$E$308:$E$357,"急性期")</f>
        <v>0</v>
      </c>
      <c r="Q519" s="649"/>
    </row>
    <row r="520" spans="2:17" s="64" customFormat="1" ht="20.25" customHeight="1" x14ac:dyDescent="0.4">
      <c r="B520" s="181"/>
      <c r="C520" s="625"/>
      <c r="D520" s="652"/>
      <c r="E520" s="496"/>
      <c r="F520" s="583"/>
      <c r="G520" s="643"/>
      <c r="H520" s="649"/>
      <c r="I520" s="181"/>
      <c r="J520" s="181"/>
      <c r="K520" s="181"/>
      <c r="L520" s="640"/>
      <c r="M520" s="652"/>
      <c r="N520" s="496"/>
      <c r="O520" s="583"/>
      <c r="P520" s="643"/>
      <c r="Q520" s="649"/>
    </row>
    <row r="521" spans="2:17" s="64" customFormat="1" ht="20.25" customHeight="1" x14ac:dyDescent="0.4">
      <c r="B521" s="181"/>
      <c r="C521" s="625"/>
      <c r="D521" s="652"/>
      <c r="E521" s="496" t="s">
        <v>644</v>
      </c>
      <c r="F521" s="583"/>
      <c r="G521" s="643">
        <f>SUMIFS($I$112:$I$161,$E$112:$E$161,"回復期_地域")+SUMIFS($I$112:$I$161,$E$112:$E$161,"回復期_リハ")</f>
        <v>0</v>
      </c>
      <c r="H521" s="649"/>
      <c r="I521" s="181"/>
      <c r="J521" s="181"/>
      <c r="K521" s="181"/>
      <c r="L521" s="640"/>
      <c r="M521" s="652"/>
      <c r="N521" s="496" t="s">
        <v>644</v>
      </c>
      <c r="O521" s="583"/>
      <c r="P521" s="643">
        <f>SUMIFS($I$308:$I$357,$E$308:$E$357,"回復期_地域")+SUMIFS($I$308:$I$357,$E$308:$E$357,"回復期_リハ")</f>
        <v>0</v>
      </c>
      <c r="Q521" s="649"/>
    </row>
    <row r="522" spans="2:17" s="64" customFormat="1" ht="20.25" customHeight="1" x14ac:dyDescent="0.4">
      <c r="B522" s="181"/>
      <c r="C522" s="625"/>
      <c r="D522" s="652"/>
      <c r="E522" s="496"/>
      <c r="F522" s="583"/>
      <c r="G522" s="643"/>
      <c r="H522" s="649"/>
      <c r="I522" s="181"/>
      <c r="J522" s="181"/>
      <c r="K522" s="181"/>
      <c r="L522" s="640"/>
      <c r="M522" s="652"/>
      <c r="N522" s="496"/>
      <c r="O522" s="583"/>
      <c r="P522" s="643"/>
      <c r="Q522" s="649"/>
    </row>
    <row r="523" spans="2:17" s="64" customFormat="1" ht="20.25" customHeight="1" x14ac:dyDescent="0.4">
      <c r="B523" s="181"/>
      <c r="C523" s="625"/>
      <c r="D523" s="652"/>
      <c r="E523" s="496" t="s">
        <v>63</v>
      </c>
      <c r="F523" s="583"/>
      <c r="G523" s="643">
        <f>SUMIFS($I$112:$I$161,$E$112:$E$161,"慢性期")</f>
        <v>0</v>
      </c>
      <c r="H523" s="649"/>
      <c r="I523" s="181"/>
      <c r="J523" s="181"/>
      <c r="K523" s="181"/>
      <c r="L523" s="640"/>
      <c r="M523" s="652"/>
      <c r="N523" s="496" t="s">
        <v>63</v>
      </c>
      <c r="O523" s="583"/>
      <c r="P523" s="643">
        <f>SUMIFS($I$308:$I$357,$E$308:$E$357,"慢性期")</f>
        <v>0</v>
      </c>
      <c r="Q523" s="649"/>
    </row>
    <row r="524" spans="2:17" s="64" customFormat="1" ht="20.25" customHeight="1" x14ac:dyDescent="0.4">
      <c r="B524" s="181"/>
      <c r="C524" s="625"/>
      <c r="D524" s="652"/>
      <c r="E524" s="496"/>
      <c r="F524" s="583"/>
      <c r="G524" s="643"/>
      <c r="H524" s="649"/>
      <c r="I524" s="181"/>
      <c r="J524" s="181"/>
      <c r="K524" s="181"/>
      <c r="L524" s="640"/>
      <c r="M524" s="652"/>
      <c r="N524" s="496"/>
      <c r="O524" s="583"/>
      <c r="P524" s="643"/>
      <c r="Q524" s="649"/>
    </row>
    <row r="525" spans="2:17" s="64" customFormat="1" ht="20.25" customHeight="1" x14ac:dyDescent="0.4">
      <c r="B525" s="181"/>
      <c r="C525" s="625"/>
      <c r="D525" s="652"/>
      <c r="E525" s="496" t="s">
        <v>631</v>
      </c>
      <c r="F525" s="583"/>
      <c r="G525" s="643">
        <f>SUMIFS($I$112:$I$161,$E$112:$E$161,"休棟中")</f>
        <v>0</v>
      </c>
      <c r="H525" s="649"/>
      <c r="I525" s="181"/>
      <c r="J525" s="181"/>
      <c r="K525" s="181"/>
      <c r="L525" s="640"/>
      <c r="M525" s="652"/>
      <c r="N525" s="496" t="s">
        <v>1042</v>
      </c>
      <c r="O525" s="583"/>
      <c r="P525" s="643">
        <f>SUMIFS($I$308:$I$357,$E$308:$E$357,"休棟予定")</f>
        <v>0</v>
      </c>
      <c r="Q525" s="649"/>
    </row>
    <row r="526" spans="2:17" s="64" customFormat="1" ht="20.25" customHeight="1" thickBot="1" x14ac:dyDescent="0.45">
      <c r="B526" s="181"/>
      <c r="C526" s="625"/>
      <c r="D526" s="652"/>
      <c r="E526" s="447"/>
      <c r="F526" s="449"/>
      <c r="G526" s="656"/>
      <c r="H526" s="650"/>
      <c r="I526" s="181"/>
      <c r="J526" s="181"/>
      <c r="K526" s="181"/>
      <c r="L526" s="640"/>
      <c r="M526" s="652"/>
      <c r="N526" s="447"/>
      <c r="O526" s="449"/>
      <c r="P526" s="656"/>
      <c r="Q526" s="650"/>
    </row>
    <row r="527" spans="2:17" s="64" customFormat="1" ht="20.25" customHeight="1" x14ac:dyDescent="0.4">
      <c r="B527" s="181"/>
      <c r="C527" s="625"/>
      <c r="D527" s="652"/>
      <c r="E527" s="627"/>
      <c r="F527" s="628"/>
      <c r="G527" s="633"/>
      <c r="H527" s="636"/>
      <c r="I527" s="181"/>
      <c r="J527" s="181"/>
      <c r="K527" s="181"/>
      <c r="L527" s="640"/>
      <c r="M527" s="652"/>
      <c r="N527" s="444" t="s">
        <v>876</v>
      </c>
      <c r="O527" s="446"/>
      <c r="P527" s="654">
        <f>SUMIFS($I$308:$I$357,$E$308:$E$357,"廃止予定")</f>
        <v>0</v>
      </c>
      <c r="Q527" s="655"/>
    </row>
    <row r="528" spans="2:17" s="64" customFormat="1" ht="20.25" customHeight="1" thickBot="1" x14ac:dyDescent="0.45">
      <c r="B528" s="181"/>
      <c r="C528" s="625"/>
      <c r="D528" s="652"/>
      <c r="E528" s="629"/>
      <c r="F528" s="630"/>
      <c r="G528" s="634"/>
      <c r="H528" s="637"/>
      <c r="I528" s="181"/>
      <c r="J528" s="181"/>
      <c r="K528" s="181"/>
      <c r="L528" s="640"/>
      <c r="M528" s="652"/>
      <c r="N528" s="447"/>
      <c r="O528" s="449"/>
      <c r="P528" s="656"/>
      <c r="Q528" s="650"/>
    </row>
    <row r="529" spans="2:17" s="64" customFormat="1" ht="20.25" customHeight="1" x14ac:dyDescent="0.4">
      <c r="B529" s="181"/>
      <c r="C529" s="625"/>
      <c r="D529" s="652"/>
      <c r="E529" s="629"/>
      <c r="F529" s="630"/>
      <c r="G529" s="634"/>
      <c r="H529" s="637"/>
      <c r="I529" s="181"/>
      <c r="J529" s="181"/>
      <c r="K529" s="181"/>
      <c r="L529" s="640"/>
      <c r="M529" s="652"/>
      <c r="N529" s="444" t="s">
        <v>1043</v>
      </c>
      <c r="O529" s="446"/>
      <c r="P529" s="654">
        <f>SUMIFS($I$308:$I$357,$E$308:$E$357,"介護施設等")</f>
        <v>0</v>
      </c>
      <c r="Q529" s="655"/>
    </row>
    <row r="530" spans="2:17" s="64" customFormat="1" ht="20.25" customHeight="1" thickBot="1" x14ac:dyDescent="0.45">
      <c r="B530" s="181"/>
      <c r="C530" s="626"/>
      <c r="D530" s="653"/>
      <c r="E530" s="631"/>
      <c r="F530" s="632"/>
      <c r="G530" s="635"/>
      <c r="H530" s="638"/>
      <c r="I530" s="181"/>
      <c r="J530" s="181"/>
      <c r="K530" s="181"/>
      <c r="L530" s="641"/>
      <c r="M530" s="653"/>
      <c r="N530" s="447"/>
      <c r="O530" s="449"/>
      <c r="P530" s="656"/>
      <c r="Q530" s="650"/>
    </row>
    <row r="531" spans="2:17" s="64" customFormat="1" ht="21.75" customHeight="1" x14ac:dyDescent="0.4">
      <c r="B531" s="181"/>
      <c r="C531" s="624" t="s">
        <v>685</v>
      </c>
      <c r="D531" s="651" t="str">
        <f>+IF(J102="","",J102)</f>
        <v/>
      </c>
      <c r="E531" s="689" t="s">
        <v>905</v>
      </c>
      <c r="F531" s="645"/>
      <c r="G531" s="645"/>
      <c r="H531" s="646"/>
      <c r="I531" s="181"/>
      <c r="J531" s="181"/>
      <c r="K531" s="181"/>
      <c r="L531" s="639" t="s">
        <v>685</v>
      </c>
      <c r="M531" s="651" t="str">
        <f>+IF(F296="","",F296)</f>
        <v/>
      </c>
      <c r="N531" s="689" t="s">
        <v>645</v>
      </c>
      <c r="O531" s="645"/>
      <c r="P531" s="645"/>
      <c r="Q531" s="646"/>
    </row>
    <row r="532" spans="2:17" s="64" customFormat="1" ht="21.75" customHeight="1" x14ac:dyDescent="0.4">
      <c r="B532" s="181"/>
      <c r="C532" s="625"/>
      <c r="D532" s="652"/>
      <c r="E532" s="684" t="s">
        <v>642</v>
      </c>
      <c r="F532" s="648"/>
      <c r="G532" s="255" t="s">
        <v>643</v>
      </c>
      <c r="H532" s="216" t="s">
        <v>64</v>
      </c>
      <c r="I532" s="181"/>
      <c r="J532" s="181"/>
      <c r="K532" s="181"/>
      <c r="L532" s="640"/>
      <c r="M532" s="652"/>
      <c r="N532" s="684" t="s">
        <v>642</v>
      </c>
      <c r="O532" s="648"/>
      <c r="P532" s="255" t="s">
        <v>643</v>
      </c>
      <c r="Q532" s="216" t="s">
        <v>64</v>
      </c>
    </row>
    <row r="533" spans="2:17" s="64" customFormat="1" ht="20.25" customHeight="1" x14ac:dyDescent="0.4">
      <c r="B533" s="181"/>
      <c r="C533" s="625"/>
      <c r="D533" s="652"/>
      <c r="E533" s="496" t="s">
        <v>630</v>
      </c>
      <c r="F533" s="583"/>
      <c r="G533" s="643">
        <f>SUMIFS($I$173:$I$222,$E$173:$E$222,"高度急性期")</f>
        <v>0</v>
      </c>
      <c r="H533" s="649">
        <f>+SUM(G533:G542)</f>
        <v>0</v>
      </c>
      <c r="I533" s="181"/>
      <c r="J533" s="181"/>
      <c r="K533" s="181"/>
      <c r="L533" s="640"/>
      <c r="M533" s="652"/>
      <c r="N533" s="496" t="s">
        <v>630</v>
      </c>
      <c r="O533" s="583"/>
      <c r="P533" s="643">
        <f>SUMIFS($I$367:$I$416,$E$367:$E$416,"高度急性期")</f>
        <v>0</v>
      </c>
      <c r="Q533" s="649">
        <f>+SUM(P533:P542)</f>
        <v>0</v>
      </c>
    </row>
    <row r="534" spans="2:17" s="64" customFormat="1" ht="20.25" customHeight="1" x14ac:dyDescent="0.4">
      <c r="B534" s="181"/>
      <c r="C534" s="625"/>
      <c r="D534" s="652"/>
      <c r="E534" s="496"/>
      <c r="F534" s="583"/>
      <c r="G534" s="643"/>
      <c r="H534" s="649"/>
      <c r="I534" s="181"/>
      <c r="J534" s="181"/>
      <c r="K534" s="181"/>
      <c r="L534" s="640"/>
      <c r="M534" s="652"/>
      <c r="N534" s="496"/>
      <c r="O534" s="583"/>
      <c r="P534" s="643"/>
      <c r="Q534" s="649"/>
    </row>
    <row r="535" spans="2:17" s="64" customFormat="1" ht="20.25" customHeight="1" x14ac:dyDescent="0.4">
      <c r="B535" s="181"/>
      <c r="C535" s="625"/>
      <c r="D535" s="652"/>
      <c r="E535" s="496" t="s">
        <v>61</v>
      </c>
      <c r="F535" s="583"/>
      <c r="G535" s="643">
        <f>SUMIFS($I$173:$I$222,$E$173:$E$222,"急性期")</f>
        <v>0</v>
      </c>
      <c r="H535" s="649"/>
      <c r="I535" s="181"/>
      <c r="J535" s="181"/>
      <c r="K535" s="181"/>
      <c r="L535" s="640"/>
      <c r="M535" s="652"/>
      <c r="N535" s="496" t="s">
        <v>61</v>
      </c>
      <c r="O535" s="583"/>
      <c r="P535" s="643">
        <f>SUMIFS($I$367:$I$416,$E$367:$E$416,"急性期")</f>
        <v>0</v>
      </c>
      <c r="Q535" s="649"/>
    </row>
    <row r="536" spans="2:17" s="64" customFormat="1" ht="20.25" customHeight="1" x14ac:dyDescent="0.4">
      <c r="B536" s="181"/>
      <c r="C536" s="625"/>
      <c r="D536" s="652"/>
      <c r="E536" s="496"/>
      <c r="F536" s="583"/>
      <c r="G536" s="643"/>
      <c r="H536" s="649"/>
      <c r="I536" s="181"/>
      <c r="J536" s="181"/>
      <c r="K536" s="181"/>
      <c r="L536" s="640"/>
      <c r="M536" s="652"/>
      <c r="N536" s="496"/>
      <c r="O536" s="583"/>
      <c r="P536" s="643"/>
      <c r="Q536" s="649"/>
    </row>
    <row r="537" spans="2:17" s="64" customFormat="1" ht="20.25" customHeight="1" x14ac:dyDescent="0.4">
      <c r="B537" s="181"/>
      <c r="C537" s="625"/>
      <c r="D537" s="652"/>
      <c r="E537" s="496" t="s">
        <v>644</v>
      </c>
      <c r="F537" s="583"/>
      <c r="G537" s="643">
        <f>SUMIFS($I$173:$I$222,$E$173:$E$222,"回復期_地域")+SUMIFS($I$173:$I$222,$E$173:$E$222,"回復期_リハ")</f>
        <v>0</v>
      </c>
      <c r="H537" s="649"/>
      <c r="I537" s="181"/>
      <c r="J537" s="181"/>
      <c r="K537" s="181"/>
      <c r="L537" s="640"/>
      <c r="M537" s="652"/>
      <c r="N537" s="496" t="s">
        <v>644</v>
      </c>
      <c r="O537" s="583"/>
      <c r="P537" s="643">
        <f>SUMIFS($I$367:$I$416,$E$367:$E$416,"回復期_地域")+SUMIFS($I$367:$I$416,$E$367:$E$416,"回復期_リハ")</f>
        <v>0</v>
      </c>
      <c r="Q537" s="649"/>
    </row>
    <row r="538" spans="2:17" s="64" customFormat="1" ht="20.25" customHeight="1" x14ac:dyDescent="0.4">
      <c r="B538" s="181"/>
      <c r="C538" s="625"/>
      <c r="D538" s="652"/>
      <c r="E538" s="496"/>
      <c r="F538" s="583"/>
      <c r="G538" s="643"/>
      <c r="H538" s="649"/>
      <c r="I538" s="181"/>
      <c r="J538" s="181"/>
      <c r="K538" s="181"/>
      <c r="L538" s="640"/>
      <c r="M538" s="652"/>
      <c r="N538" s="496"/>
      <c r="O538" s="583"/>
      <c r="P538" s="643"/>
      <c r="Q538" s="649"/>
    </row>
    <row r="539" spans="2:17" s="64" customFormat="1" ht="20.25" customHeight="1" x14ac:dyDescent="0.4">
      <c r="B539" s="181"/>
      <c r="C539" s="625"/>
      <c r="D539" s="652"/>
      <c r="E539" s="496" t="s">
        <v>63</v>
      </c>
      <c r="F539" s="583"/>
      <c r="G539" s="643">
        <f>SUMIFS($I$173:$I$222,$E$173:$E$222,"慢性期")</f>
        <v>0</v>
      </c>
      <c r="H539" s="649"/>
      <c r="I539" s="181"/>
      <c r="J539" s="181"/>
      <c r="K539" s="181"/>
      <c r="L539" s="640"/>
      <c r="M539" s="652"/>
      <c r="N539" s="496" t="s">
        <v>63</v>
      </c>
      <c r="O539" s="583"/>
      <c r="P539" s="643">
        <f>SUMIFS($I$367:$I$416,$E$367:$E$416,"慢性期")</f>
        <v>0</v>
      </c>
      <c r="Q539" s="649"/>
    </row>
    <row r="540" spans="2:17" s="64" customFormat="1" ht="20.25" customHeight="1" x14ac:dyDescent="0.4">
      <c r="B540" s="181"/>
      <c r="C540" s="625"/>
      <c r="D540" s="652"/>
      <c r="E540" s="496"/>
      <c r="F540" s="583"/>
      <c r="G540" s="643"/>
      <c r="H540" s="649"/>
      <c r="I540" s="181"/>
      <c r="J540" s="181"/>
      <c r="K540" s="181"/>
      <c r="L540" s="640"/>
      <c r="M540" s="652"/>
      <c r="N540" s="496"/>
      <c r="O540" s="583"/>
      <c r="P540" s="643"/>
      <c r="Q540" s="649"/>
    </row>
    <row r="541" spans="2:17" s="64" customFormat="1" ht="20.25" customHeight="1" x14ac:dyDescent="0.4">
      <c r="B541" s="181"/>
      <c r="C541" s="625"/>
      <c r="D541" s="652"/>
      <c r="E541" s="496" t="s">
        <v>631</v>
      </c>
      <c r="F541" s="583"/>
      <c r="G541" s="643">
        <f>SUMIFS($I$173:$I$222,$E$173:$E$222,"休棟中")</f>
        <v>0</v>
      </c>
      <c r="H541" s="649"/>
      <c r="I541" s="181"/>
      <c r="J541" s="181"/>
      <c r="K541" s="181"/>
      <c r="L541" s="640"/>
      <c r="M541" s="652"/>
      <c r="N541" s="496" t="s">
        <v>1042</v>
      </c>
      <c r="O541" s="583"/>
      <c r="P541" s="643">
        <f>SUMIFS($I$367:$I$416,$E$367:$E$416,"休棟予定")</f>
        <v>0</v>
      </c>
      <c r="Q541" s="649"/>
    </row>
    <row r="542" spans="2:17" s="64" customFormat="1" ht="20.25" customHeight="1" thickBot="1" x14ac:dyDescent="0.45">
      <c r="B542" s="181"/>
      <c r="C542" s="625"/>
      <c r="D542" s="652"/>
      <c r="E542" s="447"/>
      <c r="F542" s="449"/>
      <c r="G542" s="656"/>
      <c r="H542" s="650"/>
      <c r="I542" s="181"/>
      <c r="J542" s="181"/>
      <c r="K542" s="181"/>
      <c r="L542" s="640"/>
      <c r="M542" s="652"/>
      <c r="N542" s="447"/>
      <c r="O542" s="449"/>
      <c r="P542" s="656"/>
      <c r="Q542" s="650"/>
    </row>
    <row r="543" spans="2:17" s="64" customFormat="1" ht="20.25" customHeight="1" thickBot="1" x14ac:dyDescent="0.45">
      <c r="B543" s="181"/>
      <c r="C543" s="625"/>
      <c r="D543" s="652"/>
      <c r="E543" s="627"/>
      <c r="F543" s="628"/>
      <c r="G543" s="633"/>
      <c r="H543" s="636"/>
      <c r="I543" s="181"/>
      <c r="J543" s="181"/>
      <c r="K543" s="181"/>
      <c r="L543" s="640"/>
      <c r="M543" s="652"/>
      <c r="N543" s="729" t="s">
        <v>876</v>
      </c>
      <c r="O543" s="517"/>
      <c r="P543" s="730">
        <f>SUMIFS($I$367:$I$416,$E$367:$E$416,"廃止予定")</f>
        <v>0</v>
      </c>
      <c r="Q543" s="731"/>
    </row>
    <row r="544" spans="2:17" s="64" customFormat="1" ht="20.25" customHeight="1" thickBot="1" x14ac:dyDescent="0.45">
      <c r="B544" s="181"/>
      <c r="C544" s="625"/>
      <c r="D544" s="652"/>
      <c r="E544" s="629"/>
      <c r="F544" s="630"/>
      <c r="G544" s="634"/>
      <c r="H544" s="637"/>
      <c r="I544" s="181"/>
      <c r="J544" s="181"/>
      <c r="K544" s="181"/>
      <c r="L544" s="640"/>
      <c r="M544" s="652"/>
      <c r="N544" s="729"/>
      <c r="O544" s="517"/>
      <c r="P544" s="730"/>
      <c r="Q544" s="731"/>
    </row>
    <row r="545" spans="2:17" s="64" customFormat="1" ht="20.25" customHeight="1" thickBot="1" x14ac:dyDescent="0.45">
      <c r="B545" s="181"/>
      <c r="C545" s="625"/>
      <c r="D545" s="652"/>
      <c r="E545" s="629"/>
      <c r="F545" s="630"/>
      <c r="G545" s="634"/>
      <c r="H545" s="637"/>
      <c r="I545" s="181"/>
      <c r="J545" s="181"/>
      <c r="K545" s="181"/>
      <c r="L545" s="640"/>
      <c r="M545" s="652"/>
      <c r="N545" s="729" t="s">
        <v>1029</v>
      </c>
      <c r="O545" s="517"/>
      <c r="P545" s="730">
        <f>SUMIFS($I$367:$I$416,$E$367:$E$416,"介護施設等")</f>
        <v>0</v>
      </c>
      <c r="Q545" s="731"/>
    </row>
    <row r="546" spans="2:17" s="64" customFormat="1" ht="20.25" customHeight="1" thickBot="1" x14ac:dyDescent="0.45">
      <c r="B546" s="181"/>
      <c r="C546" s="626"/>
      <c r="D546" s="653"/>
      <c r="E546" s="631"/>
      <c r="F546" s="632"/>
      <c r="G546" s="635"/>
      <c r="H546" s="638"/>
      <c r="I546" s="181"/>
      <c r="J546" s="181"/>
      <c r="K546" s="181"/>
      <c r="L546" s="641"/>
      <c r="M546" s="653"/>
      <c r="N546" s="729"/>
      <c r="O546" s="517"/>
      <c r="P546" s="730"/>
      <c r="Q546" s="731"/>
    </row>
    <row r="547" spans="2:17" s="64" customFormat="1" ht="21.75" customHeight="1" x14ac:dyDescent="0.4">
      <c r="B547" s="181"/>
      <c r="C547" s="624" t="s">
        <v>686</v>
      </c>
      <c r="D547" s="617" t="str">
        <f>+IF(O102="","",O102)</f>
        <v/>
      </c>
      <c r="E547" s="644" t="s">
        <v>905</v>
      </c>
      <c r="F547" s="645"/>
      <c r="G547" s="645"/>
      <c r="H547" s="646"/>
      <c r="I547" s="181"/>
      <c r="J547" s="181"/>
      <c r="K547" s="181"/>
      <c r="L547" s="639" t="s">
        <v>686</v>
      </c>
      <c r="M547" s="617" t="str">
        <f>+IF(F297="","",F297)</f>
        <v/>
      </c>
      <c r="N547" s="644" t="s">
        <v>645</v>
      </c>
      <c r="O547" s="645"/>
      <c r="P547" s="645"/>
      <c r="Q547" s="646"/>
    </row>
    <row r="548" spans="2:17" s="64" customFormat="1" ht="21.75" customHeight="1" x14ac:dyDescent="0.4">
      <c r="B548" s="181"/>
      <c r="C548" s="625"/>
      <c r="D548" s="618"/>
      <c r="E548" s="647" t="s">
        <v>642</v>
      </c>
      <c r="F548" s="648"/>
      <c r="G548" s="215" t="s">
        <v>643</v>
      </c>
      <c r="H548" s="216" t="s">
        <v>64</v>
      </c>
      <c r="I548" s="181"/>
      <c r="J548" s="181"/>
      <c r="K548" s="181"/>
      <c r="L548" s="640"/>
      <c r="M548" s="618"/>
      <c r="N548" s="647" t="s">
        <v>638</v>
      </c>
      <c r="O548" s="648"/>
      <c r="P548" s="303" t="s">
        <v>643</v>
      </c>
      <c r="Q548" s="216" t="s">
        <v>64</v>
      </c>
    </row>
    <row r="549" spans="2:17" s="64" customFormat="1" ht="20.25" customHeight="1" x14ac:dyDescent="0.4">
      <c r="B549" s="181"/>
      <c r="C549" s="625"/>
      <c r="D549" s="618"/>
      <c r="E549" s="642" t="s">
        <v>630</v>
      </c>
      <c r="F549" s="583"/>
      <c r="G549" s="643">
        <f>SUMIFS($I$234:$I$283,$E$234:$E$283,"高度急性期")</f>
        <v>0</v>
      </c>
      <c r="H549" s="649">
        <f>+SUM(G549:G558)</f>
        <v>0</v>
      </c>
      <c r="I549" s="181"/>
      <c r="J549" s="181"/>
      <c r="K549" s="181"/>
      <c r="L549" s="640"/>
      <c r="M549" s="618"/>
      <c r="N549" s="642" t="s">
        <v>630</v>
      </c>
      <c r="O549" s="583"/>
      <c r="P549" s="643">
        <f>SUMIFS($I$428:$I$477,$E$428:$E$477,"高度急性期")</f>
        <v>0</v>
      </c>
      <c r="Q549" s="649">
        <f>+SUM(P549:P557)</f>
        <v>0</v>
      </c>
    </row>
    <row r="550" spans="2:17" s="64" customFormat="1" ht="20.25" customHeight="1" x14ac:dyDescent="0.4">
      <c r="B550" s="181"/>
      <c r="C550" s="625"/>
      <c r="D550" s="618"/>
      <c r="E550" s="642"/>
      <c r="F550" s="583"/>
      <c r="G550" s="643"/>
      <c r="H550" s="649"/>
      <c r="I550" s="181"/>
      <c r="J550" s="181"/>
      <c r="K550" s="181"/>
      <c r="L550" s="640"/>
      <c r="M550" s="618"/>
      <c r="N550" s="642"/>
      <c r="O550" s="583"/>
      <c r="P550" s="643"/>
      <c r="Q550" s="649"/>
    </row>
    <row r="551" spans="2:17" s="64" customFormat="1" ht="20.25" customHeight="1" x14ac:dyDescent="0.4">
      <c r="B551" s="181"/>
      <c r="C551" s="625"/>
      <c r="D551" s="618"/>
      <c r="E551" s="642" t="s">
        <v>61</v>
      </c>
      <c r="F551" s="583"/>
      <c r="G551" s="643">
        <f>SUMIFS($I$234:$I$283,$E$234:$E$283,"急性期")</f>
        <v>0</v>
      </c>
      <c r="H551" s="649"/>
      <c r="I551" s="181"/>
      <c r="J551" s="181"/>
      <c r="K551" s="181"/>
      <c r="L551" s="640"/>
      <c r="M551" s="618"/>
      <c r="N551" s="642" t="s">
        <v>61</v>
      </c>
      <c r="O551" s="583"/>
      <c r="P551" s="643">
        <f>SUMIFS($I$428:$I$477,$E$428:$E$477,"急性期")</f>
        <v>0</v>
      </c>
      <c r="Q551" s="649"/>
    </row>
    <row r="552" spans="2:17" s="64" customFormat="1" ht="20.25" customHeight="1" x14ac:dyDescent="0.4">
      <c r="B552" s="181"/>
      <c r="C552" s="625"/>
      <c r="D552" s="618"/>
      <c r="E552" s="642"/>
      <c r="F552" s="583"/>
      <c r="G552" s="643"/>
      <c r="H552" s="649"/>
      <c r="I552" s="181"/>
      <c r="J552" s="181"/>
      <c r="K552" s="181"/>
      <c r="L552" s="640"/>
      <c r="M552" s="618"/>
      <c r="N552" s="642"/>
      <c r="O552" s="583"/>
      <c r="P552" s="643"/>
      <c r="Q552" s="649"/>
    </row>
    <row r="553" spans="2:17" s="64" customFormat="1" ht="20.25" customHeight="1" x14ac:dyDescent="0.4">
      <c r="B553" s="181"/>
      <c r="C553" s="625"/>
      <c r="D553" s="618"/>
      <c r="E553" s="642" t="s">
        <v>644</v>
      </c>
      <c r="F553" s="583"/>
      <c r="G553" s="643">
        <f>SUMIFS($I$234:$I$283,$E$234:$E$283,"回復期_地域")+SUMIFS($I$234:$I$283,$E$234:$E$283,"回復期_リハ")</f>
        <v>0</v>
      </c>
      <c r="H553" s="649"/>
      <c r="I553" s="181"/>
      <c r="J553" s="181"/>
      <c r="K553" s="181"/>
      <c r="L553" s="640"/>
      <c r="M553" s="618"/>
      <c r="N553" s="642" t="s">
        <v>644</v>
      </c>
      <c r="O553" s="583"/>
      <c r="P553" s="643">
        <f>SUMIFS($I$428:$I$477,$E$428:$E$477,"回復期_地域")+SUMIFS($I$428:$I$477,$E$428:$E$477,"回復期_リハ")</f>
        <v>0</v>
      </c>
      <c r="Q553" s="649"/>
    </row>
    <row r="554" spans="2:17" s="64" customFormat="1" ht="20.25" customHeight="1" x14ac:dyDescent="0.4">
      <c r="B554" s="181"/>
      <c r="C554" s="625"/>
      <c r="D554" s="618"/>
      <c r="E554" s="642"/>
      <c r="F554" s="583"/>
      <c r="G554" s="643"/>
      <c r="H554" s="649"/>
      <c r="I554" s="181"/>
      <c r="J554" s="181"/>
      <c r="K554" s="181"/>
      <c r="L554" s="640"/>
      <c r="M554" s="618"/>
      <c r="N554" s="642"/>
      <c r="O554" s="583"/>
      <c r="P554" s="643"/>
      <c r="Q554" s="649"/>
    </row>
    <row r="555" spans="2:17" s="64" customFormat="1" ht="20.25" customHeight="1" x14ac:dyDescent="0.4">
      <c r="B555" s="181"/>
      <c r="C555" s="625"/>
      <c r="D555" s="618"/>
      <c r="E555" s="642" t="s">
        <v>63</v>
      </c>
      <c r="F555" s="583"/>
      <c r="G555" s="643">
        <f>SUMIFS($I$234:$I$283,$E$234:$E$283,"慢性期")</f>
        <v>0</v>
      </c>
      <c r="H555" s="649"/>
      <c r="I555" s="181"/>
      <c r="J555" s="181"/>
      <c r="K555" s="181"/>
      <c r="L555" s="640"/>
      <c r="M555" s="618"/>
      <c r="N555" s="642" t="s">
        <v>63</v>
      </c>
      <c r="O555" s="583"/>
      <c r="P555" s="643">
        <f>SUMIFS($I$428:$I$477,$E$428:$E$477,"慢性期")</f>
        <v>0</v>
      </c>
      <c r="Q555" s="649"/>
    </row>
    <row r="556" spans="2:17" s="64" customFormat="1" ht="20.25" customHeight="1" x14ac:dyDescent="0.4">
      <c r="B556" s="181"/>
      <c r="C556" s="625"/>
      <c r="D556" s="618"/>
      <c r="E556" s="642"/>
      <c r="F556" s="583"/>
      <c r="G556" s="643"/>
      <c r="H556" s="649"/>
      <c r="I556" s="181"/>
      <c r="J556" s="181"/>
      <c r="K556" s="181"/>
      <c r="L556" s="640"/>
      <c r="M556" s="618"/>
      <c r="N556" s="642"/>
      <c r="O556" s="583"/>
      <c r="P556" s="643"/>
      <c r="Q556" s="649"/>
    </row>
    <row r="557" spans="2:17" s="64" customFormat="1" ht="20.25" customHeight="1" x14ac:dyDescent="0.4">
      <c r="B557" s="181"/>
      <c r="C557" s="625"/>
      <c r="D557" s="618"/>
      <c r="E557" s="642" t="s">
        <v>631</v>
      </c>
      <c r="F557" s="583"/>
      <c r="G557" s="643">
        <f>SUMIFS($I$234:$I$283,$E$234:$E$283,"休棟中")</f>
        <v>0</v>
      </c>
      <c r="H557" s="649"/>
      <c r="I557" s="181"/>
      <c r="J557" s="181"/>
      <c r="K557" s="181"/>
      <c r="L557" s="640"/>
      <c r="M557" s="618"/>
      <c r="N557" s="642" t="s">
        <v>1042</v>
      </c>
      <c r="O557" s="583"/>
      <c r="P557" s="643">
        <f>SUMIFS($I$428:$I$477,$E$428:$E$477,"休棟予定")</f>
        <v>0</v>
      </c>
      <c r="Q557" s="649"/>
    </row>
    <row r="558" spans="2:17" s="64" customFormat="1" ht="20.25" customHeight="1" thickBot="1" x14ac:dyDescent="0.45">
      <c r="B558" s="181"/>
      <c r="C558" s="625"/>
      <c r="D558" s="618"/>
      <c r="E558" s="448"/>
      <c r="F558" s="449"/>
      <c r="G558" s="656"/>
      <c r="H558" s="650"/>
      <c r="I558" s="181"/>
      <c r="J558" s="181"/>
      <c r="K558" s="181"/>
      <c r="L558" s="640"/>
      <c r="M558" s="618"/>
      <c r="N558" s="448"/>
      <c r="O558" s="449"/>
      <c r="P558" s="656"/>
      <c r="Q558" s="650"/>
    </row>
    <row r="559" spans="2:17" s="64" customFormat="1" ht="20.25" customHeight="1" x14ac:dyDescent="0.4">
      <c r="B559" s="181"/>
      <c r="C559" s="625"/>
      <c r="D559" s="618"/>
      <c r="E559" s="627"/>
      <c r="F559" s="628"/>
      <c r="G559" s="633"/>
      <c r="H559" s="636"/>
      <c r="I559" s="181"/>
      <c r="J559" s="181"/>
      <c r="K559" s="181"/>
      <c r="L559" s="640"/>
      <c r="M559" s="618"/>
      <c r="N559" s="444" t="s">
        <v>876</v>
      </c>
      <c r="O559" s="446"/>
      <c r="P559" s="620">
        <f>SUMIFS($I$428:$I$477,$E$428:$E$477,"廃止予定")</f>
        <v>0</v>
      </c>
      <c r="Q559" s="621"/>
    </row>
    <row r="560" spans="2:17" s="64" customFormat="1" ht="20.25" customHeight="1" thickBot="1" x14ac:dyDescent="0.45">
      <c r="B560" s="181"/>
      <c r="C560" s="625"/>
      <c r="D560" s="618"/>
      <c r="E560" s="629"/>
      <c r="F560" s="630"/>
      <c r="G560" s="634"/>
      <c r="H560" s="637"/>
      <c r="I560" s="181"/>
      <c r="J560" s="181"/>
      <c r="K560" s="181"/>
      <c r="L560" s="640"/>
      <c r="M560" s="618"/>
      <c r="N560" s="447"/>
      <c r="O560" s="449"/>
      <c r="P560" s="622"/>
      <c r="Q560" s="623"/>
    </row>
    <row r="561" spans="2:17" s="64" customFormat="1" ht="20.25" customHeight="1" x14ac:dyDescent="0.4">
      <c r="B561" s="181"/>
      <c r="C561" s="625"/>
      <c r="D561" s="618"/>
      <c r="E561" s="629"/>
      <c r="F561" s="630"/>
      <c r="G561" s="634"/>
      <c r="H561" s="637"/>
      <c r="I561" s="181"/>
      <c r="J561" s="181"/>
      <c r="K561" s="181"/>
      <c r="L561" s="640"/>
      <c r="M561" s="618"/>
      <c r="N561" s="444" t="s">
        <v>1029</v>
      </c>
      <c r="O561" s="446"/>
      <c r="P561" s="620">
        <f>SUMIFS($I$428:$I$477,$E$428:$E$477,"介護施設等")</f>
        <v>0</v>
      </c>
      <c r="Q561" s="621"/>
    </row>
    <row r="562" spans="2:17" s="64" customFormat="1" ht="20.25" customHeight="1" thickBot="1" x14ac:dyDescent="0.45">
      <c r="B562" s="181"/>
      <c r="C562" s="626"/>
      <c r="D562" s="619"/>
      <c r="E562" s="631"/>
      <c r="F562" s="632"/>
      <c r="G562" s="635"/>
      <c r="H562" s="638"/>
      <c r="I562" s="181"/>
      <c r="J562" s="181"/>
      <c r="K562" s="181"/>
      <c r="L562" s="641"/>
      <c r="M562" s="619"/>
      <c r="N562" s="447"/>
      <c r="O562" s="449"/>
      <c r="P562" s="622"/>
      <c r="Q562" s="623"/>
    </row>
    <row r="563" spans="2:17" s="64" customFormat="1" ht="13.9" customHeight="1" x14ac:dyDescent="0.4">
      <c r="B563" s="181"/>
      <c r="C563" s="181"/>
      <c r="D563" s="181"/>
      <c r="E563" s="181"/>
      <c r="F563" s="181"/>
      <c r="G563" s="181"/>
      <c r="H563" s="181"/>
      <c r="I563" s="181"/>
      <c r="J563" s="181"/>
      <c r="K563" s="181"/>
      <c r="L563" s="179"/>
      <c r="M563" s="191"/>
      <c r="N563" s="191"/>
      <c r="O563" s="191"/>
      <c r="P563" s="191"/>
      <c r="Q563" s="191"/>
    </row>
    <row r="564" spans="2:17" s="64" customFormat="1" ht="39" customHeight="1" thickBot="1" x14ac:dyDescent="0.45">
      <c r="B564" s="181"/>
      <c r="C564" s="311" t="s">
        <v>1153</v>
      </c>
      <c r="D564" s="181"/>
      <c r="E564" s="181"/>
      <c r="F564" s="181"/>
      <c r="G564" s="181"/>
      <c r="H564" s="181"/>
      <c r="I564" s="181"/>
      <c r="J564" s="181"/>
      <c r="K564" s="181"/>
      <c r="L564" s="181"/>
      <c r="M564" s="191"/>
      <c r="N564" s="191"/>
      <c r="O564" s="191"/>
      <c r="P564" s="191"/>
      <c r="Q564" s="191"/>
    </row>
    <row r="565" spans="2:17" s="64" customFormat="1" ht="75" customHeight="1" thickBot="1" x14ac:dyDescent="0.45">
      <c r="B565" s="181"/>
      <c r="C565" s="734" t="s">
        <v>642</v>
      </c>
      <c r="D565" s="677"/>
      <c r="E565" s="677" t="s">
        <v>696</v>
      </c>
      <c r="F565" s="677"/>
      <c r="G565" s="677" t="s">
        <v>697</v>
      </c>
      <c r="H565" s="677"/>
      <c r="I565" s="677" t="s">
        <v>698</v>
      </c>
      <c r="J565" s="678"/>
      <c r="K565" s="181"/>
      <c r="L565" s="181"/>
      <c r="M565" s="181"/>
      <c r="N565" s="181"/>
      <c r="O565" s="181"/>
      <c r="P565" s="181"/>
      <c r="Q565" s="181"/>
    </row>
    <row r="566" spans="2:17" s="64" customFormat="1" ht="13.9" customHeight="1" x14ac:dyDescent="0.4">
      <c r="B566" s="181"/>
      <c r="C566" s="735" t="s">
        <v>630</v>
      </c>
      <c r="D566" s="736"/>
      <c r="E566" s="679">
        <f>+G501+G517+G533+G549</f>
        <v>0</v>
      </c>
      <c r="F566" s="679"/>
      <c r="G566" s="679">
        <f>+P501+P517+P533+P549</f>
        <v>0</v>
      </c>
      <c r="H566" s="679"/>
      <c r="I566" s="679">
        <f>+G566-E566</f>
        <v>0</v>
      </c>
      <c r="J566" s="680"/>
      <c r="K566" s="181"/>
      <c r="L566" s="181"/>
      <c r="M566" s="181"/>
      <c r="N566" s="181"/>
      <c r="O566" s="181"/>
      <c r="P566" s="181"/>
      <c r="Q566" s="181"/>
    </row>
    <row r="567" spans="2:17" s="64" customFormat="1" ht="13.9" customHeight="1" x14ac:dyDescent="0.4">
      <c r="B567" s="181"/>
      <c r="C567" s="496"/>
      <c r="D567" s="583"/>
      <c r="E567" s="671"/>
      <c r="F567" s="671"/>
      <c r="G567" s="671"/>
      <c r="H567" s="671"/>
      <c r="I567" s="671"/>
      <c r="J567" s="673"/>
      <c r="K567" s="181"/>
      <c r="L567" s="181"/>
      <c r="M567" s="181"/>
      <c r="N567" s="181"/>
      <c r="O567" s="181"/>
      <c r="P567" s="181"/>
      <c r="Q567" s="181"/>
    </row>
    <row r="568" spans="2:17" s="64" customFormat="1" ht="13.9" customHeight="1" x14ac:dyDescent="0.4">
      <c r="B568" s="181"/>
      <c r="C568" s="496" t="s">
        <v>61</v>
      </c>
      <c r="D568" s="583"/>
      <c r="E568" s="671">
        <f>+G503+G519+G535+G551</f>
        <v>0</v>
      </c>
      <c r="F568" s="671"/>
      <c r="G568" s="671">
        <f>+P503+P519+P535+P551</f>
        <v>0</v>
      </c>
      <c r="H568" s="671"/>
      <c r="I568" s="671">
        <f>+G568-E568</f>
        <v>0</v>
      </c>
      <c r="J568" s="673"/>
      <c r="K568" s="181"/>
      <c r="L568" s="181"/>
      <c r="M568" s="181"/>
      <c r="N568" s="181"/>
      <c r="O568" s="181"/>
      <c r="P568" s="181"/>
      <c r="Q568" s="181"/>
    </row>
    <row r="569" spans="2:17" s="64" customFormat="1" ht="13.9" customHeight="1" x14ac:dyDescent="0.4">
      <c r="B569" s="181"/>
      <c r="C569" s="496"/>
      <c r="D569" s="583"/>
      <c r="E569" s="671"/>
      <c r="F569" s="671"/>
      <c r="G569" s="671"/>
      <c r="H569" s="671"/>
      <c r="I569" s="671"/>
      <c r="J569" s="673"/>
      <c r="K569" s="181"/>
      <c r="L569" s="181"/>
      <c r="M569" s="181"/>
      <c r="N569" s="181"/>
      <c r="O569" s="181"/>
      <c r="P569" s="181"/>
      <c r="Q569" s="181"/>
    </row>
    <row r="570" spans="2:17" s="64" customFormat="1" ht="13.9" customHeight="1" x14ac:dyDescent="0.4">
      <c r="B570" s="181"/>
      <c r="C570" s="496" t="s">
        <v>644</v>
      </c>
      <c r="D570" s="583"/>
      <c r="E570" s="671">
        <f>+G505+G521+G537+G553</f>
        <v>0</v>
      </c>
      <c r="F570" s="671"/>
      <c r="G570" s="671">
        <f>+P505+P521+P537+P553</f>
        <v>0</v>
      </c>
      <c r="H570" s="671"/>
      <c r="I570" s="671">
        <f>+G570-E570</f>
        <v>0</v>
      </c>
      <c r="J570" s="673"/>
      <c r="K570" s="181"/>
      <c r="L570" s="181"/>
      <c r="M570" s="181"/>
      <c r="N570" s="181"/>
      <c r="O570" s="181"/>
      <c r="P570" s="181"/>
      <c r="Q570" s="181"/>
    </row>
    <row r="571" spans="2:17" s="64" customFormat="1" ht="13.9" customHeight="1" x14ac:dyDescent="0.4">
      <c r="B571" s="181"/>
      <c r="C571" s="496"/>
      <c r="D571" s="583"/>
      <c r="E571" s="671"/>
      <c r="F571" s="671"/>
      <c r="G571" s="671"/>
      <c r="H571" s="671"/>
      <c r="I571" s="671"/>
      <c r="J571" s="673"/>
      <c r="K571" s="181"/>
      <c r="L571" s="181"/>
      <c r="M571" s="181"/>
      <c r="N571" s="181"/>
      <c r="O571" s="181"/>
      <c r="P571" s="181"/>
      <c r="Q571" s="181"/>
    </row>
    <row r="572" spans="2:17" s="64" customFormat="1" ht="13.9" customHeight="1" x14ac:dyDescent="0.4">
      <c r="B572" s="181"/>
      <c r="C572" s="496" t="s">
        <v>63</v>
      </c>
      <c r="D572" s="583"/>
      <c r="E572" s="671">
        <f>+G507+G523+G539+G555</f>
        <v>0</v>
      </c>
      <c r="F572" s="671"/>
      <c r="G572" s="671">
        <f>+P507+P523+P539+P555</f>
        <v>0</v>
      </c>
      <c r="H572" s="671"/>
      <c r="I572" s="671">
        <f>+G572-E572</f>
        <v>0</v>
      </c>
      <c r="J572" s="673"/>
      <c r="K572" s="181"/>
      <c r="L572" s="181"/>
      <c r="M572" s="181"/>
      <c r="N572" s="181"/>
      <c r="O572" s="181"/>
      <c r="P572" s="181"/>
      <c r="Q572" s="181"/>
    </row>
    <row r="573" spans="2:17" s="64" customFormat="1" ht="13.9" customHeight="1" x14ac:dyDescent="0.4">
      <c r="B573" s="181"/>
      <c r="C573" s="496"/>
      <c r="D573" s="583"/>
      <c r="E573" s="671"/>
      <c r="F573" s="671"/>
      <c r="G573" s="671"/>
      <c r="H573" s="671"/>
      <c r="I573" s="671"/>
      <c r="J573" s="673"/>
      <c r="K573" s="181"/>
      <c r="L573" s="181"/>
      <c r="M573" s="181"/>
      <c r="N573" s="181"/>
      <c r="O573" s="181"/>
      <c r="P573" s="181"/>
      <c r="Q573" s="181"/>
    </row>
    <row r="574" spans="2:17" s="64" customFormat="1" ht="13.9" customHeight="1" x14ac:dyDescent="0.4">
      <c r="B574" s="181"/>
      <c r="C574" s="496" t="s">
        <v>1044</v>
      </c>
      <c r="D574" s="583"/>
      <c r="E574" s="671">
        <f>+G509+G525+G541+G557</f>
        <v>0</v>
      </c>
      <c r="F574" s="671"/>
      <c r="G574" s="671">
        <f>+P509+P525+P541+P557</f>
        <v>0</v>
      </c>
      <c r="H574" s="671"/>
      <c r="I574" s="671">
        <f>+G574-E574</f>
        <v>0</v>
      </c>
      <c r="J574" s="673"/>
      <c r="K574" s="181"/>
      <c r="L574" s="181"/>
      <c r="M574" s="181"/>
      <c r="N574" s="181"/>
      <c r="O574" s="181"/>
      <c r="P574" s="181"/>
      <c r="Q574" s="181"/>
    </row>
    <row r="575" spans="2:17" s="64" customFormat="1" ht="13.9" customHeight="1" x14ac:dyDescent="0.4">
      <c r="B575" s="181"/>
      <c r="C575" s="732"/>
      <c r="D575" s="733"/>
      <c r="E575" s="672"/>
      <c r="F575" s="672"/>
      <c r="G575" s="672"/>
      <c r="H575" s="672"/>
      <c r="I575" s="672"/>
      <c r="J575" s="674"/>
      <c r="K575" s="181"/>
      <c r="L575" s="181"/>
      <c r="M575" s="181"/>
      <c r="N575" s="181"/>
      <c r="O575" s="181"/>
      <c r="P575" s="181"/>
      <c r="Q575" s="181"/>
    </row>
    <row r="576" spans="2:17" s="64" customFormat="1" ht="13.9" customHeight="1" x14ac:dyDescent="0.4">
      <c r="B576" s="181"/>
      <c r="C576" s="667" t="s">
        <v>876</v>
      </c>
      <c r="D576" s="668"/>
      <c r="E576" s="671">
        <v>0</v>
      </c>
      <c r="F576" s="671"/>
      <c r="G576" s="671">
        <f>+P511+P527+P543+P559</f>
        <v>0</v>
      </c>
      <c r="H576" s="671"/>
      <c r="I576" s="671">
        <f>+G576-E576</f>
        <v>0</v>
      </c>
      <c r="J576" s="673"/>
      <c r="K576" s="181"/>
      <c r="L576" s="181"/>
      <c r="M576" s="181"/>
      <c r="N576" s="181"/>
      <c r="O576" s="181"/>
      <c r="P576" s="181"/>
      <c r="Q576" s="181"/>
    </row>
    <row r="577" spans="2:17" s="64" customFormat="1" ht="13.9" customHeight="1" x14ac:dyDescent="0.4">
      <c r="B577" s="181"/>
      <c r="C577" s="669"/>
      <c r="D577" s="670"/>
      <c r="E577" s="672"/>
      <c r="F577" s="672"/>
      <c r="G577" s="672"/>
      <c r="H577" s="672"/>
      <c r="I577" s="672"/>
      <c r="J577" s="674"/>
      <c r="K577" s="181"/>
      <c r="L577" s="181"/>
      <c r="M577" s="181"/>
      <c r="N577" s="181"/>
      <c r="O577" s="181"/>
      <c r="P577" s="181"/>
      <c r="Q577" s="181"/>
    </row>
    <row r="578" spans="2:17" s="64" customFormat="1" ht="13.9" customHeight="1" x14ac:dyDescent="0.4">
      <c r="B578" s="181"/>
      <c r="C578" s="667" t="s">
        <v>875</v>
      </c>
      <c r="D578" s="668"/>
      <c r="E578" s="671">
        <v>0</v>
      </c>
      <c r="F578" s="671"/>
      <c r="G578" s="671">
        <f>+P513+P529+P545+P561</f>
        <v>0</v>
      </c>
      <c r="H578" s="671"/>
      <c r="I578" s="671">
        <f>+G578-E578</f>
        <v>0</v>
      </c>
      <c r="J578" s="673"/>
      <c r="K578" s="181"/>
      <c r="L578" s="181"/>
      <c r="M578" s="181"/>
      <c r="N578" s="181"/>
      <c r="O578" s="181"/>
      <c r="P578" s="181"/>
      <c r="Q578" s="181"/>
    </row>
    <row r="579" spans="2:17" s="64" customFormat="1" ht="13.9" customHeight="1" thickBot="1" x14ac:dyDescent="0.45">
      <c r="B579" s="181"/>
      <c r="C579" s="669"/>
      <c r="D579" s="670"/>
      <c r="E579" s="672"/>
      <c r="F579" s="672"/>
      <c r="G579" s="672"/>
      <c r="H579" s="672"/>
      <c r="I579" s="672"/>
      <c r="J579" s="674"/>
      <c r="K579" s="181"/>
      <c r="L579" s="181"/>
      <c r="M579" s="181"/>
      <c r="N579" s="181"/>
      <c r="O579" s="181"/>
      <c r="P579" s="181"/>
      <c r="Q579" s="181"/>
    </row>
    <row r="580" spans="2:17" s="64" customFormat="1" ht="13.9" customHeight="1" x14ac:dyDescent="0.4">
      <c r="B580" s="181"/>
      <c r="C580" s="444" t="s">
        <v>64</v>
      </c>
      <c r="D580" s="446"/>
      <c r="E580" s="675">
        <f>+SUM(E566:E579)</f>
        <v>0</v>
      </c>
      <c r="F580" s="675"/>
      <c r="G580" s="675">
        <f>+SUM(G566:G579)</f>
        <v>0</v>
      </c>
      <c r="H580" s="675"/>
      <c r="I580" s="675">
        <f>+G580-E580</f>
        <v>0</v>
      </c>
      <c r="J580" s="681"/>
      <c r="K580" s="181"/>
      <c r="L580" s="181"/>
      <c r="M580" s="181"/>
      <c r="N580" s="181"/>
      <c r="O580" s="181"/>
      <c r="P580" s="181"/>
      <c r="Q580" s="181"/>
    </row>
    <row r="581" spans="2:17" s="64" customFormat="1" ht="13.9" customHeight="1" thickBot="1" x14ac:dyDescent="0.45">
      <c r="B581" s="181"/>
      <c r="C581" s="447"/>
      <c r="D581" s="449"/>
      <c r="E581" s="676"/>
      <c r="F581" s="676"/>
      <c r="G581" s="676"/>
      <c r="H581" s="676"/>
      <c r="I581" s="676"/>
      <c r="J581" s="682"/>
      <c r="K581" s="181"/>
      <c r="L581" s="181"/>
      <c r="M581" s="181"/>
      <c r="N581" s="181"/>
      <c r="O581" s="181"/>
      <c r="P581" s="181"/>
      <c r="Q581" s="181"/>
    </row>
    <row r="582" spans="2:17" s="64" customFormat="1" ht="13.15" customHeight="1" x14ac:dyDescent="0.4">
      <c r="B582" s="181"/>
      <c r="C582" s="181"/>
      <c r="D582" s="181"/>
      <c r="E582" s="181"/>
      <c r="F582" s="181"/>
      <c r="G582" s="181"/>
      <c r="H582" s="181"/>
      <c r="I582" s="181"/>
      <c r="J582" s="181"/>
      <c r="K582" s="181"/>
      <c r="L582" s="181"/>
      <c r="M582" s="85"/>
      <c r="N582" s="85"/>
      <c r="O582" s="217"/>
      <c r="P582" s="217"/>
      <c r="Q582" s="218"/>
    </row>
    <row r="583" spans="2:17" ht="22.15" customHeight="1" x14ac:dyDescent="0.4"/>
    <row r="584" spans="2:17" ht="22.15" customHeight="1" x14ac:dyDescent="0.4"/>
  </sheetData>
  <sheetProtection algorithmName="SHA-512" hashValue="+C+ZDlpqDIwdfBF+bLgMyJIfUzobmTMocR7sZ7qCGo2ak/ZVNOV38NtjGH9y+X+PEZd1J7I6ikf3L0EO36gsOg==" saltValue="iMMn2ainnN2mfP5b/Is/qQ==" spinCount="100000" sheet="1" selectLockedCells="1"/>
  <mergeCells count="694">
    <mergeCell ref="C78:Q81"/>
    <mergeCell ref="M84:N85"/>
    <mergeCell ref="P88:Q89"/>
    <mergeCell ref="P90:Q91"/>
    <mergeCell ref="C84:D85"/>
    <mergeCell ref="E84:F85"/>
    <mergeCell ref="G84:H85"/>
    <mergeCell ref="C88:D89"/>
    <mergeCell ref="C90:D91"/>
    <mergeCell ref="E88:F89"/>
    <mergeCell ref="E90:F91"/>
    <mergeCell ref="G88:H89"/>
    <mergeCell ref="G90:H91"/>
    <mergeCell ref="E86:F87"/>
    <mergeCell ref="G86:H87"/>
    <mergeCell ref="C86:D87"/>
    <mergeCell ref="F457:H457"/>
    <mergeCell ref="F458:H458"/>
    <mergeCell ref="F459:H459"/>
    <mergeCell ref="F460:H460"/>
    <mergeCell ref="F461:H461"/>
    <mergeCell ref="F462:H462"/>
    <mergeCell ref="F463:H463"/>
    <mergeCell ref="F464:H464"/>
    <mergeCell ref="I85:J85"/>
    <mergeCell ref="F456:H456"/>
    <mergeCell ref="F428:H428"/>
    <mergeCell ref="F416:H416"/>
    <mergeCell ref="C417:H417"/>
    <mergeCell ref="F406:H406"/>
    <mergeCell ref="F407:H407"/>
    <mergeCell ref="F408:H408"/>
    <mergeCell ref="F409:H409"/>
    <mergeCell ref="F410:H410"/>
    <mergeCell ref="F411:H411"/>
    <mergeCell ref="F412:H412"/>
    <mergeCell ref="F413:H413"/>
    <mergeCell ref="F414:H414"/>
    <mergeCell ref="C424:E424"/>
    <mergeCell ref="F424:I424"/>
    <mergeCell ref="F474:H474"/>
    <mergeCell ref="F475:H475"/>
    <mergeCell ref="F476:H476"/>
    <mergeCell ref="F465:H465"/>
    <mergeCell ref="F466:H466"/>
    <mergeCell ref="F467:H467"/>
    <mergeCell ref="F468:H468"/>
    <mergeCell ref="F469:H469"/>
    <mergeCell ref="F470:H470"/>
    <mergeCell ref="F471:H471"/>
    <mergeCell ref="F472:H472"/>
    <mergeCell ref="F473:H473"/>
    <mergeCell ref="C426:I426"/>
    <mergeCell ref="F427:H427"/>
    <mergeCell ref="F415:H415"/>
    <mergeCell ref="F439:H439"/>
    <mergeCell ref="F440:H440"/>
    <mergeCell ref="F450:H450"/>
    <mergeCell ref="F451:H451"/>
    <mergeCell ref="F436:H436"/>
    <mergeCell ref="F437:H437"/>
    <mergeCell ref="F431:H431"/>
    <mergeCell ref="F432:H432"/>
    <mergeCell ref="F399:H399"/>
    <mergeCell ref="F400:H400"/>
    <mergeCell ref="F401:H401"/>
    <mergeCell ref="F402:H402"/>
    <mergeCell ref="F403:H403"/>
    <mergeCell ref="F404:H404"/>
    <mergeCell ref="F405:H405"/>
    <mergeCell ref="F454:H454"/>
    <mergeCell ref="F455:H455"/>
    <mergeCell ref="F438:H438"/>
    <mergeCell ref="F433:H433"/>
    <mergeCell ref="F441:H441"/>
    <mergeCell ref="F442:H442"/>
    <mergeCell ref="F443:H443"/>
    <mergeCell ref="F434:H434"/>
    <mergeCell ref="F435:H435"/>
    <mergeCell ref="F452:H452"/>
    <mergeCell ref="F453:H453"/>
    <mergeCell ref="F444:H444"/>
    <mergeCell ref="F445:H445"/>
    <mergeCell ref="F446:H446"/>
    <mergeCell ref="F447:H447"/>
    <mergeCell ref="F448:H448"/>
    <mergeCell ref="F430:H430"/>
    <mergeCell ref="F381:H381"/>
    <mergeCell ref="F382:H382"/>
    <mergeCell ref="F383:H383"/>
    <mergeCell ref="C365:I365"/>
    <mergeCell ref="F366:H366"/>
    <mergeCell ref="C358:H358"/>
    <mergeCell ref="F395:H395"/>
    <mergeCell ref="F397:H397"/>
    <mergeCell ref="F398:H398"/>
    <mergeCell ref="F396:H396"/>
    <mergeCell ref="F391:H391"/>
    <mergeCell ref="F392:H392"/>
    <mergeCell ref="F387:H387"/>
    <mergeCell ref="F388:H388"/>
    <mergeCell ref="F389:H389"/>
    <mergeCell ref="F393:H393"/>
    <mergeCell ref="F394:H394"/>
    <mergeCell ref="F384:H384"/>
    <mergeCell ref="F385:H385"/>
    <mergeCell ref="F386:H386"/>
    <mergeCell ref="F380:H380"/>
    <mergeCell ref="F375:H375"/>
    <mergeCell ref="F376:H376"/>
    <mergeCell ref="F367:H367"/>
    <mergeCell ref="F280:H280"/>
    <mergeCell ref="F281:H281"/>
    <mergeCell ref="F282:H282"/>
    <mergeCell ref="F351:H351"/>
    <mergeCell ref="F352:H352"/>
    <mergeCell ref="F353:H353"/>
    <mergeCell ref="F354:H354"/>
    <mergeCell ref="F355:H355"/>
    <mergeCell ref="F356:H356"/>
    <mergeCell ref="F345:H345"/>
    <mergeCell ref="F323:H323"/>
    <mergeCell ref="F324:H324"/>
    <mergeCell ref="F325:H325"/>
    <mergeCell ref="F326:H326"/>
    <mergeCell ref="F327:H327"/>
    <mergeCell ref="F328:H328"/>
    <mergeCell ref="F329:H329"/>
    <mergeCell ref="F330:H330"/>
    <mergeCell ref="F331:H331"/>
    <mergeCell ref="F335:H335"/>
    <mergeCell ref="F311:H311"/>
    <mergeCell ref="F314:H314"/>
    <mergeCell ref="F336:H336"/>
    <mergeCell ref="F346:H346"/>
    <mergeCell ref="F221:H221"/>
    <mergeCell ref="F263:H263"/>
    <mergeCell ref="F264:H264"/>
    <mergeCell ref="F261:H261"/>
    <mergeCell ref="F262:H262"/>
    <mergeCell ref="F248:H248"/>
    <mergeCell ref="F249:H249"/>
    <mergeCell ref="F240:H240"/>
    <mergeCell ref="F241:H241"/>
    <mergeCell ref="F242:H242"/>
    <mergeCell ref="F243:H243"/>
    <mergeCell ref="F244:H244"/>
    <mergeCell ref="F247:H247"/>
    <mergeCell ref="F233:H233"/>
    <mergeCell ref="F234:H234"/>
    <mergeCell ref="F245:H245"/>
    <mergeCell ref="F246:H246"/>
    <mergeCell ref="F250:H250"/>
    <mergeCell ref="F251:H251"/>
    <mergeCell ref="F252:H252"/>
    <mergeCell ref="F253:H253"/>
    <mergeCell ref="F254:H254"/>
    <mergeCell ref="F235:H235"/>
    <mergeCell ref="N71:P71"/>
    <mergeCell ref="N72:P72"/>
    <mergeCell ref="G62:I62"/>
    <mergeCell ref="G63:I63"/>
    <mergeCell ref="F202:H202"/>
    <mergeCell ref="F203:H203"/>
    <mergeCell ref="F204:H204"/>
    <mergeCell ref="F205:H205"/>
    <mergeCell ref="F190:H190"/>
    <mergeCell ref="F191:H191"/>
    <mergeCell ref="F192:H192"/>
    <mergeCell ref="F187:H187"/>
    <mergeCell ref="F188:H188"/>
    <mergeCell ref="F189:H189"/>
    <mergeCell ref="F196:H196"/>
    <mergeCell ref="F197:H197"/>
    <mergeCell ref="F198:H198"/>
    <mergeCell ref="F193:H193"/>
    <mergeCell ref="F194:H194"/>
    <mergeCell ref="F195:H195"/>
    <mergeCell ref="F199:H199"/>
    <mergeCell ref="F200:H200"/>
    <mergeCell ref="F201:H201"/>
    <mergeCell ref="K85:L85"/>
    <mergeCell ref="N62:P62"/>
    <mergeCell ref="N63:P63"/>
    <mergeCell ref="N64:P64"/>
    <mergeCell ref="N65:P65"/>
    <mergeCell ref="N66:P66"/>
    <mergeCell ref="N67:P67"/>
    <mergeCell ref="N68:P68"/>
    <mergeCell ref="N69:P69"/>
    <mergeCell ref="N70:P70"/>
    <mergeCell ref="N53:P53"/>
    <mergeCell ref="N54:P54"/>
    <mergeCell ref="N55:P55"/>
    <mergeCell ref="N56:P56"/>
    <mergeCell ref="N57:P57"/>
    <mergeCell ref="N58:P58"/>
    <mergeCell ref="N59:P59"/>
    <mergeCell ref="N60:P60"/>
    <mergeCell ref="N61:P61"/>
    <mergeCell ref="G65:I65"/>
    <mergeCell ref="G66:I66"/>
    <mergeCell ref="G67:I67"/>
    <mergeCell ref="G68:I68"/>
    <mergeCell ref="G69:I69"/>
    <mergeCell ref="G70:I70"/>
    <mergeCell ref="G71:I71"/>
    <mergeCell ref="G72:I72"/>
    <mergeCell ref="F206:H206"/>
    <mergeCell ref="F111:H111"/>
    <mergeCell ref="F112:H112"/>
    <mergeCell ref="F116:H116"/>
    <mergeCell ref="F117:H117"/>
    <mergeCell ref="F118:H118"/>
    <mergeCell ref="F113:H113"/>
    <mergeCell ref="F114:H114"/>
    <mergeCell ref="F115:H115"/>
    <mergeCell ref="F122:H122"/>
    <mergeCell ref="F123:H123"/>
    <mergeCell ref="F124:H124"/>
    <mergeCell ref="F119:H119"/>
    <mergeCell ref="F120:H120"/>
    <mergeCell ref="F121:H121"/>
    <mergeCell ref="F125:H125"/>
    <mergeCell ref="F207:H207"/>
    <mergeCell ref="F208:H208"/>
    <mergeCell ref="F209:H209"/>
    <mergeCell ref="F210:H210"/>
    <mergeCell ref="F211:H211"/>
    <mergeCell ref="F212:H212"/>
    <mergeCell ref="F213:H213"/>
    <mergeCell ref="F214:H214"/>
    <mergeCell ref="F215:H215"/>
    <mergeCell ref="F216:H216"/>
    <mergeCell ref="F308:H308"/>
    <mergeCell ref="F309:H309"/>
    <mergeCell ref="F310:H310"/>
    <mergeCell ref="F260:H260"/>
    <mergeCell ref="F255:H255"/>
    <mergeCell ref="F256:H256"/>
    <mergeCell ref="F257:H257"/>
    <mergeCell ref="F258:H258"/>
    <mergeCell ref="F259:H259"/>
    <mergeCell ref="F265:H265"/>
    <mergeCell ref="F266:H266"/>
    <mergeCell ref="F267:H267"/>
    <mergeCell ref="F268:H268"/>
    <mergeCell ref="F269:H269"/>
    <mergeCell ref="F270:H270"/>
    <mergeCell ref="F271:H271"/>
    <mergeCell ref="F272:H272"/>
    <mergeCell ref="F273:H273"/>
    <mergeCell ref="F274:H274"/>
    <mergeCell ref="F275:H275"/>
    <mergeCell ref="F276:H276"/>
    <mergeCell ref="F277:H277"/>
    <mergeCell ref="F278:H278"/>
    <mergeCell ref="F279:H279"/>
    <mergeCell ref="G46:I46"/>
    <mergeCell ref="G47:I47"/>
    <mergeCell ref="G48:I48"/>
    <mergeCell ref="G49:I49"/>
    <mergeCell ref="G50:I50"/>
    <mergeCell ref="G51:I51"/>
    <mergeCell ref="G52:I52"/>
    <mergeCell ref="G73:I73"/>
    <mergeCell ref="C74:I74"/>
    <mergeCell ref="G53:I53"/>
    <mergeCell ref="G54:I54"/>
    <mergeCell ref="G55:I55"/>
    <mergeCell ref="G56:I56"/>
    <mergeCell ref="G57:I57"/>
    <mergeCell ref="G58:I58"/>
    <mergeCell ref="G59:I59"/>
    <mergeCell ref="G60:I60"/>
    <mergeCell ref="G61:I61"/>
    <mergeCell ref="G64:I64"/>
    <mergeCell ref="F236:H236"/>
    <mergeCell ref="F237:H237"/>
    <mergeCell ref="F238:H238"/>
    <mergeCell ref="F239:H239"/>
    <mergeCell ref="G36:I36"/>
    <mergeCell ref="G37:I37"/>
    <mergeCell ref="G38:I38"/>
    <mergeCell ref="G39:I39"/>
    <mergeCell ref="G40:I40"/>
    <mergeCell ref="G41:I41"/>
    <mergeCell ref="G42:I42"/>
    <mergeCell ref="G43:I43"/>
    <mergeCell ref="G45:I45"/>
    <mergeCell ref="C22:J22"/>
    <mergeCell ref="G23:I23"/>
    <mergeCell ref="G24:I24"/>
    <mergeCell ref="G25:I25"/>
    <mergeCell ref="G26:I26"/>
    <mergeCell ref="G27:I27"/>
    <mergeCell ref="G28:I28"/>
    <mergeCell ref="G29:I29"/>
    <mergeCell ref="G30:I30"/>
    <mergeCell ref="F347:H347"/>
    <mergeCell ref="F348:H348"/>
    <mergeCell ref="F349:H349"/>
    <mergeCell ref="F350:H350"/>
    <mergeCell ref="F337:H337"/>
    <mergeCell ref="F338:H338"/>
    <mergeCell ref="F339:H339"/>
    <mergeCell ref="F340:H340"/>
    <mergeCell ref="F341:H341"/>
    <mergeCell ref="F342:H342"/>
    <mergeCell ref="F343:H343"/>
    <mergeCell ref="F344:H344"/>
    <mergeCell ref="F368:H368"/>
    <mergeCell ref="F372:H372"/>
    <mergeCell ref="F373:H373"/>
    <mergeCell ref="F374:H374"/>
    <mergeCell ref="F369:H369"/>
    <mergeCell ref="F370:H370"/>
    <mergeCell ref="F371:H371"/>
    <mergeCell ref="F378:H378"/>
    <mergeCell ref="F379:H379"/>
    <mergeCell ref="F377:H377"/>
    <mergeCell ref="F390:H390"/>
    <mergeCell ref="F283:H283"/>
    <mergeCell ref="C284:H284"/>
    <mergeCell ref="K22:Q22"/>
    <mergeCell ref="N23:P23"/>
    <mergeCell ref="N24:P24"/>
    <mergeCell ref="N25:P25"/>
    <mergeCell ref="N26:P26"/>
    <mergeCell ref="N27:P27"/>
    <mergeCell ref="K74:P74"/>
    <mergeCell ref="G44:I44"/>
    <mergeCell ref="N46:P46"/>
    <mergeCell ref="N47:P47"/>
    <mergeCell ref="N48:P48"/>
    <mergeCell ref="N49:P49"/>
    <mergeCell ref="N50:P50"/>
    <mergeCell ref="N51:P51"/>
    <mergeCell ref="N32:P32"/>
    <mergeCell ref="N33:P33"/>
    <mergeCell ref="N34:P34"/>
    <mergeCell ref="N35:P35"/>
    <mergeCell ref="N36:P36"/>
    <mergeCell ref="N37:P37"/>
    <mergeCell ref="C110:I110"/>
    <mergeCell ref="F126:H126"/>
    <mergeCell ref="F127:H127"/>
    <mergeCell ref="F217:H217"/>
    <mergeCell ref="F218:H218"/>
    <mergeCell ref="F219:H219"/>
    <mergeCell ref="F220:H220"/>
    <mergeCell ref="N28:P28"/>
    <mergeCell ref="N29:P29"/>
    <mergeCell ref="N30:P30"/>
    <mergeCell ref="N31:P31"/>
    <mergeCell ref="I86:J87"/>
    <mergeCell ref="K86:L87"/>
    <mergeCell ref="M86:N87"/>
    <mergeCell ref="I84:J84"/>
    <mergeCell ref="K84:L84"/>
    <mergeCell ref="N38:P38"/>
    <mergeCell ref="N39:P39"/>
    <mergeCell ref="N40:P40"/>
    <mergeCell ref="N41:P41"/>
    <mergeCell ref="N42:P42"/>
    <mergeCell ref="N43:P43"/>
    <mergeCell ref="N44:P44"/>
    <mergeCell ref="N45:P45"/>
    <mergeCell ref="N52:P52"/>
    <mergeCell ref="N73:P73"/>
    <mergeCell ref="G31:I31"/>
    <mergeCell ref="G32:I32"/>
    <mergeCell ref="G33:I33"/>
    <mergeCell ref="G34:I34"/>
    <mergeCell ref="G35:I35"/>
    <mergeCell ref="F184:H184"/>
    <mergeCell ref="F185:H185"/>
    <mergeCell ref="F186:H186"/>
    <mergeCell ref="F181:H181"/>
    <mergeCell ref="F182:H182"/>
    <mergeCell ref="F183:H183"/>
    <mergeCell ref="F147:H147"/>
    <mergeCell ref="F148:H148"/>
    <mergeCell ref="F149:H149"/>
    <mergeCell ref="F150:H150"/>
    <mergeCell ref="F151:H151"/>
    <mergeCell ref="F152:H152"/>
    <mergeCell ref="F153:H153"/>
    <mergeCell ref="F154:H154"/>
    <mergeCell ref="F155:H155"/>
    <mergeCell ref="F156:H156"/>
    <mergeCell ref="F157:H157"/>
    <mergeCell ref="F158:H158"/>
    <mergeCell ref="F159:H159"/>
    <mergeCell ref="F160:H160"/>
    <mergeCell ref="F128:H128"/>
    <mergeCell ref="F129:H129"/>
    <mergeCell ref="F130:H130"/>
    <mergeCell ref="F141:H141"/>
    <mergeCell ref="F142:H142"/>
    <mergeCell ref="F143:H143"/>
    <mergeCell ref="F144:H144"/>
    <mergeCell ref="F145:H145"/>
    <mergeCell ref="F146:H146"/>
    <mergeCell ref="F134:H134"/>
    <mergeCell ref="F135:H135"/>
    <mergeCell ref="F136:H136"/>
    <mergeCell ref="F131:H131"/>
    <mergeCell ref="F132:H132"/>
    <mergeCell ref="F133:H133"/>
    <mergeCell ref="C570:D571"/>
    <mergeCell ref="C574:D575"/>
    <mergeCell ref="Q549:Q558"/>
    <mergeCell ref="N551:O552"/>
    <mergeCell ref="P551:P552"/>
    <mergeCell ref="N553:O554"/>
    <mergeCell ref="N555:O556"/>
    <mergeCell ref="P553:P554"/>
    <mergeCell ref="C572:D573"/>
    <mergeCell ref="E566:F567"/>
    <mergeCell ref="E568:F569"/>
    <mergeCell ref="E570:F571"/>
    <mergeCell ref="E572:F573"/>
    <mergeCell ref="E574:F575"/>
    <mergeCell ref="P555:P556"/>
    <mergeCell ref="N557:O558"/>
    <mergeCell ref="P557:P558"/>
    <mergeCell ref="C565:D565"/>
    <mergeCell ref="C566:D567"/>
    <mergeCell ref="C568:D569"/>
    <mergeCell ref="E557:F558"/>
    <mergeCell ref="G557:G558"/>
    <mergeCell ref="G566:H567"/>
    <mergeCell ref="G568:H569"/>
    <mergeCell ref="N547:Q547"/>
    <mergeCell ref="N548:O548"/>
    <mergeCell ref="F429:H429"/>
    <mergeCell ref="F477:H477"/>
    <mergeCell ref="C478:H478"/>
    <mergeCell ref="F449:H449"/>
    <mergeCell ref="G551:G552"/>
    <mergeCell ref="E553:F554"/>
    <mergeCell ref="G553:G554"/>
    <mergeCell ref="E533:F534"/>
    <mergeCell ref="G533:G534"/>
    <mergeCell ref="P535:P536"/>
    <mergeCell ref="N537:O538"/>
    <mergeCell ref="P537:P538"/>
    <mergeCell ref="N539:O540"/>
    <mergeCell ref="P539:P540"/>
    <mergeCell ref="N533:O534"/>
    <mergeCell ref="P533:P534"/>
    <mergeCell ref="N541:O542"/>
    <mergeCell ref="P541:P542"/>
    <mergeCell ref="N535:O536"/>
    <mergeCell ref="E539:F540"/>
    <mergeCell ref="G539:G540"/>
    <mergeCell ref="E541:F542"/>
    <mergeCell ref="N519:O520"/>
    <mergeCell ref="P519:P520"/>
    <mergeCell ref="N521:O522"/>
    <mergeCell ref="P521:P522"/>
    <mergeCell ref="N523:O524"/>
    <mergeCell ref="P523:P524"/>
    <mergeCell ref="N525:O526"/>
    <mergeCell ref="P525:P526"/>
    <mergeCell ref="E537:F538"/>
    <mergeCell ref="G537:G538"/>
    <mergeCell ref="M531:M546"/>
    <mergeCell ref="N543:O544"/>
    <mergeCell ref="N545:O546"/>
    <mergeCell ref="P543:Q544"/>
    <mergeCell ref="P545:Q546"/>
    <mergeCell ref="G541:G542"/>
    <mergeCell ref="N531:Q531"/>
    <mergeCell ref="N532:O532"/>
    <mergeCell ref="Q533:Q542"/>
    <mergeCell ref="Q517:Q526"/>
    <mergeCell ref="E523:F524"/>
    <mergeCell ref="G523:G524"/>
    <mergeCell ref="E525:F526"/>
    <mergeCell ref="P507:P508"/>
    <mergeCell ref="N509:O510"/>
    <mergeCell ref="P509:P510"/>
    <mergeCell ref="N517:O518"/>
    <mergeCell ref="P517:P518"/>
    <mergeCell ref="C13:D13"/>
    <mergeCell ref="C14:D14"/>
    <mergeCell ref="N499:Q499"/>
    <mergeCell ref="N500:O500"/>
    <mergeCell ref="N501:O502"/>
    <mergeCell ref="P501:P502"/>
    <mergeCell ref="Q501:Q510"/>
    <mergeCell ref="N503:O504"/>
    <mergeCell ref="P503:P504"/>
    <mergeCell ref="E499:H499"/>
    <mergeCell ref="C291:D291"/>
    <mergeCell ref="F294:L294"/>
    <mergeCell ref="F296:L296"/>
    <mergeCell ref="C294:E294"/>
    <mergeCell ref="C293:E293"/>
    <mergeCell ref="N515:Q515"/>
    <mergeCell ref="N516:O516"/>
    <mergeCell ref="F293:L293"/>
    <mergeCell ref="F313:H313"/>
    <mergeCell ref="C482:Q493"/>
    <mergeCell ref="F140:H140"/>
    <mergeCell ref="G507:G508"/>
    <mergeCell ref="G509:G510"/>
    <mergeCell ref="C96:D96"/>
    <mergeCell ref="C100:D100"/>
    <mergeCell ref="C101:D101"/>
    <mergeCell ref="E535:F536"/>
    <mergeCell ref="G535:G536"/>
    <mergeCell ref="E515:H515"/>
    <mergeCell ref="E516:F516"/>
    <mergeCell ref="E517:F518"/>
    <mergeCell ref="G517:G518"/>
    <mergeCell ref="H517:H526"/>
    <mergeCell ref="E519:F520"/>
    <mergeCell ref="G519:G520"/>
    <mergeCell ref="E521:F522"/>
    <mergeCell ref="G521:G522"/>
    <mergeCell ref="C102:D102"/>
    <mergeCell ref="E100:G100"/>
    <mergeCell ref="E101:G101"/>
    <mergeCell ref="E102:G102"/>
    <mergeCell ref="C99:G99"/>
    <mergeCell ref="C98:Q98"/>
    <mergeCell ref="O101:Q101"/>
    <mergeCell ref="H102:I102"/>
    <mergeCell ref="J102:L102"/>
    <mergeCell ref="M102:N102"/>
    <mergeCell ref="O102:Q102"/>
    <mergeCell ref="H99:L99"/>
    <mergeCell ref="M99:Q99"/>
    <mergeCell ref="H100:I100"/>
    <mergeCell ref="J100:L100"/>
    <mergeCell ref="M100:N100"/>
    <mergeCell ref="O100:Q100"/>
    <mergeCell ref="H101:I101"/>
    <mergeCell ref="J101:L101"/>
    <mergeCell ref="M101:N101"/>
    <mergeCell ref="F108:I108"/>
    <mergeCell ref="C108:E108"/>
    <mergeCell ref="C169:E169"/>
    <mergeCell ref="F169:I169"/>
    <mergeCell ref="C171:I171"/>
    <mergeCell ref="F172:H172"/>
    <mergeCell ref="C230:E230"/>
    <mergeCell ref="F230:I230"/>
    <mergeCell ref="C232:I232"/>
    <mergeCell ref="F222:H222"/>
    <mergeCell ref="C223:H223"/>
    <mergeCell ref="F161:H161"/>
    <mergeCell ref="C162:H162"/>
    <mergeCell ref="F137:H137"/>
    <mergeCell ref="F138:H138"/>
    <mergeCell ref="F139:H139"/>
    <mergeCell ref="F173:H173"/>
    <mergeCell ref="F174:H174"/>
    <mergeCell ref="F178:H178"/>
    <mergeCell ref="F179:H179"/>
    <mergeCell ref="F180:H180"/>
    <mergeCell ref="F175:H175"/>
    <mergeCell ref="F176:H176"/>
    <mergeCell ref="F177:H177"/>
    <mergeCell ref="C295:D295"/>
    <mergeCell ref="C296:D296"/>
    <mergeCell ref="C297:D297"/>
    <mergeCell ref="C304:E304"/>
    <mergeCell ref="F304:I304"/>
    <mergeCell ref="C306:I306"/>
    <mergeCell ref="F307:H307"/>
    <mergeCell ref="C363:E363"/>
    <mergeCell ref="F363:I363"/>
    <mergeCell ref="F295:L295"/>
    <mergeCell ref="F297:L297"/>
    <mergeCell ref="F315:H315"/>
    <mergeCell ref="F316:H316"/>
    <mergeCell ref="F317:H317"/>
    <mergeCell ref="F318:H318"/>
    <mergeCell ref="F319:H319"/>
    <mergeCell ref="F320:H320"/>
    <mergeCell ref="F321:H321"/>
    <mergeCell ref="F322:H322"/>
    <mergeCell ref="F332:H332"/>
    <mergeCell ref="F333:H333"/>
    <mergeCell ref="F334:H334"/>
    <mergeCell ref="F312:H312"/>
    <mergeCell ref="F357:H357"/>
    <mergeCell ref="C497:H497"/>
    <mergeCell ref="L497:Q497"/>
    <mergeCell ref="E565:F565"/>
    <mergeCell ref="E500:F500"/>
    <mergeCell ref="E501:F502"/>
    <mergeCell ref="E503:F504"/>
    <mergeCell ref="N505:O506"/>
    <mergeCell ref="H501:H510"/>
    <mergeCell ref="E505:F506"/>
    <mergeCell ref="E507:F508"/>
    <mergeCell ref="E509:F510"/>
    <mergeCell ref="G501:G502"/>
    <mergeCell ref="G503:G504"/>
    <mergeCell ref="G505:G506"/>
    <mergeCell ref="G525:G526"/>
    <mergeCell ref="E531:H531"/>
    <mergeCell ref="E532:F532"/>
    <mergeCell ref="H533:H542"/>
    <mergeCell ref="C515:C530"/>
    <mergeCell ref="C499:C514"/>
    <mergeCell ref="D499:D514"/>
    <mergeCell ref="E511:F512"/>
    <mergeCell ref="P505:P506"/>
    <mergeCell ref="N507:O508"/>
    <mergeCell ref="G570:H571"/>
    <mergeCell ref="G572:H573"/>
    <mergeCell ref="G574:H575"/>
    <mergeCell ref="G580:H581"/>
    <mergeCell ref="I565:J565"/>
    <mergeCell ref="I566:J567"/>
    <mergeCell ref="I568:J569"/>
    <mergeCell ref="I570:J571"/>
    <mergeCell ref="I572:J573"/>
    <mergeCell ref="I574:J575"/>
    <mergeCell ref="I580:J581"/>
    <mergeCell ref="G565:H565"/>
    <mergeCell ref="C576:D577"/>
    <mergeCell ref="E576:F577"/>
    <mergeCell ref="G576:H577"/>
    <mergeCell ref="I576:J577"/>
    <mergeCell ref="C578:D579"/>
    <mergeCell ref="E578:F579"/>
    <mergeCell ref="G578:H579"/>
    <mergeCell ref="I578:J579"/>
    <mergeCell ref="E580:F581"/>
    <mergeCell ref="C580:D581"/>
    <mergeCell ref="D515:D530"/>
    <mergeCell ref="P527:Q528"/>
    <mergeCell ref="P529:Q530"/>
    <mergeCell ref="N527:O528"/>
    <mergeCell ref="N529:O530"/>
    <mergeCell ref="L515:L530"/>
    <mergeCell ref="M515:M530"/>
    <mergeCell ref="H511:H512"/>
    <mergeCell ref="H513:H514"/>
    <mergeCell ref="P511:Q512"/>
    <mergeCell ref="P513:Q514"/>
    <mergeCell ref="E527:F528"/>
    <mergeCell ref="E529:F530"/>
    <mergeCell ref="G527:G528"/>
    <mergeCell ref="G529:G530"/>
    <mergeCell ref="H527:H528"/>
    <mergeCell ref="H529:H530"/>
    <mergeCell ref="E513:F514"/>
    <mergeCell ref="G511:G512"/>
    <mergeCell ref="G513:G514"/>
    <mergeCell ref="L499:L514"/>
    <mergeCell ref="M499:M514"/>
    <mergeCell ref="N511:O512"/>
    <mergeCell ref="N513:O514"/>
    <mergeCell ref="C531:C546"/>
    <mergeCell ref="D531:D546"/>
    <mergeCell ref="E543:F544"/>
    <mergeCell ref="E545:F546"/>
    <mergeCell ref="G543:G544"/>
    <mergeCell ref="G545:G546"/>
    <mergeCell ref="H543:H544"/>
    <mergeCell ref="H545:H546"/>
    <mergeCell ref="L531:L546"/>
    <mergeCell ref="M547:M562"/>
    <mergeCell ref="N559:O560"/>
    <mergeCell ref="N561:O562"/>
    <mergeCell ref="P559:Q560"/>
    <mergeCell ref="P561:Q562"/>
    <mergeCell ref="C547:C562"/>
    <mergeCell ref="D547:D562"/>
    <mergeCell ref="E559:F560"/>
    <mergeCell ref="E561:F562"/>
    <mergeCell ref="G559:G560"/>
    <mergeCell ref="G561:G562"/>
    <mergeCell ref="H559:H560"/>
    <mergeCell ref="H561:H562"/>
    <mergeCell ref="L547:L562"/>
    <mergeCell ref="E555:F556"/>
    <mergeCell ref="G555:G556"/>
    <mergeCell ref="N549:O550"/>
    <mergeCell ref="P549:P550"/>
    <mergeCell ref="E547:H547"/>
    <mergeCell ref="E548:F548"/>
    <mergeCell ref="E549:F550"/>
    <mergeCell ref="G549:G550"/>
    <mergeCell ref="H549:H558"/>
    <mergeCell ref="E551:F552"/>
  </mergeCells>
  <phoneticPr fontId="3"/>
  <conditionalFormatting sqref="D25:E73 G25:J73">
    <cfRule type="expression" dxfId="50" priority="13">
      <formula>$C25=""</formula>
    </cfRule>
  </conditionalFormatting>
  <conditionalFormatting sqref="J100:L102 O100:Q102 C173:I222 C234:I283">
    <cfRule type="expression" dxfId="49" priority="12">
      <formula>$E$96=1</formula>
    </cfRule>
  </conditionalFormatting>
  <conditionalFormatting sqref="O100:Q102 C234:I283">
    <cfRule type="expression" dxfId="48" priority="11">
      <formula>$E$96=2</formula>
    </cfRule>
  </conditionalFormatting>
  <conditionalFormatting sqref="E100:G102 J100:L102 O100:Q102 C112:I161 C173:I222 C234:I283">
    <cfRule type="expression" dxfId="47" priority="10">
      <formula>$E$96="未定"</formula>
    </cfRule>
  </conditionalFormatting>
  <conditionalFormatting sqref="F296:L297 C367:I416 C428:I477">
    <cfRule type="expression" dxfId="46" priority="9">
      <formula>$E$291=1</formula>
    </cfRule>
  </conditionalFormatting>
  <conditionalFormatting sqref="F297:L297 C428:I477">
    <cfRule type="expression" dxfId="45" priority="8">
      <formula>$E$291=2</formula>
    </cfRule>
  </conditionalFormatting>
  <conditionalFormatting sqref="F295:L297 C308:I357 C367:I416 C428:I477">
    <cfRule type="expression" dxfId="44" priority="7">
      <formula>$E$291="未定"</formula>
    </cfRule>
  </conditionalFormatting>
  <conditionalFormatting sqref="C482:Q494">
    <cfRule type="expression" dxfId="43" priority="5">
      <formula>$E$291="未定"</formula>
    </cfRule>
    <cfRule type="expression" dxfId="42" priority="6">
      <formula>$E$96="未定"</formula>
    </cfRule>
  </conditionalFormatting>
  <conditionalFormatting sqref="F294:L294">
    <cfRule type="expression" dxfId="41" priority="4">
      <formula>$E$291="未定"</formula>
    </cfRule>
  </conditionalFormatting>
  <conditionalFormatting sqref="D8:D9 C14:E14 D24:E73 E96 E100:G102 J100:L102 O100:Q102 E291 F294:L297 C482:Q494 G24:Q73 C112:I161 C173:I222 C234:I283 C308:I357 C367:I416 C428:I477">
    <cfRule type="expression" dxfId="40" priority="3">
      <formula>$Q$1=2</formula>
    </cfRule>
  </conditionalFormatting>
  <conditionalFormatting sqref="D9">
    <cfRule type="expression" dxfId="39" priority="2">
      <formula>$D$8="○"</formula>
    </cfRule>
  </conditionalFormatting>
  <conditionalFormatting sqref="D8">
    <cfRule type="expression" dxfId="38" priority="1">
      <formula>$D$9="○"</formula>
    </cfRule>
  </conditionalFormatting>
  <dataValidations count="15">
    <dataValidation type="list" allowBlank="1" showInputMessage="1" showErrorMessage="1" sqref="D8:D9">
      <formula1>"○"</formula1>
    </dataValidation>
    <dataValidation type="list" allowBlank="1" showInputMessage="1" showErrorMessage="1" sqref="E96 E291">
      <formula1>"1,2,3,未定"</formula1>
    </dataValidation>
    <dataValidation type="list" allowBlank="1" showInputMessage="1" showErrorMessage="1" sqref="E14">
      <formula1>"１月,２月,３月,４月,５月,６月,７月,８月,９月,10月,11月,12月,未定"</formula1>
    </dataValidation>
    <dataValidation type="list" allowBlank="1" showInputMessage="1" showErrorMessage="1" sqref="E428:E477 M24:M73 E308:E357 E367:E416">
      <formula1>病床機能2</formula1>
    </dataValidation>
    <dataValidation type="list" allowBlank="1" showInputMessage="1" showErrorMessage="1" sqref="D428:D477 L24:L73 D112:D161 D308:D357 D173:D222 D367:D416 D234:D283 D24:D73">
      <formula1>"一般,療養"</formula1>
    </dataValidation>
    <dataValidation type="decimal" operator="greaterThanOrEqual" allowBlank="1" showInputMessage="1" showErrorMessage="1" sqref="Q74 I417 J74 I358 I162 I478">
      <formula1>0</formula1>
    </dataValidation>
    <dataValidation type="list" allowBlank="1" showInputMessage="1" showErrorMessage="1" sqref="E234:E283 E24:E73 E112:E161 E173:E222">
      <formula1>病床機能</formula1>
    </dataValidation>
    <dataValidation type="list" allowBlank="1" showInputMessage="1" showErrorMessage="1" sqref="E100:G100 J100:L100 O100:Q100">
      <formula1>二次医療圏</formula1>
    </dataValidation>
    <dataValidation type="list" allowBlank="1" showInputMessage="1" showErrorMessage="1" sqref="E101:G101">
      <formula1>INDIRECT($E$100)</formula1>
    </dataValidation>
    <dataValidation type="list" allowBlank="1" showInputMessage="1" showErrorMessage="1" sqref="J101:L101">
      <formula1>INDIRECT($J$100)</formula1>
    </dataValidation>
    <dataValidation type="list" allowBlank="1" showInputMessage="1" showErrorMessage="1" sqref="O101:Q101">
      <formula1>INDIRECT($O$100)</formula1>
    </dataValidation>
    <dataValidation type="list" allowBlank="1" showInputMessage="1" showErrorMessage="1" sqref="C14:D14">
      <formula1>"2023（令和５）年,2024（令和６）年,2025（令和７）年,2026（令和８）年,2027（令和９）年,2028（令和10）年,2029（令和11）年,2030（令和12）年,2031（令和13）年,2032（令和14）年,2033（令和15）年以降,未定"</formula1>
    </dataValidation>
    <dataValidation type="list" allowBlank="1" showInputMessage="1" showErrorMessage="1" sqref="G24:I73">
      <formula1>INDIRECT(E24)</formula1>
    </dataValidation>
    <dataValidation type="list" allowBlank="1" showInputMessage="1" showErrorMessage="1" sqref="N24:P73 F112:H161 F173:H222 F234:H283 F308:H357 F367:H416 F428:H477">
      <formula1>INDIRECT(E24)</formula1>
    </dataValidation>
    <dataValidation type="whole" operator="greaterThanOrEqual" allowBlank="1" showInputMessage="1" showErrorMessage="1" sqref="J24:J73 Q24:Q73 I112:I161 I173:I223 I234:I284 I308:I357 I367:I416 I428:I477">
      <formula1>0</formula1>
    </dataValidation>
  </dataValidations>
  <printOptions horizontalCentered="1"/>
  <pageMargins left="0.70866141732283472" right="0.70866141732283472" top="0.74803149606299213" bottom="0.74803149606299213" header="0.31496062992125984" footer="0.31496062992125984"/>
  <pageSetup paperSize="9" scale="44" firstPageNumber="10" fitToHeight="0" orientation="portrait" useFirstPageNumber="1" r:id="rId1"/>
  <headerFooter>
    <oddFooter>&amp;C&amp;24&amp;Pページ</oddFooter>
  </headerFooter>
  <rowBreaks count="7" manualBreakCount="7">
    <brk id="92" max="17" man="1"/>
    <brk id="163" max="17" man="1"/>
    <brk id="224" max="17" man="1"/>
    <brk id="286" max="17" man="1"/>
    <brk id="358" max="17" man="1"/>
    <brk id="419" max="17" man="1"/>
    <brk id="479"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7"/>
  <sheetViews>
    <sheetView showGridLines="0" zoomScale="75" zoomScaleNormal="75" zoomScaleSheetLayoutView="82" zoomScalePageLayoutView="70" workbookViewId="0">
      <selection activeCell="C7" sqref="C7"/>
    </sheetView>
  </sheetViews>
  <sheetFormatPr defaultColWidth="9" defaultRowHeight="15.75" x14ac:dyDescent="0.4"/>
  <cols>
    <col min="1" max="1" width="1.25" style="4" customWidth="1"/>
    <col min="2" max="2" width="21.25" style="108" customWidth="1"/>
    <col min="3" max="6" width="10" style="108" customWidth="1"/>
    <col min="7" max="7" width="1.375" style="108" customWidth="1"/>
    <col min="8" max="8" width="19.875" style="4" customWidth="1"/>
    <col min="9" max="12" width="10.125" style="4" customWidth="1"/>
    <col min="13" max="16384" width="9" style="4"/>
  </cols>
  <sheetData>
    <row r="1" spans="1:12" ht="36" customHeight="1" x14ac:dyDescent="0.4">
      <c r="A1" s="91"/>
      <c r="B1" s="220" t="s">
        <v>669</v>
      </c>
      <c r="C1" s="93"/>
      <c r="D1" s="93"/>
      <c r="E1" s="93"/>
      <c r="F1" s="93"/>
      <c r="G1" s="93"/>
    </row>
    <row r="2" spans="1:12" ht="15.75" customHeight="1" x14ac:dyDescent="0.4">
      <c r="A2" s="91"/>
      <c r="B2" s="299" t="s">
        <v>1157</v>
      </c>
      <c r="C2" s="94"/>
      <c r="D2" s="94"/>
      <c r="E2" s="93"/>
      <c r="F2" s="93"/>
      <c r="G2" s="93"/>
    </row>
    <row r="3" spans="1:12" ht="15.75" customHeight="1" x14ac:dyDescent="0.4">
      <c r="A3" s="91"/>
      <c r="B3" s="315" t="s">
        <v>1102</v>
      </c>
      <c r="C3" s="95"/>
      <c r="D3" s="95"/>
      <c r="E3" s="96"/>
      <c r="F3" s="93"/>
      <c r="G3" s="93"/>
    </row>
    <row r="4" spans="1:12" ht="15.75" customHeight="1" x14ac:dyDescent="0.4">
      <c r="A4" s="91"/>
      <c r="B4" s="315" t="s">
        <v>885</v>
      </c>
      <c r="C4" s="95"/>
      <c r="D4" s="95"/>
      <c r="E4" s="96"/>
      <c r="F4" s="93"/>
      <c r="G4" s="93"/>
    </row>
    <row r="5" spans="1:12" ht="30.75" customHeight="1" thickBot="1" x14ac:dyDescent="0.35">
      <c r="A5" s="91"/>
      <c r="B5" s="314" t="s">
        <v>1112</v>
      </c>
      <c r="C5" s="93"/>
      <c r="D5" s="93"/>
      <c r="E5" s="93"/>
      <c r="F5" s="93"/>
      <c r="G5" s="93"/>
      <c r="H5" s="314" t="s">
        <v>1117</v>
      </c>
    </row>
    <row r="6" spans="1:12" ht="27.75" customHeight="1" thickBot="1" x14ac:dyDescent="0.45">
      <c r="A6" s="91"/>
      <c r="B6" s="98" t="s">
        <v>646</v>
      </c>
      <c r="C6" s="99" t="s">
        <v>911</v>
      </c>
      <c r="D6" s="100" t="s">
        <v>912</v>
      </c>
      <c r="E6" s="100" t="s">
        <v>913</v>
      </c>
      <c r="F6" s="101" t="s">
        <v>891</v>
      </c>
      <c r="G6" s="97"/>
      <c r="H6" s="98" t="s">
        <v>646</v>
      </c>
      <c r="I6" s="99" t="s">
        <v>911</v>
      </c>
      <c r="J6" s="100" t="s">
        <v>912</v>
      </c>
      <c r="K6" s="100" t="s">
        <v>913</v>
      </c>
      <c r="L6" s="101" t="s">
        <v>891</v>
      </c>
    </row>
    <row r="7" spans="1:12" ht="29.25" customHeight="1" thickBot="1" x14ac:dyDescent="0.45">
      <c r="A7" s="91"/>
      <c r="B7" s="102" t="s">
        <v>886</v>
      </c>
      <c r="C7" s="337"/>
      <c r="D7" s="338"/>
      <c r="E7" s="339"/>
      <c r="F7" s="340">
        <f>+SUM(C7:E7)</f>
        <v>0</v>
      </c>
      <c r="G7" s="97"/>
      <c r="H7" s="241" t="s">
        <v>1175</v>
      </c>
      <c r="I7" s="333"/>
      <c r="J7" s="334"/>
      <c r="K7" s="335"/>
      <c r="L7" s="336">
        <f>+SUM(I7:K7)</f>
        <v>0</v>
      </c>
    </row>
    <row r="8" spans="1:12" ht="29.25" customHeight="1" x14ac:dyDescent="0.4">
      <c r="A8" s="91"/>
      <c r="B8" s="102" t="s">
        <v>888</v>
      </c>
      <c r="C8" s="341"/>
      <c r="D8" s="342"/>
      <c r="E8" s="343"/>
      <c r="F8" s="340">
        <f t="shared" ref="F8:F10" si="0">+SUM(C8:E8)</f>
        <v>0</v>
      </c>
      <c r="G8" s="97"/>
      <c r="H8" s="110"/>
      <c r="I8" s="374"/>
      <c r="J8" s="375"/>
      <c r="K8" s="375"/>
      <c r="L8" s="240"/>
    </row>
    <row r="9" spans="1:12" ht="29.25" customHeight="1" thickBot="1" x14ac:dyDescent="0.35">
      <c r="A9" s="91"/>
      <c r="B9" s="103" t="s">
        <v>887</v>
      </c>
      <c r="C9" s="341"/>
      <c r="D9" s="342"/>
      <c r="E9" s="343"/>
      <c r="F9" s="340">
        <f t="shared" si="0"/>
        <v>0</v>
      </c>
      <c r="G9" s="97"/>
      <c r="H9" s="314" t="s">
        <v>1118</v>
      </c>
      <c r="I9" s="94"/>
      <c r="J9" s="94"/>
      <c r="K9" s="93"/>
      <c r="L9" s="93"/>
    </row>
    <row r="10" spans="1:12" ht="29.25" customHeight="1" thickBot="1" x14ac:dyDescent="0.45">
      <c r="A10" s="91"/>
      <c r="B10" s="103" t="s">
        <v>889</v>
      </c>
      <c r="C10" s="341"/>
      <c r="D10" s="342"/>
      <c r="E10" s="343"/>
      <c r="F10" s="340">
        <f t="shared" si="0"/>
        <v>0</v>
      </c>
      <c r="G10" s="97"/>
      <c r="H10" s="98" t="s">
        <v>646</v>
      </c>
      <c r="I10" s="99" t="s">
        <v>911</v>
      </c>
      <c r="J10" s="100" t="s">
        <v>912</v>
      </c>
      <c r="K10" s="100" t="s">
        <v>913</v>
      </c>
      <c r="L10" s="101" t="s">
        <v>891</v>
      </c>
    </row>
    <row r="11" spans="1:12" ht="29.25" customHeight="1" thickBot="1" x14ac:dyDescent="0.45">
      <c r="A11" s="91"/>
      <c r="B11" s="102" t="s">
        <v>890</v>
      </c>
      <c r="C11" s="344"/>
      <c r="D11" s="345"/>
      <c r="E11" s="346"/>
      <c r="F11" s="340">
        <f>+SUM(C11:E11)</f>
        <v>0</v>
      </c>
      <c r="G11" s="97"/>
      <c r="H11" s="241" t="s">
        <v>1158</v>
      </c>
      <c r="I11" s="333"/>
      <c r="J11" s="334"/>
      <c r="K11" s="335"/>
      <c r="L11" s="336">
        <f>+SUM(I11:K11)</f>
        <v>0</v>
      </c>
    </row>
    <row r="12" spans="1:12" ht="31.5" customHeight="1" thickBot="1" x14ac:dyDescent="0.45">
      <c r="A12" s="91"/>
      <c r="B12" s="104" t="s">
        <v>891</v>
      </c>
      <c r="C12" s="347">
        <f>SUM(C7:C11)</f>
        <v>0</v>
      </c>
      <c r="D12" s="347">
        <f t="shared" ref="D12:E12" si="1">+SUM(D7:D11)</f>
        <v>0</v>
      </c>
      <c r="E12" s="347">
        <f t="shared" si="1"/>
        <v>0</v>
      </c>
      <c r="F12" s="348">
        <f>+SUM(F7:F11)</f>
        <v>0</v>
      </c>
      <c r="G12" s="97"/>
      <c r="H12" s="110"/>
      <c r="I12" s="111"/>
      <c r="J12" s="111"/>
      <c r="K12" s="111"/>
      <c r="L12" s="111"/>
    </row>
    <row r="13" spans="1:12" ht="30" customHeight="1" thickBot="1" x14ac:dyDescent="0.35">
      <c r="A13" s="91"/>
      <c r="B13" s="314" t="s">
        <v>1111</v>
      </c>
      <c r="C13" s="93"/>
      <c r="D13" s="93"/>
      <c r="E13" s="93"/>
      <c r="F13" s="93"/>
      <c r="G13" s="93"/>
      <c r="H13" s="314" t="s">
        <v>1119</v>
      </c>
      <c r="I13" s="94"/>
      <c r="J13" s="94"/>
      <c r="K13" s="93"/>
      <c r="L13" s="93"/>
    </row>
    <row r="14" spans="1:12" ht="27.75" customHeight="1" thickBot="1" x14ac:dyDescent="0.45">
      <c r="A14" s="91"/>
      <c r="B14" s="98" t="s">
        <v>646</v>
      </c>
      <c r="C14" s="99" t="s">
        <v>911</v>
      </c>
      <c r="D14" s="100" t="s">
        <v>912</v>
      </c>
      <c r="E14" s="100" t="s">
        <v>913</v>
      </c>
      <c r="F14" s="101" t="s">
        <v>891</v>
      </c>
      <c r="G14" s="93"/>
      <c r="H14" s="98" t="s">
        <v>646</v>
      </c>
      <c r="I14" s="99" t="s">
        <v>911</v>
      </c>
      <c r="J14" s="100" t="s">
        <v>912</v>
      </c>
      <c r="K14" s="100" t="s">
        <v>913</v>
      </c>
      <c r="L14" s="101" t="s">
        <v>891</v>
      </c>
    </row>
    <row r="15" spans="1:12" ht="37.5" customHeight="1" thickBot="1" x14ac:dyDescent="0.45">
      <c r="A15" s="91"/>
      <c r="B15" s="105" t="s">
        <v>895</v>
      </c>
      <c r="C15" s="337"/>
      <c r="D15" s="338"/>
      <c r="E15" s="339"/>
      <c r="F15" s="340">
        <f>+SUM(C15:E15)</f>
        <v>0</v>
      </c>
      <c r="G15" s="93"/>
      <c r="H15" s="241" t="s">
        <v>910</v>
      </c>
      <c r="I15" s="333"/>
      <c r="J15" s="334"/>
      <c r="K15" s="335"/>
      <c r="L15" s="336">
        <f>+SUM(I15:K15)</f>
        <v>0</v>
      </c>
    </row>
    <row r="16" spans="1:12" ht="30" customHeight="1" thickBot="1" x14ac:dyDescent="0.45">
      <c r="A16" s="91"/>
      <c r="B16" s="105" t="s">
        <v>897</v>
      </c>
      <c r="C16" s="344"/>
      <c r="D16" s="345"/>
      <c r="E16" s="346"/>
      <c r="F16" s="340">
        <f>+SUM(C16:E16)</f>
        <v>0</v>
      </c>
      <c r="G16" s="93"/>
    </row>
    <row r="17" spans="1:7" ht="30" customHeight="1" thickBot="1" x14ac:dyDescent="0.45">
      <c r="A17" s="91"/>
      <c r="B17" s="104" t="s">
        <v>896</v>
      </c>
      <c r="C17" s="347">
        <f>+SUM(C15:C16)</f>
        <v>0</v>
      </c>
      <c r="D17" s="347">
        <f>+SUM(D15:D16)</f>
        <v>0</v>
      </c>
      <c r="E17" s="347">
        <f>+SUM(E15:E16)</f>
        <v>0</v>
      </c>
      <c r="F17" s="348">
        <f>+SUM(F15:F16)</f>
        <v>0</v>
      </c>
      <c r="G17" s="93"/>
    </row>
    <row r="18" spans="1:7" ht="30.75" customHeight="1" thickBot="1" x14ac:dyDescent="0.45">
      <c r="A18" s="91"/>
      <c r="B18" s="299" t="s">
        <v>1113</v>
      </c>
      <c r="C18" s="93"/>
      <c r="D18" s="93"/>
      <c r="E18" s="93"/>
      <c r="F18" s="93"/>
      <c r="G18" s="93"/>
    </row>
    <row r="19" spans="1:7" ht="27.75" customHeight="1" thickBot="1" x14ac:dyDescent="0.45">
      <c r="A19" s="91"/>
      <c r="B19" s="98" t="s">
        <v>646</v>
      </c>
      <c r="C19" s="99" t="s">
        <v>911</v>
      </c>
      <c r="D19" s="100" t="s">
        <v>912</v>
      </c>
      <c r="E19" s="100" t="s">
        <v>913</v>
      </c>
      <c r="F19" s="101" t="s">
        <v>891</v>
      </c>
      <c r="G19" s="93"/>
    </row>
    <row r="20" spans="1:7" ht="29.25" customHeight="1" x14ac:dyDescent="0.4">
      <c r="A20" s="91"/>
      <c r="B20" s="105" t="s">
        <v>893</v>
      </c>
      <c r="C20" s="337"/>
      <c r="D20" s="338"/>
      <c r="E20" s="339"/>
      <c r="F20" s="340">
        <f>+SUM(C20:E20)</f>
        <v>0</v>
      </c>
      <c r="G20" s="93"/>
    </row>
    <row r="21" spans="1:7" ht="29.25" customHeight="1" x14ac:dyDescent="0.4">
      <c r="A21" s="91"/>
      <c r="B21" s="103" t="s">
        <v>892</v>
      </c>
      <c r="C21" s="341"/>
      <c r="D21" s="342"/>
      <c r="E21" s="343"/>
      <c r="F21" s="340">
        <f t="shared" ref="F21:F23" si="2">+SUM(C21:E21)</f>
        <v>0</v>
      </c>
      <c r="G21" s="93"/>
    </row>
    <row r="22" spans="1:7" ht="29.25" customHeight="1" x14ac:dyDescent="0.4">
      <c r="A22" s="91"/>
      <c r="B22" s="103" t="s">
        <v>894</v>
      </c>
      <c r="C22" s="341"/>
      <c r="D22" s="342"/>
      <c r="E22" s="343"/>
      <c r="F22" s="340">
        <f t="shared" si="2"/>
        <v>0</v>
      </c>
      <c r="G22" s="93"/>
    </row>
    <row r="23" spans="1:7" ht="37.5" customHeight="1" thickBot="1" x14ac:dyDescent="0.45">
      <c r="A23" s="91"/>
      <c r="B23" s="103" t="s">
        <v>914</v>
      </c>
      <c r="C23" s="344"/>
      <c r="D23" s="345"/>
      <c r="E23" s="346"/>
      <c r="F23" s="340">
        <f t="shared" si="2"/>
        <v>0</v>
      </c>
      <c r="G23" s="93"/>
    </row>
    <row r="24" spans="1:7" ht="31.5" customHeight="1" thickBot="1" x14ac:dyDescent="0.45">
      <c r="A24" s="91"/>
      <c r="B24" s="104" t="s">
        <v>896</v>
      </c>
      <c r="C24" s="347">
        <f>+SUM(C20:C23)</f>
        <v>0</v>
      </c>
      <c r="D24" s="347">
        <f>+SUM(D20:D23)</f>
        <v>0</v>
      </c>
      <c r="E24" s="347">
        <f>+SUM(E20:E23)</f>
        <v>0</v>
      </c>
      <c r="F24" s="348">
        <f t="shared" ref="F24" si="3">+SUM(F20:F23)</f>
        <v>0</v>
      </c>
      <c r="G24" s="93"/>
    </row>
    <row r="25" spans="1:7" ht="30" customHeight="1" thickBot="1" x14ac:dyDescent="0.35">
      <c r="A25" s="91"/>
      <c r="B25" s="314" t="s">
        <v>1114</v>
      </c>
      <c r="C25" s="94"/>
      <c r="D25" s="94"/>
      <c r="E25" s="93"/>
      <c r="F25" s="93"/>
      <c r="G25" s="93"/>
    </row>
    <row r="26" spans="1:7" ht="27" customHeight="1" thickBot="1" x14ac:dyDescent="0.45">
      <c r="A26" s="91"/>
      <c r="B26" s="98" t="s">
        <v>646</v>
      </c>
      <c r="C26" s="99" t="s">
        <v>911</v>
      </c>
      <c r="D26" s="100" t="s">
        <v>912</v>
      </c>
      <c r="E26" s="100" t="s">
        <v>913</v>
      </c>
      <c r="F26" s="101" t="s">
        <v>891</v>
      </c>
      <c r="G26" s="93"/>
    </row>
    <row r="27" spans="1:7" ht="27" customHeight="1" x14ac:dyDescent="0.4">
      <c r="A27" s="91"/>
      <c r="B27" s="103" t="s">
        <v>65</v>
      </c>
      <c r="C27" s="337"/>
      <c r="D27" s="338"/>
      <c r="E27" s="339"/>
      <c r="F27" s="340">
        <f>+SUM(C27:E27)</f>
        <v>0</v>
      </c>
      <c r="G27" s="93"/>
    </row>
    <row r="28" spans="1:7" ht="27" customHeight="1" thickBot="1" x14ac:dyDescent="0.45">
      <c r="A28" s="91"/>
      <c r="B28" s="112" t="s">
        <v>909</v>
      </c>
      <c r="C28" s="344"/>
      <c r="D28" s="345"/>
      <c r="E28" s="346"/>
      <c r="F28" s="336">
        <f>+SUM(C28:E28)</f>
        <v>0</v>
      </c>
      <c r="G28" s="93"/>
    </row>
    <row r="29" spans="1:7" ht="30" customHeight="1" thickBot="1" x14ac:dyDescent="0.35">
      <c r="A29" s="91"/>
      <c r="B29" s="314" t="s">
        <v>1115</v>
      </c>
      <c r="C29" s="94"/>
      <c r="D29" s="94"/>
      <c r="E29" s="93"/>
      <c r="F29" s="93"/>
      <c r="G29" s="93"/>
    </row>
    <row r="30" spans="1:7" ht="27" customHeight="1" thickBot="1" x14ac:dyDescent="0.45">
      <c r="A30" s="91"/>
      <c r="B30" s="98" t="s">
        <v>646</v>
      </c>
      <c r="C30" s="99" t="s">
        <v>911</v>
      </c>
      <c r="D30" s="100" t="s">
        <v>912</v>
      </c>
      <c r="E30" s="100" t="s">
        <v>913</v>
      </c>
      <c r="F30" s="101" t="s">
        <v>891</v>
      </c>
      <c r="G30" s="93"/>
    </row>
    <row r="31" spans="1:7" ht="30.75" customHeight="1" x14ac:dyDescent="0.4">
      <c r="A31" s="91"/>
      <c r="B31" s="102" t="s">
        <v>1172</v>
      </c>
      <c r="C31" s="337"/>
      <c r="D31" s="338"/>
      <c r="E31" s="339"/>
      <c r="F31" s="340">
        <f>+SUM(C31:E31)</f>
        <v>0</v>
      </c>
      <c r="G31" s="93"/>
    </row>
    <row r="32" spans="1:7" ht="30.75" customHeight="1" thickBot="1" x14ac:dyDescent="0.45">
      <c r="A32" s="91"/>
      <c r="B32" s="107" t="s">
        <v>1173</v>
      </c>
      <c r="C32" s="344"/>
      <c r="D32" s="345"/>
      <c r="E32" s="346"/>
      <c r="F32" s="336">
        <f>+SUM(C32:E32)</f>
        <v>0</v>
      </c>
      <c r="G32" s="93"/>
    </row>
    <row r="33" spans="1:7" ht="29.25" customHeight="1" thickBot="1" x14ac:dyDescent="0.35">
      <c r="A33" s="91"/>
      <c r="B33" s="314" t="s">
        <v>1116</v>
      </c>
      <c r="C33" s="94"/>
      <c r="D33" s="94"/>
      <c r="E33" s="93"/>
      <c r="F33" s="93"/>
      <c r="G33" s="93"/>
    </row>
    <row r="34" spans="1:7" ht="27" customHeight="1" thickBot="1" x14ac:dyDescent="0.45">
      <c r="A34" s="91"/>
      <c r="B34" s="98" t="s">
        <v>646</v>
      </c>
      <c r="C34" s="99" t="s">
        <v>911</v>
      </c>
      <c r="D34" s="100" t="s">
        <v>912</v>
      </c>
      <c r="E34" s="100" t="s">
        <v>913</v>
      </c>
      <c r="F34" s="101" t="s">
        <v>891</v>
      </c>
      <c r="G34" s="93"/>
    </row>
    <row r="35" spans="1:7" ht="28.5" customHeight="1" x14ac:dyDescent="0.4">
      <c r="A35" s="91"/>
      <c r="B35" s="103" t="s">
        <v>34</v>
      </c>
      <c r="C35" s="337"/>
      <c r="D35" s="338"/>
      <c r="E35" s="339"/>
      <c r="F35" s="340">
        <f>+SUM(C35:E35)</f>
        <v>0</v>
      </c>
      <c r="G35" s="93"/>
    </row>
    <row r="36" spans="1:7" ht="28.5" customHeight="1" thickBot="1" x14ac:dyDescent="0.45">
      <c r="A36" s="91"/>
      <c r="B36" s="107" t="s">
        <v>1174</v>
      </c>
      <c r="C36" s="344"/>
      <c r="D36" s="345"/>
      <c r="E36" s="346"/>
      <c r="F36" s="336">
        <f>+SUM(C36:E36)</f>
        <v>0</v>
      </c>
      <c r="G36" s="93"/>
    </row>
    <row r="37" spans="1:7" ht="6" customHeight="1" x14ac:dyDescent="0.4"/>
  </sheetData>
  <sheetProtection algorithmName="SHA-512" hashValue="2OAP92aXLK/Q8Waf0cy8og/xHSaUvXzNfgxB6Bqd68iwcG8CWcmW2Ht1LHrJs5wb5/+UG+k6KO2TkX81+pBAYA==" saltValue="Rp6k3mPDTwOkUoNtZoZfxg==" spinCount="100000" sheet="1" selectLockedCells="1"/>
  <phoneticPr fontId="3"/>
  <dataValidations count="1">
    <dataValidation type="decimal" operator="greaterThanOrEqual" allowBlank="1" showInputMessage="1" showErrorMessage="1" sqref="I8:K8 C24:F24 C7:E11 I7:K7 I11:K11 I15:K15 C15:E16 C20:E23 C27:E28 C31:E32 C35:E36">
      <formula1>0</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&amp;C&amp;16 26ページ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7"/>
  <sheetViews>
    <sheetView showGridLines="0" zoomScaleNormal="100" zoomScaleSheetLayoutView="80" workbookViewId="0">
      <selection activeCell="G5" sqref="G5"/>
    </sheetView>
  </sheetViews>
  <sheetFormatPr defaultRowHeight="15.75" x14ac:dyDescent="0.4"/>
  <cols>
    <col min="1" max="1" width="2" style="376" customWidth="1"/>
    <col min="2" max="6" width="14.625" style="376" customWidth="1"/>
    <col min="7" max="7" width="13.75" style="376" customWidth="1"/>
    <col min="8" max="16384" width="9" style="376"/>
  </cols>
  <sheetData>
    <row r="1" spans="1:7" ht="19.5" x14ac:dyDescent="0.4">
      <c r="A1" s="377" t="s">
        <v>1085</v>
      </c>
      <c r="B1" s="378"/>
    </row>
    <row r="3" spans="1:7" ht="16.5" x14ac:dyDescent="0.4">
      <c r="A3" s="268" t="s">
        <v>1154</v>
      </c>
      <c r="B3" s="269"/>
      <c r="C3" s="270"/>
      <c r="D3" s="270"/>
      <c r="E3" s="271"/>
      <c r="F3" s="272"/>
      <c r="G3" s="272"/>
    </row>
    <row r="4" spans="1:7" ht="16.5" thickBot="1" x14ac:dyDescent="0.45">
      <c r="A4" s="268"/>
      <c r="B4" s="273" t="s">
        <v>1202</v>
      </c>
      <c r="C4" s="270"/>
      <c r="D4" s="270"/>
      <c r="E4" s="271"/>
      <c r="F4" s="272"/>
      <c r="G4" s="272"/>
    </row>
    <row r="5" spans="1:7" ht="21" x14ac:dyDescent="0.4">
      <c r="A5" s="270"/>
      <c r="B5" s="274" t="s">
        <v>1086</v>
      </c>
      <c r="C5" s="275"/>
      <c r="D5" s="275"/>
      <c r="E5" s="275"/>
      <c r="F5" s="275"/>
      <c r="G5" s="276"/>
    </row>
    <row r="6" spans="1:7" ht="21" x14ac:dyDescent="0.4">
      <c r="A6" s="277"/>
      <c r="B6" s="278" t="s">
        <v>1087</v>
      </c>
      <c r="C6" s="278"/>
      <c r="D6" s="278"/>
      <c r="E6" s="278"/>
      <c r="F6" s="278"/>
      <c r="G6" s="279"/>
    </row>
    <row r="7" spans="1:7" ht="21" x14ac:dyDescent="0.4">
      <c r="A7" s="270"/>
      <c r="B7" s="280" t="s">
        <v>1088</v>
      </c>
      <c r="C7" s="281"/>
      <c r="D7" s="281"/>
      <c r="E7" s="281"/>
      <c r="F7" s="281"/>
      <c r="G7" s="279"/>
    </row>
    <row r="8" spans="1:7" ht="21.75" thickBot="1" x14ac:dyDescent="0.45">
      <c r="A8" s="282"/>
      <c r="B8" s="283" t="s">
        <v>1089</v>
      </c>
      <c r="C8" s="284"/>
      <c r="D8" s="284"/>
      <c r="E8" s="284"/>
      <c r="F8" s="284"/>
      <c r="G8" s="285"/>
    </row>
    <row r="9" spans="1:7" x14ac:dyDescent="0.4">
      <c r="A9" s="270"/>
      <c r="B9" s="270"/>
      <c r="C9" s="270"/>
      <c r="D9" s="270"/>
      <c r="E9" s="271"/>
      <c r="F9" s="272"/>
      <c r="G9" s="272"/>
    </row>
    <row r="10" spans="1:7" ht="16.5" thickBot="1" x14ac:dyDescent="0.45">
      <c r="B10" s="286" t="s">
        <v>1200</v>
      </c>
      <c r="C10" s="286"/>
      <c r="D10" s="286"/>
      <c r="E10" s="286"/>
      <c r="F10" s="286"/>
      <c r="G10" s="286"/>
    </row>
    <row r="11" spans="1:7" x14ac:dyDescent="0.4">
      <c r="B11" s="750"/>
      <c r="C11" s="751"/>
      <c r="D11" s="751"/>
      <c r="E11" s="751"/>
      <c r="F11" s="751"/>
      <c r="G11" s="752"/>
    </row>
    <row r="12" spans="1:7" x14ac:dyDescent="0.4">
      <c r="B12" s="753"/>
      <c r="C12" s="754"/>
      <c r="D12" s="754"/>
      <c r="E12" s="754"/>
      <c r="F12" s="754"/>
      <c r="G12" s="755"/>
    </row>
    <row r="13" spans="1:7" x14ac:dyDescent="0.4">
      <c r="B13" s="753"/>
      <c r="C13" s="754"/>
      <c r="D13" s="754"/>
      <c r="E13" s="754"/>
      <c r="F13" s="754"/>
      <c r="G13" s="755"/>
    </row>
    <row r="14" spans="1:7" ht="16.5" thickBot="1" x14ac:dyDescent="0.45">
      <c r="B14" s="756"/>
      <c r="C14" s="757"/>
      <c r="D14" s="757"/>
      <c r="E14" s="757"/>
      <c r="F14" s="757"/>
      <c r="G14" s="758"/>
    </row>
    <row r="16" spans="1:7" x14ac:dyDescent="0.4">
      <c r="A16" s="268" t="s">
        <v>1155</v>
      </c>
      <c r="B16" s="270"/>
      <c r="C16" s="270"/>
      <c r="D16" s="270"/>
      <c r="E16" s="271"/>
      <c r="F16" s="272"/>
      <c r="G16" s="272"/>
    </row>
    <row r="17" spans="1:7" x14ac:dyDescent="0.4">
      <c r="A17" s="268"/>
      <c r="B17" s="273" t="s">
        <v>1201</v>
      </c>
      <c r="C17" s="270"/>
      <c r="D17" s="270"/>
      <c r="E17" s="271"/>
      <c r="F17" s="272"/>
      <c r="G17" s="272"/>
    </row>
    <row r="18" spans="1:7" ht="3.75" customHeight="1" thickBot="1" x14ac:dyDescent="0.45">
      <c r="B18" s="270"/>
      <c r="C18" s="270"/>
      <c r="D18" s="270"/>
      <c r="E18" s="271"/>
      <c r="F18" s="272"/>
      <c r="G18" s="272"/>
    </row>
    <row r="19" spans="1:7" ht="21" x14ac:dyDescent="0.4">
      <c r="B19" s="274" t="s">
        <v>1090</v>
      </c>
      <c r="C19" s="275"/>
      <c r="D19" s="275"/>
      <c r="E19" s="275"/>
      <c r="F19" s="275"/>
      <c r="G19" s="276"/>
    </row>
    <row r="20" spans="1:7" ht="21" x14ac:dyDescent="0.4">
      <c r="B20" s="287" t="s">
        <v>1091</v>
      </c>
      <c r="C20" s="278"/>
      <c r="D20" s="278"/>
      <c r="E20" s="278"/>
      <c r="F20" s="278"/>
      <c r="G20" s="279"/>
    </row>
    <row r="21" spans="1:7" ht="21" x14ac:dyDescent="0.4">
      <c r="B21" s="287" t="s">
        <v>1092</v>
      </c>
      <c r="C21" s="278"/>
      <c r="D21" s="278"/>
      <c r="E21" s="278"/>
      <c r="F21" s="278"/>
      <c r="G21" s="279"/>
    </row>
    <row r="22" spans="1:7" ht="21.75" thickBot="1" x14ac:dyDescent="0.45">
      <c r="B22" s="288" t="s">
        <v>1093</v>
      </c>
      <c r="C22" s="289"/>
      <c r="D22" s="289"/>
      <c r="E22" s="289"/>
      <c r="F22" s="289"/>
      <c r="G22" s="285"/>
    </row>
    <row r="24" spans="1:7" x14ac:dyDescent="0.4">
      <c r="A24" s="268" t="s">
        <v>1156</v>
      </c>
      <c r="B24" s="270"/>
      <c r="C24" s="270"/>
      <c r="D24" s="270"/>
      <c r="E24" s="271"/>
      <c r="F24" s="272"/>
      <c r="G24" s="272"/>
    </row>
    <row r="25" spans="1:7" ht="16.5" thickBot="1" x14ac:dyDescent="0.45">
      <c r="A25" s="290" t="s">
        <v>1203</v>
      </c>
      <c r="B25" s="270"/>
      <c r="C25" s="270"/>
      <c r="D25" s="270"/>
      <c r="E25" s="271"/>
      <c r="F25" s="272"/>
      <c r="G25" s="272"/>
    </row>
    <row r="26" spans="1:7" ht="21" x14ac:dyDescent="0.4">
      <c r="A26" s="270"/>
      <c r="B26" s="274" t="s">
        <v>1094</v>
      </c>
      <c r="C26" s="275"/>
      <c r="D26" s="275"/>
      <c r="E26" s="275"/>
      <c r="F26" s="275"/>
      <c r="G26" s="276"/>
    </row>
    <row r="27" spans="1:7" ht="21" x14ac:dyDescent="0.4">
      <c r="A27" s="270"/>
      <c r="B27" s="287" t="s">
        <v>1095</v>
      </c>
      <c r="C27" s="278"/>
      <c r="D27" s="278"/>
      <c r="E27" s="278"/>
      <c r="F27" s="278"/>
      <c r="G27" s="279"/>
    </row>
    <row r="28" spans="1:7" ht="21" x14ac:dyDescent="0.4">
      <c r="A28" s="270"/>
      <c r="B28" s="291" t="s">
        <v>1096</v>
      </c>
      <c r="C28" s="292"/>
      <c r="D28" s="292"/>
      <c r="E28" s="292"/>
      <c r="F28" s="292"/>
      <c r="G28" s="279"/>
    </row>
    <row r="29" spans="1:7" ht="21" x14ac:dyDescent="0.4">
      <c r="A29" s="270"/>
      <c r="B29" s="291" t="s">
        <v>1097</v>
      </c>
      <c r="C29" s="292"/>
      <c r="D29" s="292"/>
      <c r="E29" s="292"/>
      <c r="F29" s="292"/>
      <c r="G29" s="279"/>
    </row>
    <row r="30" spans="1:7" ht="21" x14ac:dyDescent="0.4">
      <c r="A30" s="270"/>
      <c r="B30" s="291" t="s">
        <v>1098</v>
      </c>
      <c r="C30" s="292"/>
      <c r="D30" s="292"/>
      <c r="E30" s="292"/>
      <c r="F30" s="292"/>
      <c r="G30" s="279"/>
    </row>
    <row r="31" spans="1:7" ht="21.75" thickBot="1" x14ac:dyDescent="0.45">
      <c r="A31" s="270"/>
      <c r="B31" s="283" t="s">
        <v>1099</v>
      </c>
      <c r="C31" s="284"/>
      <c r="D31" s="284"/>
      <c r="E31" s="284"/>
      <c r="F31" s="284"/>
      <c r="G31" s="285"/>
    </row>
    <row r="33" spans="2:7" ht="16.5" thickBot="1" x14ac:dyDescent="0.45">
      <c r="B33" s="293" t="s">
        <v>1204</v>
      </c>
      <c r="C33" s="293"/>
      <c r="D33" s="293"/>
      <c r="E33" s="293"/>
      <c r="F33" s="293"/>
      <c r="G33" s="293"/>
    </row>
    <row r="34" spans="2:7" x14ac:dyDescent="0.4">
      <c r="B34" s="750"/>
      <c r="C34" s="751"/>
      <c r="D34" s="751"/>
      <c r="E34" s="751"/>
      <c r="F34" s="751"/>
      <c r="G34" s="752"/>
    </row>
    <row r="35" spans="2:7" x14ac:dyDescent="0.4">
      <c r="B35" s="753"/>
      <c r="C35" s="754"/>
      <c r="D35" s="754"/>
      <c r="E35" s="754"/>
      <c r="F35" s="754"/>
      <c r="G35" s="755"/>
    </row>
    <row r="36" spans="2:7" x14ac:dyDescent="0.4">
      <c r="B36" s="753"/>
      <c r="C36" s="754"/>
      <c r="D36" s="754"/>
      <c r="E36" s="754"/>
      <c r="F36" s="754"/>
      <c r="G36" s="755"/>
    </row>
    <row r="37" spans="2:7" ht="16.5" thickBot="1" x14ac:dyDescent="0.45">
      <c r="B37" s="756"/>
      <c r="C37" s="757"/>
      <c r="D37" s="757"/>
      <c r="E37" s="757"/>
      <c r="F37" s="757"/>
      <c r="G37" s="758"/>
    </row>
  </sheetData>
  <sheetProtection algorithmName="SHA-512" hashValue="w8KNMWbdXHrejv29ZyijkkbA30R+W9rP0XkxI+xSfTnWTB2hil9mXDW5GfJfsZNiH340dIXFu78GlR6J+Ft0Gg==" saltValue="Um68WPqYxpSrKXzSxida5g==" spinCount="100000" sheet="1" selectLockedCells="1"/>
  <mergeCells count="2">
    <mergeCell ref="B11:G14"/>
    <mergeCell ref="B34:G37"/>
  </mergeCells>
  <phoneticPr fontId="3"/>
  <conditionalFormatting sqref="G8">
    <cfRule type="expression" dxfId="37" priority="43">
      <formula>$H$38="○"</formula>
    </cfRule>
  </conditionalFormatting>
  <conditionalFormatting sqref="G8">
    <cfRule type="expression" dxfId="36" priority="41">
      <formula>$H$41="○"</formula>
    </cfRule>
  </conditionalFormatting>
  <conditionalFormatting sqref="G19">
    <cfRule type="expression" dxfId="35" priority="38">
      <formula>$H$41="○"</formula>
    </cfRule>
  </conditionalFormatting>
  <conditionalFormatting sqref="G20">
    <cfRule type="expression" dxfId="34" priority="35">
      <formula>$H$41="○"</formula>
    </cfRule>
  </conditionalFormatting>
  <conditionalFormatting sqref="G21">
    <cfRule type="expression" dxfId="33" priority="32">
      <formula>$H$41="○"</formula>
    </cfRule>
  </conditionalFormatting>
  <conditionalFormatting sqref="G22">
    <cfRule type="expression" dxfId="32" priority="29">
      <formula>$H$41="○"</formula>
    </cfRule>
  </conditionalFormatting>
  <conditionalFormatting sqref="G26">
    <cfRule type="expression" dxfId="31" priority="26">
      <formula>$H$41="○"</formula>
    </cfRule>
  </conditionalFormatting>
  <conditionalFormatting sqref="G26 G5:G8 G19:G22">
    <cfRule type="expression" dxfId="30" priority="27">
      <formula>$F$85="○"</formula>
    </cfRule>
    <cfRule type="expression" dxfId="29" priority="28">
      <formula>$F$6="○"</formula>
    </cfRule>
  </conditionalFormatting>
  <conditionalFormatting sqref="G27">
    <cfRule type="expression" dxfId="28" priority="23">
      <formula>$H$41="○"</formula>
    </cfRule>
  </conditionalFormatting>
  <conditionalFormatting sqref="G27">
    <cfRule type="expression" dxfId="27" priority="24">
      <formula>$F$85="○"</formula>
    </cfRule>
    <cfRule type="expression" dxfId="26" priority="25">
      <formula>$F$6="○"</formula>
    </cfRule>
  </conditionalFormatting>
  <conditionalFormatting sqref="G28">
    <cfRule type="expression" dxfId="25" priority="20">
      <formula>$H$41="○"</formula>
    </cfRule>
  </conditionalFormatting>
  <conditionalFormatting sqref="G28">
    <cfRule type="expression" dxfId="24" priority="21">
      <formula>$F$85="○"</formula>
    </cfRule>
    <cfRule type="expression" dxfId="23" priority="22">
      <formula>$F$6="○"</formula>
    </cfRule>
  </conditionalFormatting>
  <conditionalFormatting sqref="G29">
    <cfRule type="expression" dxfId="22" priority="17">
      <formula>$H$41="○"</formula>
    </cfRule>
  </conditionalFormatting>
  <conditionalFormatting sqref="G29">
    <cfRule type="expression" dxfId="21" priority="18">
      <formula>$F$85="○"</formula>
    </cfRule>
    <cfRule type="expression" dxfId="20" priority="19">
      <formula>$F$6="○"</formula>
    </cfRule>
  </conditionalFormatting>
  <conditionalFormatting sqref="G30">
    <cfRule type="expression" dxfId="19" priority="14">
      <formula>$H$41="○"</formula>
    </cfRule>
  </conditionalFormatting>
  <conditionalFormatting sqref="G30">
    <cfRule type="expression" dxfId="18" priority="15">
      <formula>$F$85="○"</formula>
    </cfRule>
    <cfRule type="expression" dxfId="17" priority="16">
      <formula>$F$6="○"</formula>
    </cfRule>
  </conditionalFormatting>
  <conditionalFormatting sqref="G31">
    <cfRule type="expression" dxfId="16" priority="11">
      <formula>$H$41="○"</formula>
    </cfRule>
  </conditionalFormatting>
  <conditionalFormatting sqref="G31">
    <cfRule type="expression" dxfId="15" priority="12">
      <formula>$F$85="○"</formula>
    </cfRule>
    <cfRule type="expression" dxfId="14" priority="13">
      <formula>$F$6="○"</formula>
    </cfRule>
  </conditionalFormatting>
  <conditionalFormatting sqref="G6:G8">
    <cfRule type="expression" dxfId="13" priority="10">
      <formula>$G$5="○"</formula>
    </cfRule>
  </conditionalFormatting>
  <conditionalFormatting sqref="G5 G7:G8">
    <cfRule type="expression" dxfId="12" priority="9">
      <formula>$G$6="○"</formula>
    </cfRule>
  </conditionalFormatting>
  <conditionalFormatting sqref="G5:G6 G8">
    <cfRule type="expression" dxfId="11" priority="8">
      <formula>$G$7="○"</formula>
    </cfRule>
  </conditionalFormatting>
  <conditionalFormatting sqref="B11:G14">
    <cfRule type="expression" dxfId="10" priority="6">
      <formula>OR($G$7="○",$G$8="○")</formula>
    </cfRule>
  </conditionalFormatting>
  <conditionalFormatting sqref="G20:G22">
    <cfRule type="expression" dxfId="9" priority="5">
      <formula>$G$19="○"</formula>
    </cfRule>
  </conditionalFormatting>
  <conditionalFormatting sqref="G19 G21:G22">
    <cfRule type="expression" dxfId="8" priority="4">
      <formula>$G$20="○"</formula>
    </cfRule>
  </conditionalFormatting>
  <conditionalFormatting sqref="G19:G20 G22">
    <cfRule type="expression" dxfId="7" priority="3">
      <formula>$G$21="○"</formula>
    </cfRule>
  </conditionalFormatting>
  <conditionalFormatting sqref="G19:G21">
    <cfRule type="expression" dxfId="6" priority="2">
      <formula>$G$22="○"</formula>
    </cfRule>
  </conditionalFormatting>
  <conditionalFormatting sqref="B34:G37">
    <cfRule type="expression" dxfId="5" priority="1">
      <formula>$G$31="○"</formula>
    </cfRule>
  </conditionalFormatting>
  <conditionalFormatting sqref="G5:G7">
    <cfRule type="expression" dxfId="4" priority="64">
      <formula>$G$8="○"</formula>
    </cfRule>
    <cfRule type="expression" dxfId="3" priority="65">
      <formula>$H$41="○"</formula>
    </cfRule>
  </conditionalFormatting>
  <dataValidations count="1">
    <dataValidation type="list" allowBlank="1" showInputMessage="1" showErrorMessage="1" sqref="G5:G8 G19:G22 G26:G31">
      <formula1>"○"</formula1>
    </dataValidation>
  </dataValidations>
  <pageMargins left="0.70866141732283472" right="0.70866141732283472" top="0.74803149606299213" bottom="0.74803149606299213" header="0.31496062992125984" footer="0.31496062992125984"/>
  <pageSetup paperSize="9" scale="91" firstPageNumber="27" orientation="portrait" useFirstPageNumber="1" r:id="rId1"/>
  <headerFooter>
    <oddFooter>&amp;C&amp;P ページ</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88"/>
  <sheetViews>
    <sheetView showGridLines="0" zoomScale="60" zoomScaleNormal="60" zoomScalePageLayoutView="70" workbookViewId="0"/>
  </sheetViews>
  <sheetFormatPr defaultColWidth="9" defaultRowHeight="15.75" x14ac:dyDescent="0.4"/>
  <cols>
    <col min="1" max="1" width="5.375" style="4" bestFit="1" customWidth="1"/>
    <col min="2" max="2" width="1.25" style="4" hidden="1" customWidth="1"/>
    <col min="3" max="4" width="8.125" style="108" customWidth="1"/>
    <col min="5" max="5" width="23.75" style="108" customWidth="1"/>
    <col min="6" max="6" width="13.75" style="108" customWidth="1"/>
    <col min="7" max="8" width="11.5" style="108" customWidth="1"/>
    <col min="9" max="13" width="11.5" style="4" customWidth="1"/>
    <col min="14" max="14" width="18.25" style="4" customWidth="1"/>
    <col min="15" max="15" width="2" style="4" customWidth="1"/>
    <col min="16" max="16384" width="9" style="4"/>
  </cols>
  <sheetData>
    <row r="1" spans="1:17" ht="51.95" customHeight="1" x14ac:dyDescent="0.4"/>
    <row r="2" spans="1:17" ht="33" x14ac:dyDescent="0.4">
      <c r="C2" s="316" t="s">
        <v>1183</v>
      </c>
      <c r="N2" s="221" t="str">
        <f>+IF(様式１!F48="○",1,IF(様式１!F49="○",2,""))</f>
        <v/>
      </c>
    </row>
    <row r="3" spans="1:17" ht="5.25" customHeight="1" x14ac:dyDescent="0.4">
      <c r="C3" s="92"/>
    </row>
    <row r="4" spans="1:17" s="222" customFormat="1" ht="27.75" customHeight="1" x14ac:dyDescent="0.4">
      <c r="C4" s="781" t="s">
        <v>1182</v>
      </c>
      <c r="D4" s="781"/>
      <c r="E4" s="781"/>
      <c r="F4" s="781"/>
      <c r="G4" s="781"/>
      <c r="H4" s="781"/>
      <c r="I4" s="781"/>
      <c r="J4" s="781"/>
      <c r="K4" s="781"/>
      <c r="L4" s="781"/>
      <c r="M4" s="781"/>
      <c r="N4" s="781"/>
      <c r="O4" s="781"/>
    </row>
    <row r="5" spans="1:17" s="222" customFormat="1" ht="27.75" customHeight="1" x14ac:dyDescent="0.4">
      <c r="C5" s="765" t="s">
        <v>1214</v>
      </c>
      <c r="D5" s="765"/>
      <c r="E5" s="765"/>
      <c r="F5" s="765"/>
      <c r="G5" s="765"/>
      <c r="H5" s="765"/>
      <c r="I5" s="765"/>
      <c r="J5" s="765"/>
      <c r="K5" s="765"/>
      <c r="L5" s="765"/>
      <c r="M5" s="765"/>
      <c r="N5" s="765"/>
      <c r="O5" s="765"/>
    </row>
    <row r="6" spans="1:17" s="222" customFormat="1" ht="27.75" customHeight="1" x14ac:dyDescent="0.4">
      <c r="C6" s="765" t="s">
        <v>1215</v>
      </c>
      <c r="D6" s="765"/>
      <c r="E6" s="765"/>
      <c r="F6" s="765"/>
      <c r="G6" s="765"/>
      <c r="H6" s="765"/>
      <c r="I6" s="765"/>
      <c r="J6" s="765"/>
      <c r="K6" s="765"/>
      <c r="L6" s="765"/>
      <c r="M6" s="765"/>
      <c r="N6" s="765"/>
      <c r="O6" s="765"/>
    </row>
    <row r="7" spans="1:17" s="222" customFormat="1" ht="12.95" customHeight="1" thickBot="1" x14ac:dyDescent="0.45">
      <c r="C7" s="223"/>
      <c r="D7" s="223"/>
      <c r="E7" s="223"/>
      <c r="F7" s="223"/>
      <c r="G7" s="223"/>
      <c r="H7" s="223"/>
    </row>
    <row r="8" spans="1:17" s="222" customFormat="1" ht="26.65" customHeight="1" x14ac:dyDescent="0.4">
      <c r="C8" s="768" t="s">
        <v>908</v>
      </c>
      <c r="D8" s="769"/>
      <c r="E8" s="772" t="s">
        <v>700</v>
      </c>
      <c r="F8" s="774" t="s">
        <v>1159</v>
      </c>
      <c r="G8" s="776" t="s">
        <v>703</v>
      </c>
      <c r="H8" s="776"/>
      <c r="I8" s="776"/>
      <c r="J8" s="776"/>
      <c r="K8" s="776"/>
      <c r="L8" s="776"/>
      <c r="M8" s="769"/>
      <c r="N8" s="777" t="s">
        <v>865</v>
      </c>
      <c r="O8" s="224"/>
    </row>
    <row r="9" spans="1:17" s="222" customFormat="1" ht="70.5" customHeight="1" thickBot="1" x14ac:dyDescent="0.45">
      <c r="C9" s="770"/>
      <c r="D9" s="771"/>
      <c r="E9" s="773"/>
      <c r="F9" s="775"/>
      <c r="G9" s="225" t="s">
        <v>702</v>
      </c>
      <c r="H9" s="225" t="s">
        <v>701</v>
      </c>
      <c r="I9" s="225" t="s">
        <v>629</v>
      </c>
      <c r="J9" s="225" t="s">
        <v>906</v>
      </c>
      <c r="K9" s="225" t="s">
        <v>810</v>
      </c>
      <c r="L9" s="225" t="s">
        <v>907</v>
      </c>
      <c r="M9" s="226" t="s">
        <v>811</v>
      </c>
      <c r="N9" s="778"/>
      <c r="O9" s="224"/>
    </row>
    <row r="10" spans="1:17" s="231" customFormat="1" ht="21.75" customHeight="1" x14ac:dyDescent="0.4">
      <c r="A10" s="234">
        <v>1</v>
      </c>
      <c r="B10" s="227" t="str">
        <f t="shared" ref="B10:B59" si="0">+IF(E10="","",VALUE(LEFT(E10,2)))</f>
        <v/>
      </c>
      <c r="C10" s="779" t="str">
        <f>+IF(様式２!B14="","",様式２!B14)</f>
        <v/>
      </c>
      <c r="D10" s="780"/>
      <c r="E10" s="228" t="str">
        <f>+IF($N$2=1,IF(様式５!G11="","",様式５!G11),IF($N$2=2,IF(様式６!G24="","",様式６!G24),""))</f>
        <v/>
      </c>
      <c r="F10" s="229" t="str">
        <f>+IF($N$2=1,IF(様式５!$J11="","",様式５!$J11),IF($N$2=2,IF(様式６!J24="","",様式６!J24),""))</f>
        <v/>
      </c>
      <c r="G10" s="379" t="str">
        <f>+IF(C10="","",IF(様式２!H14="","",様式２!H14/病棟機能確認票!F10))</f>
        <v/>
      </c>
      <c r="H10" s="379" t="str">
        <f>+IF(C10="","",IF(様式２!K14="","",様式２!K14/病棟機能確認票!F10))</f>
        <v/>
      </c>
      <c r="I10" s="379" t="str">
        <f>+IF(病棟機能確認票!C10="","",様式３!G7)</f>
        <v/>
      </c>
      <c r="J10" s="379" t="str">
        <f>+IF(C10="","",IF(様式４!D12="","",様式４!D12/$F10))</f>
        <v/>
      </c>
      <c r="K10" s="379" t="str">
        <f>+IF(C10="","",IF(様式４!E12="","",様式４!E12/$F10))</f>
        <v/>
      </c>
      <c r="L10" s="380" t="str">
        <f>+IF(C10="","",IF(様式４!F12="","",様式４!F12/$F10))</f>
        <v/>
      </c>
      <c r="M10" s="381" t="str">
        <f>+IF(C10="","",IF(様式４!G12="","",様式４!G12/$F10))</f>
        <v/>
      </c>
      <c r="N10" s="257" t="str">
        <f>+IFERROR(IF(E10="","",IF(OR(E10="01 救命救急入院料１",E10="02 救命救急入院料２",E10="03 救命救急入院料３",E10="04 救命救急入院料４",E10="05 特定集中治療室管理料１",E10="06 特定集中治療室管理料２",E10="07 特定集中治療室管理料３",E10="08 特定集中治療室管理料４",E10="09 脳卒中ｹｱﾕﾆｯﾄ入院医療管理料",E10="10 ﾊｲｹｱﾕﾆｯﾄ入院医療管理料１",E10="11 ﾊｲｹｱﾕﾆｯﾄ入院医療管理料２",E10="12 総合周産期特定集中治療室管理料（母体・胎児）",E10="13 総合周産期特定集中治療室管理料（新生児）",E10="14 新生児特定集中治療室管理料１",E10="15 新生児特定集中治療室管理料２",E10="16 小児特定集中治療室管理料",E10="17 新生児治療回復室入院医療管理料"),"高度急性期",IF(OR(E10="48 回復期ﾘﾊﾋﾞﾘﾃｰｼｮﾝ病棟入院料１",E10="49 回復期ﾘﾊﾋﾞﾘﾃｰｼｮﾝ病棟入院料２",E10="50 回復期ﾘﾊﾋﾞﾘﾃｰｼｮﾝ病棟入院料３",E10="51 回復期ﾘﾊﾋﾞﾘﾃｰｼｮﾝ病棟入院料４",E10="52 回復期ﾘﾊﾋﾞﾘﾃｰｼｮﾝ病棟入院料５",E10="53 回復期ﾘﾊﾋﾞﾘﾃｰｼｮﾝ病棟入院料６"),"回復期_リハ",IF(OR(E10="56 療養病棟入院料１",E10="57 療養病棟入院料２",E10="59 介護療養病床",E10="61 特殊疾患病棟入院料１",E10="62 特殊疾患病棟入院料２",E10="63 障害者施設等７対１入院基本料",E10="64 障害者施設等10対１入院基本料",E10="65 障害者施設等13対１入院基本料",E10="66 障害者施設等15対１入院基本料"),"慢性期",IF(E10="67 介護報酬上の入院料の届出なしの病床","報酬上届出無し病床",IF(E10="72 休棟中","休棟中",IF(OR(E10="18 小児入院医療管理料１",E10="19 小児入院医療管理料２",E10="20 小児入院医療管理料３",E10="22 小児入院医療管理料５",E10="23 特定機能病院一般病棟７対１入院基本料",E10="25 専門病院７対１入院基本料",E10="28 急性期一般入院料１",E10="29 急性期一般入院料２",E10="30 急性期一般入院料３"),IF(AND(OR(IF(G10="",0,G10)&gt;=0.62,IF(H10="",0,H10)&gt;=0.69),OR(IF(J10="",0,J10)&gt;=29,IF(K10="",0,K10)&gt;=8,IF(L10="",0,L10)&gt;=21,IF(M10="",0,M10)&gt;=1)),"高度急性期","急性期"),IF(OR(E10="24 特定機能病院一般病棟10対１入院基本料",E10="26 専門病院10対１入院基本料",E10="31 急性期一般入院料４",E10="32 急性期一般入院料５",E10="33 急性期一般入院料６",E10="54 緩和ケア病棟入院料１",E10="55 緩和ケア病棟入院料２"),IF(AND(IF(H10="",0,H10)&gt;=0.4,IF(I10="",22,I10)&lt;=21),"急性期","回復期_地域"),IF(OR(E10="27 専門病院13対１入院基本料",E10="34 地域一般入院料１",E10="35 地域一般入院料２",E10="38 特定一般病棟入院料１",E10="39 特定一般病棟入院料２",E10="40 地域包括ケア病棟入院料１",E10="41 地域包括ケア病棟入院料２",E10="42 地域包括ケア病棟入院料３",E10="43 地域包括ケア病棟入院料４"),IF(AND(IF(H10="",0,H10)&gt;=0.4,IF(I10="",22,I10)&lt;=21),"急性期",IF(IF(I10="",22,I10)&lt;=180,"回復期_地域","慢性期")),IF(OR(E10="36 地域一般入院料３",E10="37 一般病棟特別入院基本料"),IF(IF(I10="",22,I10)&lt;=180,"回復期_地域","慢性期"),"分類不能")))))))))),"分類不能")</f>
        <v/>
      </c>
      <c r="O10" s="230"/>
      <c r="Q10" s="423"/>
    </row>
    <row r="11" spans="1:17" s="231" customFormat="1" ht="21.75" customHeight="1" x14ac:dyDescent="0.4">
      <c r="A11" s="234">
        <v>2</v>
      </c>
      <c r="B11" s="227" t="str">
        <f t="shared" si="0"/>
        <v/>
      </c>
      <c r="C11" s="759" t="str">
        <f>+IF(様式２!B15="","",様式２!B15)</f>
        <v/>
      </c>
      <c r="D11" s="760"/>
      <c r="E11" s="232" t="str">
        <f>+IF($N$2=1,IF(様式５!G12="","",様式５!G12),IF($N$2=2,IF(様式６!G25="","",様式６!G25),""))</f>
        <v/>
      </c>
      <c r="F11" s="421" t="str">
        <f>+IF($N$2=1,IF(様式５!$J12="","",様式５!$J12),IF($N$2=2,IF(様式６!J25="","",様式６!J25),""))</f>
        <v/>
      </c>
      <c r="G11" s="379" t="str">
        <f>+IF(C11="","",IF(様式２!H15="","",様式２!H15/病棟機能確認票!F11))</f>
        <v/>
      </c>
      <c r="H11" s="379" t="str">
        <f>+IF(C11="","",IF(様式２!K15="","",様式２!K15/病棟機能確認票!F11))</f>
        <v/>
      </c>
      <c r="I11" s="379" t="str">
        <f>+IF(病棟機能確認票!C11="","",様式３!G8)</f>
        <v/>
      </c>
      <c r="J11" s="379" t="str">
        <f>+IF(C11="","",IF(様式４!D13="","",様式４!D13/$F11))</f>
        <v/>
      </c>
      <c r="K11" s="379" t="str">
        <f>+IF(C11="","",IF(様式４!E13="","",様式４!E13/$F11))</f>
        <v/>
      </c>
      <c r="L11" s="379" t="str">
        <f>+IF(C11="","",IF(様式４!F13="","",様式４!F13/$F11))</f>
        <v/>
      </c>
      <c r="M11" s="381" t="str">
        <f>+IF(C11="","",IF(様式４!G13="","",様式４!G13/$F11))</f>
        <v/>
      </c>
      <c r="N11" s="257" t="str">
        <f t="shared" ref="N11:N59" si="1">+IFERROR(IF(E11="","",IF(OR(E11="01 救命救急入院料１",E11="02 救命救急入院料２",E11="03 救命救急入院料３",E11="04 救命救急入院料４",E11="05 特定集中治療室管理料１",E11="06 特定集中治療室管理料２",E11="07 特定集中治療室管理料３",E11="08 特定集中治療室管理料４",E11="09 脳卒中ｹｱﾕﾆｯﾄ入院医療管理料",E11="10 ﾊｲｹｱﾕﾆｯﾄ入院医療管理料１",E11="11 ﾊｲｹｱﾕﾆｯﾄ入院医療管理料２",E11="12 総合周産期特定集中治療室管理料（母体・胎児）",E11="13 総合周産期特定集中治療室管理料（新生児）",E11="14 新生児特定集中治療室管理料１",E11="15 新生児特定集中治療室管理料２",E11="16 小児特定集中治療室管理料",E11="17 新生児治療回復室入院医療管理料"),"高度急性期",IF(OR(E11="48 回復期ﾘﾊﾋﾞﾘﾃｰｼｮﾝ病棟入院料１",E11="49 回復期ﾘﾊﾋﾞﾘﾃｰｼｮﾝ病棟入院料２",E11="50 回復期ﾘﾊﾋﾞﾘﾃｰｼｮﾝ病棟入院料３",E11="51 回復期ﾘﾊﾋﾞﾘﾃｰｼｮﾝ病棟入院料４",E11="52 回復期ﾘﾊﾋﾞﾘﾃｰｼｮﾝ病棟入院料５",E11="53 回復期ﾘﾊﾋﾞﾘﾃｰｼｮﾝ病棟入院料６"),"回復期_リハ",IF(OR(E11="56 療養病棟入院料１",E11="57 療養病棟入院料２",E11="59 介護療養病床",E11="61 特殊疾患病棟入院料１",E11="62 特殊疾患病棟入院料２",E11="63 障害者施設等７対１入院基本料",E11="64 障害者施設等10対１入院基本料",E11="65 障害者施設等13対１入院基本料",E11="66 障害者施設等15対１入院基本料"),"慢性期",IF(E11="67 介護報酬上の入院料の届出なしの病床","報酬上届出無し病床",IF(E11="72 休棟中","休棟中",IF(OR(E11="18 小児入院医療管理料１",E11="19 小児入院医療管理料２",E11="20 小児入院医療管理料３",E11="22 小児入院医療管理料５",E11="23 特定機能病院一般病棟７対１入院基本料",E11="25 専門病院７対１入院基本料",E11="28 急性期一般入院料１",E11="29 急性期一般入院料２",E11="30 急性期一般入院料３"),IF(AND(OR(IF(G11="",0,G11)&gt;=0.62,IF(H11="",0,H11)&gt;=0.69),OR(IF(J11="",0,J11)&gt;=29,IF(K11="",0,K11)&gt;=8,IF(L11="",0,L11)&gt;=21,IF(M11="",0,M11)&gt;=1)),"高度急性期","急性期"),IF(OR(E11="24 特定機能病院一般病棟10対１入院基本料",E11="26 専門病院10対１入院基本料",E11="31 急性期一般入院料４",E11="32 急性期一般入院料５",E11="33 急性期一般入院料６",E11="54 緩和ケア病棟入院料１",E11="55 緩和ケア病棟入院料２"),IF(AND(IF(H11="",0,H11)&gt;=0.4,IF(I11="",22,I11)&lt;=21),"急性期","回復期_地域"),IF(OR(E11="27 専門病院13対１入院基本料",E11="34 地域一般入院料１",E11="35 地域一般入院料２",E11="38 特定一般病棟入院料１",E11="39 特定一般病棟入院料２",E11="40 地域包括ケア病棟入院料１",E11="41 地域包括ケア病棟入院料２",E11="42 地域包括ケア病棟入院料３",E11="43 地域包括ケア病棟入院料４"),IF(AND(IF(H11="",0,H11)&gt;=0.4,IF(I11="",22,I11)&lt;=21),"急性期",IF(IF(I11="",22,I11)&lt;=180,"回復期_地域","慢性期")),IF(OR(E11="36 地域一般入院料３",E11="37 一般病棟特別入院基本料"),IF(IF(I11="",22,I11)&lt;=180,"回復期_地域","慢性期"),"分類不能")))))))))),"分類不能")</f>
        <v/>
      </c>
      <c r="O11" s="230"/>
      <c r="Q11" s="423"/>
    </row>
    <row r="12" spans="1:17" s="231" customFormat="1" ht="21.75" customHeight="1" x14ac:dyDescent="0.4">
      <c r="A12" s="234">
        <v>3</v>
      </c>
      <c r="B12" s="227" t="str">
        <f t="shared" si="0"/>
        <v/>
      </c>
      <c r="C12" s="759" t="str">
        <f>+IF(様式２!B16="","",様式２!B16)</f>
        <v/>
      </c>
      <c r="D12" s="760"/>
      <c r="E12" s="232" t="str">
        <f>+IF($N$2=1,IF(様式５!G13="","",様式５!G13),IF($N$2=2,IF(様式６!G26="","",様式６!G26),""))</f>
        <v/>
      </c>
      <c r="F12" s="421" t="str">
        <f>+IF($N$2=1,IF(様式５!$J13="","",様式５!$J13),IF($N$2=2,IF(様式６!J26="","",様式６!J26),""))</f>
        <v/>
      </c>
      <c r="G12" s="379" t="str">
        <f>+IF(C12="","",IF(様式２!H16="","",様式２!H16/病棟機能確認票!F12))</f>
        <v/>
      </c>
      <c r="H12" s="379" t="str">
        <f>+IF(C12="","",IF(様式２!K16="","",様式２!K16/病棟機能確認票!F12))</f>
        <v/>
      </c>
      <c r="I12" s="379" t="str">
        <f>+IF(病棟機能確認票!C12="","",様式３!G9)</f>
        <v/>
      </c>
      <c r="J12" s="379" t="str">
        <f>+IF(C12="","",IF(様式４!D14="","",様式４!D14/$F12))</f>
        <v/>
      </c>
      <c r="K12" s="379" t="str">
        <f>+IF(C12="","",IF(様式４!E14="","",様式４!E14/$F12))</f>
        <v/>
      </c>
      <c r="L12" s="379" t="str">
        <f>+IF(C12="","",IF(様式４!F14="","",様式４!F14/$F12))</f>
        <v/>
      </c>
      <c r="M12" s="381" t="str">
        <f>+IF(C12="","",IF(様式４!G14="","",様式４!G14/$F12))</f>
        <v/>
      </c>
      <c r="N12" s="257" t="str">
        <f t="shared" si="1"/>
        <v/>
      </c>
      <c r="O12" s="233"/>
      <c r="Q12" s="423"/>
    </row>
    <row r="13" spans="1:17" s="231" customFormat="1" ht="21.75" customHeight="1" x14ac:dyDescent="0.4">
      <c r="A13" s="234">
        <v>4</v>
      </c>
      <c r="B13" s="227" t="str">
        <f t="shared" si="0"/>
        <v/>
      </c>
      <c r="C13" s="759" t="str">
        <f>+IF(様式２!B17="","",様式２!B17)</f>
        <v/>
      </c>
      <c r="D13" s="760"/>
      <c r="E13" s="232" t="str">
        <f>+IF($N$2=1,IF(様式５!G14="","",様式５!G14),IF($N$2=2,IF(様式６!G27="","",様式６!G27),""))</f>
        <v/>
      </c>
      <c r="F13" s="421" t="str">
        <f>+IF($N$2=1,IF(様式５!$J14="","",様式５!$J14),IF($N$2=2,IF(様式６!J27="","",様式６!J27),""))</f>
        <v/>
      </c>
      <c r="G13" s="379" t="str">
        <f>+IF(C13="","",IF(様式２!H17="","",様式２!H17/病棟機能確認票!F13))</f>
        <v/>
      </c>
      <c r="H13" s="379" t="str">
        <f>+IF(C13="","",IF(様式２!K17="","",様式２!K17/病棟機能確認票!F13))</f>
        <v/>
      </c>
      <c r="I13" s="379" t="str">
        <f>+IF(病棟機能確認票!C13="","",様式３!G10)</f>
        <v/>
      </c>
      <c r="J13" s="379" t="str">
        <f>+IF(C13="","",IF(様式４!D15="","",様式４!D15/$F13))</f>
        <v/>
      </c>
      <c r="K13" s="379" t="str">
        <f>+IF(C13="","",IF(様式４!E15="","",様式４!E15/$F13))</f>
        <v/>
      </c>
      <c r="L13" s="379" t="str">
        <f>+IF(C13="","",IF(様式４!F15="","",様式４!F15/$F13))</f>
        <v/>
      </c>
      <c r="M13" s="381" t="str">
        <f>+IF(C13="","",IF(様式４!G15="","",様式４!G15/$F13))</f>
        <v/>
      </c>
      <c r="N13" s="257" t="str">
        <f t="shared" si="1"/>
        <v/>
      </c>
      <c r="O13" s="233"/>
      <c r="Q13" s="423"/>
    </row>
    <row r="14" spans="1:17" s="231" customFormat="1" ht="21.75" customHeight="1" x14ac:dyDescent="0.4">
      <c r="A14" s="234">
        <v>5</v>
      </c>
      <c r="B14" s="227" t="str">
        <f t="shared" si="0"/>
        <v/>
      </c>
      <c r="C14" s="759" t="str">
        <f>+IF(様式２!B18="","",様式２!B18)</f>
        <v/>
      </c>
      <c r="D14" s="760"/>
      <c r="E14" s="232" t="str">
        <f>+IF($N$2=1,IF(様式５!G15="","",様式５!G15),IF($N$2=2,IF(様式６!G28="","",様式６!G28),""))</f>
        <v/>
      </c>
      <c r="F14" s="421" t="str">
        <f>+IF($N$2=1,IF(様式５!$J15="","",様式５!$J15),IF($N$2=2,IF(様式６!J28="","",様式６!J28),""))</f>
        <v/>
      </c>
      <c r="G14" s="379" t="str">
        <f>+IF(C14="","",IF(様式２!H18="","",様式２!H18/病棟機能確認票!F14))</f>
        <v/>
      </c>
      <c r="H14" s="379" t="str">
        <f>+IF(C14="","",IF(様式２!K18="","",様式２!K18/病棟機能確認票!F14))</f>
        <v/>
      </c>
      <c r="I14" s="379" t="str">
        <f>+IF(病棟機能確認票!C14="","",様式３!G11)</f>
        <v/>
      </c>
      <c r="J14" s="379" t="str">
        <f>+IF(C14="","",IF(様式４!D16="","",様式４!D16/$F14))</f>
        <v/>
      </c>
      <c r="K14" s="379" t="str">
        <f>+IF(C14="","",IF(様式４!E16="","",様式４!E16/$F14))</f>
        <v/>
      </c>
      <c r="L14" s="379" t="str">
        <f>+IF(C14="","",IF(様式４!F16="","",様式４!F16/$F14))</f>
        <v/>
      </c>
      <c r="M14" s="381" t="str">
        <f>+IF(C14="","",IF(様式４!G16="","",様式４!G16/$F14))</f>
        <v/>
      </c>
      <c r="N14" s="257" t="str">
        <f t="shared" si="1"/>
        <v/>
      </c>
      <c r="O14" s="233"/>
      <c r="Q14" s="423"/>
    </row>
    <row r="15" spans="1:17" s="231" customFormat="1" ht="21.75" customHeight="1" x14ac:dyDescent="0.4">
      <c r="A15" s="234">
        <v>6</v>
      </c>
      <c r="B15" s="227" t="str">
        <f t="shared" si="0"/>
        <v/>
      </c>
      <c r="C15" s="759" t="str">
        <f>+IF(様式２!B19="","",様式２!B19)</f>
        <v/>
      </c>
      <c r="D15" s="760"/>
      <c r="E15" s="232" t="str">
        <f>+IF($N$2=1,IF(様式５!G16="","",様式５!G16),IF($N$2=2,IF(様式６!G29="","",様式６!G29),""))</f>
        <v/>
      </c>
      <c r="F15" s="421" t="str">
        <f>+IF($N$2=1,IF(様式５!$J16="","",様式５!$J16),IF($N$2=2,IF(様式６!J29="","",様式６!J29),""))</f>
        <v/>
      </c>
      <c r="G15" s="379" t="str">
        <f>+IF(C15="","",IF(様式２!H19="","",様式２!H19/病棟機能確認票!F15))</f>
        <v/>
      </c>
      <c r="H15" s="379" t="str">
        <f>+IF(C15="","",IF(様式２!K19="","",様式２!K19/病棟機能確認票!F15))</f>
        <v/>
      </c>
      <c r="I15" s="379" t="str">
        <f>+IF(病棟機能確認票!C15="","",様式３!G12)</f>
        <v/>
      </c>
      <c r="J15" s="379" t="str">
        <f>+IF(C15="","",IF(様式４!D17="","",様式４!D17/$F15))</f>
        <v/>
      </c>
      <c r="K15" s="379" t="str">
        <f>+IF(C15="","",IF(様式４!E17="","",様式４!E17/$F15))</f>
        <v/>
      </c>
      <c r="L15" s="379" t="str">
        <f>+IF(C15="","",IF(様式４!F17="","",様式４!F17/$F15))</f>
        <v/>
      </c>
      <c r="M15" s="381" t="str">
        <f>+IF(C15="","",IF(様式４!G17="","",様式４!G17/$F15))</f>
        <v/>
      </c>
      <c r="N15" s="257" t="str">
        <f t="shared" si="1"/>
        <v/>
      </c>
      <c r="O15" s="233"/>
      <c r="Q15" s="423"/>
    </row>
    <row r="16" spans="1:17" s="231" customFormat="1" ht="21.75" customHeight="1" x14ac:dyDescent="0.4">
      <c r="A16" s="234">
        <v>7</v>
      </c>
      <c r="B16" s="227" t="str">
        <f t="shared" si="0"/>
        <v/>
      </c>
      <c r="C16" s="759" t="str">
        <f>+IF(様式２!B20="","",様式２!B20)</f>
        <v/>
      </c>
      <c r="D16" s="760"/>
      <c r="E16" s="232" t="str">
        <f>+IF($N$2=1,IF(様式５!G17="","",様式５!G17),IF($N$2=2,IF(様式６!G30="","",様式６!G30),""))</f>
        <v/>
      </c>
      <c r="F16" s="421" t="str">
        <f>+IF($N$2=1,IF(様式５!$J17="","",様式５!$J17),IF($N$2=2,IF(様式６!J30="","",様式６!J30),""))</f>
        <v/>
      </c>
      <c r="G16" s="379" t="str">
        <f>+IF(C16="","",IF(様式２!H20="","",様式２!H20/病棟機能確認票!F16))</f>
        <v/>
      </c>
      <c r="H16" s="379" t="str">
        <f>+IF(C16="","",IF(様式２!K20="","",様式２!K20/病棟機能確認票!F16))</f>
        <v/>
      </c>
      <c r="I16" s="379" t="str">
        <f>+IF(病棟機能確認票!C16="","",様式３!G13)</f>
        <v/>
      </c>
      <c r="J16" s="379" t="str">
        <f>+IF(C16="","",IF(様式４!D18="","",様式４!D18/$F16))</f>
        <v/>
      </c>
      <c r="K16" s="379" t="str">
        <f>+IF(C16="","",IF(様式４!E18="","",様式４!E18/$F16))</f>
        <v/>
      </c>
      <c r="L16" s="379" t="str">
        <f>+IF(C16="","",IF(様式４!F18="","",様式４!F18/$F16))</f>
        <v/>
      </c>
      <c r="M16" s="381" t="str">
        <f>+IF(C16="","",IF(様式４!G18="","",様式４!G18/$F16))</f>
        <v/>
      </c>
      <c r="N16" s="257" t="str">
        <f t="shared" si="1"/>
        <v/>
      </c>
      <c r="O16" s="233"/>
      <c r="Q16" s="423"/>
    </row>
    <row r="17" spans="1:17" s="231" customFormat="1" ht="21.75" customHeight="1" x14ac:dyDescent="0.4">
      <c r="A17" s="234">
        <v>8</v>
      </c>
      <c r="B17" s="227" t="str">
        <f t="shared" si="0"/>
        <v/>
      </c>
      <c r="C17" s="759" t="str">
        <f>+IF(様式２!B21="","",様式２!B21)</f>
        <v/>
      </c>
      <c r="D17" s="760"/>
      <c r="E17" s="232" t="str">
        <f>+IF($N$2=1,IF(様式５!G18="","",様式５!G18),IF($N$2=2,IF(様式６!G31="","",様式６!G31),""))</f>
        <v/>
      </c>
      <c r="F17" s="421" t="str">
        <f>+IF($N$2=1,IF(様式５!$J18="","",様式５!$J18),IF($N$2=2,IF(様式６!J31="","",様式６!J31),""))</f>
        <v/>
      </c>
      <c r="G17" s="379" t="str">
        <f>+IF(C17="","",IF(様式２!H21="","",様式２!H21/病棟機能確認票!F17))</f>
        <v/>
      </c>
      <c r="H17" s="379" t="str">
        <f>+IF(C17="","",IF(様式２!K21="","",様式２!K21/病棟機能確認票!F17))</f>
        <v/>
      </c>
      <c r="I17" s="379" t="str">
        <f>+IF(病棟機能確認票!C17="","",様式３!G14)</f>
        <v/>
      </c>
      <c r="J17" s="379" t="str">
        <f>+IF(C17="","",IF(様式４!D19="","",様式４!D19/$F17))</f>
        <v/>
      </c>
      <c r="K17" s="379" t="str">
        <f>+IF(C17="","",IF(様式４!E19="","",様式４!E19/$F17))</f>
        <v/>
      </c>
      <c r="L17" s="379" t="str">
        <f>+IF(C17="","",IF(様式４!F19="","",様式４!F19/$F17))</f>
        <v/>
      </c>
      <c r="M17" s="381" t="str">
        <f>+IF(C17="","",IF(様式４!G19="","",様式４!G19/$F17))</f>
        <v/>
      </c>
      <c r="N17" s="257" t="str">
        <f t="shared" si="1"/>
        <v/>
      </c>
      <c r="O17" s="233"/>
      <c r="Q17" s="423"/>
    </row>
    <row r="18" spans="1:17" s="231" customFormat="1" ht="21.75" customHeight="1" x14ac:dyDescent="0.4">
      <c r="A18" s="234">
        <v>9</v>
      </c>
      <c r="B18" s="227" t="str">
        <f t="shared" si="0"/>
        <v/>
      </c>
      <c r="C18" s="759" t="str">
        <f>+IF(様式２!B22="","",様式２!B22)</f>
        <v/>
      </c>
      <c r="D18" s="760"/>
      <c r="E18" s="232" t="str">
        <f>+IF($N$2=1,IF(様式５!G19="","",様式５!G19),IF($N$2=2,IF(様式６!G32="","",様式６!G32),""))</f>
        <v/>
      </c>
      <c r="F18" s="421" t="str">
        <f>+IF($N$2=1,IF(様式５!$J19="","",様式５!$J19),IF($N$2=2,IF(様式６!J32="","",様式６!J32),""))</f>
        <v/>
      </c>
      <c r="G18" s="379" t="str">
        <f>+IF(C18="","",IF(様式２!H22="","",様式２!H22/病棟機能確認票!F18))</f>
        <v/>
      </c>
      <c r="H18" s="379" t="str">
        <f>+IF(C18="","",IF(様式２!K22="","",様式２!K22/病棟機能確認票!F18))</f>
        <v/>
      </c>
      <c r="I18" s="379" t="str">
        <f>+IF(病棟機能確認票!C18="","",様式３!G15)</f>
        <v/>
      </c>
      <c r="J18" s="379" t="str">
        <f>+IF(C18="","",IF(様式４!D20="","",様式４!D20/$F18))</f>
        <v/>
      </c>
      <c r="K18" s="379" t="str">
        <f>+IF(C18="","",IF(様式４!E20="","",様式４!E20/$F18))</f>
        <v/>
      </c>
      <c r="L18" s="379" t="str">
        <f>+IF(C18="","",IF(様式４!F20="","",様式４!F20/$F18))</f>
        <v/>
      </c>
      <c r="M18" s="381" t="str">
        <f>+IF(C18="","",IF(様式４!G20="","",様式４!G20/$F18))</f>
        <v/>
      </c>
      <c r="N18" s="257" t="str">
        <f t="shared" si="1"/>
        <v/>
      </c>
      <c r="O18" s="233"/>
      <c r="Q18" s="423"/>
    </row>
    <row r="19" spans="1:17" s="231" customFormat="1" ht="21.75" customHeight="1" x14ac:dyDescent="0.4">
      <c r="A19" s="234">
        <v>10</v>
      </c>
      <c r="B19" s="227" t="str">
        <f t="shared" si="0"/>
        <v/>
      </c>
      <c r="C19" s="759" t="str">
        <f>+IF(様式２!B23="","",様式２!B23)</f>
        <v/>
      </c>
      <c r="D19" s="760"/>
      <c r="E19" s="232" t="str">
        <f>+IF($N$2=1,IF(様式５!G20="","",様式５!G20),IF($N$2=2,IF(様式６!G33="","",様式６!G33),""))</f>
        <v/>
      </c>
      <c r="F19" s="421" t="str">
        <f>+IF($N$2=1,IF(様式５!$J20="","",様式５!$J20),IF($N$2=2,IF(様式６!J33="","",様式６!J33),""))</f>
        <v/>
      </c>
      <c r="G19" s="379" t="str">
        <f>+IF(C19="","",IF(様式２!H23="","",様式２!H23/病棟機能確認票!F19))</f>
        <v/>
      </c>
      <c r="H19" s="379" t="str">
        <f>+IF(C19="","",IF(様式２!K23="","",様式２!K23/病棟機能確認票!F19))</f>
        <v/>
      </c>
      <c r="I19" s="379" t="str">
        <f>+IF(病棟機能確認票!C19="","",様式３!G16)</f>
        <v/>
      </c>
      <c r="J19" s="379" t="str">
        <f>+IF(C19="","",IF(様式４!D21="","",様式４!D21/$F19))</f>
        <v/>
      </c>
      <c r="K19" s="379" t="str">
        <f>+IF(C19="","",IF(様式４!E21="","",様式４!E21/$F19))</f>
        <v/>
      </c>
      <c r="L19" s="379" t="str">
        <f>+IF(C19="","",IF(様式４!F21="","",様式４!F21/$F19))</f>
        <v/>
      </c>
      <c r="M19" s="381" t="str">
        <f>+IF(C19="","",IF(様式４!G21="","",様式４!G21/$F19))</f>
        <v/>
      </c>
      <c r="N19" s="257" t="str">
        <f t="shared" si="1"/>
        <v/>
      </c>
      <c r="O19" s="233"/>
      <c r="Q19" s="423"/>
    </row>
    <row r="20" spans="1:17" s="231" customFormat="1" ht="21.75" customHeight="1" x14ac:dyDescent="0.4">
      <c r="A20" s="234">
        <v>11</v>
      </c>
      <c r="B20" s="227" t="str">
        <f t="shared" si="0"/>
        <v/>
      </c>
      <c r="C20" s="759" t="str">
        <f>+IF(様式２!B24="","",様式２!B24)</f>
        <v/>
      </c>
      <c r="D20" s="760"/>
      <c r="E20" s="232" t="str">
        <f>+IF($N$2=1,IF(様式５!G21="","",様式５!G21),IF($N$2=2,IF(様式６!G34="","",様式６!G34),""))</f>
        <v/>
      </c>
      <c r="F20" s="421" t="str">
        <f>+IF($N$2=1,IF(様式５!$J21="","",様式５!$J21),IF($N$2=2,IF(様式６!J34="","",様式６!J34),""))</f>
        <v/>
      </c>
      <c r="G20" s="379" t="str">
        <f>+IF(C20="","",IF(様式２!H24="","",様式２!H24/病棟機能確認票!F20))</f>
        <v/>
      </c>
      <c r="H20" s="379" t="str">
        <f>+IF(C20="","",IF(様式２!K24="","",様式２!K24/病棟機能確認票!F20))</f>
        <v/>
      </c>
      <c r="I20" s="379" t="str">
        <f>+IF(病棟機能確認票!C20="","",様式３!G17)</f>
        <v/>
      </c>
      <c r="J20" s="379" t="str">
        <f>+IF(C20="","",IF(様式４!D22="","",様式４!D22/$F20))</f>
        <v/>
      </c>
      <c r="K20" s="379" t="str">
        <f>+IF(C20="","",IF(様式４!E22="","",様式４!E22/$F20))</f>
        <v/>
      </c>
      <c r="L20" s="379" t="str">
        <f>+IF(C20="","",IF(様式４!F22="","",様式４!F22/$F20))</f>
        <v/>
      </c>
      <c r="M20" s="381" t="str">
        <f>+IF(C20="","",IF(様式４!G22="","",様式４!G22/$F20))</f>
        <v/>
      </c>
      <c r="N20" s="257" t="str">
        <f t="shared" si="1"/>
        <v/>
      </c>
      <c r="O20" s="233"/>
      <c r="Q20" s="423"/>
    </row>
    <row r="21" spans="1:17" s="231" customFormat="1" ht="21.75" customHeight="1" x14ac:dyDescent="0.4">
      <c r="A21" s="234">
        <v>12</v>
      </c>
      <c r="B21" s="227" t="str">
        <f t="shared" si="0"/>
        <v/>
      </c>
      <c r="C21" s="759" t="str">
        <f>+IF(様式２!B25="","",様式２!B25)</f>
        <v/>
      </c>
      <c r="D21" s="760"/>
      <c r="E21" s="232" t="str">
        <f>+IF($N$2=1,IF(様式５!G22="","",様式５!G22),IF($N$2=2,IF(様式６!G35="","",様式６!G35),""))</f>
        <v/>
      </c>
      <c r="F21" s="421" t="str">
        <f>+IF($N$2=1,IF(様式５!$J22="","",様式５!$J22),IF($N$2=2,IF(様式６!J35="","",様式６!J35),""))</f>
        <v/>
      </c>
      <c r="G21" s="379" t="str">
        <f>+IF(C21="","",IF(様式２!H25="","",様式２!H25/病棟機能確認票!F21))</f>
        <v/>
      </c>
      <c r="H21" s="379" t="str">
        <f>+IF(C21="","",IF(様式２!K25="","",様式２!K25/病棟機能確認票!F21))</f>
        <v/>
      </c>
      <c r="I21" s="379" t="str">
        <f>+IF(病棟機能確認票!C21="","",様式３!G18)</f>
        <v/>
      </c>
      <c r="J21" s="379" t="str">
        <f>+IF(C21="","",IF(様式４!D23="","",様式４!D23/$F21))</f>
        <v/>
      </c>
      <c r="K21" s="379" t="str">
        <f>+IF(C21="","",IF(様式４!E23="","",様式４!E23/$F21))</f>
        <v/>
      </c>
      <c r="L21" s="379" t="str">
        <f>+IF(C21="","",IF(様式４!F23="","",様式４!F23/$F21))</f>
        <v/>
      </c>
      <c r="M21" s="381" t="str">
        <f>+IF(C21="","",IF(様式４!G23="","",様式４!G23/$F21))</f>
        <v/>
      </c>
      <c r="N21" s="257" t="str">
        <f t="shared" si="1"/>
        <v/>
      </c>
      <c r="O21" s="233"/>
      <c r="Q21" s="423"/>
    </row>
    <row r="22" spans="1:17" s="231" customFormat="1" ht="21.75" customHeight="1" x14ac:dyDescent="0.4">
      <c r="A22" s="234">
        <v>13</v>
      </c>
      <c r="B22" s="227" t="str">
        <f t="shared" si="0"/>
        <v/>
      </c>
      <c r="C22" s="759" t="str">
        <f>+IF(様式２!B26="","",様式２!B26)</f>
        <v/>
      </c>
      <c r="D22" s="760"/>
      <c r="E22" s="232" t="str">
        <f>+IF($N$2=1,IF(様式５!G23="","",様式５!G23),IF($N$2=2,IF(様式６!G36="","",様式６!G36),""))</f>
        <v/>
      </c>
      <c r="F22" s="421" t="str">
        <f>+IF($N$2=1,IF(様式５!$J23="","",様式５!$J23),IF($N$2=2,IF(様式６!J36="","",様式６!J36),""))</f>
        <v/>
      </c>
      <c r="G22" s="379" t="str">
        <f>+IF(C22="","",IF(様式２!H26="","",様式２!H26/病棟機能確認票!F22))</f>
        <v/>
      </c>
      <c r="H22" s="379" t="str">
        <f>+IF(C22="","",IF(様式２!K26="","",様式２!K26/病棟機能確認票!F22))</f>
        <v/>
      </c>
      <c r="I22" s="379" t="str">
        <f>+IF(病棟機能確認票!C22="","",様式３!G19)</f>
        <v/>
      </c>
      <c r="J22" s="379" t="str">
        <f>+IF(C22="","",IF(様式４!D24="","",様式４!D24/$F22))</f>
        <v/>
      </c>
      <c r="K22" s="379" t="str">
        <f>+IF(C22="","",IF(様式４!E24="","",様式４!E24/$F22))</f>
        <v/>
      </c>
      <c r="L22" s="379" t="str">
        <f>+IF(C22="","",IF(様式４!F24="","",様式４!F24/$F22))</f>
        <v/>
      </c>
      <c r="M22" s="381" t="str">
        <f>+IF(C22="","",IF(様式４!G24="","",様式４!G24/$F22))</f>
        <v/>
      </c>
      <c r="N22" s="257" t="str">
        <f t="shared" si="1"/>
        <v/>
      </c>
      <c r="O22" s="233"/>
      <c r="Q22" s="423"/>
    </row>
    <row r="23" spans="1:17" s="231" customFormat="1" ht="21.75" customHeight="1" x14ac:dyDescent="0.4">
      <c r="A23" s="234">
        <v>14</v>
      </c>
      <c r="B23" s="227" t="str">
        <f t="shared" si="0"/>
        <v/>
      </c>
      <c r="C23" s="759" t="str">
        <f>+IF(様式２!B27="","",様式２!B27)</f>
        <v/>
      </c>
      <c r="D23" s="760"/>
      <c r="E23" s="232" t="str">
        <f>+IF($N$2=1,IF(様式５!G24="","",様式５!G24),IF($N$2=2,IF(様式６!G37="","",様式６!G37),""))</f>
        <v/>
      </c>
      <c r="F23" s="421" t="str">
        <f>+IF($N$2=1,IF(様式５!$J24="","",様式５!$J24),IF($N$2=2,IF(様式６!J37="","",様式６!J37),""))</f>
        <v/>
      </c>
      <c r="G23" s="379" t="str">
        <f>+IF(C23="","",IF(様式２!H27="","",様式２!H27/病棟機能確認票!F23))</f>
        <v/>
      </c>
      <c r="H23" s="379" t="str">
        <f>+IF(C23="","",IF(様式２!K27="","",様式２!K27/病棟機能確認票!F23))</f>
        <v/>
      </c>
      <c r="I23" s="379" t="str">
        <f>+IF(病棟機能確認票!C23="","",様式３!G20)</f>
        <v/>
      </c>
      <c r="J23" s="379" t="str">
        <f>+IF(C23="","",IF(様式４!D25="","",様式４!D25/$F23))</f>
        <v/>
      </c>
      <c r="K23" s="379" t="str">
        <f>+IF(C23="","",IF(様式４!E25="","",様式４!E25/$F23))</f>
        <v/>
      </c>
      <c r="L23" s="379" t="str">
        <f>+IF(C23="","",IF(様式４!F25="","",様式４!F25/$F23))</f>
        <v/>
      </c>
      <c r="M23" s="381" t="str">
        <f>+IF(C23="","",IF(様式４!G25="","",様式４!G25/$F23))</f>
        <v/>
      </c>
      <c r="N23" s="257" t="str">
        <f t="shared" si="1"/>
        <v/>
      </c>
      <c r="O23" s="233"/>
      <c r="Q23" s="423"/>
    </row>
    <row r="24" spans="1:17" s="231" customFormat="1" ht="21.75" customHeight="1" x14ac:dyDescent="0.4">
      <c r="A24" s="234">
        <v>15</v>
      </c>
      <c r="B24" s="227" t="str">
        <f t="shared" si="0"/>
        <v/>
      </c>
      <c r="C24" s="759" t="str">
        <f>+IF(様式２!B28="","",様式２!B28)</f>
        <v/>
      </c>
      <c r="D24" s="760"/>
      <c r="E24" s="232" t="str">
        <f>+IF($N$2=1,IF(様式５!G25="","",様式５!G25),IF($N$2=2,IF(様式６!G38="","",様式６!G38),""))</f>
        <v/>
      </c>
      <c r="F24" s="421" t="str">
        <f>+IF($N$2=1,IF(様式５!$J25="","",様式５!$J25),IF($N$2=2,IF(様式６!J38="","",様式６!J38),""))</f>
        <v/>
      </c>
      <c r="G24" s="379" t="str">
        <f>+IF(C24="","",IF(様式２!H28="","",様式２!H28/病棟機能確認票!F24))</f>
        <v/>
      </c>
      <c r="H24" s="379" t="str">
        <f>+IF(C24="","",IF(様式２!K28="","",様式２!K28/病棟機能確認票!F24))</f>
        <v/>
      </c>
      <c r="I24" s="379" t="str">
        <f>+IF(病棟機能確認票!C24="","",様式３!G21)</f>
        <v/>
      </c>
      <c r="J24" s="379" t="str">
        <f>+IF(C24="","",IF(様式４!D26="","",様式４!D26/$F24))</f>
        <v/>
      </c>
      <c r="K24" s="379" t="str">
        <f>+IF(C24="","",IF(様式４!E26="","",様式４!E26/$F24))</f>
        <v/>
      </c>
      <c r="L24" s="379" t="str">
        <f>+IF(C24="","",IF(様式４!F26="","",様式４!F26/$F24))</f>
        <v/>
      </c>
      <c r="M24" s="381" t="str">
        <f>+IF(C24="","",IF(様式４!G26="","",様式４!G26/$F24))</f>
        <v/>
      </c>
      <c r="N24" s="257" t="str">
        <f t="shared" si="1"/>
        <v/>
      </c>
      <c r="O24" s="233"/>
      <c r="Q24" s="423"/>
    </row>
    <row r="25" spans="1:17" s="231" customFormat="1" ht="21.75" customHeight="1" x14ac:dyDescent="0.4">
      <c r="A25" s="234">
        <v>16</v>
      </c>
      <c r="B25" s="227" t="str">
        <f t="shared" si="0"/>
        <v/>
      </c>
      <c r="C25" s="759" t="str">
        <f>+IF(様式２!B29="","",様式２!B29)</f>
        <v/>
      </c>
      <c r="D25" s="760"/>
      <c r="E25" s="232" t="str">
        <f>+IF($N$2=1,IF(様式５!G26="","",様式５!G26),IF($N$2=2,IF(様式６!G39="","",様式６!G39),""))</f>
        <v/>
      </c>
      <c r="F25" s="421" t="str">
        <f>+IF($N$2=1,IF(様式５!$J26="","",様式５!$J26),IF($N$2=2,IF(様式６!J39="","",様式６!J39),""))</f>
        <v/>
      </c>
      <c r="G25" s="379" t="str">
        <f>+IF(C25="","",IF(様式２!H29="","",様式２!H29/病棟機能確認票!F25))</f>
        <v/>
      </c>
      <c r="H25" s="379" t="str">
        <f>+IF(C25="","",IF(様式２!K29="","",様式２!K29/病棟機能確認票!F25))</f>
        <v/>
      </c>
      <c r="I25" s="379" t="str">
        <f>+IF(病棟機能確認票!C25="","",様式３!G22)</f>
        <v/>
      </c>
      <c r="J25" s="379" t="str">
        <f>+IF(C25="","",IF(様式４!D27="","",様式４!D27/$F25))</f>
        <v/>
      </c>
      <c r="K25" s="379" t="str">
        <f>+IF(C25="","",IF(様式４!E27="","",様式４!E27/$F25))</f>
        <v/>
      </c>
      <c r="L25" s="379" t="str">
        <f>+IF(C25="","",IF(様式４!F27="","",様式４!F27/$F25))</f>
        <v/>
      </c>
      <c r="M25" s="381" t="str">
        <f>+IF(C25="","",IF(様式４!G27="","",様式４!G27/$F25))</f>
        <v/>
      </c>
      <c r="N25" s="257" t="str">
        <f t="shared" si="1"/>
        <v/>
      </c>
      <c r="O25" s="233"/>
      <c r="Q25" s="423"/>
    </row>
    <row r="26" spans="1:17" s="231" customFormat="1" ht="21.75" customHeight="1" x14ac:dyDescent="0.4">
      <c r="A26" s="234">
        <v>17</v>
      </c>
      <c r="B26" s="227" t="str">
        <f t="shared" si="0"/>
        <v/>
      </c>
      <c r="C26" s="759" t="str">
        <f>+IF(様式２!B30="","",様式２!B30)</f>
        <v/>
      </c>
      <c r="D26" s="760"/>
      <c r="E26" s="232" t="str">
        <f>+IF($N$2=1,IF(様式５!G27="","",様式５!G27),IF($N$2=2,IF(様式６!G40="","",様式６!G40),""))</f>
        <v/>
      </c>
      <c r="F26" s="421" t="str">
        <f>+IF($N$2=1,IF(様式５!$J27="","",様式５!$J27),IF($N$2=2,IF(様式６!J40="","",様式６!J40),""))</f>
        <v/>
      </c>
      <c r="G26" s="379" t="str">
        <f>+IF(C26="","",IF(様式２!H30="","",様式２!H30/病棟機能確認票!F26))</f>
        <v/>
      </c>
      <c r="H26" s="379" t="str">
        <f>+IF(C26="","",IF(様式２!K30="","",様式２!K30/病棟機能確認票!F26))</f>
        <v/>
      </c>
      <c r="I26" s="379" t="str">
        <f>+IF(病棟機能確認票!C26="","",様式３!G23)</f>
        <v/>
      </c>
      <c r="J26" s="379" t="str">
        <f>+IF(C26="","",IF(様式４!D28="","",様式４!D28/$F26))</f>
        <v/>
      </c>
      <c r="K26" s="379" t="str">
        <f>+IF(C26="","",IF(様式４!E28="","",様式４!E28/$F26))</f>
        <v/>
      </c>
      <c r="L26" s="379" t="str">
        <f>+IF(C26="","",IF(様式４!F28="","",様式４!F28/$F26))</f>
        <v/>
      </c>
      <c r="M26" s="381" t="str">
        <f>+IF(C26="","",IF(様式４!G28="","",様式４!G28/$F26))</f>
        <v/>
      </c>
      <c r="N26" s="257" t="str">
        <f t="shared" si="1"/>
        <v/>
      </c>
      <c r="O26" s="233"/>
      <c r="Q26" s="423"/>
    </row>
    <row r="27" spans="1:17" s="234" customFormat="1" ht="21.75" customHeight="1" x14ac:dyDescent="0.4">
      <c r="A27" s="234">
        <v>18</v>
      </c>
      <c r="B27" s="227" t="str">
        <f t="shared" si="0"/>
        <v/>
      </c>
      <c r="C27" s="759" t="str">
        <f>+IF(様式２!B31="","",様式２!B31)</f>
        <v/>
      </c>
      <c r="D27" s="760"/>
      <c r="E27" s="232" t="str">
        <f>+IF($N$2=1,IF(様式５!G28="","",様式５!G28),IF($N$2=2,IF(様式６!G41="","",様式６!G41),""))</f>
        <v/>
      </c>
      <c r="F27" s="421" t="str">
        <f>+IF($N$2=1,IF(様式５!$J28="","",様式５!$J28),IF($N$2=2,IF(様式６!J41="","",様式６!J41),""))</f>
        <v/>
      </c>
      <c r="G27" s="379" t="str">
        <f>+IF(C27="","",IF(様式２!H31="","",様式２!H31/病棟機能確認票!F27))</f>
        <v/>
      </c>
      <c r="H27" s="379" t="str">
        <f>+IF(C27="","",IF(様式２!K31="","",様式２!K31/病棟機能確認票!F27))</f>
        <v/>
      </c>
      <c r="I27" s="379" t="str">
        <f>+IF(病棟機能確認票!C27="","",様式３!G24)</f>
        <v/>
      </c>
      <c r="J27" s="379" t="str">
        <f>+IF(C27="","",IF(様式４!D29="","",様式４!D29/$F27))</f>
        <v/>
      </c>
      <c r="K27" s="379" t="str">
        <f>+IF(C27="","",IF(様式４!E29="","",様式４!E29/$F27))</f>
        <v/>
      </c>
      <c r="L27" s="379" t="str">
        <f>+IF(C27="","",IF(様式４!F29="","",様式４!F29/$F27))</f>
        <v/>
      </c>
      <c r="M27" s="381" t="str">
        <f>+IF(C27="","",IF(様式４!G29="","",様式４!G29/$F27))</f>
        <v/>
      </c>
      <c r="N27" s="257" t="str">
        <f>+IFERROR(IF(E27="","",IF(OR(E27="01 救命救急入院料１",E27="02 救命救急入院料２",E27="03 救命救急入院料３",E27="04 救命救急入院料４",E27="05 特定集中治療室管理料１",E27="06 特定集中治療室管理料２",E27="07 特定集中治療室管理料３",E27="08 特定集中治療室管理料４",E27="09 脳卒中ｹｱﾕﾆｯﾄ入院医療管理料",E27="10 ﾊｲｹｱﾕﾆｯﾄ入院医療管理料１",E27="11 ﾊｲｹｱﾕﾆｯﾄ入院医療管理料２",E27="12 総合周産期特定集中治療室管理料（母体・胎児）",E27="13 総合周産期特定集中治療室管理料（新生児）",E27="14 新生児特定集中治療室管理料１",E27="15 新生児特定集中治療室管理料２",E27="16 小児特定集中治療室管理料",E27="17 新生児治療回復室入院医療管理料"),"高度急性期",IF(OR(E27="48 回復期ﾘﾊﾋﾞﾘﾃｰｼｮﾝ病棟入院料１",E27="49 回復期ﾘﾊﾋﾞﾘﾃｰｼｮﾝ病棟入院料２",E27="50 回復期ﾘﾊﾋﾞﾘﾃｰｼｮﾝ病棟入院料３",E27="51 回復期ﾘﾊﾋﾞﾘﾃｰｼｮﾝ病棟入院料４",E27="52 回復期ﾘﾊﾋﾞﾘﾃｰｼｮﾝ病棟入院料５",E27="53 回復期ﾘﾊﾋﾞﾘﾃｰｼｮﾝ病棟入院料６"),"回復期_リハ",IF(OR(E27="56 療養病棟入院料１",E27="57 療養病棟入院料２",E27="59 介護療養病床",E27="61 特殊疾患病棟入院料１",E27="62 特殊疾患病棟入院料２",E27="63 障害者施設等７対１入院基本料",E27="64 障害者施設等10対１入院基本料",E27="65 障害者施設等13対１入院基本料",E27="66 障害者施設等15対１入院基本料"),"慢性期",IF(E27="67 介護報酬上の入院料の届出なしの病床","報酬上届出無し病床",IF(E27="72 休棟中","休棟中",IF(OR(E27="18 小児入院医療管理料１",E27="19 小児入院医療管理料２",E27="20 小児入院医療管理料３",E27="22 小児入院医療管理料５",E27="23 特定機能病院一般病棟７対１入院基本料",E27="25 専門病院７対１入院基本料",E27="28 急性期一般入院料１",E27="29 急性期一般入院料２",E27="30 急性期一般入院料３"),IF(AND(OR(IF(G27="",0,G27)&gt;=0.62,IF(H27="",0,H27)&gt;=0.69),OR(IF(J27="",0,J27)&gt;=29,IF(K27="",0,K27)&gt;=8,IF(L27="",0,L27)&gt;=21,IF(M27="",0,M27)&gt;=1)),"高度急性期","急性期"),IF(OR(E27="24 特定機能病院一般病棟10対１入院基本料",E27="26 専門病院10対１入院基本料",E27="31 急性期一般入院料４",E27="32 急性期一般入院料５",E27="33 急性期一般入院料６",E27="54 緩和ケア病棟入院料１",E27="55 緩和ケア病棟入院料２"),IF(AND(IF(H27="",0,H27)&gt;=0.4,IF(I27="",22,I27)&lt;=21),"急性期","回復期_地域"),IF(OR(E27="27 専門病院13対１入院基本料",E27="34 地域一般入院料１",E27="35 地域一般入院料２",E27="38 特定一般病棟入院料１",E27="39 特定一般病棟入院料２",E27="40 地域包括ケア病棟入院料１",E27="41 地域包括ケア病棟入院料２",E27="42 地域包括ケア病棟入院料３",E27="43 地域包括ケア病棟入院料４"),IF(AND(IF(H27="",0,H27)&gt;=0.4,IF(I27="",22,I27)&lt;=21),"急性期",IF(IF(I27="",22,I27)&lt;=180,"回復期_地域","慢性期")),IF(OR(E27="36 地域一般入院料３",E27="37 一般病棟特別入院基本料"),IF(IF(I27="",22,I27)&lt;=180,"回復期_地域","慢性期"),"分類不能")))))))))),"分類不能")</f>
        <v/>
      </c>
      <c r="O27" s="230"/>
      <c r="Q27" s="423"/>
    </row>
    <row r="28" spans="1:17" s="234" customFormat="1" ht="21.75" customHeight="1" x14ac:dyDescent="0.4">
      <c r="A28" s="234">
        <v>19</v>
      </c>
      <c r="B28" s="227" t="str">
        <f t="shared" si="0"/>
        <v/>
      </c>
      <c r="C28" s="759" t="str">
        <f>+IF(様式２!B32="","",様式２!B32)</f>
        <v/>
      </c>
      <c r="D28" s="760"/>
      <c r="E28" s="232" t="str">
        <f>+IF($N$2=1,IF(様式５!G29="","",様式５!G29),IF($N$2=2,IF(様式６!G42="","",様式６!G42),""))</f>
        <v/>
      </c>
      <c r="F28" s="421" t="str">
        <f>+IF($N$2=1,IF(様式５!$J29="","",様式５!$J29),IF($N$2=2,IF(様式６!J42="","",様式６!J42),""))</f>
        <v/>
      </c>
      <c r="G28" s="379" t="str">
        <f>+IF(C28="","",IF(様式２!H32="","",様式２!H32/病棟機能確認票!F28))</f>
        <v/>
      </c>
      <c r="H28" s="379" t="str">
        <f>+IF(C28="","",IF(様式２!K32="","",様式２!K32/病棟機能確認票!F28))</f>
        <v/>
      </c>
      <c r="I28" s="379" t="str">
        <f>+IF(病棟機能確認票!C28="","",様式３!G25)</f>
        <v/>
      </c>
      <c r="J28" s="379" t="str">
        <f>+IF(C28="","",IF(様式４!D30="","",様式４!D30/$F28))</f>
        <v/>
      </c>
      <c r="K28" s="379" t="str">
        <f>+IF(C28="","",IF(様式４!E30="","",様式４!E30/$F28))</f>
        <v/>
      </c>
      <c r="L28" s="379" t="str">
        <f>+IF(C28="","",IF(様式４!F30="","",様式４!F30/$F28))</f>
        <v/>
      </c>
      <c r="M28" s="381" t="str">
        <f>+IF(C28="","",IF(様式４!G30="","",様式４!G30/$F28))</f>
        <v/>
      </c>
      <c r="N28" s="257" t="str">
        <f t="shared" si="1"/>
        <v/>
      </c>
      <c r="O28" s="230"/>
      <c r="Q28" s="423"/>
    </row>
    <row r="29" spans="1:17" s="234" customFormat="1" ht="21.75" customHeight="1" x14ac:dyDescent="0.4">
      <c r="A29" s="234">
        <v>20</v>
      </c>
      <c r="B29" s="227" t="str">
        <f t="shared" si="0"/>
        <v/>
      </c>
      <c r="C29" s="759" t="str">
        <f>+IF(様式２!B33="","",様式２!B33)</f>
        <v/>
      </c>
      <c r="D29" s="760"/>
      <c r="E29" s="232" t="str">
        <f>+IF($N$2=1,IF(様式５!G30="","",様式５!G30),IF($N$2=2,IF(様式６!G43="","",様式６!G43),""))</f>
        <v/>
      </c>
      <c r="F29" s="421" t="str">
        <f>+IF($N$2=1,IF(様式５!$J30="","",様式５!$J30),IF($N$2=2,IF(様式６!J43="","",様式６!J43),""))</f>
        <v/>
      </c>
      <c r="G29" s="379" t="str">
        <f>+IF(C29="","",IF(様式２!H33="","",様式２!H33/病棟機能確認票!F29))</f>
        <v/>
      </c>
      <c r="H29" s="379" t="str">
        <f>+IF(C29="","",IF(様式２!K33="","",様式２!K33/病棟機能確認票!F29))</f>
        <v/>
      </c>
      <c r="I29" s="379" t="str">
        <f>+IF(病棟機能確認票!C29="","",様式３!G26)</f>
        <v/>
      </c>
      <c r="J29" s="379" t="str">
        <f>+IF(C29="","",IF(様式４!D31="","",様式４!D31/$F29))</f>
        <v/>
      </c>
      <c r="K29" s="379" t="str">
        <f>+IF(C29="","",IF(様式４!E31="","",様式４!E31/$F29))</f>
        <v/>
      </c>
      <c r="L29" s="379" t="str">
        <f>+IF(C29="","",IF(様式４!F31="","",様式４!F31/$F29))</f>
        <v/>
      </c>
      <c r="M29" s="381" t="str">
        <f>+IF(C29="","",IF(様式４!G31="","",様式４!G31/$F29))</f>
        <v/>
      </c>
      <c r="N29" s="257" t="str">
        <f t="shared" si="1"/>
        <v/>
      </c>
      <c r="O29" s="230"/>
      <c r="Q29" s="423"/>
    </row>
    <row r="30" spans="1:17" s="234" customFormat="1" ht="21.75" customHeight="1" x14ac:dyDescent="0.4">
      <c r="A30" s="234">
        <v>21</v>
      </c>
      <c r="B30" s="227" t="str">
        <f t="shared" si="0"/>
        <v/>
      </c>
      <c r="C30" s="759" t="str">
        <f>+IF(様式２!B34="","",様式２!B34)</f>
        <v/>
      </c>
      <c r="D30" s="760"/>
      <c r="E30" s="232" t="str">
        <f>+IF($N$2=1,IF(様式５!G31="","",様式５!G31),IF($N$2=2,IF(様式６!G44="","",様式６!G44),""))</f>
        <v/>
      </c>
      <c r="F30" s="421" t="str">
        <f>+IF($N$2=1,IF(様式５!$J31="","",様式５!$J31),IF($N$2=2,IF(様式６!J44="","",様式６!J44),""))</f>
        <v/>
      </c>
      <c r="G30" s="379" t="str">
        <f>+IF(C30="","",IF(様式２!H34="","",様式２!H34/病棟機能確認票!F30))</f>
        <v/>
      </c>
      <c r="H30" s="379" t="str">
        <f>+IF(C30="","",IF(様式２!K34="","",様式２!K34/病棟機能確認票!F30))</f>
        <v/>
      </c>
      <c r="I30" s="379" t="str">
        <f>+IF(病棟機能確認票!C30="","",様式３!G27)</f>
        <v/>
      </c>
      <c r="J30" s="379" t="str">
        <f>+IF(C30="","",IF(様式４!D32="","",様式４!D32/$F30))</f>
        <v/>
      </c>
      <c r="K30" s="379" t="str">
        <f>+IF(C30="","",IF(様式４!E32="","",様式４!E32/$F30))</f>
        <v/>
      </c>
      <c r="L30" s="379" t="str">
        <f>+IF(C30="","",IF(様式４!F32="","",様式４!F32/$F30))</f>
        <v/>
      </c>
      <c r="M30" s="381" t="str">
        <f>+IF(C30="","",IF(様式４!G32="","",様式４!G32/$F30))</f>
        <v/>
      </c>
      <c r="N30" s="257" t="str">
        <f t="shared" si="1"/>
        <v/>
      </c>
      <c r="O30" s="230"/>
      <c r="Q30" s="423"/>
    </row>
    <row r="31" spans="1:17" s="234" customFormat="1" ht="21.75" customHeight="1" x14ac:dyDescent="0.4">
      <c r="A31" s="234">
        <v>22</v>
      </c>
      <c r="B31" s="227" t="str">
        <f t="shared" si="0"/>
        <v/>
      </c>
      <c r="C31" s="759" t="str">
        <f>+IF(様式２!B35="","",様式２!B35)</f>
        <v/>
      </c>
      <c r="D31" s="760"/>
      <c r="E31" s="232" t="str">
        <f>+IF($N$2=1,IF(様式５!G32="","",様式５!G32),IF($N$2=2,IF(様式６!G45="","",様式６!G45),""))</f>
        <v/>
      </c>
      <c r="F31" s="421" t="str">
        <f>+IF($N$2=1,IF(様式５!$J32="","",様式５!$J32),IF($N$2=2,IF(様式６!J45="","",様式６!J45),""))</f>
        <v/>
      </c>
      <c r="G31" s="379" t="str">
        <f>+IF(C31="","",IF(様式２!H35="","",様式２!H35/病棟機能確認票!F31))</f>
        <v/>
      </c>
      <c r="H31" s="379" t="str">
        <f>+IF(C31="","",IF(様式２!K35="","",様式２!K35/病棟機能確認票!F31))</f>
        <v/>
      </c>
      <c r="I31" s="379" t="str">
        <f>+IF(病棟機能確認票!C31="","",様式３!G28)</f>
        <v/>
      </c>
      <c r="J31" s="379" t="str">
        <f>+IF(C31="","",IF(様式４!D33="","",様式４!D33/$F31))</f>
        <v/>
      </c>
      <c r="K31" s="379" t="str">
        <f>+IF(C31="","",IF(様式４!E33="","",様式４!E33/$F31))</f>
        <v/>
      </c>
      <c r="L31" s="379" t="str">
        <f>+IF(C31="","",IF(様式４!F33="","",様式４!F33/$F31))</f>
        <v/>
      </c>
      <c r="M31" s="381" t="str">
        <f>+IF(C31="","",IF(様式４!G33="","",様式４!G33/$F31))</f>
        <v/>
      </c>
      <c r="N31" s="257" t="str">
        <f t="shared" si="1"/>
        <v/>
      </c>
      <c r="O31" s="230"/>
      <c r="Q31" s="423"/>
    </row>
    <row r="32" spans="1:17" s="234" customFormat="1" ht="21.75" customHeight="1" x14ac:dyDescent="0.4">
      <c r="A32" s="234">
        <v>23</v>
      </c>
      <c r="B32" s="227" t="str">
        <f t="shared" si="0"/>
        <v/>
      </c>
      <c r="C32" s="759" t="str">
        <f>+IF(様式２!B36="","",様式２!B36)</f>
        <v/>
      </c>
      <c r="D32" s="760"/>
      <c r="E32" s="232" t="str">
        <f>+IF($N$2=1,IF(様式５!G33="","",様式５!G33),IF($N$2=2,IF(様式６!G46="","",様式６!G46),""))</f>
        <v/>
      </c>
      <c r="F32" s="421" t="str">
        <f>+IF($N$2=1,IF(様式５!$J33="","",様式５!$J33),IF($N$2=2,IF(様式６!J46="","",様式６!J46),""))</f>
        <v/>
      </c>
      <c r="G32" s="379" t="str">
        <f>+IF(C32="","",IF(様式２!H36="","",様式２!H36/病棟機能確認票!F32))</f>
        <v/>
      </c>
      <c r="H32" s="379" t="str">
        <f>+IF(C32="","",IF(様式２!K36="","",様式２!K36/病棟機能確認票!F32))</f>
        <v/>
      </c>
      <c r="I32" s="379" t="str">
        <f>+IF(病棟機能確認票!C32="","",様式３!G29)</f>
        <v/>
      </c>
      <c r="J32" s="379" t="str">
        <f>+IF(C32="","",IF(様式４!D34="","",様式４!D34/$F32))</f>
        <v/>
      </c>
      <c r="K32" s="379" t="str">
        <f>+IF(C32="","",IF(様式４!E34="","",様式４!E34/$F32))</f>
        <v/>
      </c>
      <c r="L32" s="379" t="str">
        <f>+IF(C32="","",IF(様式４!F34="","",様式４!F34/$F32))</f>
        <v/>
      </c>
      <c r="M32" s="381" t="str">
        <f>+IF(C32="","",IF(様式４!G34="","",様式４!G34/$F32))</f>
        <v/>
      </c>
      <c r="N32" s="257" t="str">
        <f t="shared" si="1"/>
        <v/>
      </c>
      <c r="O32" s="230"/>
      <c r="Q32" s="423"/>
    </row>
    <row r="33" spans="1:17" s="234" customFormat="1" ht="21.75" customHeight="1" x14ac:dyDescent="0.4">
      <c r="A33" s="234">
        <v>24</v>
      </c>
      <c r="B33" s="227" t="str">
        <f t="shared" si="0"/>
        <v/>
      </c>
      <c r="C33" s="759" t="str">
        <f>+IF(様式２!B37="","",様式２!B37)</f>
        <v/>
      </c>
      <c r="D33" s="760"/>
      <c r="E33" s="232" t="str">
        <f>+IF($N$2=1,IF(様式５!G34="","",様式５!G34),IF($N$2=2,IF(様式６!G47="","",様式６!G47),""))</f>
        <v/>
      </c>
      <c r="F33" s="421" t="str">
        <f>+IF($N$2=1,IF(様式５!$J34="","",様式５!$J34),IF($N$2=2,IF(様式６!J47="","",様式６!J47),""))</f>
        <v/>
      </c>
      <c r="G33" s="379" t="str">
        <f>+IF(C33="","",IF(様式２!H37="","",様式２!H37/病棟機能確認票!F33))</f>
        <v/>
      </c>
      <c r="H33" s="379" t="str">
        <f>+IF(C33="","",IF(様式２!K37="","",様式２!K37/病棟機能確認票!F33))</f>
        <v/>
      </c>
      <c r="I33" s="379" t="str">
        <f>+IF(病棟機能確認票!C33="","",様式３!G30)</f>
        <v/>
      </c>
      <c r="J33" s="379" t="str">
        <f>+IF(C33="","",IF(様式４!D35="","",様式４!D35/$F33))</f>
        <v/>
      </c>
      <c r="K33" s="379" t="str">
        <f>+IF(C33="","",IF(様式４!E35="","",様式４!E35/$F33))</f>
        <v/>
      </c>
      <c r="L33" s="379" t="str">
        <f>+IF(C33="","",IF(様式４!F35="","",様式４!F35/$F33))</f>
        <v/>
      </c>
      <c r="M33" s="381" t="str">
        <f>+IF(C33="","",IF(様式４!G35="","",様式４!G35/$F33))</f>
        <v/>
      </c>
      <c r="N33" s="257" t="str">
        <f t="shared" si="1"/>
        <v/>
      </c>
      <c r="O33" s="230"/>
      <c r="Q33" s="423"/>
    </row>
    <row r="34" spans="1:17" s="234" customFormat="1" ht="21.75" customHeight="1" x14ac:dyDescent="0.4">
      <c r="A34" s="234">
        <v>25</v>
      </c>
      <c r="B34" s="227" t="str">
        <f t="shared" si="0"/>
        <v/>
      </c>
      <c r="C34" s="759" t="str">
        <f>+IF(様式２!B38="","",様式２!B38)</f>
        <v/>
      </c>
      <c r="D34" s="760"/>
      <c r="E34" s="232" t="str">
        <f>+IF($N$2=1,IF(様式５!G35="","",様式５!G35),IF($N$2=2,IF(様式６!G48="","",様式６!G48),""))</f>
        <v/>
      </c>
      <c r="F34" s="421" t="str">
        <f>+IF($N$2=1,IF(様式５!$J35="","",様式５!$J35),IF($N$2=2,IF(様式６!J48="","",様式６!J48),""))</f>
        <v/>
      </c>
      <c r="G34" s="379" t="str">
        <f>+IF(C34="","",IF(様式２!H38="","",様式２!H38/病棟機能確認票!F34))</f>
        <v/>
      </c>
      <c r="H34" s="379" t="str">
        <f>+IF(C34="","",IF(様式２!K38="","",様式２!K38/病棟機能確認票!F34))</f>
        <v/>
      </c>
      <c r="I34" s="379" t="str">
        <f>+IF(病棟機能確認票!C34="","",様式３!G31)</f>
        <v/>
      </c>
      <c r="J34" s="379" t="str">
        <f>+IF(C34="","",IF(様式４!D36="","",様式４!D36/$F34))</f>
        <v/>
      </c>
      <c r="K34" s="379" t="str">
        <f>+IF(C34="","",IF(様式４!E36="","",様式４!E36/$F34))</f>
        <v/>
      </c>
      <c r="L34" s="379" t="str">
        <f>+IF(C34="","",IF(様式４!F36="","",様式４!F36/$F34))</f>
        <v/>
      </c>
      <c r="M34" s="381" t="str">
        <f>+IF(C34="","",IF(様式４!G36="","",様式４!G36/$F34))</f>
        <v/>
      </c>
      <c r="N34" s="257" t="str">
        <f t="shared" si="1"/>
        <v/>
      </c>
      <c r="O34" s="230"/>
      <c r="Q34" s="423"/>
    </row>
    <row r="35" spans="1:17" s="234" customFormat="1" ht="21.75" customHeight="1" x14ac:dyDescent="0.4">
      <c r="A35" s="234">
        <v>26</v>
      </c>
      <c r="B35" s="227" t="str">
        <f t="shared" si="0"/>
        <v/>
      </c>
      <c r="C35" s="759" t="str">
        <f>+IF(様式２!B39="","",様式２!B39)</f>
        <v/>
      </c>
      <c r="D35" s="760"/>
      <c r="E35" s="232" t="str">
        <f>+IF($N$2=1,IF(様式５!G36="","",様式５!G36),IF($N$2=2,IF(様式６!G49="","",様式６!G49),""))</f>
        <v/>
      </c>
      <c r="F35" s="421" t="str">
        <f>+IF($N$2=1,IF(様式５!$J36="","",様式５!$J36),IF($N$2=2,IF(様式６!J49="","",様式６!J49),""))</f>
        <v/>
      </c>
      <c r="G35" s="379" t="str">
        <f>+IF(C35="","",IF(様式２!H39="","",様式２!H39/病棟機能確認票!F35))</f>
        <v/>
      </c>
      <c r="H35" s="379" t="str">
        <f>+IF(C35="","",IF(様式２!K39="","",様式２!K39/病棟機能確認票!F35))</f>
        <v/>
      </c>
      <c r="I35" s="379" t="str">
        <f>+IF(病棟機能確認票!C35="","",様式３!G32)</f>
        <v/>
      </c>
      <c r="J35" s="379" t="str">
        <f>+IF(C35="","",IF(様式４!D37="","",様式４!D37/$F35))</f>
        <v/>
      </c>
      <c r="K35" s="379" t="str">
        <f>+IF(C35="","",IF(様式４!E37="","",様式４!E37/$F35))</f>
        <v/>
      </c>
      <c r="L35" s="379" t="str">
        <f>+IF(C35="","",IF(様式４!F37="","",様式４!F37/$F35))</f>
        <v/>
      </c>
      <c r="M35" s="381" t="str">
        <f>+IF(C35="","",IF(様式４!G37="","",様式４!G37/$F35))</f>
        <v/>
      </c>
      <c r="N35" s="257" t="str">
        <f t="shared" si="1"/>
        <v/>
      </c>
      <c r="O35" s="230"/>
      <c r="Q35" s="423"/>
    </row>
    <row r="36" spans="1:17" s="234" customFormat="1" ht="21.75" customHeight="1" x14ac:dyDescent="0.4">
      <c r="A36" s="234">
        <v>27</v>
      </c>
      <c r="B36" s="227" t="str">
        <f t="shared" si="0"/>
        <v/>
      </c>
      <c r="C36" s="759" t="str">
        <f>+IF(様式２!B40="","",様式２!B40)</f>
        <v/>
      </c>
      <c r="D36" s="760"/>
      <c r="E36" s="232" t="str">
        <f>+IF($N$2=1,IF(様式５!G37="","",様式５!G37),IF($N$2=2,IF(様式６!G50="","",様式６!G50),""))</f>
        <v/>
      </c>
      <c r="F36" s="421" t="str">
        <f>+IF($N$2=1,IF(様式５!$J37="","",様式５!$J37),IF($N$2=2,IF(様式６!J50="","",様式６!J50),""))</f>
        <v/>
      </c>
      <c r="G36" s="379" t="str">
        <f>+IF(C36="","",IF(様式２!H40="","",様式２!H40/病棟機能確認票!F36))</f>
        <v/>
      </c>
      <c r="H36" s="379" t="str">
        <f>+IF(C36="","",IF(様式２!K40="","",様式２!K40/病棟機能確認票!F36))</f>
        <v/>
      </c>
      <c r="I36" s="379" t="str">
        <f>+IF(病棟機能確認票!C36="","",様式３!G33)</f>
        <v/>
      </c>
      <c r="J36" s="379" t="str">
        <f>+IF(C36="","",IF(様式４!D38="","",様式４!D38/$F36))</f>
        <v/>
      </c>
      <c r="K36" s="379" t="str">
        <f>+IF(C36="","",IF(様式４!E38="","",様式４!E38/$F36))</f>
        <v/>
      </c>
      <c r="L36" s="379" t="str">
        <f>+IF(C36="","",IF(様式４!F38="","",様式４!F38/$F36))</f>
        <v/>
      </c>
      <c r="M36" s="381" t="str">
        <f>+IF(C36="","",IF(様式４!G38="","",様式４!G38/$F36))</f>
        <v/>
      </c>
      <c r="N36" s="257" t="str">
        <f t="shared" si="1"/>
        <v/>
      </c>
      <c r="O36" s="230"/>
      <c r="Q36" s="423"/>
    </row>
    <row r="37" spans="1:17" s="234" customFormat="1" ht="21.75" customHeight="1" x14ac:dyDescent="0.4">
      <c r="A37" s="234">
        <v>28</v>
      </c>
      <c r="B37" s="227" t="str">
        <f t="shared" si="0"/>
        <v/>
      </c>
      <c r="C37" s="759" t="str">
        <f>+IF(様式２!B41="","",様式２!B41)</f>
        <v/>
      </c>
      <c r="D37" s="760"/>
      <c r="E37" s="232" t="str">
        <f>+IF($N$2=1,IF(様式５!G38="","",様式５!G38),IF($N$2=2,IF(様式６!G51="","",様式６!G51),""))</f>
        <v/>
      </c>
      <c r="F37" s="421" t="str">
        <f>+IF($N$2=1,IF(様式５!$J38="","",様式５!$J38),IF($N$2=2,IF(様式６!J51="","",様式６!J51),""))</f>
        <v/>
      </c>
      <c r="G37" s="379" t="str">
        <f>+IF(C37="","",IF(様式２!H41="","",様式２!H41/病棟機能確認票!F37))</f>
        <v/>
      </c>
      <c r="H37" s="379" t="str">
        <f>+IF(C37="","",IF(様式２!K41="","",様式２!K41/病棟機能確認票!F37))</f>
        <v/>
      </c>
      <c r="I37" s="379" t="str">
        <f>+IF(病棟機能確認票!C37="","",様式３!G34)</f>
        <v/>
      </c>
      <c r="J37" s="379" t="str">
        <f>+IF(C37="","",IF(様式４!D39="","",様式４!D39/$F37))</f>
        <v/>
      </c>
      <c r="K37" s="379" t="str">
        <f>+IF(C37="","",IF(様式４!E39="","",様式４!E39/$F37))</f>
        <v/>
      </c>
      <c r="L37" s="379" t="str">
        <f>+IF(C37="","",IF(様式４!F39="","",様式４!F39/$F37))</f>
        <v/>
      </c>
      <c r="M37" s="381" t="str">
        <f>+IF(C37="","",IF(様式４!G39="","",様式４!G39/$F37))</f>
        <v/>
      </c>
      <c r="N37" s="257" t="str">
        <f t="shared" si="1"/>
        <v/>
      </c>
      <c r="O37" s="230"/>
      <c r="Q37" s="423"/>
    </row>
    <row r="38" spans="1:17" s="234" customFormat="1" ht="21.75" customHeight="1" x14ac:dyDescent="0.4">
      <c r="A38" s="234">
        <v>29</v>
      </c>
      <c r="B38" s="227" t="str">
        <f t="shared" si="0"/>
        <v/>
      </c>
      <c r="C38" s="759" t="str">
        <f>+IF(様式２!B42="","",様式２!B42)</f>
        <v/>
      </c>
      <c r="D38" s="760"/>
      <c r="E38" s="232" t="str">
        <f>+IF($N$2=1,IF(様式５!G39="","",様式５!G39),IF($N$2=2,IF(様式６!G52="","",様式６!G52),""))</f>
        <v/>
      </c>
      <c r="F38" s="421" t="str">
        <f>+IF($N$2=1,IF(様式５!$J39="","",様式５!$J39),IF($N$2=2,IF(様式６!J52="","",様式６!J52),""))</f>
        <v/>
      </c>
      <c r="G38" s="379" t="str">
        <f>+IF(C38="","",IF(様式２!H42="","",様式２!H42/病棟機能確認票!F38))</f>
        <v/>
      </c>
      <c r="H38" s="379" t="str">
        <f>+IF(C38="","",IF(様式２!K42="","",様式２!K42/病棟機能確認票!F38))</f>
        <v/>
      </c>
      <c r="I38" s="379" t="str">
        <f>+IF(病棟機能確認票!C38="","",様式３!G35)</f>
        <v/>
      </c>
      <c r="J38" s="379" t="str">
        <f>+IF(C38="","",IF(様式４!D40="","",様式４!D40/$F38))</f>
        <v/>
      </c>
      <c r="K38" s="379" t="str">
        <f>+IF(C38="","",IF(様式４!E40="","",様式４!E40/$F38))</f>
        <v/>
      </c>
      <c r="L38" s="379" t="str">
        <f>+IF(C38="","",IF(様式４!F40="","",様式４!F40/$F38))</f>
        <v/>
      </c>
      <c r="M38" s="381" t="str">
        <f>+IF(C38="","",IF(様式４!G40="","",様式４!G40/$F38))</f>
        <v/>
      </c>
      <c r="N38" s="257" t="str">
        <f t="shared" si="1"/>
        <v/>
      </c>
      <c r="O38" s="230"/>
      <c r="Q38" s="423"/>
    </row>
    <row r="39" spans="1:17" s="234" customFormat="1" ht="21.75" customHeight="1" x14ac:dyDescent="0.4">
      <c r="A39" s="234">
        <v>30</v>
      </c>
      <c r="B39" s="227" t="str">
        <f t="shared" si="0"/>
        <v/>
      </c>
      <c r="C39" s="759" t="str">
        <f>+IF(様式２!B43="","",様式２!B43)</f>
        <v/>
      </c>
      <c r="D39" s="760"/>
      <c r="E39" s="232" t="str">
        <f>+IF($N$2=1,IF(様式５!G40="","",様式５!G40),IF($N$2=2,IF(様式６!G53="","",様式６!G53),""))</f>
        <v/>
      </c>
      <c r="F39" s="421" t="str">
        <f>+IF($N$2=1,IF(様式５!$J40="","",様式５!$J40),IF($N$2=2,IF(様式６!J53="","",様式６!J53),""))</f>
        <v/>
      </c>
      <c r="G39" s="379" t="str">
        <f>+IF(C39="","",IF(様式２!H43="","",様式２!H43/病棟機能確認票!F39))</f>
        <v/>
      </c>
      <c r="H39" s="379" t="str">
        <f>+IF(C39="","",IF(様式２!K43="","",様式２!K43/病棟機能確認票!F39))</f>
        <v/>
      </c>
      <c r="I39" s="379" t="str">
        <f>+IF(病棟機能確認票!C39="","",様式３!G36)</f>
        <v/>
      </c>
      <c r="J39" s="379" t="str">
        <f>+IF(C39="","",IF(様式４!D41="","",様式４!D41/$F39))</f>
        <v/>
      </c>
      <c r="K39" s="379" t="str">
        <f>+IF(C39="","",IF(様式４!E41="","",様式４!E41/$F39))</f>
        <v/>
      </c>
      <c r="L39" s="379" t="str">
        <f>+IF(C39="","",IF(様式４!F41="","",様式４!F41/$F39))</f>
        <v/>
      </c>
      <c r="M39" s="381" t="str">
        <f>+IF(C39="","",IF(様式４!G41="","",様式４!G41/$F39))</f>
        <v/>
      </c>
      <c r="N39" s="257" t="str">
        <f t="shared" si="1"/>
        <v/>
      </c>
      <c r="O39" s="230"/>
      <c r="Q39" s="423"/>
    </row>
    <row r="40" spans="1:17" s="234" customFormat="1" ht="21.75" customHeight="1" x14ac:dyDescent="0.4">
      <c r="A40" s="234">
        <v>31</v>
      </c>
      <c r="B40" s="227" t="str">
        <f t="shared" si="0"/>
        <v/>
      </c>
      <c r="C40" s="759" t="str">
        <f>+IF(様式２!B44="","",様式２!B44)</f>
        <v/>
      </c>
      <c r="D40" s="760"/>
      <c r="E40" s="232" t="str">
        <f>+IF($N$2=1,IF(様式５!G41="","",様式５!G41),IF($N$2=2,IF(様式６!G54="","",様式６!G54),""))</f>
        <v/>
      </c>
      <c r="F40" s="421" t="str">
        <f>+IF($N$2=1,IF(様式５!$J41="","",様式５!$J41),IF($N$2=2,IF(様式６!J54="","",様式６!J54),""))</f>
        <v/>
      </c>
      <c r="G40" s="379" t="str">
        <f>+IF(C40="","",IF(様式２!H44="","",様式２!H44/病棟機能確認票!F40))</f>
        <v/>
      </c>
      <c r="H40" s="379" t="str">
        <f>+IF(C40="","",IF(様式２!K44="","",様式２!K44/病棟機能確認票!F40))</f>
        <v/>
      </c>
      <c r="I40" s="379" t="str">
        <f>+IF(病棟機能確認票!C40="","",様式３!G37)</f>
        <v/>
      </c>
      <c r="J40" s="379" t="str">
        <f>+IF(C40="","",IF(様式４!D42="","",様式４!D42/$F40))</f>
        <v/>
      </c>
      <c r="K40" s="379" t="str">
        <f>+IF(C40="","",IF(様式４!E42="","",様式４!E42/$F40))</f>
        <v/>
      </c>
      <c r="L40" s="379" t="str">
        <f>+IF(C40="","",IF(様式４!F42="","",様式４!F42/$F40))</f>
        <v/>
      </c>
      <c r="M40" s="381" t="str">
        <f>+IF(C40="","",IF(様式４!G42="","",様式４!G42/$F40))</f>
        <v/>
      </c>
      <c r="N40" s="257" t="str">
        <f t="shared" si="1"/>
        <v/>
      </c>
      <c r="O40" s="230"/>
      <c r="Q40" s="423"/>
    </row>
    <row r="41" spans="1:17" s="234" customFormat="1" ht="21.75" customHeight="1" x14ac:dyDescent="0.4">
      <c r="A41" s="234">
        <v>32</v>
      </c>
      <c r="B41" s="227" t="str">
        <f t="shared" si="0"/>
        <v/>
      </c>
      <c r="C41" s="759" t="str">
        <f>+IF(様式２!B45="","",様式２!B45)</f>
        <v/>
      </c>
      <c r="D41" s="760"/>
      <c r="E41" s="232" t="str">
        <f>+IF($N$2=1,IF(様式５!G42="","",様式５!G42),IF($N$2=2,IF(様式６!G55="","",様式６!G55),""))</f>
        <v/>
      </c>
      <c r="F41" s="421" t="str">
        <f>+IF($N$2=1,IF(様式５!$J42="","",様式５!$J42),IF($N$2=2,IF(様式６!J55="","",様式６!J55),""))</f>
        <v/>
      </c>
      <c r="G41" s="379" t="str">
        <f>+IF(C41="","",IF(様式２!H45="","",様式２!H45/病棟機能確認票!F41))</f>
        <v/>
      </c>
      <c r="H41" s="379" t="str">
        <f>+IF(C41="","",IF(様式２!K45="","",様式２!K45/病棟機能確認票!F41))</f>
        <v/>
      </c>
      <c r="I41" s="379" t="str">
        <f>+IF(病棟機能確認票!C41="","",様式３!G38)</f>
        <v/>
      </c>
      <c r="J41" s="379" t="str">
        <f>+IF(C41="","",IF(様式４!D43="","",様式４!D43/$F41))</f>
        <v/>
      </c>
      <c r="K41" s="379" t="str">
        <f>+IF(C41="","",IF(様式４!E43="","",様式４!E43/$F41))</f>
        <v/>
      </c>
      <c r="L41" s="379" t="str">
        <f>+IF(C41="","",IF(様式４!F43="","",様式４!F43/$F41))</f>
        <v/>
      </c>
      <c r="M41" s="381" t="str">
        <f>+IF(C41="","",IF(様式４!G43="","",様式４!G43/$F41))</f>
        <v/>
      </c>
      <c r="N41" s="257" t="str">
        <f t="shared" si="1"/>
        <v/>
      </c>
      <c r="O41" s="230"/>
      <c r="Q41" s="423"/>
    </row>
    <row r="42" spans="1:17" s="234" customFormat="1" ht="21.75" customHeight="1" x14ac:dyDescent="0.4">
      <c r="A42" s="234">
        <v>33</v>
      </c>
      <c r="B42" s="227" t="str">
        <f t="shared" si="0"/>
        <v/>
      </c>
      <c r="C42" s="759" t="str">
        <f>+IF(様式２!B46="","",様式２!B46)</f>
        <v/>
      </c>
      <c r="D42" s="760"/>
      <c r="E42" s="232" t="str">
        <f>+IF($N$2=1,IF(様式５!G43="","",様式５!G43),IF($N$2=2,IF(様式６!G56="","",様式６!G56),""))</f>
        <v/>
      </c>
      <c r="F42" s="421" t="str">
        <f>+IF($N$2=1,IF(様式５!$J43="","",様式５!$J43),IF($N$2=2,IF(様式６!J56="","",様式６!J56),""))</f>
        <v/>
      </c>
      <c r="G42" s="379" t="str">
        <f>+IF(C42="","",IF(様式２!H46="","",様式２!H46/病棟機能確認票!F42))</f>
        <v/>
      </c>
      <c r="H42" s="379" t="str">
        <f>+IF(C42="","",IF(様式２!K46="","",様式２!K46/病棟機能確認票!F42))</f>
        <v/>
      </c>
      <c r="I42" s="379" t="str">
        <f>+IF(病棟機能確認票!C42="","",様式３!G39)</f>
        <v/>
      </c>
      <c r="J42" s="379" t="str">
        <f>+IF(C42="","",IF(様式４!D44="","",様式４!D44/$F42))</f>
        <v/>
      </c>
      <c r="K42" s="379" t="str">
        <f>+IF(C42="","",IF(様式４!E44="","",様式４!E44/$F42))</f>
        <v/>
      </c>
      <c r="L42" s="379" t="str">
        <f>+IF(C42="","",IF(様式４!F44="","",様式４!F44/$F42))</f>
        <v/>
      </c>
      <c r="M42" s="381" t="str">
        <f>+IF(C42="","",IF(様式４!G44="","",様式４!G44/$F42))</f>
        <v/>
      </c>
      <c r="N42" s="257" t="str">
        <f t="shared" si="1"/>
        <v/>
      </c>
      <c r="O42" s="230"/>
      <c r="Q42" s="423"/>
    </row>
    <row r="43" spans="1:17" s="234" customFormat="1" ht="21.75" customHeight="1" x14ac:dyDescent="0.4">
      <c r="A43" s="234">
        <v>34</v>
      </c>
      <c r="B43" s="227" t="str">
        <f t="shared" si="0"/>
        <v/>
      </c>
      <c r="C43" s="759" t="str">
        <f>+IF(様式２!B47="","",様式２!B47)</f>
        <v/>
      </c>
      <c r="D43" s="760"/>
      <c r="E43" s="232" t="str">
        <f>+IF($N$2=1,IF(様式５!G44="","",様式５!G44),IF($N$2=2,IF(様式６!G57="","",様式６!G57),""))</f>
        <v/>
      </c>
      <c r="F43" s="421" t="str">
        <f>+IF($N$2=1,IF(様式５!$J44="","",様式５!$J44),IF($N$2=2,IF(様式６!J57="","",様式６!J57),""))</f>
        <v/>
      </c>
      <c r="G43" s="379" t="str">
        <f>+IF(C43="","",IF(様式２!H47="","",様式２!H47/病棟機能確認票!F43))</f>
        <v/>
      </c>
      <c r="H43" s="379" t="str">
        <f>+IF(C43="","",IF(様式２!K47="","",様式２!K47/病棟機能確認票!F43))</f>
        <v/>
      </c>
      <c r="I43" s="379" t="str">
        <f>+IF(病棟機能確認票!C43="","",様式３!G40)</f>
        <v/>
      </c>
      <c r="J43" s="379" t="str">
        <f>+IF(C43="","",IF(様式４!D45="","",様式４!D45/$F43))</f>
        <v/>
      </c>
      <c r="K43" s="379" t="str">
        <f>+IF(C43="","",IF(様式４!E45="","",様式４!E45/$F43))</f>
        <v/>
      </c>
      <c r="L43" s="379" t="str">
        <f>+IF(C43="","",IF(様式４!F45="","",様式４!F45/$F43))</f>
        <v/>
      </c>
      <c r="M43" s="381" t="str">
        <f>+IF(C43="","",IF(様式４!G45="","",様式４!G45/$F43))</f>
        <v/>
      </c>
      <c r="N43" s="257" t="str">
        <f t="shared" si="1"/>
        <v/>
      </c>
      <c r="O43" s="230"/>
      <c r="Q43" s="423"/>
    </row>
    <row r="44" spans="1:17" s="234" customFormat="1" ht="21.75" customHeight="1" x14ac:dyDescent="0.4">
      <c r="A44" s="234">
        <v>35</v>
      </c>
      <c r="B44" s="227" t="str">
        <f t="shared" si="0"/>
        <v/>
      </c>
      <c r="C44" s="759" t="str">
        <f>+IF(様式２!B48="","",様式２!B48)</f>
        <v/>
      </c>
      <c r="D44" s="760"/>
      <c r="E44" s="232" t="str">
        <f>+IF($N$2=1,IF(様式５!G45="","",様式５!G45),IF($N$2=2,IF(様式６!G58="","",様式６!G58),""))</f>
        <v/>
      </c>
      <c r="F44" s="421" t="str">
        <f>+IF($N$2=1,IF(様式５!$J45="","",様式５!$J45),IF($N$2=2,IF(様式６!J58="","",様式６!J58),""))</f>
        <v/>
      </c>
      <c r="G44" s="379" t="str">
        <f>+IF(C44="","",IF(様式２!H48="","",様式２!H48/病棟機能確認票!F44))</f>
        <v/>
      </c>
      <c r="H44" s="379" t="str">
        <f>+IF(C44="","",IF(様式２!K48="","",様式２!K48/病棟機能確認票!F44))</f>
        <v/>
      </c>
      <c r="I44" s="379" t="str">
        <f>+IF(病棟機能確認票!C44="","",様式３!G41)</f>
        <v/>
      </c>
      <c r="J44" s="379" t="str">
        <f>+IF(C44="","",IF(様式４!D46="","",様式４!D46/$F44))</f>
        <v/>
      </c>
      <c r="K44" s="379" t="str">
        <f>+IF(C44="","",IF(様式４!E46="","",様式４!E46/$F44))</f>
        <v/>
      </c>
      <c r="L44" s="379" t="str">
        <f>+IF(C44="","",IF(様式４!F46="","",様式４!F46/$F44))</f>
        <v/>
      </c>
      <c r="M44" s="381" t="str">
        <f>+IF(C44="","",IF(様式４!G46="","",様式４!G46/$F44))</f>
        <v/>
      </c>
      <c r="N44" s="257" t="str">
        <f t="shared" si="1"/>
        <v/>
      </c>
      <c r="O44" s="230"/>
      <c r="Q44" s="423"/>
    </row>
    <row r="45" spans="1:17" s="234" customFormat="1" ht="21.75" customHeight="1" x14ac:dyDescent="0.4">
      <c r="A45" s="234">
        <v>36</v>
      </c>
      <c r="B45" s="227" t="str">
        <f t="shared" si="0"/>
        <v/>
      </c>
      <c r="C45" s="759" t="str">
        <f>+IF(様式２!B49="","",様式２!B49)</f>
        <v/>
      </c>
      <c r="D45" s="760"/>
      <c r="E45" s="232" t="str">
        <f>+IF($N$2=1,IF(様式５!G46="","",様式５!G46),IF($N$2=2,IF(様式６!G59="","",様式６!G59),""))</f>
        <v/>
      </c>
      <c r="F45" s="421" t="str">
        <f>+IF($N$2=1,IF(様式５!$J46="","",様式５!$J46),IF($N$2=2,IF(様式６!J59="","",様式６!J59),""))</f>
        <v/>
      </c>
      <c r="G45" s="379" t="str">
        <f>+IF(C45="","",IF(様式２!H49="","",様式２!H49/病棟機能確認票!F45))</f>
        <v/>
      </c>
      <c r="H45" s="379" t="str">
        <f>+IF(C45="","",IF(様式２!K49="","",様式２!K49/病棟機能確認票!F45))</f>
        <v/>
      </c>
      <c r="I45" s="379" t="str">
        <f>+IF(病棟機能確認票!C45="","",様式３!G42)</f>
        <v/>
      </c>
      <c r="J45" s="379" t="str">
        <f>+IF(C45="","",IF(様式４!D47="","",様式４!D47/$F45))</f>
        <v/>
      </c>
      <c r="K45" s="379" t="str">
        <f>+IF(C45="","",IF(様式４!E47="","",様式４!E47/$F45))</f>
        <v/>
      </c>
      <c r="L45" s="379" t="str">
        <f>+IF(C45="","",IF(様式４!F47="","",様式４!F47/$F45))</f>
        <v/>
      </c>
      <c r="M45" s="381" t="str">
        <f>+IF(C45="","",IF(様式４!G47="","",様式４!G47/$F45))</f>
        <v/>
      </c>
      <c r="N45" s="257" t="str">
        <f t="shared" si="1"/>
        <v/>
      </c>
      <c r="O45" s="230"/>
      <c r="Q45" s="423"/>
    </row>
    <row r="46" spans="1:17" s="234" customFormat="1" ht="21.75" customHeight="1" x14ac:dyDescent="0.4">
      <c r="A46" s="234">
        <v>37</v>
      </c>
      <c r="B46" s="227" t="str">
        <f t="shared" si="0"/>
        <v/>
      </c>
      <c r="C46" s="759" t="str">
        <f>+IF(様式２!B50="","",様式２!B50)</f>
        <v/>
      </c>
      <c r="D46" s="760"/>
      <c r="E46" s="232" t="str">
        <f>+IF($N$2=1,IF(様式５!G47="","",様式５!G47),IF($N$2=2,IF(様式６!G60="","",様式６!G60),""))</f>
        <v/>
      </c>
      <c r="F46" s="421" t="str">
        <f>+IF($N$2=1,IF(様式５!$J47="","",様式５!$J47),IF($N$2=2,IF(様式６!J60="","",様式６!J60),""))</f>
        <v/>
      </c>
      <c r="G46" s="379" t="str">
        <f>+IF(C46="","",IF(様式２!H50="","",様式２!H50/病棟機能確認票!F46))</f>
        <v/>
      </c>
      <c r="H46" s="379" t="str">
        <f>+IF(C46="","",IF(様式２!K50="","",様式２!K50/病棟機能確認票!F46))</f>
        <v/>
      </c>
      <c r="I46" s="379" t="str">
        <f>+IF(病棟機能確認票!C46="","",様式３!G43)</f>
        <v/>
      </c>
      <c r="J46" s="379" t="str">
        <f>+IF(C46="","",IF(様式４!D48="","",様式４!D48/$F46))</f>
        <v/>
      </c>
      <c r="K46" s="379" t="str">
        <f>+IF(C46="","",IF(様式４!E48="","",様式４!E48/$F46))</f>
        <v/>
      </c>
      <c r="L46" s="379" t="str">
        <f>+IF(C46="","",IF(様式４!F48="","",様式４!F48/$F46))</f>
        <v/>
      </c>
      <c r="M46" s="381" t="str">
        <f>+IF(C46="","",IF(様式４!G48="","",様式４!G48/$F46))</f>
        <v/>
      </c>
      <c r="N46" s="257" t="str">
        <f t="shared" si="1"/>
        <v/>
      </c>
      <c r="O46" s="230"/>
      <c r="Q46" s="423"/>
    </row>
    <row r="47" spans="1:17" s="234" customFormat="1" ht="21.75" customHeight="1" x14ac:dyDescent="0.4">
      <c r="A47" s="234">
        <v>38</v>
      </c>
      <c r="B47" s="227" t="str">
        <f t="shared" si="0"/>
        <v/>
      </c>
      <c r="C47" s="759" t="str">
        <f>+IF(様式２!B51="","",様式２!B51)</f>
        <v/>
      </c>
      <c r="D47" s="760"/>
      <c r="E47" s="232" t="str">
        <f>+IF($N$2=1,IF(様式５!G48="","",様式５!G48),IF($N$2=2,IF(様式６!G61="","",様式６!G61),""))</f>
        <v/>
      </c>
      <c r="F47" s="421" t="str">
        <f>+IF($N$2=1,IF(様式５!$J48="","",様式５!$J48),IF($N$2=2,IF(様式６!J61="","",様式６!J61),""))</f>
        <v/>
      </c>
      <c r="G47" s="379" t="str">
        <f>+IF(C47="","",IF(様式２!H51="","",様式２!H51/病棟機能確認票!F47))</f>
        <v/>
      </c>
      <c r="H47" s="379" t="str">
        <f>+IF(C47="","",IF(様式２!K51="","",様式２!K51/病棟機能確認票!F47))</f>
        <v/>
      </c>
      <c r="I47" s="379" t="str">
        <f>+IF(病棟機能確認票!C47="","",様式３!G44)</f>
        <v/>
      </c>
      <c r="J47" s="379" t="str">
        <f>+IF(C47="","",IF(様式４!D49="","",様式４!D49/$F47))</f>
        <v/>
      </c>
      <c r="K47" s="379" t="str">
        <f>+IF(C47="","",IF(様式４!E49="","",様式４!E49/$F47))</f>
        <v/>
      </c>
      <c r="L47" s="379" t="str">
        <f>+IF(C47="","",IF(様式４!F49="","",様式４!F49/$F47))</f>
        <v/>
      </c>
      <c r="M47" s="381" t="str">
        <f>+IF(C47="","",IF(様式４!G49="","",様式４!G49/$F47))</f>
        <v/>
      </c>
      <c r="N47" s="257" t="str">
        <f t="shared" si="1"/>
        <v/>
      </c>
      <c r="O47" s="230"/>
      <c r="Q47" s="423"/>
    </row>
    <row r="48" spans="1:17" s="234" customFormat="1" ht="21.75" customHeight="1" x14ac:dyDescent="0.4">
      <c r="A48" s="234">
        <v>39</v>
      </c>
      <c r="B48" s="227" t="str">
        <f t="shared" si="0"/>
        <v/>
      </c>
      <c r="C48" s="759" t="str">
        <f>+IF(様式２!B52="","",様式２!B52)</f>
        <v/>
      </c>
      <c r="D48" s="760"/>
      <c r="E48" s="232" t="str">
        <f>+IF($N$2=1,IF(様式５!G49="","",様式５!G49),IF($N$2=2,IF(様式６!G62="","",様式６!G62),""))</f>
        <v/>
      </c>
      <c r="F48" s="421" t="str">
        <f>+IF($N$2=1,IF(様式５!$J49="","",様式５!$J49),IF($N$2=2,IF(様式６!J62="","",様式６!J62),""))</f>
        <v/>
      </c>
      <c r="G48" s="379" t="str">
        <f>+IF(C48="","",IF(様式２!H52="","",様式２!H52/病棟機能確認票!F48))</f>
        <v/>
      </c>
      <c r="H48" s="379" t="str">
        <f>+IF(C48="","",IF(様式２!K52="","",様式２!K52/病棟機能確認票!F48))</f>
        <v/>
      </c>
      <c r="I48" s="379" t="str">
        <f>+IF(病棟機能確認票!C48="","",様式３!G45)</f>
        <v/>
      </c>
      <c r="J48" s="379" t="str">
        <f>+IF(C48="","",IF(様式４!D50="","",様式４!D50/$F48))</f>
        <v/>
      </c>
      <c r="K48" s="379" t="str">
        <f>+IF(C48="","",IF(様式４!E50="","",様式４!E50/$F48))</f>
        <v/>
      </c>
      <c r="L48" s="379" t="str">
        <f>+IF(C48="","",IF(様式４!F50="","",様式４!F50/$F48))</f>
        <v/>
      </c>
      <c r="M48" s="381" t="str">
        <f>+IF(C48="","",IF(様式４!G50="","",様式４!G50/$F48))</f>
        <v/>
      </c>
      <c r="N48" s="257" t="str">
        <f t="shared" si="1"/>
        <v/>
      </c>
      <c r="O48" s="230"/>
      <c r="Q48" s="423"/>
    </row>
    <row r="49" spans="1:17" s="234" customFormat="1" ht="21.75" customHeight="1" x14ac:dyDescent="0.4">
      <c r="A49" s="234">
        <v>40</v>
      </c>
      <c r="B49" s="227" t="str">
        <f t="shared" si="0"/>
        <v/>
      </c>
      <c r="C49" s="759" t="str">
        <f>+IF(様式２!B53="","",様式２!B53)</f>
        <v/>
      </c>
      <c r="D49" s="760"/>
      <c r="E49" s="232" t="str">
        <f>+IF($N$2=1,IF(様式５!G50="","",様式５!G50),IF($N$2=2,IF(様式６!G63="","",様式６!G63),""))</f>
        <v/>
      </c>
      <c r="F49" s="421" t="str">
        <f>+IF($N$2=1,IF(様式５!$J50="","",様式５!$J50),IF($N$2=2,IF(様式６!J63="","",様式６!J63),""))</f>
        <v/>
      </c>
      <c r="G49" s="379" t="str">
        <f>+IF(C49="","",IF(様式２!H53="","",様式２!H53/病棟機能確認票!F49))</f>
        <v/>
      </c>
      <c r="H49" s="379" t="str">
        <f>+IF(C49="","",IF(様式２!K53="","",様式２!K53/病棟機能確認票!F49))</f>
        <v/>
      </c>
      <c r="I49" s="379" t="str">
        <f>+IF(病棟機能確認票!C49="","",様式３!G46)</f>
        <v/>
      </c>
      <c r="J49" s="379" t="str">
        <f>+IF(C49="","",IF(様式４!D51="","",様式４!D51/$F49))</f>
        <v/>
      </c>
      <c r="K49" s="379" t="str">
        <f>+IF(C49="","",IF(様式４!E51="","",様式４!E51/$F49))</f>
        <v/>
      </c>
      <c r="L49" s="379" t="str">
        <f>+IF(C49="","",IF(様式４!F51="","",様式４!F51/$F49))</f>
        <v/>
      </c>
      <c r="M49" s="381" t="str">
        <f>+IF(C49="","",IF(様式４!G51="","",様式４!G51/$F49))</f>
        <v/>
      </c>
      <c r="N49" s="257" t="str">
        <f t="shared" si="1"/>
        <v/>
      </c>
      <c r="O49" s="230"/>
      <c r="Q49" s="423"/>
    </row>
    <row r="50" spans="1:17" s="234" customFormat="1" ht="21.75" customHeight="1" x14ac:dyDescent="0.4">
      <c r="A50" s="234">
        <v>41</v>
      </c>
      <c r="B50" s="227" t="str">
        <f t="shared" si="0"/>
        <v/>
      </c>
      <c r="C50" s="759" t="str">
        <f>+IF(様式２!B54="","",様式２!B54)</f>
        <v/>
      </c>
      <c r="D50" s="760"/>
      <c r="E50" s="232" t="str">
        <f>+IF($N$2=1,IF(様式５!G51="","",様式５!G51),IF($N$2=2,IF(様式６!G64="","",様式６!G64),""))</f>
        <v/>
      </c>
      <c r="F50" s="421" t="str">
        <f>+IF($N$2=1,IF(様式５!$J51="","",様式５!$J51),IF($N$2=2,IF(様式６!J64="","",様式６!J64),""))</f>
        <v/>
      </c>
      <c r="G50" s="379" t="str">
        <f>+IF(C50="","",IF(様式２!H54="","",様式２!H54/病棟機能確認票!F50))</f>
        <v/>
      </c>
      <c r="H50" s="379" t="str">
        <f>+IF(C50="","",IF(様式２!K54="","",様式２!K54/病棟機能確認票!F50))</f>
        <v/>
      </c>
      <c r="I50" s="379" t="str">
        <f>+IF(病棟機能確認票!C50="","",様式３!G47)</f>
        <v/>
      </c>
      <c r="J50" s="379" t="str">
        <f>+IF(C50="","",IF(様式４!D52="","",様式４!D52/$F50))</f>
        <v/>
      </c>
      <c r="K50" s="379" t="str">
        <f>+IF(C50="","",IF(様式４!E52="","",様式４!E52/$F50))</f>
        <v/>
      </c>
      <c r="L50" s="379" t="str">
        <f>+IF(C50="","",IF(様式４!F52="","",様式４!F52/$F50))</f>
        <v/>
      </c>
      <c r="M50" s="381" t="str">
        <f>+IF(C50="","",IF(様式４!G52="","",様式４!G52/$F50))</f>
        <v/>
      </c>
      <c r="N50" s="257" t="str">
        <f t="shared" si="1"/>
        <v/>
      </c>
      <c r="O50" s="230"/>
      <c r="Q50" s="423"/>
    </row>
    <row r="51" spans="1:17" s="234" customFormat="1" ht="21.75" customHeight="1" x14ac:dyDescent="0.4">
      <c r="A51" s="234">
        <v>42</v>
      </c>
      <c r="B51" s="227" t="str">
        <f t="shared" si="0"/>
        <v/>
      </c>
      <c r="C51" s="759" t="str">
        <f>+IF(様式２!B55="","",様式２!B55)</f>
        <v/>
      </c>
      <c r="D51" s="760"/>
      <c r="E51" s="232" t="str">
        <f>+IF($N$2=1,IF(様式５!G52="","",様式５!G52),IF($N$2=2,IF(様式６!G65="","",様式６!G65),""))</f>
        <v/>
      </c>
      <c r="F51" s="421" t="str">
        <f>+IF($N$2=1,IF(様式５!$J52="","",様式５!$J52),IF($N$2=2,IF(様式６!J65="","",様式６!J65),""))</f>
        <v/>
      </c>
      <c r="G51" s="379" t="str">
        <f>+IF(C51="","",IF(様式２!H55="","",様式２!H55/病棟機能確認票!F51))</f>
        <v/>
      </c>
      <c r="H51" s="379" t="str">
        <f>+IF(C51="","",IF(様式２!K55="","",様式２!K55/病棟機能確認票!F51))</f>
        <v/>
      </c>
      <c r="I51" s="379" t="str">
        <f>+IF(病棟機能確認票!C51="","",様式３!G48)</f>
        <v/>
      </c>
      <c r="J51" s="379" t="str">
        <f>+IF(C51="","",IF(様式４!D53="","",様式４!D53/$F51))</f>
        <v/>
      </c>
      <c r="K51" s="379" t="str">
        <f>+IF(C51="","",IF(様式４!E53="","",様式４!E53/$F51))</f>
        <v/>
      </c>
      <c r="L51" s="379" t="str">
        <f>+IF(C51="","",IF(様式４!F53="","",様式４!F53/$F51))</f>
        <v/>
      </c>
      <c r="M51" s="381" t="str">
        <f>+IF(C51="","",IF(様式４!G53="","",様式４!G53/$F51))</f>
        <v/>
      </c>
      <c r="N51" s="257" t="str">
        <f t="shared" si="1"/>
        <v/>
      </c>
      <c r="O51" s="230"/>
      <c r="Q51" s="423"/>
    </row>
    <row r="52" spans="1:17" s="234" customFormat="1" ht="21.75" customHeight="1" x14ac:dyDescent="0.4">
      <c r="A52" s="234">
        <v>43</v>
      </c>
      <c r="B52" s="227" t="str">
        <f t="shared" si="0"/>
        <v/>
      </c>
      <c r="C52" s="759" t="str">
        <f>+IF(様式２!B56="","",様式２!B56)</f>
        <v/>
      </c>
      <c r="D52" s="760"/>
      <c r="E52" s="232" t="str">
        <f>+IF($N$2=1,IF(様式５!G53="","",様式５!G53),IF($N$2=2,IF(様式６!G66="","",様式６!G66),""))</f>
        <v/>
      </c>
      <c r="F52" s="421" t="str">
        <f>+IF($N$2=1,IF(様式５!$J53="","",様式５!$J53),IF($N$2=2,IF(様式６!J66="","",様式６!J66),""))</f>
        <v/>
      </c>
      <c r="G52" s="379" t="str">
        <f>+IF(C52="","",IF(様式２!H56="","",様式２!H56/病棟機能確認票!F52))</f>
        <v/>
      </c>
      <c r="H52" s="379" t="str">
        <f>+IF(C52="","",IF(様式２!K56="","",様式２!K56/病棟機能確認票!F52))</f>
        <v/>
      </c>
      <c r="I52" s="379" t="str">
        <f>+IF(病棟機能確認票!C52="","",様式３!G49)</f>
        <v/>
      </c>
      <c r="J52" s="379" t="str">
        <f>+IF(C52="","",IF(様式４!D54="","",様式４!D54/$F52))</f>
        <v/>
      </c>
      <c r="K52" s="379" t="str">
        <f>+IF(C52="","",IF(様式４!E54="","",様式４!E54/$F52))</f>
        <v/>
      </c>
      <c r="L52" s="379" t="str">
        <f>+IF(C52="","",IF(様式４!F54="","",様式４!F54/$F52))</f>
        <v/>
      </c>
      <c r="M52" s="381" t="str">
        <f>+IF(C52="","",IF(様式４!G54="","",様式４!G54/$F52))</f>
        <v/>
      </c>
      <c r="N52" s="257" t="str">
        <f t="shared" si="1"/>
        <v/>
      </c>
      <c r="O52" s="230"/>
      <c r="Q52" s="423"/>
    </row>
    <row r="53" spans="1:17" s="234" customFormat="1" ht="21.75" customHeight="1" x14ac:dyDescent="0.4">
      <c r="A53" s="234">
        <v>44</v>
      </c>
      <c r="B53" s="227" t="str">
        <f t="shared" si="0"/>
        <v/>
      </c>
      <c r="C53" s="759" t="str">
        <f>+IF(様式２!B57="","",様式２!B57)</f>
        <v/>
      </c>
      <c r="D53" s="760"/>
      <c r="E53" s="232" t="str">
        <f>+IF($N$2=1,IF(様式５!G54="","",様式５!G54),IF($N$2=2,IF(様式６!G67="","",様式６!G67),""))</f>
        <v/>
      </c>
      <c r="F53" s="421" t="str">
        <f>+IF($N$2=1,IF(様式５!$J54="","",様式５!$J54),IF($N$2=2,IF(様式６!J67="","",様式６!J67),""))</f>
        <v/>
      </c>
      <c r="G53" s="379" t="str">
        <f>+IF(C53="","",IF(様式２!H57="","",様式２!H57/病棟機能確認票!F53))</f>
        <v/>
      </c>
      <c r="H53" s="379" t="str">
        <f>+IF(C53="","",IF(様式２!K57="","",様式２!K57/病棟機能確認票!F53))</f>
        <v/>
      </c>
      <c r="I53" s="379" t="str">
        <f>+IF(病棟機能確認票!C53="","",様式３!G50)</f>
        <v/>
      </c>
      <c r="J53" s="379" t="str">
        <f>+IF(C53="","",IF(様式４!D55="","",様式４!D55/$F53))</f>
        <v/>
      </c>
      <c r="K53" s="379" t="str">
        <f>+IF(C53="","",IF(様式４!E55="","",様式４!E55/$F53))</f>
        <v/>
      </c>
      <c r="L53" s="379" t="str">
        <f>+IF(C53="","",IF(様式４!F55="","",様式４!F55/$F53))</f>
        <v/>
      </c>
      <c r="M53" s="381" t="str">
        <f>+IF(C53="","",IF(様式４!G55="","",様式４!G55/$F53))</f>
        <v/>
      </c>
      <c r="N53" s="257" t="str">
        <f t="shared" si="1"/>
        <v/>
      </c>
      <c r="O53" s="230"/>
      <c r="Q53" s="423"/>
    </row>
    <row r="54" spans="1:17" s="234" customFormat="1" ht="21.75" customHeight="1" x14ac:dyDescent="0.4">
      <c r="A54" s="234">
        <v>45</v>
      </c>
      <c r="B54" s="227" t="str">
        <f t="shared" si="0"/>
        <v/>
      </c>
      <c r="C54" s="759" t="str">
        <f>+IF(様式２!B58="","",様式２!B58)</f>
        <v/>
      </c>
      <c r="D54" s="760"/>
      <c r="E54" s="232" t="str">
        <f>+IF($N$2=1,IF(様式５!G55="","",様式５!G55),IF($N$2=2,IF(様式６!G68="","",様式６!G68),""))</f>
        <v/>
      </c>
      <c r="F54" s="421" t="str">
        <f>+IF($N$2=1,IF(様式５!$J55="","",様式５!$J55),IF($N$2=2,IF(様式６!J68="","",様式６!J68),""))</f>
        <v/>
      </c>
      <c r="G54" s="379" t="str">
        <f>+IF(C54="","",IF(様式２!H58="","",様式２!H58/病棟機能確認票!F54))</f>
        <v/>
      </c>
      <c r="H54" s="379" t="str">
        <f>+IF(C54="","",IF(様式２!K58="","",様式２!K58/病棟機能確認票!F54))</f>
        <v/>
      </c>
      <c r="I54" s="379" t="str">
        <f>+IF(病棟機能確認票!C54="","",様式３!G51)</f>
        <v/>
      </c>
      <c r="J54" s="379" t="str">
        <f>+IF(C54="","",IF(様式４!D56="","",様式４!D56/$F54))</f>
        <v/>
      </c>
      <c r="K54" s="379" t="str">
        <f>+IF(C54="","",IF(様式４!E56="","",様式４!E56/$F54))</f>
        <v/>
      </c>
      <c r="L54" s="379" t="str">
        <f>+IF(C54="","",IF(様式４!F56="","",様式４!F56/$F54))</f>
        <v/>
      </c>
      <c r="M54" s="381" t="str">
        <f>+IF(C54="","",IF(様式４!G56="","",様式４!G56/$F54))</f>
        <v/>
      </c>
      <c r="N54" s="257" t="str">
        <f t="shared" si="1"/>
        <v/>
      </c>
      <c r="O54" s="230"/>
      <c r="Q54" s="423"/>
    </row>
    <row r="55" spans="1:17" s="234" customFormat="1" ht="21.75" customHeight="1" x14ac:dyDescent="0.4">
      <c r="A55" s="234">
        <v>46</v>
      </c>
      <c r="B55" s="227" t="str">
        <f t="shared" si="0"/>
        <v/>
      </c>
      <c r="C55" s="759" t="str">
        <f>+IF(様式２!B59="","",様式２!B59)</f>
        <v/>
      </c>
      <c r="D55" s="760"/>
      <c r="E55" s="232" t="str">
        <f>+IF($N$2=1,IF(様式５!G56="","",様式５!G56),IF($N$2=2,IF(様式６!G69="","",様式６!G69),""))</f>
        <v/>
      </c>
      <c r="F55" s="421" t="str">
        <f>+IF($N$2=1,IF(様式５!$J56="","",様式５!$J56),IF($N$2=2,IF(様式６!J69="","",様式６!J69),""))</f>
        <v/>
      </c>
      <c r="G55" s="379" t="str">
        <f>+IF(C55="","",IF(様式２!H59="","",様式２!H59/病棟機能確認票!F55))</f>
        <v/>
      </c>
      <c r="H55" s="379" t="str">
        <f>+IF(C55="","",IF(様式２!K59="","",様式２!K59/病棟機能確認票!F55))</f>
        <v/>
      </c>
      <c r="I55" s="379" t="str">
        <f>+IF(病棟機能確認票!C55="","",様式３!G52)</f>
        <v/>
      </c>
      <c r="J55" s="379" t="str">
        <f>+IF(C55="","",IF(様式４!D57="","",様式４!D57/$F55))</f>
        <v/>
      </c>
      <c r="K55" s="379" t="str">
        <f>+IF(C55="","",IF(様式４!E57="","",様式４!E57/$F55))</f>
        <v/>
      </c>
      <c r="L55" s="379" t="str">
        <f>+IF(C55="","",IF(様式４!F57="","",様式４!F57/$F55))</f>
        <v/>
      </c>
      <c r="M55" s="381" t="str">
        <f>+IF(C55="","",IF(様式４!G57="","",様式４!G57/$F55))</f>
        <v/>
      </c>
      <c r="N55" s="257" t="str">
        <f t="shared" si="1"/>
        <v/>
      </c>
      <c r="O55" s="230"/>
      <c r="Q55" s="423"/>
    </row>
    <row r="56" spans="1:17" s="234" customFormat="1" ht="21.75" customHeight="1" x14ac:dyDescent="0.4">
      <c r="A56" s="234">
        <v>47</v>
      </c>
      <c r="B56" s="227" t="str">
        <f t="shared" si="0"/>
        <v/>
      </c>
      <c r="C56" s="759" t="str">
        <f>+IF(様式２!B60="","",様式２!B60)</f>
        <v/>
      </c>
      <c r="D56" s="760"/>
      <c r="E56" s="232" t="str">
        <f>+IF($N$2=1,IF(様式５!G57="","",様式５!G57),IF($N$2=2,IF(様式６!G70="","",様式６!G70),""))</f>
        <v/>
      </c>
      <c r="F56" s="421" t="str">
        <f>+IF($N$2=1,IF(様式５!$J57="","",様式５!$J57),IF($N$2=2,IF(様式６!J70="","",様式６!J70),""))</f>
        <v/>
      </c>
      <c r="G56" s="379" t="str">
        <f>+IF(C56="","",IF(様式２!H60="","",様式２!H60/病棟機能確認票!F56))</f>
        <v/>
      </c>
      <c r="H56" s="379" t="str">
        <f>+IF(C56="","",IF(様式２!K60="","",様式２!K60/病棟機能確認票!F56))</f>
        <v/>
      </c>
      <c r="I56" s="379" t="str">
        <f>+IF(病棟機能確認票!C56="","",様式３!G53)</f>
        <v/>
      </c>
      <c r="J56" s="379" t="str">
        <f>+IF(C56="","",IF(様式４!D58="","",様式４!D58/$F56))</f>
        <v/>
      </c>
      <c r="K56" s="379" t="str">
        <f>+IF(C56="","",IF(様式４!E58="","",様式４!E58/$F56))</f>
        <v/>
      </c>
      <c r="L56" s="379" t="str">
        <f>+IF(C56="","",IF(様式４!F58="","",様式４!F58/$F56))</f>
        <v/>
      </c>
      <c r="M56" s="381" t="str">
        <f>+IF(C56="","",IF(様式４!G58="","",様式４!G58/$F56))</f>
        <v/>
      </c>
      <c r="N56" s="257" t="str">
        <f t="shared" si="1"/>
        <v/>
      </c>
      <c r="O56" s="230"/>
      <c r="Q56" s="423"/>
    </row>
    <row r="57" spans="1:17" s="234" customFormat="1" ht="21.75" customHeight="1" x14ac:dyDescent="0.4">
      <c r="A57" s="234">
        <v>48</v>
      </c>
      <c r="B57" s="227" t="str">
        <f t="shared" si="0"/>
        <v/>
      </c>
      <c r="C57" s="759" t="str">
        <f>+IF(様式２!B61="","",様式２!B61)</f>
        <v/>
      </c>
      <c r="D57" s="760"/>
      <c r="E57" s="232" t="str">
        <f>+IF($N$2=1,IF(様式５!G58="","",様式５!G58),IF($N$2=2,IF(様式６!G71="","",様式６!G71),""))</f>
        <v/>
      </c>
      <c r="F57" s="421" t="str">
        <f>+IF($N$2=1,IF(様式５!$J58="","",様式５!$J58),IF($N$2=2,IF(様式６!J71="","",様式６!J71),""))</f>
        <v/>
      </c>
      <c r="G57" s="379" t="str">
        <f>+IF(C57="","",IF(様式２!H61="","",様式２!H61/病棟機能確認票!F57))</f>
        <v/>
      </c>
      <c r="H57" s="379" t="str">
        <f>+IF(C57="","",IF(様式２!K61="","",様式２!K61/病棟機能確認票!F57))</f>
        <v/>
      </c>
      <c r="I57" s="379" t="str">
        <f>+IF(病棟機能確認票!C57="","",様式３!G54)</f>
        <v/>
      </c>
      <c r="J57" s="379" t="str">
        <f>+IF(C57="","",IF(様式４!D59="","",様式４!D59/$F57))</f>
        <v/>
      </c>
      <c r="K57" s="379" t="str">
        <f>+IF(C57="","",IF(様式４!E59="","",様式４!E59/$F57))</f>
        <v/>
      </c>
      <c r="L57" s="379" t="str">
        <f>+IF(C57="","",IF(様式４!F59="","",様式４!F59/$F57))</f>
        <v/>
      </c>
      <c r="M57" s="381" t="str">
        <f>+IF(C57="","",IF(様式４!G59="","",様式４!G59/$F57))</f>
        <v/>
      </c>
      <c r="N57" s="257" t="str">
        <f t="shared" si="1"/>
        <v/>
      </c>
      <c r="O57" s="230"/>
      <c r="Q57" s="423"/>
    </row>
    <row r="58" spans="1:17" s="234" customFormat="1" ht="21.75" customHeight="1" x14ac:dyDescent="0.4">
      <c r="A58" s="234">
        <v>49</v>
      </c>
      <c r="B58" s="227" t="str">
        <f t="shared" si="0"/>
        <v/>
      </c>
      <c r="C58" s="759" t="str">
        <f>+IF(様式２!B62="","",様式２!B62)</f>
        <v/>
      </c>
      <c r="D58" s="760"/>
      <c r="E58" s="232" t="str">
        <f>+IF($N$2=1,IF(様式５!G59="","",様式５!G59),IF($N$2=2,IF(様式６!G72="","",様式６!G72),""))</f>
        <v/>
      </c>
      <c r="F58" s="421" t="str">
        <f>+IF($N$2=1,IF(様式５!$J59="","",様式５!$J59),IF($N$2=2,IF(様式６!J72="","",様式６!J72),""))</f>
        <v/>
      </c>
      <c r="G58" s="379" t="str">
        <f>+IF(C58="","",IF(様式２!H62="","",様式２!H62/病棟機能確認票!F58))</f>
        <v/>
      </c>
      <c r="H58" s="379" t="str">
        <f>+IF(C58="","",IF(様式２!K62="","",様式２!K62/病棟機能確認票!F58))</f>
        <v/>
      </c>
      <c r="I58" s="379" t="str">
        <f>+IF(病棟機能確認票!C58="","",様式３!G55)</f>
        <v/>
      </c>
      <c r="J58" s="379" t="str">
        <f>+IF(C58="","",IF(様式４!D60="","",様式４!D60/$F58))</f>
        <v/>
      </c>
      <c r="K58" s="379" t="str">
        <f>+IF(C58="","",IF(様式４!E60="","",様式４!E60/$F58))</f>
        <v/>
      </c>
      <c r="L58" s="379" t="str">
        <f>+IF(C58="","",IF(様式４!F60="","",様式４!F60/$F58))</f>
        <v/>
      </c>
      <c r="M58" s="381" t="str">
        <f>+IF(C58="","",IF(様式４!G60="","",様式４!G60/$F58))</f>
        <v/>
      </c>
      <c r="N58" s="257" t="str">
        <f t="shared" si="1"/>
        <v/>
      </c>
      <c r="O58" s="230"/>
      <c r="Q58" s="423"/>
    </row>
    <row r="59" spans="1:17" s="234" customFormat="1" ht="21.75" customHeight="1" thickBot="1" x14ac:dyDescent="0.45">
      <c r="A59" s="234">
        <v>50</v>
      </c>
      <c r="B59" s="227" t="str">
        <f t="shared" si="0"/>
        <v/>
      </c>
      <c r="C59" s="761" t="str">
        <f>+IF(様式２!B63="","",様式２!B63)</f>
        <v/>
      </c>
      <c r="D59" s="762"/>
      <c r="E59" s="235" t="str">
        <f>+IF($N$2=1,IF(様式５!G60="","",様式５!G60),IF($N$2=2,IF(様式６!G73="","",様式６!G73),""))</f>
        <v/>
      </c>
      <c r="F59" s="422" t="str">
        <f>+IF($N$2=1,IF(様式５!$J60="","",様式５!$J60),IF($N$2=2,IF(様式６!J73="","",様式６!J73),""))</f>
        <v/>
      </c>
      <c r="G59" s="382" t="str">
        <f>+IF(C59="","",IF(様式２!H63="","",様式２!H63/病棟機能確認票!F59))</f>
        <v/>
      </c>
      <c r="H59" s="382" t="str">
        <f>+IF(C59="","",IF(様式２!K63="","",様式２!K63/病棟機能確認票!F59))</f>
        <v/>
      </c>
      <c r="I59" s="382" t="str">
        <f>+IF(病棟機能確認票!C59="","",様式３!G56)</f>
        <v/>
      </c>
      <c r="J59" s="382" t="str">
        <f>+IF(C59="","",IF(様式４!D61="","",様式４!D61/$F59))</f>
        <v/>
      </c>
      <c r="K59" s="382" t="str">
        <f>+IF(C59="","",IF(様式４!E61="","",様式４!E61/$F59))</f>
        <v/>
      </c>
      <c r="L59" s="382" t="str">
        <f>+IF(C59="","",IF(様式４!F61="","",様式４!F61/$F59))</f>
        <v/>
      </c>
      <c r="M59" s="383" t="str">
        <f>+IF(C59="","",IF(様式４!G61="","",様式４!G61/$F59))</f>
        <v/>
      </c>
      <c r="N59" s="258" t="str">
        <f t="shared" si="1"/>
        <v/>
      </c>
      <c r="O59" s="230"/>
      <c r="Q59" s="423"/>
    </row>
    <row r="60" spans="1:17" s="222" customFormat="1" ht="39.4" customHeight="1" x14ac:dyDescent="0.4">
      <c r="C60" s="236"/>
      <c r="D60" s="236"/>
      <c r="E60" s="236"/>
      <c r="F60" s="236"/>
      <c r="G60" s="236"/>
      <c r="H60" s="236"/>
      <c r="Q60" s="424"/>
    </row>
    <row r="61" spans="1:17" s="222" customFormat="1" ht="19.5" x14ac:dyDescent="0.4">
      <c r="C61" s="236"/>
      <c r="D61" s="236"/>
      <c r="E61" s="236"/>
      <c r="F61" s="236"/>
      <c r="G61" s="236"/>
      <c r="H61" s="236"/>
      <c r="Q61" s="424"/>
    </row>
    <row r="62" spans="1:17" s="237" customFormat="1" ht="42" customHeight="1" x14ac:dyDescent="0.4">
      <c r="C62" s="781" t="s">
        <v>1184</v>
      </c>
      <c r="D62" s="781"/>
      <c r="E62" s="781"/>
      <c r="F62" s="781"/>
      <c r="G62" s="781"/>
      <c r="H62" s="781"/>
      <c r="I62" s="781"/>
      <c r="J62" s="781"/>
      <c r="K62" s="781"/>
      <c r="L62" s="781"/>
      <c r="M62" s="781"/>
      <c r="N62" s="781"/>
      <c r="O62" s="781"/>
      <c r="Q62" s="425"/>
    </row>
    <row r="63" spans="1:17" s="364" customFormat="1" ht="28.5" customHeight="1" x14ac:dyDescent="0.4">
      <c r="C63" s="765" t="s">
        <v>1209</v>
      </c>
      <c r="D63" s="765"/>
      <c r="E63" s="765"/>
      <c r="F63" s="765"/>
      <c r="G63" s="765"/>
      <c r="H63" s="765"/>
      <c r="I63" s="765"/>
      <c r="J63" s="765"/>
      <c r="K63" s="765"/>
      <c r="L63" s="765"/>
      <c r="M63" s="765"/>
      <c r="N63" s="765"/>
      <c r="O63" s="765"/>
      <c r="Q63" s="426"/>
    </row>
    <row r="64" spans="1:17" s="364" customFormat="1" ht="28.5" customHeight="1" x14ac:dyDescent="0.4">
      <c r="C64" s="765" t="s">
        <v>1207</v>
      </c>
      <c r="D64" s="765"/>
      <c r="E64" s="765"/>
      <c r="F64" s="765"/>
      <c r="G64" s="765"/>
      <c r="H64" s="765"/>
      <c r="I64" s="765"/>
      <c r="J64" s="765"/>
      <c r="K64" s="765"/>
      <c r="L64" s="765"/>
      <c r="M64" s="765"/>
      <c r="N64" s="765"/>
      <c r="O64" s="765"/>
      <c r="Q64" s="426"/>
    </row>
    <row r="65" spans="3:17" s="222" customFormat="1" ht="44.25" customHeight="1" x14ac:dyDescent="0.4">
      <c r="C65" s="223"/>
      <c r="D65" s="223"/>
      <c r="E65" s="223"/>
      <c r="F65" s="223"/>
      <c r="G65" s="223"/>
      <c r="H65" s="223"/>
      <c r="I65" s="223"/>
      <c r="J65" s="223"/>
      <c r="K65" s="223"/>
      <c r="Q65" s="424"/>
    </row>
    <row r="66" spans="3:17" s="231" customFormat="1" ht="42.75" customHeight="1" x14ac:dyDescent="0.4">
      <c r="D66" s="766" t="s">
        <v>1185</v>
      </c>
      <c r="E66" s="766"/>
      <c r="F66" s="766"/>
      <c r="Q66" s="423"/>
    </row>
    <row r="67" spans="3:17" s="231" customFormat="1" ht="42.75" customHeight="1" x14ac:dyDescent="0.4">
      <c r="D67" s="767" t="s">
        <v>1186</v>
      </c>
      <c r="E67" s="767"/>
      <c r="F67" s="238" t="e">
        <f>+IF(様式１!$F$48="○",(SUMIFS(様式５!$J$11:$J$60,様式５!$E$11:$E$60,"高度急性期")+SUMIFS(様式５!$J$11:$J$60,様式５!$E$11:$E$60,"急性期"))/(様式５!$J$61-SUMIFS(様式５!$J$11:$J$60,様式５!$E$11:$E$60,"休棟中")),(SUMIFS(様式６!$J$24:$J$73,様式６!$E$24:$E$73,"高度急性期")+SUMIFS(様式６!$J$24:$J$73,様式６!$E$24:$E$73,"急性期"))/(様式６!$J$74-SUMIFS(様式６!$J$24:$J$73,様式６!$E$24:$E$73,"休棟中")))</f>
        <v>#DIV/0!</v>
      </c>
      <c r="Q67" s="423"/>
    </row>
    <row r="68" spans="3:17" s="231" customFormat="1" ht="42.75" customHeight="1" x14ac:dyDescent="0.4">
      <c r="D68" s="767" t="s">
        <v>1187</v>
      </c>
      <c r="E68" s="767"/>
      <c r="F68" s="238" t="e">
        <f>+IF(様式１!$F$48="○",SUMIFS(様式５!$J$11:$J$60,様式５!$E$11:$E$60,"高度急性期")/(様式５!$J$61-SUMIFS(様式５!$J$11:$J$60,様式５!$E$11:$E$60,"休棟中")),SUMIFS(様式６!$J$24:$J$73,様式６!$E$24:$E$73,"高度急性期")/(様式６!$J$74-SUMIFS(様式６!$J$24:$J$73,様式６!$E$24:$E$73,"休棟中")))</f>
        <v>#DIV/0!</v>
      </c>
      <c r="Q68" s="423"/>
    </row>
    <row r="69" spans="3:17" s="231" customFormat="1" ht="42.75" customHeight="1" x14ac:dyDescent="0.4">
      <c r="D69" s="767" t="s">
        <v>1188</v>
      </c>
      <c r="E69" s="767"/>
      <c r="F69" s="238" t="e">
        <f>+IF(様式１!$F$48="○",SUMIFS(様式５!$J$11:$J$60,様式５!$E$11:$E$60,"急性期")/(様式５!$J$61-SUMIFS(様式５!$J$11:$J$60,様式５!$E$11:$E$60,"休棟中")),SUMIFS(様式６!$J$24:$J$73,様式６!$E$24:$E$73,"急性期")/(様式６!$J$74-SUMIFS(様式６!$J$24:$J$73,様式６!$E$24:$E$73,"休棟中")))</f>
        <v>#DIV/0!</v>
      </c>
      <c r="Q69" s="423"/>
    </row>
    <row r="70" spans="3:17" s="231" customFormat="1" ht="42.75" customHeight="1" x14ac:dyDescent="0.4">
      <c r="D70" s="767" t="s">
        <v>1189</v>
      </c>
      <c r="E70" s="767"/>
      <c r="F70" s="238" t="e">
        <f>F71+F72</f>
        <v>#DIV/0!</v>
      </c>
      <c r="Q70" s="423"/>
    </row>
    <row r="71" spans="3:17" s="231" customFormat="1" ht="42.75" customHeight="1" x14ac:dyDescent="0.4">
      <c r="D71" s="767" t="s">
        <v>1190</v>
      </c>
      <c r="E71" s="767"/>
      <c r="F71" s="238" t="e">
        <f>+IF(様式１!$F$48="○",SUMIFS(様式５!$J$11:$J$60,様式５!$E$11:$E$60,"回復期_地域")/(様式５!$J$61-SUMIFS(様式５!$J$11:$J$60,様式５!$E$11:$E$60,"休棟中")),SUMIFS(様式６!$J$24:$J$73,様式６!$E$24:$E$73,"回復期_地域")/(様式６!$J$74-SUMIFS(様式６!$J$24:$J$73,様式６!$E$24:$E$73,"休棟中")))</f>
        <v>#DIV/0!</v>
      </c>
    </row>
    <row r="72" spans="3:17" s="231" customFormat="1" ht="42.75" customHeight="1" x14ac:dyDescent="0.4">
      <c r="D72" s="767" t="s">
        <v>1191</v>
      </c>
      <c r="E72" s="767"/>
      <c r="F72" s="238" t="e">
        <f>+IF(様式１!$F$48="○",SUMIFS(様式５!$J$11:$J$60,様式５!$E$11:$E$60,"回復期_リハ")/(様式５!$J$61-SUMIFS(様式５!$J$11:$J$60,様式５!$E$11:$E$60,"休棟中")),SUMIFS(様式６!$J$24:$J$73,様式６!$E$24:$E$73,"回復期_リハ")/(様式６!$J$74-SUMIFS(様式６!$J$24:$J$73,様式６!$E$24:$E$73,"休棟中")))</f>
        <v>#DIV/0!</v>
      </c>
    </row>
    <row r="73" spans="3:17" s="231" customFormat="1" ht="42.75" customHeight="1" x14ac:dyDescent="0.4">
      <c r="D73" s="767" t="s">
        <v>1192</v>
      </c>
      <c r="E73" s="767"/>
      <c r="F73" s="238" t="e">
        <f>+IF(様式１!$F$48="○",SUMIFS(様式５!$J$11:$J$60,様式５!$E$11:$E$60,"慢性期")/(様式５!$J$61-SUMIFS(様式５!$J$11:$J$60,様式５!$E$11:$E$60,"休棟中")),SUMIFS(様式６!$J$24:$J$73,様式６!$E$24:$E$73,"慢性期")/(様式６!$J$74-SUMIFS(様式６!$J$24:$J$73,様式６!$E$24:$E$73,"休棟中")))</f>
        <v>#DIV/0!</v>
      </c>
    </row>
    <row r="74" spans="3:17" s="222" customFormat="1" ht="44.25" customHeight="1" thickBot="1" x14ac:dyDescent="0.45">
      <c r="C74" s="236"/>
      <c r="D74" s="236"/>
      <c r="E74" s="236"/>
      <c r="F74" s="236"/>
      <c r="G74" s="236"/>
      <c r="H74" s="236"/>
    </row>
    <row r="75" spans="3:17" s="222" customFormat="1" ht="66" customHeight="1" thickBot="1" x14ac:dyDescent="0.45">
      <c r="D75" s="369" t="s">
        <v>704</v>
      </c>
      <c r="E75" s="763" t="e">
        <f>+IF(OR(様式１!K3=病棟機能確認票!D77,様式１!K3=病棟機能確認票!D78,様式１!K3=病棟機能確認票!D79,様式１!K3=病棟機能確認票!D80,様式１!K3=病棟機能確認票!D81,様式１!K3=病棟機能確認票!D82,様式１!K3=病棟機能確認票!D83),"特定機能病院",IF(病棟機能確認票!F67&gt;=0.9,"急性期病院",IF(AND(病棟機能確認票!F67&gt;0,F67&lt;0.9),"急性期ケアミックス型病院",IF(F71&gt;=0.9,"地域急性期病院",IF(F72&gt;=0.9,"回復期リハビリ病院",IF(F73&gt;=0.9,"慢性期病院","後方支援ケアミックス型病院"))))))</f>
        <v>#DIV/0!</v>
      </c>
      <c r="F75" s="764"/>
    </row>
    <row r="76" spans="3:17" s="222" customFormat="1" ht="13.15" customHeight="1" x14ac:dyDescent="0.4">
      <c r="C76" s="236"/>
      <c r="D76" s="236"/>
      <c r="E76" s="236"/>
      <c r="F76" s="236"/>
      <c r="G76" s="236"/>
      <c r="H76" s="236"/>
    </row>
    <row r="77" spans="3:17" s="222" customFormat="1" ht="19.5" x14ac:dyDescent="0.4">
      <c r="C77" s="236"/>
      <c r="D77" s="239" t="s">
        <v>106</v>
      </c>
      <c r="E77" s="236"/>
      <c r="F77" s="236"/>
      <c r="G77" s="236"/>
      <c r="H77" s="236"/>
    </row>
    <row r="78" spans="3:17" s="222" customFormat="1" ht="19.5" x14ac:dyDescent="0.4">
      <c r="C78" s="236"/>
      <c r="D78" s="239" t="s">
        <v>107</v>
      </c>
      <c r="E78" s="236"/>
      <c r="F78" s="236"/>
      <c r="G78" s="236"/>
      <c r="H78" s="236"/>
    </row>
    <row r="79" spans="3:17" s="222" customFormat="1" ht="19.5" x14ac:dyDescent="0.4">
      <c r="C79" s="236"/>
      <c r="D79" s="239" t="s">
        <v>141</v>
      </c>
      <c r="E79" s="236"/>
      <c r="F79" s="236"/>
      <c r="G79" s="236"/>
      <c r="H79" s="236"/>
    </row>
    <row r="80" spans="3:17" s="222" customFormat="1" ht="19.5" x14ac:dyDescent="0.4">
      <c r="C80" s="236"/>
      <c r="D80" s="239" t="s">
        <v>186</v>
      </c>
      <c r="E80" s="236"/>
      <c r="F80" s="236"/>
      <c r="G80" s="236"/>
      <c r="H80" s="236"/>
    </row>
    <row r="81" spans="3:8" s="222" customFormat="1" ht="19.5" x14ac:dyDescent="0.4">
      <c r="C81" s="236"/>
      <c r="D81" s="239" t="s">
        <v>295</v>
      </c>
      <c r="E81" s="236"/>
      <c r="F81" s="236"/>
      <c r="G81" s="236"/>
      <c r="H81" s="236"/>
    </row>
    <row r="82" spans="3:8" s="222" customFormat="1" ht="19.5" x14ac:dyDescent="0.4">
      <c r="C82" s="236"/>
      <c r="D82" s="239" t="s">
        <v>556</v>
      </c>
      <c r="E82" s="236"/>
      <c r="F82" s="236"/>
      <c r="G82" s="236"/>
      <c r="H82" s="236"/>
    </row>
    <row r="83" spans="3:8" s="222" customFormat="1" ht="19.5" x14ac:dyDescent="0.4">
      <c r="C83" s="236"/>
      <c r="D83" s="239" t="s">
        <v>563</v>
      </c>
      <c r="E83" s="236"/>
      <c r="F83" s="236"/>
      <c r="G83" s="236"/>
      <c r="H83" s="236"/>
    </row>
    <row r="84" spans="3:8" s="222" customFormat="1" ht="19.5" x14ac:dyDescent="0.4">
      <c r="C84" s="236"/>
      <c r="D84" s="236"/>
      <c r="E84" s="236"/>
      <c r="F84" s="236"/>
      <c r="G84" s="236"/>
      <c r="H84" s="236"/>
    </row>
    <row r="85" spans="3:8" s="222" customFormat="1" ht="19.5" x14ac:dyDescent="0.4">
      <c r="C85" s="236"/>
      <c r="D85" s="236"/>
      <c r="E85" s="236"/>
      <c r="F85" s="236"/>
      <c r="G85" s="236"/>
      <c r="H85" s="236"/>
    </row>
    <row r="86" spans="3:8" s="222" customFormat="1" ht="19.5" x14ac:dyDescent="0.4">
      <c r="C86" s="236"/>
      <c r="D86" s="236"/>
      <c r="E86" s="236"/>
      <c r="F86" s="236"/>
      <c r="G86" s="236"/>
      <c r="H86" s="236"/>
    </row>
    <row r="87" spans="3:8" s="222" customFormat="1" ht="19.5" x14ac:dyDescent="0.4">
      <c r="C87" s="236"/>
      <c r="D87" s="236"/>
      <c r="E87" s="236"/>
      <c r="F87" s="236"/>
      <c r="G87" s="236"/>
      <c r="H87" s="236"/>
    </row>
    <row r="88" spans="3:8" s="222" customFormat="1" ht="19.5" x14ac:dyDescent="0.4">
      <c r="C88" s="236"/>
      <c r="D88" s="236"/>
      <c r="E88" s="236"/>
      <c r="F88" s="236"/>
      <c r="G88" s="236"/>
      <c r="H88" s="236"/>
    </row>
  </sheetData>
  <sheetProtection algorithmName="SHA-512" hashValue="WtR5MBZGzQBoumehaii1pdpq21oczBF5WzfgIaGGP+7G0YwWYpv/GoYJ9wmDQw6/2Mvil28SOhv4JPKiGRS49A==" saltValue="9UqDfF2mirFlL8zGW5sgxw==" spinCount="100000" sheet="1" selectLockedCells="1"/>
  <mergeCells count="70">
    <mergeCell ref="C4:O4"/>
    <mergeCell ref="C62:O62"/>
    <mergeCell ref="D70:E70"/>
    <mergeCell ref="C56:D56"/>
    <mergeCell ref="C57:D57"/>
    <mergeCell ref="C58:D58"/>
    <mergeCell ref="C51:D51"/>
    <mergeCell ref="C52:D52"/>
    <mergeCell ref="C53:D53"/>
    <mergeCell ref="C54:D54"/>
    <mergeCell ref="C55:D55"/>
    <mergeCell ref="C46:D46"/>
    <mergeCell ref="C47:D47"/>
    <mergeCell ref="C48:D48"/>
    <mergeCell ref="C49:D49"/>
    <mergeCell ref="C50:D50"/>
    <mergeCell ref="C17:D17"/>
    <mergeCell ref="C30:D30"/>
    <mergeCell ref="C18:D18"/>
    <mergeCell ref="C19:D19"/>
    <mergeCell ref="C20:D20"/>
    <mergeCell ref="C21:D21"/>
    <mergeCell ref="C22:D22"/>
    <mergeCell ref="C23:D23"/>
    <mergeCell ref="C27:D27"/>
    <mergeCell ref="C28:D28"/>
    <mergeCell ref="C29:D29"/>
    <mergeCell ref="C24:D24"/>
    <mergeCell ref="C25:D25"/>
    <mergeCell ref="C26:D26"/>
    <mergeCell ref="C5:O5"/>
    <mergeCell ref="C13:D13"/>
    <mergeCell ref="C14:D14"/>
    <mergeCell ref="C15:D15"/>
    <mergeCell ref="C16:D16"/>
    <mergeCell ref="C6:O6"/>
    <mergeCell ref="C8:D9"/>
    <mergeCell ref="E8:E9"/>
    <mergeCell ref="F8:F9"/>
    <mergeCell ref="G8:M8"/>
    <mergeCell ref="N8:N9"/>
    <mergeCell ref="C12:D12"/>
    <mergeCell ref="C10:D10"/>
    <mergeCell ref="C11:D11"/>
    <mergeCell ref="E75:F75"/>
    <mergeCell ref="C63:O63"/>
    <mergeCell ref="C64:O64"/>
    <mergeCell ref="D66:F66"/>
    <mergeCell ref="D67:E67"/>
    <mergeCell ref="D68:E68"/>
    <mergeCell ref="D71:E71"/>
    <mergeCell ref="D72:E72"/>
    <mergeCell ref="D73:E73"/>
    <mergeCell ref="D69:E69"/>
    <mergeCell ref="C38:D38"/>
    <mergeCell ref="C59:D59"/>
    <mergeCell ref="C31:D31"/>
    <mergeCell ref="C32:D32"/>
    <mergeCell ref="C33:D33"/>
    <mergeCell ref="C37:D37"/>
    <mergeCell ref="C34:D34"/>
    <mergeCell ref="C35:D35"/>
    <mergeCell ref="C36:D36"/>
    <mergeCell ref="C39:D39"/>
    <mergeCell ref="C40:D40"/>
    <mergeCell ref="C41:D41"/>
    <mergeCell ref="C42:D42"/>
    <mergeCell ref="C43:D43"/>
    <mergeCell ref="C44:D44"/>
    <mergeCell ref="C45:D45"/>
  </mergeCells>
  <phoneticPr fontId="3"/>
  <pageMargins left="0.70866141732283472" right="0.70866141732283472" top="0.74803149606299213" bottom="0.74803149606299213" header="0.31496062992125984" footer="0.31496062992125984"/>
  <pageSetup paperSize="9" scale="50" firstPageNumber="28" fitToWidth="0" fitToHeight="0" orientation="portrait" useFirstPageNumber="1" r:id="rId1"/>
  <headerFooter>
    <oddFooter>&amp;C&amp;20&amp;P ページ</oddFooter>
  </headerFooter>
  <rowBreaks count="1" manualBreakCount="1">
    <brk id="6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195</vt:i4>
      </vt:variant>
    </vt:vector>
  </HeadingPairs>
  <TitlesOfParts>
    <vt:vector size="207" baseType="lpstr">
      <vt:lpstr>様式１</vt:lpstr>
      <vt:lpstr>様式２</vt:lpstr>
      <vt:lpstr>様式３</vt:lpstr>
      <vt:lpstr>様式４</vt:lpstr>
      <vt:lpstr>様式５</vt:lpstr>
      <vt:lpstr>様式６</vt:lpstr>
      <vt:lpstr>様式７</vt:lpstr>
      <vt:lpstr>様式８</vt:lpstr>
      <vt:lpstr>病棟機能確認票</vt:lpstr>
      <vt:lpstr>保健所用確認シート</vt:lpstr>
      <vt:lpstr>入院基本料（プルダウン作成用）</vt:lpstr>
      <vt:lpstr>R5＿プラン調査対象医療機関一覧</vt:lpstr>
      <vt:lpstr>_01_豊中市</vt:lpstr>
      <vt:lpstr>_01_豊能</vt:lpstr>
      <vt:lpstr>_02_三島</vt:lpstr>
      <vt:lpstr>_02_池田市</vt:lpstr>
      <vt:lpstr>_03_吹田市</vt:lpstr>
      <vt:lpstr>_03_北河内</vt:lpstr>
      <vt:lpstr>_04_中河内</vt:lpstr>
      <vt:lpstr>_04_箕面市</vt:lpstr>
      <vt:lpstr>_05_南河内</vt:lpstr>
      <vt:lpstr>_05_豊能町</vt:lpstr>
      <vt:lpstr>_06_堺市</vt:lpstr>
      <vt:lpstr>_06_能勢町</vt:lpstr>
      <vt:lpstr>_07_高槻市</vt:lpstr>
      <vt:lpstr>_07_泉州</vt:lpstr>
      <vt:lpstr>_08_1_大阪市北部</vt:lpstr>
      <vt:lpstr>_08_2_大阪市西部</vt:lpstr>
      <vt:lpstr>_08_3_大阪市東部</vt:lpstr>
      <vt:lpstr>_08_4_大阪市南部</vt:lpstr>
      <vt:lpstr>_08_茨木市</vt:lpstr>
      <vt:lpstr>_09_摂津市</vt:lpstr>
      <vt:lpstr>_10_島本町</vt:lpstr>
      <vt:lpstr>_11_守口市</vt:lpstr>
      <vt:lpstr>_12_枚方市</vt:lpstr>
      <vt:lpstr>_13_寝屋川市</vt:lpstr>
      <vt:lpstr>_14_大東市</vt:lpstr>
      <vt:lpstr>_15_門真市</vt:lpstr>
      <vt:lpstr>_16_四條畷市</vt:lpstr>
      <vt:lpstr>_17_交野市</vt:lpstr>
      <vt:lpstr>_18_八尾市</vt:lpstr>
      <vt:lpstr>_19_柏原市</vt:lpstr>
      <vt:lpstr>_20_東大阪市</vt:lpstr>
      <vt:lpstr>_21_富田林市</vt:lpstr>
      <vt:lpstr>_22_河内長野市</vt:lpstr>
      <vt:lpstr>_23_松原市</vt:lpstr>
      <vt:lpstr>_24_羽曳野市</vt:lpstr>
      <vt:lpstr>_25_藤井寺市</vt:lpstr>
      <vt:lpstr>_26_大阪狭山市</vt:lpstr>
      <vt:lpstr>_27_太子町</vt:lpstr>
      <vt:lpstr>_28_河南町</vt:lpstr>
      <vt:lpstr>_29_千早赤阪村</vt:lpstr>
      <vt:lpstr>_30_岸和田市</vt:lpstr>
      <vt:lpstr>_31_泉大津市</vt:lpstr>
      <vt:lpstr>_32_貝塚市</vt:lpstr>
      <vt:lpstr>_33_泉佐野市</vt:lpstr>
      <vt:lpstr>_34_和泉市</vt:lpstr>
      <vt:lpstr>_35_高石市</vt:lpstr>
      <vt:lpstr>_36_泉南市</vt:lpstr>
      <vt:lpstr>_37_阪南市</vt:lpstr>
      <vt:lpstr>_38_忠岡町</vt:lpstr>
      <vt:lpstr>_39_熊取町</vt:lpstr>
      <vt:lpstr>_40_田尻町</vt:lpstr>
      <vt:lpstr>_41_岬町</vt:lpstr>
      <vt:lpstr>_51_堺区</vt:lpstr>
      <vt:lpstr>_52_中区</vt:lpstr>
      <vt:lpstr>_53_東区</vt:lpstr>
      <vt:lpstr>_54_西区</vt:lpstr>
      <vt:lpstr>_55_南区</vt:lpstr>
      <vt:lpstr>_56_北区</vt:lpstr>
      <vt:lpstr>_57_美原区</vt:lpstr>
      <vt:lpstr>_61_都島区</vt:lpstr>
      <vt:lpstr>_62_東淀川区</vt:lpstr>
      <vt:lpstr>_63_旭区</vt:lpstr>
      <vt:lpstr>_64_淀川区</vt:lpstr>
      <vt:lpstr>_65_北区</vt:lpstr>
      <vt:lpstr>_66_福島区</vt:lpstr>
      <vt:lpstr>_67_此花区</vt:lpstr>
      <vt:lpstr>_68_西区</vt:lpstr>
      <vt:lpstr>_69_港区</vt:lpstr>
      <vt:lpstr>_70_大正区</vt:lpstr>
      <vt:lpstr>_71_西淀川区</vt:lpstr>
      <vt:lpstr>_72_天王寺区</vt:lpstr>
      <vt:lpstr>_73_浪速区</vt:lpstr>
      <vt:lpstr>_74_東成区</vt:lpstr>
      <vt:lpstr>_75_生野区</vt:lpstr>
      <vt:lpstr>_76_城東区</vt:lpstr>
      <vt:lpstr>_77_鶴見区</vt:lpstr>
      <vt:lpstr>_78_中央区</vt:lpstr>
      <vt:lpstr>_79_阿倍野区</vt:lpstr>
      <vt:lpstr>_80_住吉区</vt:lpstr>
      <vt:lpstr>_81_東住吉区</vt:lpstr>
      <vt:lpstr>_82_西成区</vt:lpstr>
      <vt:lpstr>_83_住之江区</vt:lpstr>
      <vt:lpstr>_84_平野区</vt:lpstr>
      <vt:lpstr>'R5＿プラン調査対象医療機関一覧'!Print_Area</vt:lpstr>
      <vt:lpstr>病棟機能確認票!Print_Area</vt:lpstr>
      <vt:lpstr>保健所用確認シート!Print_Area</vt:lpstr>
      <vt:lpstr>様式１!Print_Area</vt:lpstr>
      <vt:lpstr>様式２!Print_Area</vt:lpstr>
      <vt:lpstr>様式４!Print_Area</vt:lpstr>
      <vt:lpstr>様式５!Print_Area</vt:lpstr>
      <vt:lpstr>様式６!Print_Area</vt:lpstr>
      <vt:lpstr>様式７!Print_Area</vt:lpstr>
      <vt:lpstr>様式８!Print_Area</vt:lpstr>
      <vt:lpstr>'R5＿プラン調査対象医療機関一覧'!Print_Titles</vt:lpstr>
      <vt:lpstr>保健所用確認シート!Print_Titles</vt:lpstr>
      <vt:lpstr>様式２!Print_Titles</vt:lpstr>
      <vt:lpstr>様式３!Print_Titles</vt:lpstr>
      <vt:lpstr>様式４!Print_Titles</vt:lpstr>
      <vt:lpstr>様式５!Print_Titles</vt:lpstr>
      <vt:lpstr>様式６!Print_Titles</vt:lpstr>
      <vt:lpstr>茨木市</vt:lpstr>
      <vt:lpstr>羽曳野市</vt:lpstr>
      <vt:lpstr>河内長野市</vt:lpstr>
      <vt:lpstr>河南町</vt:lpstr>
      <vt:lpstr>介護施設等</vt:lpstr>
      <vt:lpstr>回復期_リハ</vt:lpstr>
      <vt:lpstr>回復期_地域</vt:lpstr>
      <vt:lpstr>貝塚市</vt:lpstr>
      <vt:lpstr>岸和田市</vt:lpstr>
      <vt:lpstr>休棟中</vt:lpstr>
      <vt:lpstr>休棟予定</vt:lpstr>
      <vt:lpstr>急性期</vt:lpstr>
      <vt:lpstr>熊取町</vt:lpstr>
      <vt:lpstr>交野市</vt:lpstr>
      <vt:lpstr>高石市</vt:lpstr>
      <vt:lpstr>高槻市</vt:lpstr>
      <vt:lpstr>高度急性期</vt:lpstr>
      <vt:lpstr>阪南市</vt:lpstr>
      <vt:lpstr>堺市</vt:lpstr>
      <vt:lpstr>堺市堺区</vt:lpstr>
      <vt:lpstr>堺市西区</vt:lpstr>
      <vt:lpstr>堺市中区</vt:lpstr>
      <vt:lpstr>堺市東区</vt:lpstr>
      <vt:lpstr>堺市南区</vt:lpstr>
      <vt:lpstr>堺市美原区</vt:lpstr>
      <vt:lpstr>堺市北区</vt:lpstr>
      <vt:lpstr>三島</vt:lpstr>
      <vt:lpstr>四條畷市</vt:lpstr>
      <vt:lpstr>守口市</vt:lpstr>
      <vt:lpstr>松原市</vt:lpstr>
      <vt:lpstr>寝屋川市</vt:lpstr>
      <vt:lpstr>吹田市</vt:lpstr>
      <vt:lpstr>摂津市</vt:lpstr>
      <vt:lpstr>千早赤阪村</vt:lpstr>
      <vt:lpstr>泉佐野市</vt:lpstr>
      <vt:lpstr>泉州</vt:lpstr>
      <vt:lpstr>泉大津市</vt:lpstr>
      <vt:lpstr>泉南市</vt:lpstr>
      <vt:lpstr>太子町</vt:lpstr>
      <vt:lpstr>大阪狭山市</vt:lpstr>
      <vt:lpstr>大阪市阿倍野区</vt:lpstr>
      <vt:lpstr>大阪市旭区</vt:lpstr>
      <vt:lpstr>大阪市港区</vt:lpstr>
      <vt:lpstr>大阪市此花区</vt:lpstr>
      <vt:lpstr>大阪市住吉区</vt:lpstr>
      <vt:lpstr>大阪市住之江区</vt:lpstr>
      <vt:lpstr>大阪市城東区</vt:lpstr>
      <vt:lpstr>大阪市生野区</vt:lpstr>
      <vt:lpstr>大阪市西区</vt:lpstr>
      <vt:lpstr>大阪市西成区</vt:lpstr>
      <vt:lpstr>大阪市西部</vt:lpstr>
      <vt:lpstr>大阪市西淀川区</vt:lpstr>
      <vt:lpstr>大阪市大正区</vt:lpstr>
      <vt:lpstr>大阪市中央区</vt:lpstr>
      <vt:lpstr>大阪市鶴見区</vt:lpstr>
      <vt:lpstr>大阪市天王寺区</vt:lpstr>
      <vt:lpstr>大阪市都島区</vt:lpstr>
      <vt:lpstr>大阪市東住吉区</vt:lpstr>
      <vt:lpstr>大阪市東成区</vt:lpstr>
      <vt:lpstr>大阪市東部</vt:lpstr>
      <vt:lpstr>大阪市東淀川区</vt:lpstr>
      <vt:lpstr>大阪市南部</vt:lpstr>
      <vt:lpstr>大阪市福島区</vt:lpstr>
      <vt:lpstr>大阪市平野区</vt:lpstr>
      <vt:lpstr>大阪市北区</vt:lpstr>
      <vt:lpstr>大阪市北部</vt:lpstr>
      <vt:lpstr>大阪市淀川区</vt:lpstr>
      <vt:lpstr>大阪市浪速区</vt:lpstr>
      <vt:lpstr>大東市</vt:lpstr>
      <vt:lpstr>池田市</vt:lpstr>
      <vt:lpstr>中河内</vt:lpstr>
      <vt:lpstr>忠岡町</vt:lpstr>
      <vt:lpstr>田尻町</vt:lpstr>
      <vt:lpstr>島本町</vt:lpstr>
      <vt:lpstr>東大阪市</vt:lpstr>
      <vt:lpstr>藤井寺市</vt:lpstr>
      <vt:lpstr>南河内</vt:lpstr>
      <vt:lpstr>二次医療圏</vt:lpstr>
      <vt:lpstr>能勢町</vt:lpstr>
      <vt:lpstr>廃止予定</vt:lpstr>
      <vt:lpstr>柏原市</vt:lpstr>
      <vt:lpstr>八尾市</vt:lpstr>
      <vt:lpstr>病床機能</vt:lpstr>
      <vt:lpstr>病床機能2</vt:lpstr>
      <vt:lpstr>富田林市</vt:lpstr>
      <vt:lpstr>豊中市</vt:lpstr>
      <vt:lpstr>豊能</vt:lpstr>
      <vt:lpstr>豊能町</vt:lpstr>
      <vt:lpstr>北河内</vt:lpstr>
      <vt:lpstr>枚方市</vt:lpstr>
      <vt:lpstr>慢性期</vt:lpstr>
      <vt:lpstr>箕面市</vt:lpstr>
      <vt:lpstr>岬町</vt:lpstr>
      <vt:lpstr>門真市</vt:lpstr>
      <vt:lpstr>和泉市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吉武永真</cp:lastModifiedBy>
  <cp:lastPrinted>2023-09-07T10:40:21Z</cp:lastPrinted>
  <dcterms:created xsi:type="dcterms:W3CDTF">2020-09-03T00:44:05Z</dcterms:created>
  <dcterms:modified xsi:type="dcterms:W3CDTF">2023-09-11T09:50:53Z</dcterms:modified>
</cp:coreProperties>
</file>