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2_統合関係\ひ　評価委員会\H31\資料\0729版\"/>
    </mc:Choice>
  </mc:AlternateContent>
  <bookViews>
    <workbookView xWindow="600" yWindow="120" windowWidth="19395" windowHeight="7830"/>
  </bookViews>
  <sheets>
    <sheet name="決算概要" sheetId="1" r:id="rId1"/>
    <sheet name="経年比較" sheetId="2" r:id="rId2"/>
  </sheets>
  <definedNames>
    <definedName name="_xlnm.Print_Area" localSheetId="1">経年比較!$A$1:$H$58</definedName>
    <definedName name="_xlnm.Print_Area" localSheetId="0">決算概要!$A$1:$J$53</definedName>
  </definedNames>
  <calcPr calcId="162913" calcMode="manual"/>
</workbook>
</file>

<file path=xl/calcChain.xml><?xml version="1.0" encoding="utf-8"?>
<calcChain xmlns="http://schemas.openxmlformats.org/spreadsheetml/2006/main">
  <c r="H56" i="2" l="1"/>
  <c r="H55" i="2"/>
  <c r="F53" i="2"/>
  <c r="H53" i="2" s="1"/>
  <c r="F52" i="2"/>
  <c r="H52" i="2" s="1"/>
  <c r="G50" i="2"/>
  <c r="H50" i="2" s="1"/>
  <c r="F50" i="2"/>
  <c r="G49" i="2"/>
  <c r="F49" i="2"/>
  <c r="G48" i="2"/>
  <c r="H48" i="2" s="1"/>
  <c r="F48" i="2"/>
  <c r="G47" i="2"/>
  <c r="F47" i="2"/>
  <c r="G46" i="2"/>
  <c r="F46" i="2"/>
  <c r="G43" i="2"/>
  <c r="F43" i="2"/>
  <c r="G42" i="2"/>
  <c r="F42" i="2"/>
  <c r="G41" i="2"/>
  <c r="F41" i="2"/>
  <c r="G40" i="2"/>
  <c r="F40" i="2"/>
  <c r="G39" i="2"/>
  <c r="F39" i="2"/>
  <c r="F37" i="2" s="1"/>
  <c r="G38" i="2"/>
  <c r="F38" i="2"/>
  <c r="H30" i="2"/>
  <c r="G29" i="2"/>
  <c r="F29" i="2"/>
  <c r="H28" i="2"/>
  <c r="G27" i="2"/>
  <c r="H27" i="2" s="1"/>
  <c r="G26" i="2"/>
  <c r="F25" i="2"/>
  <c r="G24" i="2"/>
  <c r="H24" i="2" s="1"/>
  <c r="F24" i="2"/>
  <c r="G23" i="2"/>
  <c r="F23" i="2"/>
  <c r="G21" i="2"/>
  <c r="F21" i="2"/>
  <c r="H20" i="2"/>
  <c r="H19" i="2"/>
  <c r="G18" i="2"/>
  <c r="F18" i="2"/>
  <c r="G17" i="2"/>
  <c r="F17" i="2"/>
  <c r="G16" i="2"/>
  <c r="F16" i="2"/>
  <c r="G15" i="2"/>
  <c r="F15" i="2"/>
  <c r="H12" i="2"/>
  <c r="G11" i="2"/>
  <c r="H11" i="2" s="1"/>
  <c r="G10" i="2"/>
  <c r="F10" i="2"/>
  <c r="F9" i="2" s="1"/>
  <c r="G8" i="2"/>
  <c r="F8" i="2"/>
  <c r="G7" i="2"/>
  <c r="F7" i="2"/>
  <c r="G6" i="2"/>
  <c r="F6" i="2"/>
  <c r="F5" i="2" s="1"/>
  <c r="H18" i="2" l="1"/>
  <c r="F14" i="2"/>
  <c r="F13" i="2" s="1"/>
  <c r="F31" i="2" s="1"/>
  <c r="F22" i="2"/>
  <c r="H39" i="2"/>
  <c r="H21" i="2"/>
  <c r="H7" i="2"/>
  <c r="H42" i="2"/>
  <c r="F4" i="2"/>
  <c r="H17" i="2"/>
  <c r="H43" i="2"/>
  <c r="H47" i="2"/>
  <c r="H49" i="2"/>
  <c r="H6" i="2"/>
  <c r="H16" i="2"/>
  <c r="G25" i="2"/>
  <c r="H25" i="2" s="1"/>
  <c r="H29" i="2"/>
  <c r="H38" i="2"/>
  <c r="F45" i="2"/>
  <c r="F44" i="2" s="1"/>
  <c r="H10" i="2"/>
  <c r="H23" i="2"/>
  <c r="H41" i="2"/>
  <c r="H46" i="2"/>
  <c r="H8" i="2"/>
  <c r="H15" i="2"/>
  <c r="H40" i="2"/>
  <c r="G45" i="2"/>
  <c r="H45" i="2" s="1"/>
  <c r="F51" i="2"/>
  <c r="F54" i="2" s="1"/>
  <c r="F57" i="2" s="1"/>
  <c r="G5" i="2"/>
  <c r="G9" i="2"/>
  <c r="H9" i="2" s="1"/>
  <c r="G14" i="2"/>
  <c r="G22" i="2"/>
  <c r="H22" i="2" s="1"/>
  <c r="H26" i="2"/>
  <c r="G37" i="2"/>
  <c r="G44" i="2"/>
  <c r="H44" i="2" s="1"/>
  <c r="G51" i="2" l="1"/>
  <c r="H37" i="2"/>
  <c r="H5" i="2"/>
  <c r="G4" i="2"/>
  <c r="H4" i="2" s="1"/>
  <c r="H14" i="2"/>
  <c r="G13" i="2"/>
  <c r="H51" i="2" l="1"/>
  <c r="G54" i="2"/>
  <c r="H13" i="2"/>
  <c r="G31" i="2"/>
  <c r="H31" i="2" s="1"/>
  <c r="G57" i="2" l="1"/>
  <c r="H57" i="2" s="1"/>
  <c r="H54" i="2"/>
</calcChain>
</file>

<file path=xl/sharedStrings.xml><?xml version="1.0" encoding="utf-8"?>
<sst xmlns="http://schemas.openxmlformats.org/spreadsheetml/2006/main" count="115" uniqueCount="103">
  <si>
    <t>平成30年度決算概要</t>
    <rPh sb="0" eb="2">
      <t>ヘイセイ</t>
    </rPh>
    <rPh sb="4" eb="6">
      <t>ネンド</t>
    </rPh>
    <rPh sb="6" eb="8">
      <t>ケッサン</t>
    </rPh>
    <rPh sb="8" eb="10">
      <t>ガイヨウ</t>
    </rPh>
    <phoneticPr fontId="1"/>
  </si>
  <si>
    <t>資産の部</t>
    <rPh sb="0" eb="2">
      <t>シサン</t>
    </rPh>
    <rPh sb="3" eb="4">
      <t>ブ</t>
    </rPh>
    <phoneticPr fontId="1"/>
  </si>
  <si>
    <t>有形固定資産</t>
    <rPh sb="0" eb="2">
      <t>ユウケイ</t>
    </rPh>
    <rPh sb="2" eb="4">
      <t>コテイ</t>
    </rPh>
    <rPh sb="4" eb="6">
      <t>シサン</t>
    </rPh>
    <phoneticPr fontId="1"/>
  </si>
  <si>
    <t>無形固定資産</t>
    <rPh sb="0" eb="2">
      <t>ムケイ</t>
    </rPh>
    <rPh sb="2" eb="4">
      <t>コテイ</t>
    </rPh>
    <rPh sb="4" eb="6">
      <t>シサン</t>
    </rPh>
    <phoneticPr fontId="1"/>
  </si>
  <si>
    <t>負債及び純資産の部</t>
    <rPh sb="0" eb="2">
      <t>フサイ</t>
    </rPh>
    <rPh sb="2" eb="3">
      <t>オヨ</t>
    </rPh>
    <rPh sb="4" eb="7">
      <t>ジュンシサン</t>
    </rPh>
    <rPh sb="8" eb="9">
      <t>ブ</t>
    </rPh>
    <phoneticPr fontId="1"/>
  </si>
  <si>
    <t>負債の計</t>
    <rPh sb="0" eb="2">
      <t>フサイ</t>
    </rPh>
    <rPh sb="3" eb="4">
      <t>ケイ</t>
    </rPh>
    <phoneticPr fontId="1"/>
  </si>
  <si>
    <t>資本剰余金</t>
    <rPh sb="0" eb="2">
      <t>シホン</t>
    </rPh>
    <rPh sb="2" eb="5">
      <t>ジョウヨキン</t>
    </rPh>
    <phoneticPr fontId="1"/>
  </si>
  <si>
    <t>利益剰余金</t>
    <rPh sb="0" eb="2">
      <t>リエキ</t>
    </rPh>
    <rPh sb="2" eb="5">
      <t>ジョウヨキン</t>
    </rPh>
    <phoneticPr fontId="1"/>
  </si>
  <si>
    <t>純資産の計</t>
    <rPh sb="0" eb="3">
      <t>ジュンシサン</t>
    </rPh>
    <rPh sb="4" eb="5">
      <t>ケイ</t>
    </rPh>
    <phoneticPr fontId="1"/>
  </si>
  <si>
    <t>（単位：百万円）</t>
    <rPh sb="1" eb="3">
      <t>タンイ</t>
    </rPh>
    <rPh sb="4" eb="7">
      <t>ヒャクマンエン</t>
    </rPh>
    <phoneticPr fontId="1"/>
  </si>
  <si>
    <t>（平成31年3月31日）</t>
    <rPh sb="1" eb="3">
      <t>ヘイセイ</t>
    </rPh>
    <rPh sb="5" eb="6">
      <t>ネン</t>
    </rPh>
    <rPh sb="7" eb="8">
      <t>ツキ</t>
    </rPh>
    <rPh sb="10" eb="11">
      <t>ヒ</t>
    </rPh>
    <phoneticPr fontId="1"/>
  </si>
  <si>
    <t>（平成30年4月1日～平成31年3月31日）</t>
    <rPh sb="1" eb="3">
      <t>ヘイセイ</t>
    </rPh>
    <rPh sb="5" eb="6">
      <t>ネン</t>
    </rPh>
    <rPh sb="7" eb="8">
      <t>ツキ</t>
    </rPh>
    <rPh sb="9" eb="10">
      <t>ヒ</t>
    </rPh>
    <rPh sb="11" eb="13">
      <t>ヘイセイ</t>
    </rPh>
    <rPh sb="15" eb="16">
      <t>ネン</t>
    </rPh>
    <rPh sb="17" eb="18">
      <t>ツキ</t>
    </rPh>
    <rPh sb="20" eb="21">
      <t>ヒ</t>
    </rPh>
    <phoneticPr fontId="1"/>
  </si>
  <si>
    <t>運営費交付金</t>
    <rPh sb="0" eb="3">
      <t>ウンエイヒ</t>
    </rPh>
    <rPh sb="3" eb="6">
      <t>コウフキン</t>
    </rPh>
    <phoneticPr fontId="1"/>
  </si>
  <si>
    <t>一般管理費等</t>
    <rPh sb="0" eb="2">
      <t>イッパン</t>
    </rPh>
    <rPh sb="2" eb="5">
      <t>カンリヒ</t>
    </rPh>
    <rPh sb="5" eb="6">
      <t>トウ</t>
    </rPh>
    <phoneticPr fontId="1"/>
  </si>
  <si>
    <t>その他の収益</t>
    <rPh sb="2" eb="3">
      <t>タ</t>
    </rPh>
    <rPh sb="4" eb="6">
      <t>シュウエキ</t>
    </rPh>
    <phoneticPr fontId="1"/>
  </si>
  <si>
    <t>※百万円未満を四捨五入しているため合計欄等が合わないことがあります。</t>
    <rPh sb="1" eb="4">
      <t>ヒャクマンエン</t>
    </rPh>
    <rPh sb="4" eb="6">
      <t>ミマン</t>
    </rPh>
    <rPh sb="7" eb="11">
      <t>シシャゴニュウ</t>
    </rPh>
    <rPh sb="17" eb="19">
      <t>ゴウケイ</t>
    </rPh>
    <rPh sb="19" eb="20">
      <t>ラン</t>
    </rPh>
    <rPh sb="20" eb="21">
      <t>トウ</t>
    </rPh>
    <rPh sb="22" eb="23">
      <t>ア</t>
    </rPh>
    <phoneticPr fontId="1"/>
  </si>
  <si>
    <t>3　利益処分（案）</t>
    <rPh sb="2" eb="4">
      <t>リエキ</t>
    </rPh>
    <rPh sb="4" eb="6">
      <t>ショブン</t>
    </rPh>
    <rPh sb="7" eb="8">
      <t>アン</t>
    </rPh>
    <phoneticPr fontId="1"/>
  </si>
  <si>
    <t>Ⅰ　当期未処分利益剰余金</t>
    <rPh sb="2" eb="4">
      <t>トウキ</t>
    </rPh>
    <rPh sb="4" eb="7">
      <t>ミショブン</t>
    </rPh>
    <rPh sb="7" eb="9">
      <t>リエキ</t>
    </rPh>
    <rPh sb="9" eb="12">
      <t>ジョウヨキン</t>
    </rPh>
    <phoneticPr fontId="1"/>
  </si>
  <si>
    <t>(1)大阪府知事の承認を受けようとする額（目的積立金）</t>
    <rPh sb="3" eb="5">
      <t>オオサカ</t>
    </rPh>
    <rPh sb="5" eb="8">
      <t>フチジ</t>
    </rPh>
    <rPh sb="9" eb="11">
      <t>ショウニン</t>
    </rPh>
    <rPh sb="12" eb="13">
      <t>ウ</t>
    </rPh>
    <rPh sb="19" eb="20">
      <t>ガク</t>
    </rPh>
    <rPh sb="21" eb="23">
      <t>モクテキ</t>
    </rPh>
    <rPh sb="23" eb="25">
      <t>ツミタテ</t>
    </rPh>
    <rPh sb="25" eb="26">
      <t>キン</t>
    </rPh>
    <phoneticPr fontId="1"/>
  </si>
  <si>
    <t>【目的積立金の内容】</t>
    <rPh sb="1" eb="3">
      <t>モクテキ</t>
    </rPh>
    <rPh sb="3" eb="5">
      <t>ツミタテ</t>
    </rPh>
    <rPh sb="5" eb="6">
      <t>キン</t>
    </rPh>
    <rPh sb="7" eb="9">
      <t>ナイヨウ</t>
    </rPh>
    <phoneticPr fontId="1"/>
  </si>
  <si>
    <t>１　人件費の節減努力によるもの</t>
    <rPh sb="2" eb="5">
      <t>ジンケンヒ</t>
    </rPh>
    <rPh sb="6" eb="8">
      <t>セツゲン</t>
    </rPh>
    <rPh sb="8" eb="10">
      <t>ドリョク</t>
    </rPh>
    <phoneticPr fontId="1"/>
  </si>
  <si>
    <t>①人材会社派遣職員による代替</t>
    <rPh sb="1" eb="3">
      <t>ジンザイ</t>
    </rPh>
    <rPh sb="3" eb="5">
      <t>カイシャ</t>
    </rPh>
    <rPh sb="5" eb="7">
      <t>ハケン</t>
    </rPh>
    <rPh sb="7" eb="9">
      <t>ショクイン</t>
    </rPh>
    <rPh sb="12" eb="14">
      <t>ダイガ</t>
    </rPh>
    <phoneticPr fontId="1"/>
  </si>
  <si>
    <t>②退職不補充</t>
    <rPh sb="1" eb="3">
      <t>タイショク</t>
    </rPh>
    <rPh sb="3" eb="4">
      <t>フ</t>
    </rPh>
    <rPh sb="4" eb="6">
      <t>ホジュウ</t>
    </rPh>
    <phoneticPr fontId="1"/>
  </si>
  <si>
    <t>③非常勤職員による代替</t>
    <rPh sb="1" eb="4">
      <t>ヒジョウキン</t>
    </rPh>
    <rPh sb="4" eb="6">
      <t>ショクイン</t>
    </rPh>
    <rPh sb="9" eb="11">
      <t>ダイガ</t>
    </rPh>
    <phoneticPr fontId="1"/>
  </si>
  <si>
    <t>２　外部資金の獲得努力によるもの</t>
    <rPh sb="2" eb="4">
      <t>ガイブ</t>
    </rPh>
    <rPh sb="4" eb="6">
      <t>シキン</t>
    </rPh>
    <rPh sb="7" eb="9">
      <t>カクトク</t>
    </rPh>
    <rPh sb="9" eb="11">
      <t>ドリョク</t>
    </rPh>
    <phoneticPr fontId="1"/>
  </si>
  <si>
    <t xml:space="preserve">１　貸借対照表  </t>
    <rPh sb="2" eb="4">
      <t>タイシャク</t>
    </rPh>
    <rPh sb="4" eb="7">
      <t>タイショウヒョウ</t>
    </rPh>
    <phoneticPr fontId="1"/>
  </si>
  <si>
    <t xml:space="preserve">２　損益計算書  </t>
    <rPh sb="2" eb="4">
      <t>ソンエキ</t>
    </rPh>
    <rPh sb="4" eb="7">
      <t>ケイサンショ</t>
    </rPh>
    <phoneticPr fontId="1"/>
  </si>
  <si>
    <t>固 定 資 産</t>
    <rPh sb="0" eb="1">
      <t>モトヨリ</t>
    </rPh>
    <rPh sb="2" eb="3">
      <t>サダム</t>
    </rPh>
    <rPh sb="4" eb="5">
      <t>シ</t>
    </rPh>
    <rPh sb="6" eb="7">
      <t>サン</t>
    </rPh>
    <phoneticPr fontId="1"/>
  </si>
  <si>
    <t>流 動 資 産</t>
    <rPh sb="0" eb="1">
      <t>リュウ</t>
    </rPh>
    <rPh sb="2" eb="3">
      <t>ドウ</t>
    </rPh>
    <rPh sb="4" eb="5">
      <t>シ</t>
    </rPh>
    <rPh sb="6" eb="7">
      <t>サン</t>
    </rPh>
    <phoneticPr fontId="1"/>
  </si>
  <si>
    <t>固 定 負 債</t>
    <rPh sb="0" eb="1">
      <t>モトヨリ</t>
    </rPh>
    <rPh sb="2" eb="3">
      <t>サダム</t>
    </rPh>
    <rPh sb="4" eb="5">
      <t>フ</t>
    </rPh>
    <rPh sb="6" eb="7">
      <t>サイ</t>
    </rPh>
    <phoneticPr fontId="1"/>
  </si>
  <si>
    <t>流 動 負 債</t>
    <rPh sb="0" eb="1">
      <t>リュウ</t>
    </rPh>
    <rPh sb="2" eb="3">
      <t>ドウ</t>
    </rPh>
    <rPh sb="4" eb="5">
      <t>フ</t>
    </rPh>
    <rPh sb="6" eb="7">
      <t>サイ</t>
    </rPh>
    <phoneticPr fontId="1"/>
  </si>
  <si>
    <t>資   本   金</t>
    <rPh sb="0" eb="1">
      <t>シ</t>
    </rPh>
    <rPh sb="4" eb="5">
      <t>ホン</t>
    </rPh>
    <rPh sb="8" eb="9">
      <t>キン</t>
    </rPh>
    <phoneticPr fontId="1"/>
  </si>
  <si>
    <t>合  計</t>
    <rPh sb="0" eb="1">
      <t>ア</t>
    </rPh>
    <rPh sb="3" eb="4">
      <t>ケイ</t>
    </rPh>
    <phoneticPr fontId="1"/>
  </si>
  <si>
    <t>費  用</t>
    <rPh sb="0" eb="1">
      <t>ヒ</t>
    </rPh>
    <rPh sb="3" eb="4">
      <t>ヨウ</t>
    </rPh>
    <phoneticPr fontId="1"/>
  </si>
  <si>
    <t>収  益</t>
    <rPh sb="0" eb="1">
      <t>オサム</t>
    </rPh>
    <rPh sb="3" eb="4">
      <t>エキ</t>
    </rPh>
    <phoneticPr fontId="1"/>
  </si>
  <si>
    <t>経 常 費 用</t>
    <rPh sb="0" eb="1">
      <t>ケイ</t>
    </rPh>
    <rPh sb="2" eb="3">
      <t>ツネ</t>
    </rPh>
    <rPh sb="4" eb="5">
      <t>ヒ</t>
    </rPh>
    <rPh sb="6" eb="7">
      <t>ヨウ</t>
    </rPh>
    <phoneticPr fontId="1"/>
  </si>
  <si>
    <t>臨 時 損 失</t>
    <rPh sb="0" eb="1">
      <t>ノゾム</t>
    </rPh>
    <rPh sb="2" eb="3">
      <t>トキ</t>
    </rPh>
    <rPh sb="4" eb="5">
      <t>ソン</t>
    </rPh>
    <rPh sb="6" eb="7">
      <t>シッ</t>
    </rPh>
    <phoneticPr fontId="1"/>
  </si>
  <si>
    <t>業 務 費 用</t>
    <rPh sb="0" eb="1">
      <t>ギョウ</t>
    </rPh>
    <rPh sb="2" eb="3">
      <t>ツトム</t>
    </rPh>
    <rPh sb="4" eb="5">
      <t>ヒ</t>
    </rPh>
    <rPh sb="6" eb="7">
      <t>ヨウ</t>
    </rPh>
    <phoneticPr fontId="1"/>
  </si>
  <si>
    <t>経 常 収 益</t>
    <rPh sb="0" eb="1">
      <t>ケイ</t>
    </rPh>
    <rPh sb="2" eb="3">
      <t>ツネ</t>
    </rPh>
    <rPh sb="4" eb="5">
      <t>オサム</t>
    </rPh>
    <rPh sb="6" eb="7">
      <t>エキ</t>
    </rPh>
    <phoneticPr fontId="1"/>
  </si>
  <si>
    <t>臨 時 利 益</t>
    <rPh sb="0" eb="1">
      <t>ノゾム</t>
    </rPh>
    <rPh sb="2" eb="3">
      <t>トキ</t>
    </rPh>
    <rPh sb="4" eb="5">
      <t>リ</t>
    </rPh>
    <rPh sb="6" eb="7">
      <t>エキ</t>
    </rPh>
    <phoneticPr fontId="1"/>
  </si>
  <si>
    <t>Ⅱ　利 益 処 分 額</t>
    <rPh sb="2" eb="3">
      <t>リ</t>
    </rPh>
    <rPh sb="4" eb="5">
      <t>エキ</t>
    </rPh>
    <rPh sb="6" eb="7">
      <t>ショ</t>
    </rPh>
    <rPh sb="8" eb="9">
      <t>ブン</t>
    </rPh>
    <rPh sb="10" eb="11">
      <t>ガク</t>
    </rPh>
    <phoneticPr fontId="1"/>
  </si>
  <si>
    <t>(2)積  立  金</t>
    <rPh sb="3" eb="4">
      <t>セキ</t>
    </rPh>
    <rPh sb="6" eb="7">
      <t>リツ</t>
    </rPh>
    <rPh sb="9" eb="10">
      <t>キン</t>
    </rPh>
    <phoneticPr fontId="1"/>
  </si>
  <si>
    <t>①競争的資金で獲得した研究経費に係る間接経費</t>
    <rPh sb="1" eb="4">
      <t>キョウソウテキ</t>
    </rPh>
    <rPh sb="4" eb="6">
      <t>シキン</t>
    </rPh>
    <rPh sb="7" eb="9">
      <t>カクトク</t>
    </rPh>
    <rPh sb="11" eb="13">
      <t>ケンキュウ</t>
    </rPh>
    <rPh sb="13" eb="15">
      <t>ケイヒ</t>
    </rPh>
    <rPh sb="16" eb="17">
      <t>カカ</t>
    </rPh>
    <rPh sb="18" eb="20">
      <t>カンセツ</t>
    </rPh>
    <rPh sb="20" eb="22">
      <t>ケイヒ</t>
    </rPh>
    <phoneticPr fontId="1"/>
  </si>
  <si>
    <t>(単位：千円）　</t>
    <rPh sb="1" eb="3">
      <t>タンイ</t>
    </rPh>
    <rPh sb="4" eb="6">
      <t>センエン</t>
    </rPh>
    <phoneticPr fontId="7"/>
  </si>
  <si>
    <t>平成２９年度</t>
    <rPh sb="0" eb="2">
      <t>ヘイセイ</t>
    </rPh>
    <rPh sb="4" eb="6">
      <t>ネンド</t>
    </rPh>
    <phoneticPr fontId="7"/>
  </si>
  <si>
    <t>平成３０年度</t>
    <rPh sb="0" eb="2">
      <t>ヘイセイ</t>
    </rPh>
    <rPh sb="4" eb="6">
      <t>ネンド</t>
    </rPh>
    <phoneticPr fontId="7"/>
  </si>
  <si>
    <t>前年度比増減</t>
    <rPh sb="0" eb="3">
      <t>ゼンネンド</t>
    </rPh>
    <rPh sb="3" eb="4">
      <t>ヒ</t>
    </rPh>
    <rPh sb="4" eb="6">
      <t>ゾウゲン</t>
    </rPh>
    <phoneticPr fontId="7"/>
  </si>
  <si>
    <t>貸借対照表</t>
    <rPh sb="0" eb="2">
      <t>タイシャク</t>
    </rPh>
    <rPh sb="2" eb="5">
      <t>タイショウヒョウ</t>
    </rPh>
    <phoneticPr fontId="7"/>
  </si>
  <si>
    <t>資産合計</t>
    <rPh sb="0" eb="2">
      <t>シサン</t>
    </rPh>
    <rPh sb="2" eb="4">
      <t>ゴウケイ</t>
    </rPh>
    <phoneticPr fontId="7"/>
  </si>
  <si>
    <t>流動資産</t>
    <rPh sb="0" eb="2">
      <t>リュウドウ</t>
    </rPh>
    <rPh sb="2" eb="4">
      <t>シサン</t>
    </rPh>
    <phoneticPr fontId="7"/>
  </si>
  <si>
    <t>現金及び預金</t>
    <rPh sb="0" eb="2">
      <t>ゲンキン</t>
    </rPh>
    <rPh sb="2" eb="3">
      <t>オヨ</t>
    </rPh>
    <rPh sb="4" eb="6">
      <t>ヨキン</t>
    </rPh>
    <phoneticPr fontId="7"/>
  </si>
  <si>
    <t>未収入金</t>
    <rPh sb="0" eb="2">
      <t>ミシュウ</t>
    </rPh>
    <rPh sb="2" eb="4">
      <t>ニュウキン</t>
    </rPh>
    <phoneticPr fontId="7"/>
  </si>
  <si>
    <t>その他流動資産</t>
    <rPh sb="2" eb="3">
      <t>タ</t>
    </rPh>
    <rPh sb="3" eb="5">
      <t>リュウドウ</t>
    </rPh>
    <rPh sb="5" eb="7">
      <t>シサン</t>
    </rPh>
    <phoneticPr fontId="7"/>
  </si>
  <si>
    <t>固定資産</t>
    <rPh sb="0" eb="2">
      <t>コテイ</t>
    </rPh>
    <rPh sb="2" eb="4">
      <t>シサン</t>
    </rPh>
    <phoneticPr fontId="7"/>
  </si>
  <si>
    <t>有形固定資産</t>
    <rPh sb="0" eb="2">
      <t>ユウケイ</t>
    </rPh>
    <rPh sb="2" eb="4">
      <t>コテイ</t>
    </rPh>
    <rPh sb="4" eb="6">
      <t>シサン</t>
    </rPh>
    <phoneticPr fontId="7"/>
  </si>
  <si>
    <t>無形固定資産</t>
    <rPh sb="0" eb="2">
      <t>ムケイ</t>
    </rPh>
    <rPh sb="2" eb="4">
      <t>コテイ</t>
    </rPh>
    <rPh sb="4" eb="6">
      <t>シサン</t>
    </rPh>
    <phoneticPr fontId="7"/>
  </si>
  <si>
    <t>投資その他資産</t>
    <rPh sb="0" eb="2">
      <t>トウシ</t>
    </rPh>
    <rPh sb="4" eb="5">
      <t>タ</t>
    </rPh>
    <rPh sb="5" eb="7">
      <t>シサン</t>
    </rPh>
    <phoneticPr fontId="7"/>
  </si>
  <si>
    <t>負債合計</t>
    <rPh sb="0" eb="2">
      <t>フサイ</t>
    </rPh>
    <rPh sb="2" eb="4">
      <t>ゴウケイ</t>
    </rPh>
    <phoneticPr fontId="7"/>
  </si>
  <si>
    <t>流動負債</t>
    <rPh sb="0" eb="2">
      <t>リュウドウ</t>
    </rPh>
    <rPh sb="2" eb="4">
      <t>フサイ</t>
    </rPh>
    <phoneticPr fontId="7"/>
  </si>
  <si>
    <t>運営交付金債務</t>
    <rPh sb="0" eb="2">
      <t>ウンエイ</t>
    </rPh>
    <rPh sb="2" eb="5">
      <t>コウフキン</t>
    </rPh>
    <rPh sb="5" eb="7">
      <t>サイム</t>
    </rPh>
    <phoneticPr fontId="7"/>
  </si>
  <si>
    <t>未払金</t>
    <rPh sb="0" eb="2">
      <t>ミハラ</t>
    </rPh>
    <rPh sb="2" eb="3">
      <t>キン</t>
    </rPh>
    <phoneticPr fontId="7"/>
  </si>
  <si>
    <t>その他流動負債</t>
    <rPh sb="2" eb="3">
      <t>タ</t>
    </rPh>
    <rPh sb="3" eb="5">
      <t>リュウドウ</t>
    </rPh>
    <rPh sb="5" eb="7">
      <t>フサイ</t>
    </rPh>
    <phoneticPr fontId="7"/>
  </si>
  <si>
    <t>固定負債</t>
    <rPh sb="0" eb="2">
      <t>コテイ</t>
    </rPh>
    <rPh sb="2" eb="4">
      <t>フサイ</t>
    </rPh>
    <phoneticPr fontId="7"/>
  </si>
  <si>
    <t>長期寄附金債務</t>
    <rPh sb="0" eb="2">
      <t>チョウキ</t>
    </rPh>
    <rPh sb="2" eb="5">
      <t>キフキン</t>
    </rPh>
    <rPh sb="5" eb="7">
      <t>サイム</t>
    </rPh>
    <phoneticPr fontId="7"/>
  </si>
  <si>
    <t>長期未払金</t>
    <rPh sb="0" eb="2">
      <t>チョウキ</t>
    </rPh>
    <rPh sb="2" eb="4">
      <t>ミハラ</t>
    </rPh>
    <rPh sb="4" eb="5">
      <t>キン</t>
    </rPh>
    <phoneticPr fontId="7"/>
  </si>
  <si>
    <t>その他固定負債</t>
    <rPh sb="2" eb="3">
      <t>タ</t>
    </rPh>
    <rPh sb="3" eb="5">
      <t>コテイ</t>
    </rPh>
    <rPh sb="5" eb="7">
      <t>フサイ</t>
    </rPh>
    <phoneticPr fontId="7"/>
  </si>
  <si>
    <t>純資産合計</t>
    <rPh sb="0" eb="3">
      <t>ジュンシサン</t>
    </rPh>
    <rPh sb="3" eb="5">
      <t>ゴウケイ</t>
    </rPh>
    <phoneticPr fontId="7"/>
  </si>
  <si>
    <t>資本金</t>
    <rPh sb="0" eb="3">
      <t>シホンキン</t>
    </rPh>
    <phoneticPr fontId="7"/>
  </si>
  <si>
    <t>資本剰余金</t>
    <rPh sb="0" eb="2">
      <t>シホン</t>
    </rPh>
    <rPh sb="2" eb="5">
      <t>ジョウヨキン</t>
    </rPh>
    <phoneticPr fontId="7"/>
  </si>
  <si>
    <t>利益剰余金</t>
    <rPh sb="0" eb="2">
      <t>リエキ</t>
    </rPh>
    <rPh sb="2" eb="5">
      <t>ジョウヨキン</t>
    </rPh>
    <phoneticPr fontId="7"/>
  </si>
  <si>
    <t>目的積立金</t>
    <rPh sb="0" eb="2">
      <t>モクテキ</t>
    </rPh>
    <rPh sb="2" eb="4">
      <t>ツミタテ</t>
    </rPh>
    <rPh sb="4" eb="5">
      <t>キン</t>
    </rPh>
    <phoneticPr fontId="7"/>
  </si>
  <si>
    <t>積立金</t>
    <rPh sb="0" eb="2">
      <t>ツミタテ</t>
    </rPh>
    <rPh sb="2" eb="3">
      <t>キン</t>
    </rPh>
    <phoneticPr fontId="7"/>
  </si>
  <si>
    <t>前中期目標期間繰越積立金</t>
    <rPh sb="0" eb="1">
      <t>ゼン</t>
    </rPh>
    <rPh sb="1" eb="3">
      <t>チュウキ</t>
    </rPh>
    <rPh sb="3" eb="5">
      <t>モクヒョウ</t>
    </rPh>
    <rPh sb="5" eb="7">
      <t>キカン</t>
    </rPh>
    <rPh sb="7" eb="9">
      <t>クリコシ</t>
    </rPh>
    <rPh sb="9" eb="11">
      <t>ツミタテ</t>
    </rPh>
    <rPh sb="11" eb="12">
      <t>キン</t>
    </rPh>
    <phoneticPr fontId="7"/>
  </si>
  <si>
    <t>当期未処分利益</t>
    <rPh sb="0" eb="2">
      <t>トウキ</t>
    </rPh>
    <rPh sb="2" eb="5">
      <t>ミショブン</t>
    </rPh>
    <rPh sb="5" eb="7">
      <t>リエキ</t>
    </rPh>
    <phoneticPr fontId="7"/>
  </si>
  <si>
    <t>その他有価証券評価差額金</t>
    <rPh sb="2" eb="3">
      <t>タ</t>
    </rPh>
    <rPh sb="3" eb="5">
      <t>ユウカ</t>
    </rPh>
    <rPh sb="5" eb="7">
      <t>ショウケン</t>
    </rPh>
    <rPh sb="7" eb="9">
      <t>ヒョウカ</t>
    </rPh>
    <rPh sb="9" eb="11">
      <t>サガク</t>
    </rPh>
    <rPh sb="11" eb="12">
      <t>キン</t>
    </rPh>
    <phoneticPr fontId="7"/>
  </si>
  <si>
    <t>負債純資産合計</t>
    <rPh sb="0" eb="2">
      <t>フサイ</t>
    </rPh>
    <rPh sb="2" eb="5">
      <t>ジュンシサン</t>
    </rPh>
    <rPh sb="5" eb="7">
      <t>ゴウケイ</t>
    </rPh>
    <phoneticPr fontId="7"/>
  </si>
  <si>
    <t>損益計算書</t>
    <rPh sb="0" eb="2">
      <t>ソンエキ</t>
    </rPh>
    <rPh sb="2" eb="5">
      <t>ケイサンショ</t>
    </rPh>
    <phoneticPr fontId="7"/>
  </si>
  <si>
    <t>経常収益</t>
    <rPh sb="0" eb="2">
      <t>ケイジョウ</t>
    </rPh>
    <rPh sb="2" eb="4">
      <t>シュウエキ</t>
    </rPh>
    <phoneticPr fontId="7"/>
  </si>
  <si>
    <t>運営費交付金収益</t>
    <rPh sb="0" eb="3">
      <t>ウンエイヒ</t>
    </rPh>
    <rPh sb="3" eb="6">
      <t>コウフキン</t>
    </rPh>
    <rPh sb="6" eb="8">
      <t>シュウエキ</t>
    </rPh>
    <phoneticPr fontId="7"/>
  </si>
  <si>
    <t>使用料収益</t>
    <rPh sb="0" eb="3">
      <t>シヨウリョウ</t>
    </rPh>
    <rPh sb="3" eb="5">
      <t>シュウエキ</t>
    </rPh>
    <phoneticPr fontId="7"/>
  </si>
  <si>
    <t>手数料収益</t>
    <rPh sb="0" eb="3">
      <t>テスウリョウ</t>
    </rPh>
    <rPh sb="3" eb="5">
      <t>シュウエキ</t>
    </rPh>
    <phoneticPr fontId="7"/>
  </si>
  <si>
    <t>受託研究・事業等収益</t>
    <rPh sb="0" eb="2">
      <t>ジュタク</t>
    </rPh>
    <rPh sb="2" eb="4">
      <t>ケンキュウ</t>
    </rPh>
    <rPh sb="5" eb="7">
      <t>ジギョウ</t>
    </rPh>
    <rPh sb="7" eb="8">
      <t>トウ</t>
    </rPh>
    <rPh sb="8" eb="10">
      <t>シュウエキ</t>
    </rPh>
    <phoneticPr fontId="7"/>
  </si>
  <si>
    <t>補助金等収益</t>
    <rPh sb="0" eb="3">
      <t>ホジョキン</t>
    </rPh>
    <rPh sb="3" eb="4">
      <t>トウ</t>
    </rPh>
    <rPh sb="4" eb="6">
      <t>シュウエキ</t>
    </rPh>
    <phoneticPr fontId="7"/>
  </si>
  <si>
    <t>その他収益</t>
    <rPh sb="2" eb="3">
      <t>タ</t>
    </rPh>
    <rPh sb="3" eb="5">
      <t>シュウエキ</t>
    </rPh>
    <phoneticPr fontId="7"/>
  </si>
  <si>
    <t>経常費用</t>
    <rPh sb="0" eb="2">
      <t>ケイジョウ</t>
    </rPh>
    <rPh sb="2" eb="4">
      <t>ヒヨウ</t>
    </rPh>
    <phoneticPr fontId="7"/>
  </si>
  <si>
    <t>業務費</t>
    <rPh sb="0" eb="2">
      <t>ギョウム</t>
    </rPh>
    <rPh sb="2" eb="3">
      <t>ヒ</t>
    </rPh>
    <phoneticPr fontId="7"/>
  </si>
  <si>
    <t>一般管理費</t>
    <rPh sb="0" eb="2">
      <t>イッパン</t>
    </rPh>
    <rPh sb="2" eb="4">
      <t>カンリ</t>
    </rPh>
    <rPh sb="4" eb="5">
      <t>ヒ</t>
    </rPh>
    <phoneticPr fontId="7"/>
  </si>
  <si>
    <t>財務費用</t>
    <rPh sb="0" eb="2">
      <t>ザイム</t>
    </rPh>
    <rPh sb="2" eb="4">
      <t>ヒヨウ</t>
    </rPh>
    <phoneticPr fontId="7"/>
  </si>
  <si>
    <t>経常利益・損失</t>
    <rPh sb="0" eb="2">
      <t>ケイジョウ</t>
    </rPh>
    <rPh sb="2" eb="4">
      <t>リエキ</t>
    </rPh>
    <rPh sb="5" eb="7">
      <t>ソンシツ</t>
    </rPh>
    <phoneticPr fontId="7"/>
  </si>
  <si>
    <t>臨時利益</t>
    <rPh sb="0" eb="2">
      <t>リンジ</t>
    </rPh>
    <rPh sb="2" eb="4">
      <t>リエキ</t>
    </rPh>
    <phoneticPr fontId="7"/>
  </si>
  <si>
    <t>臨時損失</t>
    <rPh sb="0" eb="2">
      <t>リンジ</t>
    </rPh>
    <rPh sb="2" eb="4">
      <t>ソンシツ</t>
    </rPh>
    <phoneticPr fontId="7"/>
  </si>
  <si>
    <t>当期純利益・損失</t>
    <rPh sb="0" eb="2">
      <t>トウキ</t>
    </rPh>
    <rPh sb="2" eb="3">
      <t>ジュン</t>
    </rPh>
    <rPh sb="3" eb="5">
      <t>リエキ</t>
    </rPh>
    <rPh sb="6" eb="8">
      <t>ソンシツ</t>
    </rPh>
    <phoneticPr fontId="7"/>
  </si>
  <si>
    <t>目的積立金取崩額</t>
    <rPh sb="0" eb="2">
      <t>モクテキ</t>
    </rPh>
    <rPh sb="2" eb="4">
      <t>ツミタテ</t>
    </rPh>
    <rPh sb="4" eb="5">
      <t>キン</t>
    </rPh>
    <rPh sb="5" eb="7">
      <t>トリクズシ</t>
    </rPh>
    <rPh sb="7" eb="8">
      <t>ガク</t>
    </rPh>
    <phoneticPr fontId="7"/>
  </si>
  <si>
    <t>前中期目標期間繰越積立金取崩額</t>
    <rPh sb="0" eb="1">
      <t>ゼン</t>
    </rPh>
    <rPh sb="1" eb="3">
      <t>チュウキ</t>
    </rPh>
    <rPh sb="3" eb="5">
      <t>モクヒョウ</t>
    </rPh>
    <rPh sb="5" eb="7">
      <t>キカン</t>
    </rPh>
    <rPh sb="7" eb="9">
      <t>クリコシ</t>
    </rPh>
    <rPh sb="9" eb="11">
      <t>ツミタテ</t>
    </rPh>
    <rPh sb="11" eb="12">
      <t>キン</t>
    </rPh>
    <rPh sb="12" eb="14">
      <t>トリクズシ</t>
    </rPh>
    <rPh sb="14" eb="15">
      <t>ガク</t>
    </rPh>
    <phoneticPr fontId="7"/>
  </si>
  <si>
    <t>当期総利益</t>
    <rPh sb="0" eb="2">
      <t>トウキ</t>
    </rPh>
    <rPh sb="2" eb="5">
      <t>ソウリエキ</t>
    </rPh>
    <phoneticPr fontId="7"/>
  </si>
  <si>
    <t>（参考）</t>
    <rPh sb="1" eb="3">
      <t>サンコウ</t>
    </rPh>
    <phoneticPr fontId="7"/>
  </si>
  <si>
    <t>　</t>
    <phoneticPr fontId="7"/>
  </si>
  <si>
    <t>　</t>
    <phoneticPr fontId="7"/>
  </si>
  <si>
    <t>研究経費</t>
    <phoneticPr fontId="7"/>
  </si>
  <si>
    <t>受託研究等経費</t>
    <phoneticPr fontId="7"/>
  </si>
  <si>
    <t>人件費</t>
    <phoneticPr fontId="7"/>
  </si>
  <si>
    <t>※千円未満を四捨五入しているため合計欄等が合わないことがあります。</t>
    <rPh sb="1" eb="2">
      <t>セン</t>
    </rPh>
    <rPh sb="2" eb="3">
      <t>エン</t>
    </rPh>
    <rPh sb="3" eb="5">
      <t>ミマン</t>
    </rPh>
    <rPh sb="6" eb="10">
      <t>シシャゴニュウ</t>
    </rPh>
    <rPh sb="16" eb="18">
      <t>ゴウケイ</t>
    </rPh>
    <rPh sb="18" eb="19">
      <t>ラン</t>
    </rPh>
    <rPh sb="19" eb="20">
      <t>トウ</t>
    </rPh>
    <rPh sb="21" eb="22">
      <t>ア</t>
    </rPh>
    <phoneticPr fontId="1"/>
  </si>
  <si>
    <t>当期純損益</t>
    <rPh sb="0" eb="2">
      <t>トウキ</t>
    </rPh>
    <rPh sb="2" eb="3">
      <t>ジュン</t>
    </rPh>
    <rPh sb="3" eb="5">
      <t>ソンエキ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</si>
</sst>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18" x14ac:knownFonts="1">
    <font>
      <sz val="11"/>
      <color theme="1"/>
      <name val="ＭＳ Ｐゴシック"/>
      <family val="2"/>
      <charset val="128"/>
      <scheme val="minor"/>
    </font>
    <font>
      <sz val="6"/>
      <name val="ＭＳ Ｐゴシック"/>
      <family val="2"/>
      <charset val="128"/>
      <scheme val="minor"/>
    </font>
    <font>
      <sz val="12"/>
      <color theme="1"/>
      <name val="HG丸ｺﾞｼｯｸM-PRO"/>
      <family val="3"/>
      <charset val="128"/>
    </font>
    <font>
      <sz val="10"/>
      <color theme="1"/>
      <name val="HG丸ｺﾞｼｯｸM-PRO"/>
      <family val="3"/>
      <charset val="128"/>
    </font>
    <font>
      <sz val="20"/>
      <color theme="1"/>
      <name val="HG丸ｺﾞｼｯｸM-PRO"/>
      <family val="3"/>
      <charset val="128"/>
    </font>
    <font>
      <sz val="18"/>
      <color theme="1"/>
      <name val="HG丸ｺﾞｼｯｸM-PRO"/>
      <family val="3"/>
      <charset val="128"/>
    </font>
    <font>
      <sz val="8"/>
      <color theme="1"/>
      <name val="HG丸ｺﾞｼｯｸM-PRO"/>
      <family val="3"/>
      <charset val="128"/>
    </font>
    <font>
      <sz val="6"/>
      <name val="ＭＳ Ｐゴシック"/>
      <family val="3"/>
      <charset val="128"/>
    </font>
    <font>
      <sz val="11"/>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i/>
      <sz val="11"/>
      <name val="ＭＳ Ｐゴシック"/>
      <family val="3"/>
      <charset val="128"/>
    </font>
    <font>
      <b/>
      <sz val="16"/>
      <name val="ＭＳ Ｐゴシック"/>
      <family val="3"/>
      <charset val="128"/>
    </font>
    <font>
      <sz val="11"/>
      <name val="ＭＳ Ｐゴシック"/>
      <family val="2"/>
      <charset val="128"/>
      <scheme val="minor"/>
    </font>
    <font>
      <sz val="11"/>
      <name val="ＭＳ Ｐゴシック"/>
      <family val="2"/>
      <charset val="128"/>
    </font>
    <font>
      <sz val="11"/>
      <name val="ＭＳ Ｐゴシック"/>
      <family val="3"/>
      <charset val="128"/>
      <scheme val="minor"/>
    </font>
    <font>
      <sz val="12"/>
      <name val="HG丸ｺﾞｼｯｸM-PRO"/>
      <family val="3"/>
      <charset val="128"/>
    </font>
  </fonts>
  <fills count="5">
    <fill>
      <patternFill patternType="none"/>
    </fill>
    <fill>
      <patternFill patternType="gray125"/>
    </fill>
    <fill>
      <patternFill patternType="solid">
        <fgColor indexed="52"/>
        <bgColor indexed="64"/>
      </patternFill>
    </fill>
    <fill>
      <patternFill patternType="solid">
        <fgColor indexed="42"/>
        <bgColor indexed="64"/>
      </patternFill>
    </fill>
    <fill>
      <patternFill patternType="solid">
        <fgColor rgb="FFCCFFCC"/>
        <bgColor indexed="64"/>
      </patternFill>
    </fill>
  </fills>
  <borders count="8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top/>
      <bottom style="thin">
        <color indexed="64"/>
      </bottom>
      <diagonal/>
    </border>
    <border>
      <left/>
      <right/>
      <top style="hair">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auto="1"/>
      </bottom>
      <diagonal/>
    </border>
  </borders>
  <cellStyleXfs count="2">
    <xf numFmtId="0" fontId="0" fillId="0" borderId="0">
      <alignment vertical="center"/>
    </xf>
    <xf numFmtId="38" fontId="8" fillId="0" borderId="0" applyFont="0" applyFill="0" applyBorder="0" applyAlignment="0" applyProtection="0"/>
  </cellStyleXfs>
  <cellXfs count="204">
    <xf numFmtId="0" fontId="0" fillId="0" borderId="0" xfId="0">
      <alignment vertical="center"/>
    </xf>
    <xf numFmtId="176" fontId="2" fillId="0" borderId="0" xfId="0" applyNumberFormat="1" applyFont="1">
      <alignment vertical="center"/>
    </xf>
    <xf numFmtId="176" fontId="2" fillId="0" borderId="1" xfId="0" applyNumberFormat="1" applyFont="1" applyBorder="1">
      <alignment vertical="center"/>
    </xf>
    <xf numFmtId="176" fontId="2" fillId="0" borderId="2" xfId="0" applyNumberFormat="1" applyFont="1" applyBorder="1">
      <alignment vertical="center"/>
    </xf>
    <xf numFmtId="176" fontId="2" fillId="0" borderId="3" xfId="0" applyNumberFormat="1" applyFont="1" applyBorder="1">
      <alignment vertical="center"/>
    </xf>
    <xf numFmtId="176" fontId="2" fillId="0" borderId="4" xfId="0" applyNumberFormat="1" applyFont="1" applyBorder="1">
      <alignment vertical="center"/>
    </xf>
    <xf numFmtId="176" fontId="2" fillId="0" borderId="5" xfId="0" applyNumberFormat="1" applyFont="1" applyBorder="1">
      <alignment vertical="center"/>
    </xf>
    <xf numFmtId="176" fontId="2" fillId="0" borderId="0" xfId="0" applyNumberFormat="1" applyFont="1" applyBorder="1">
      <alignment vertical="center"/>
    </xf>
    <xf numFmtId="176" fontId="2" fillId="0" borderId="6" xfId="0" applyNumberFormat="1" applyFont="1" applyBorder="1">
      <alignment vertical="center"/>
    </xf>
    <xf numFmtId="176" fontId="2" fillId="0" borderId="7" xfId="0" applyNumberFormat="1" applyFont="1" applyBorder="1">
      <alignment vertical="center"/>
    </xf>
    <xf numFmtId="176" fontId="2" fillId="0" borderId="8" xfId="0" applyNumberFormat="1" applyFont="1" applyBorder="1">
      <alignment vertical="center"/>
    </xf>
    <xf numFmtId="176" fontId="2" fillId="0" borderId="9" xfId="0" applyNumberFormat="1" applyFont="1" applyBorder="1">
      <alignment vertical="center"/>
    </xf>
    <xf numFmtId="176" fontId="2" fillId="0" borderId="13" xfId="0" applyNumberFormat="1" applyFont="1" applyBorder="1">
      <alignment vertical="center"/>
    </xf>
    <xf numFmtId="176" fontId="2" fillId="0" borderId="14" xfId="0" applyNumberFormat="1" applyFont="1" applyBorder="1">
      <alignment vertical="center"/>
    </xf>
    <xf numFmtId="176" fontId="3" fillId="0" borderId="0" xfId="0" applyNumberFormat="1" applyFont="1">
      <alignment vertical="center"/>
    </xf>
    <xf numFmtId="176" fontId="3" fillId="0" borderId="0" xfId="0" applyNumberFormat="1" applyFont="1" applyAlignment="1">
      <alignment horizontal="right" vertical="center"/>
    </xf>
    <xf numFmtId="176" fontId="6" fillId="0" borderId="0" xfId="0" applyNumberFormat="1" applyFont="1" applyBorder="1">
      <alignment vertical="center"/>
    </xf>
    <xf numFmtId="176" fontId="6" fillId="0" borderId="8" xfId="0" applyNumberFormat="1" applyFont="1" applyBorder="1">
      <alignment vertical="center"/>
    </xf>
    <xf numFmtId="176" fontId="3" fillId="0" borderId="8" xfId="0" applyNumberFormat="1" applyFont="1" applyBorder="1">
      <alignment vertical="center"/>
    </xf>
    <xf numFmtId="38" fontId="8" fillId="0" borderId="0" xfId="1" applyFont="1" applyAlignment="1"/>
    <xf numFmtId="0" fontId="9" fillId="0" borderId="0" xfId="0" applyFont="1" applyAlignment="1"/>
    <xf numFmtId="0" fontId="10" fillId="0" borderId="0" xfId="0" applyFont="1" applyAlignment="1"/>
    <xf numFmtId="177" fontId="8" fillId="0" borderId="0" xfId="1" applyNumberFormat="1" applyFont="1" applyAlignment="1">
      <alignment horizontal="right"/>
    </xf>
    <xf numFmtId="0" fontId="8" fillId="2" borderId="16" xfId="0" applyFont="1" applyFill="1" applyBorder="1" applyAlignment="1">
      <alignment horizontal="center" vertical="center" shrinkToFit="1"/>
    </xf>
    <xf numFmtId="177" fontId="8" fillId="2" borderId="20" xfId="1" applyNumberFormat="1" applyFont="1" applyFill="1" applyBorder="1" applyAlignment="1">
      <alignment horizontal="center" vertical="center" shrinkToFit="1"/>
    </xf>
    <xf numFmtId="176" fontId="8" fillId="3" borderId="26" xfId="1" applyNumberFormat="1" applyFont="1" applyFill="1" applyBorder="1" applyAlignment="1" applyProtection="1">
      <alignment vertical="center"/>
    </xf>
    <xf numFmtId="0" fontId="8" fillId="3" borderId="27" xfId="0" applyFont="1" applyFill="1" applyBorder="1" applyAlignment="1">
      <alignment vertical="center" shrinkToFit="1"/>
    </xf>
    <xf numFmtId="176" fontId="8" fillId="3" borderId="30" xfId="1" applyNumberFormat="1" applyFont="1" applyFill="1" applyBorder="1" applyAlignment="1" applyProtection="1">
      <alignment vertical="center"/>
    </xf>
    <xf numFmtId="0" fontId="8" fillId="0" borderId="31" xfId="0" applyFont="1" applyFill="1" applyBorder="1" applyAlignment="1">
      <alignment horizontal="left" vertical="center" shrinkToFit="1"/>
    </xf>
    <xf numFmtId="176" fontId="8" fillId="0" borderId="36" xfId="1" applyNumberFormat="1" applyFont="1" applyFill="1" applyBorder="1" applyAlignment="1" applyProtection="1">
      <alignment vertical="center"/>
    </xf>
    <xf numFmtId="176" fontId="8" fillId="0" borderId="41" xfId="1" applyNumberFormat="1" applyFont="1" applyFill="1" applyBorder="1" applyAlignment="1" applyProtection="1">
      <alignment vertical="center"/>
    </xf>
    <xf numFmtId="0" fontId="8" fillId="0" borderId="14" xfId="0" applyFont="1" applyFill="1" applyBorder="1" applyAlignment="1">
      <alignment horizontal="left" vertical="center" shrinkToFit="1"/>
    </xf>
    <xf numFmtId="176" fontId="8" fillId="0" borderId="46" xfId="1" applyNumberFormat="1" applyFont="1" applyFill="1" applyBorder="1" applyAlignment="1" applyProtection="1">
      <alignment vertical="center"/>
    </xf>
    <xf numFmtId="0" fontId="8" fillId="3" borderId="47" xfId="0" applyFont="1" applyFill="1" applyBorder="1" applyAlignment="1">
      <alignment vertical="center" shrinkToFit="1"/>
    </xf>
    <xf numFmtId="0" fontId="8" fillId="0" borderId="48" xfId="0" applyFont="1" applyFill="1" applyBorder="1" applyAlignment="1">
      <alignment horizontal="left" vertical="center" shrinkToFit="1"/>
    </xf>
    <xf numFmtId="176" fontId="8" fillId="0" borderId="51" xfId="1" applyNumberFormat="1" applyFont="1" applyFill="1" applyBorder="1" applyAlignment="1" applyProtection="1">
      <alignment vertical="center"/>
    </xf>
    <xf numFmtId="0" fontId="10" fillId="3" borderId="27" xfId="0" applyFont="1" applyFill="1" applyBorder="1" applyAlignment="1">
      <alignment horizontal="left" vertical="center" shrinkToFit="1"/>
    </xf>
    <xf numFmtId="0" fontId="10" fillId="3" borderId="47" xfId="0" applyFont="1" applyFill="1" applyBorder="1" applyAlignment="1">
      <alignment horizontal="left" vertical="center" shrinkToFit="1"/>
    </xf>
    <xf numFmtId="176" fontId="8" fillId="3" borderId="64" xfId="1" applyNumberFormat="1" applyFont="1" applyFill="1" applyBorder="1" applyAlignment="1" applyProtection="1">
      <alignment vertical="center"/>
    </xf>
    <xf numFmtId="0" fontId="10" fillId="0" borderId="0" xfId="0" applyFont="1" applyFill="1" applyBorder="1" applyAlignment="1">
      <alignment horizontal="left" vertical="center" shrinkToFit="1"/>
    </xf>
    <xf numFmtId="0" fontId="12" fillId="0" borderId="0" xfId="0" applyFont="1" applyFill="1" applyBorder="1" applyAlignment="1">
      <alignment horizontal="left" vertical="center" shrinkToFit="1"/>
    </xf>
    <xf numFmtId="176" fontId="8" fillId="0" borderId="0" xfId="1" applyNumberFormat="1" applyFont="1" applyFill="1" applyBorder="1" applyAlignment="1" applyProtection="1">
      <alignment vertical="center" shrinkToFit="1"/>
    </xf>
    <xf numFmtId="176" fontId="8" fillId="0" borderId="0" xfId="1" applyNumberFormat="1" applyFont="1" applyAlignment="1" applyProtection="1">
      <alignment horizontal="right"/>
    </xf>
    <xf numFmtId="176" fontId="8" fillId="3" borderId="69" xfId="1" applyNumberFormat="1" applyFont="1" applyFill="1" applyBorder="1" applyAlignment="1" applyProtection="1">
      <alignment vertical="center"/>
    </xf>
    <xf numFmtId="0" fontId="8" fillId="4" borderId="54" xfId="0" applyFont="1" applyFill="1" applyBorder="1" applyAlignment="1">
      <alignment vertical="center"/>
    </xf>
    <xf numFmtId="0" fontId="8" fillId="4" borderId="27" xfId="0" applyFont="1" applyFill="1" applyBorder="1" applyAlignment="1">
      <alignment vertical="center"/>
    </xf>
    <xf numFmtId="0" fontId="8" fillId="4" borderId="73" xfId="0" applyFont="1" applyFill="1" applyBorder="1" applyAlignment="1">
      <alignment vertical="center"/>
    </xf>
    <xf numFmtId="0" fontId="8" fillId="4" borderId="54" xfId="0" applyFont="1" applyFill="1" applyBorder="1" applyAlignment="1" applyProtection="1">
      <alignment vertical="center"/>
    </xf>
    <xf numFmtId="0" fontId="8" fillId="4" borderId="27" xfId="0" applyFont="1" applyFill="1" applyBorder="1" applyAlignment="1" applyProtection="1">
      <alignment vertical="center"/>
    </xf>
    <xf numFmtId="176" fontId="8" fillId="4" borderId="13" xfId="1" applyNumberFormat="1" applyFont="1" applyFill="1" applyBorder="1" applyAlignment="1" applyProtection="1">
      <alignment horizontal="right" vertical="center" shrinkToFit="1"/>
    </xf>
    <xf numFmtId="176" fontId="8" fillId="3" borderId="77" xfId="1" applyNumberFormat="1" applyFont="1" applyFill="1" applyBorder="1" applyAlignment="1" applyProtection="1">
      <alignment vertical="center"/>
    </xf>
    <xf numFmtId="0" fontId="8" fillId="4" borderId="52" xfId="0" applyFont="1" applyFill="1" applyBorder="1" applyAlignment="1" applyProtection="1">
      <alignment vertical="center"/>
    </xf>
    <xf numFmtId="0" fontId="9" fillId="3" borderId="47" xfId="0" applyFont="1" applyFill="1" applyBorder="1" applyAlignment="1" applyProtection="1">
      <alignment vertical="center"/>
    </xf>
    <xf numFmtId="0" fontId="9" fillId="3" borderId="78" xfId="0" applyFont="1" applyFill="1" applyBorder="1" applyAlignment="1" applyProtection="1">
      <alignment vertical="center"/>
    </xf>
    <xf numFmtId="0" fontId="9" fillId="3" borderId="17" xfId="0" applyFont="1" applyFill="1" applyBorder="1" applyAlignment="1" applyProtection="1">
      <alignment vertical="center"/>
    </xf>
    <xf numFmtId="0" fontId="9" fillId="3" borderId="16" xfId="0" applyFont="1" applyFill="1" applyBorder="1" applyAlignment="1" applyProtection="1">
      <alignment vertical="center"/>
    </xf>
    <xf numFmtId="176" fontId="8" fillId="3" borderId="20" xfId="1" applyNumberFormat="1" applyFont="1" applyFill="1" applyBorder="1" applyAlignment="1" applyProtection="1">
      <alignment vertical="center"/>
    </xf>
    <xf numFmtId="0" fontId="14" fillId="0" borderId="0" xfId="0" applyFont="1" applyAlignment="1"/>
    <xf numFmtId="38" fontId="15" fillId="0" borderId="0" xfId="1" applyFont="1"/>
    <xf numFmtId="177" fontId="15" fillId="0" borderId="0" xfId="1" applyNumberFormat="1" applyFont="1"/>
    <xf numFmtId="0" fontId="16" fillId="0" borderId="0" xfId="0" applyFont="1" applyBorder="1" applyAlignment="1">
      <alignment horizontal="center" vertical="center" shrinkToFit="1"/>
    </xf>
    <xf numFmtId="38" fontId="16" fillId="2" borderId="18" xfId="1" applyFont="1" applyFill="1" applyBorder="1" applyAlignment="1">
      <alignment horizontal="center" vertical="center" shrinkToFit="1"/>
    </xf>
    <xf numFmtId="38" fontId="16" fillId="2" borderId="19" xfId="1" applyFont="1" applyFill="1" applyBorder="1" applyAlignment="1">
      <alignment horizontal="center" vertical="center" shrinkToFit="1"/>
    </xf>
    <xf numFmtId="176" fontId="16" fillId="3" borderId="24" xfId="1" applyNumberFormat="1" applyFont="1" applyFill="1" applyBorder="1" applyAlignment="1" applyProtection="1">
      <alignment horizontal="right" vertical="center" shrinkToFit="1"/>
    </xf>
    <xf numFmtId="176" fontId="8" fillId="3" borderId="25" xfId="1" applyNumberFormat="1" applyFont="1" applyFill="1" applyBorder="1" applyAlignment="1" applyProtection="1">
      <alignment vertical="center" shrinkToFit="1"/>
    </xf>
    <xf numFmtId="176" fontId="16" fillId="3" borderId="1" xfId="1" applyNumberFormat="1" applyFont="1" applyFill="1" applyBorder="1" applyAlignment="1" applyProtection="1">
      <alignment horizontal="right" vertical="center" shrinkToFit="1"/>
    </xf>
    <xf numFmtId="176" fontId="8" fillId="3" borderId="29" xfId="1" applyNumberFormat="1" applyFont="1" applyFill="1" applyBorder="1" applyAlignment="1" applyProtection="1">
      <alignment vertical="center" shrinkToFit="1"/>
    </xf>
    <xf numFmtId="176" fontId="16" fillId="0" borderId="34" xfId="1" applyNumberFormat="1" applyFont="1" applyFill="1" applyBorder="1" applyAlignment="1" applyProtection="1">
      <alignment horizontal="right" vertical="center" shrinkToFit="1"/>
    </xf>
    <xf numFmtId="176" fontId="8" fillId="0" borderId="35" xfId="1" applyNumberFormat="1" applyFont="1" applyFill="1" applyBorder="1" applyAlignment="1" applyProtection="1">
      <alignment vertical="center" shrinkToFit="1"/>
    </xf>
    <xf numFmtId="176" fontId="16" fillId="0" borderId="39" xfId="1" applyNumberFormat="1" applyFont="1" applyFill="1" applyBorder="1" applyAlignment="1" applyProtection="1">
      <alignment horizontal="right" vertical="center" shrinkToFit="1"/>
    </xf>
    <xf numFmtId="176" fontId="8" fillId="0" borderId="40" xfId="1" applyNumberFormat="1" applyFont="1" applyFill="1" applyBorder="1" applyAlignment="1" applyProtection="1">
      <alignment vertical="center" shrinkToFit="1"/>
    </xf>
    <xf numFmtId="176" fontId="16" fillId="0" borderId="44" xfId="1" applyNumberFormat="1" applyFont="1" applyFill="1" applyBorder="1" applyAlignment="1" applyProtection="1">
      <alignment horizontal="right" vertical="center" shrinkToFit="1"/>
    </xf>
    <xf numFmtId="176" fontId="8" fillId="0" borderId="45" xfId="1" applyNumberFormat="1" applyFont="1" applyFill="1" applyBorder="1" applyAlignment="1" applyProtection="1">
      <alignment vertical="center" shrinkToFit="1"/>
    </xf>
    <xf numFmtId="176" fontId="16" fillId="3" borderId="1" xfId="1" applyNumberFormat="1" applyFont="1" applyFill="1" applyBorder="1" applyAlignment="1" applyProtection="1">
      <alignment horizontal="right" vertical="center"/>
    </xf>
    <xf numFmtId="176" fontId="8" fillId="3" borderId="29" xfId="1" applyNumberFormat="1" applyFont="1" applyFill="1" applyBorder="1" applyAlignment="1" applyProtection="1">
      <alignment vertical="center"/>
    </xf>
    <xf numFmtId="176" fontId="16" fillId="3" borderId="14" xfId="1" applyNumberFormat="1" applyFont="1" applyFill="1" applyBorder="1" applyAlignment="1" applyProtection="1">
      <alignment horizontal="right" vertical="center" shrinkToFit="1"/>
    </xf>
    <xf numFmtId="176" fontId="8" fillId="3" borderId="53" xfId="1" applyNumberFormat="1" applyFont="1" applyFill="1" applyBorder="1" applyAlignment="1" applyProtection="1">
      <alignment vertical="center" shrinkToFit="1"/>
    </xf>
    <xf numFmtId="176" fontId="16" fillId="3" borderId="31" xfId="1" applyNumberFormat="1" applyFont="1" applyFill="1" applyBorder="1" applyAlignment="1" applyProtection="1">
      <alignment horizontal="right" vertical="center" shrinkToFit="1"/>
    </xf>
    <xf numFmtId="176" fontId="8" fillId="3" borderId="55" xfId="1" applyNumberFormat="1" applyFont="1" applyFill="1" applyBorder="1" applyAlignment="1" applyProtection="1">
      <alignment vertical="center" shrinkToFit="1"/>
    </xf>
    <xf numFmtId="176" fontId="16" fillId="0" borderId="56" xfId="1" applyNumberFormat="1" applyFont="1" applyFill="1" applyBorder="1" applyAlignment="1" applyProtection="1">
      <alignment horizontal="right" vertical="center" shrinkToFit="1"/>
    </xf>
    <xf numFmtId="176" fontId="8" fillId="0" borderId="57" xfId="1" applyNumberFormat="1" applyFont="1" applyFill="1" applyBorder="1" applyAlignment="1" applyProtection="1">
      <alignment vertical="center" shrinkToFit="1"/>
    </xf>
    <xf numFmtId="176" fontId="16" fillId="3" borderId="62" xfId="1" applyNumberFormat="1" applyFont="1" applyFill="1" applyBorder="1" applyAlignment="1" applyProtection="1">
      <alignment horizontal="right" vertical="center" shrinkToFit="1"/>
    </xf>
    <xf numFmtId="176" fontId="8" fillId="3" borderId="63" xfId="1" applyNumberFormat="1" applyFont="1" applyFill="1" applyBorder="1" applyAlignment="1" applyProtection="1">
      <alignment vertical="center" shrinkToFit="1"/>
    </xf>
    <xf numFmtId="0" fontId="16" fillId="0" borderId="0" xfId="0" applyFont="1" applyBorder="1" applyAlignment="1"/>
    <xf numFmtId="176" fontId="16" fillId="3" borderId="48" xfId="1" applyNumberFormat="1" applyFont="1" applyFill="1" applyBorder="1" applyAlignment="1" applyProtection="1">
      <alignment horizontal="right" vertical="center" shrinkToFit="1"/>
    </xf>
    <xf numFmtId="0" fontId="16" fillId="0" borderId="0" xfId="0" applyFont="1" applyAlignment="1"/>
    <xf numFmtId="0" fontId="16" fillId="0" borderId="0" xfId="0" applyFont="1" applyFill="1" applyBorder="1" applyAlignment="1">
      <alignment horizontal="center" vertical="center"/>
    </xf>
    <xf numFmtId="176" fontId="16" fillId="0" borderId="0" xfId="1" applyNumberFormat="1" applyFont="1" applyFill="1" applyBorder="1" applyAlignment="1">
      <alignment vertical="center" shrinkToFit="1"/>
    </xf>
    <xf numFmtId="0" fontId="16" fillId="0" borderId="0" xfId="0" applyFont="1" applyBorder="1" applyAlignment="1">
      <alignment horizontal="center" shrinkToFit="1"/>
    </xf>
    <xf numFmtId="0" fontId="8" fillId="0" borderId="0" xfId="0" applyFont="1" applyFill="1" applyBorder="1" applyAlignment="1">
      <alignment horizontal="center" vertical="center" textRotation="255"/>
    </xf>
    <xf numFmtId="176" fontId="16" fillId="0" borderId="34" xfId="1" applyNumberFormat="1" applyFont="1" applyFill="1" applyBorder="1" applyAlignment="1" applyProtection="1">
      <alignment horizontal="right" vertical="center"/>
    </xf>
    <xf numFmtId="176" fontId="8" fillId="0" borderId="35" xfId="1" applyNumberFormat="1" applyFont="1" applyFill="1" applyBorder="1" applyAlignment="1" applyProtection="1">
      <alignment vertical="center"/>
    </xf>
    <xf numFmtId="176" fontId="16" fillId="0" borderId="39" xfId="1" applyNumberFormat="1" applyFont="1" applyFill="1" applyBorder="1" applyAlignment="1" applyProtection="1">
      <alignment horizontal="right" vertical="center"/>
    </xf>
    <xf numFmtId="176" fontId="8" fillId="0" borderId="40" xfId="1" applyNumberFormat="1" applyFont="1" applyFill="1" applyBorder="1" applyAlignment="1" applyProtection="1">
      <alignment vertical="center"/>
    </xf>
    <xf numFmtId="176" fontId="16" fillId="0" borderId="44" xfId="1" applyNumberFormat="1" applyFont="1" applyFill="1" applyBorder="1" applyAlignment="1" applyProtection="1">
      <alignment horizontal="right" vertical="center"/>
    </xf>
    <xf numFmtId="176" fontId="8" fillId="0" borderId="45" xfId="1" applyNumberFormat="1" applyFont="1" applyFill="1" applyBorder="1" applyAlignment="1" applyProtection="1">
      <alignment vertical="center"/>
    </xf>
    <xf numFmtId="0" fontId="16" fillId="0" borderId="5" xfId="0" applyFont="1" applyFill="1" applyBorder="1" applyAlignment="1" applyProtection="1">
      <alignment vertical="center"/>
    </xf>
    <xf numFmtId="0" fontId="16" fillId="0" borderId="7" xfId="0" applyFont="1" applyFill="1" applyBorder="1" applyAlignment="1" applyProtection="1">
      <alignment vertical="center"/>
    </xf>
    <xf numFmtId="176" fontId="8" fillId="4" borderId="76" xfId="1" applyNumberFormat="1" applyFont="1" applyFill="1" applyBorder="1" applyAlignment="1" applyProtection="1">
      <alignment vertical="center" shrinkToFit="1"/>
    </xf>
    <xf numFmtId="176" fontId="8" fillId="4" borderId="10" xfId="1" applyNumberFormat="1" applyFont="1" applyFill="1" applyBorder="1" applyAlignment="1" applyProtection="1">
      <alignment vertical="center" shrinkToFit="1"/>
    </xf>
    <xf numFmtId="176" fontId="8" fillId="3" borderId="19" xfId="1" applyNumberFormat="1" applyFont="1" applyFill="1" applyBorder="1" applyAlignment="1" applyProtection="1">
      <alignment vertical="center" shrinkToFit="1"/>
    </xf>
    <xf numFmtId="0" fontId="13" fillId="0" borderId="0" xfId="0" applyFont="1" applyAlignment="1">
      <alignment vertical="top"/>
    </xf>
    <xf numFmtId="176" fontId="8" fillId="4" borderId="12" xfId="1" applyNumberFormat="1" applyFont="1" applyFill="1" applyBorder="1" applyAlignment="1" applyProtection="1">
      <alignment horizontal="right" vertical="center" shrinkToFit="1"/>
    </xf>
    <xf numFmtId="176" fontId="16" fillId="3" borderId="81" xfId="1" applyNumberFormat="1" applyFont="1" applyFill="1" applyBorder="1" applyAlignment="1" applyProtection="1">
      <alignment horizontal="right" vertical="center" shrinkToFit="1"/>
    </xf>
    <xf numFmtId="176" fontId="16" fillId="3" borderId="12" xfId="1" applyNumberFormat="1" applyFont="1" applyFill="1" applyBorder="1" applyAlignment="1" applyProtection="1">
      <alignment horizontal="right" vertical="center" shrinkToFit="1"/>
    </xf>
    <xf numFmtId="176" fontId="16" fillId="3" borderId="9" xfId="1" applyNumberFormat="1" applyFont="1" applyFill="1" applyBorder="1" applyAlignment="1" applyProtection="1">
      <alignment horizontal="right" vertical="center" shrinkToFit="1"/>
    </xf>
    <xf numFmtId="176" fontId="16" fillId="3" borderId="82" xfId="1" applyNumberFormat="1" applyFont="1" applyFill="1" applyBorder="1" applyAlignment="1" applyProtection="1">
      <alignment horizontal="right" vertical="center" shrinkToFit="1"/>
    </xf>
    <xf numFmtId="0" fontId="9" fillId="3" borderId="83" xfId="0" applyFont="1" applyFill="1" applyBorder="1" applyAlignment="1" applyProtection="1">
      <alignment vertical="center"/>
    </xf>
    <xf numFmtId="0" fontId="9" fillId="3" borderId="58" xfId="0" applyFont="1" applyFill="1" applyBorder="1" applyAlignment="1" applyProtection="1">
      <alignment horizontal="left" vertical="center"/>
    </xf>
    <xf numFmtId="0" fontId="9" fillId="3" borderId="84" xfId="0" applyFont="1" applyFill="1" applyBorder="1" applyAlignment="1" applyProtection="1">
      <alignment vertical="center"/>
    </xf>
    <xf numFmtId="0" fontId="9" fillId="3" borderId="65" xfId="0" applyFont="1" applyFill="1" applyBorder="1" applyAlignment="1" applyProtection="1">
      <alignment vertical="center"/>
    </xf>
    <xf numFmtId="0" fontId="9" fillId="3" borderId="65" xfId="0" applyFont="1" applyFill="1" applyBorder="1" applyAlignment="1" applyProtection="1">
      <alignment horizontal="left" vertical="center"/>
    </xf>
    <xf numFmtId="176" fontId="3" fillId="0" borderId="0" xfId="0" applyNumberFormat="1" applyFont="1" applyAlignment="1">
      <alignment horizontal="center" vertical="center"/>
    </xf>
    <xf numFmtId="176" fontId="5" fillId="0" borderId="0" xfId="0" applyNumberFormat="1" applyFont="1" applyAlignment="1">
      <alignment horizontal="center" vertical="center"/>
    </xf>
    <xf numFmtId="176" fontId="2" fillId="0" borderId="10"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1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4" fillId="0" borderId="0" xfId="0" applyNumberFormat="1" applyFont="1" applyAlignment="1">
      <alignment horizontal="center" vertical="center"/>
    </xf>
    <xf numFmtId="176" fontId="17" fillId="0" borderId="10" xfId="0" applyNumberFormat="1" applyFont="1" applyBorder="1" applyAlignment="1">
      <alignment horizontal="center" vertical="center"/>
    </xf>
    <xf numFmtId="176" fontId="17" fillId="0" borderId="11" xfId="0" applyNumberFormat="1" applyFont="1" applyBorder="1" applyAlignment="1">
      <alignment horizontal="center" vertical="center"/>
    </xf>
    <xf numFmtId="176" fontId="17" fillId="0" borderId="12" xfId="0" applyNumberFormat="1" applyFont="1" applyBorder="1" applyAlignment="1">
      <alignment horizontal="center" vertical="center"/>
    </xf>
    <xf numFmtId="0" fontId="8" fillId="2" borderId="15"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0" borderId="21" xfId="0" applyFont="1" applyFill="1" applyBorder="1" applyAlignment="1">
      <alignment horizontal="center" vertical="center" textRotation="255"/>
    </xf>
    <xf numFmtId="0" fontId="8" fillId="0" borderId="27" xfId="0" applyFont="1" applyFill="1" applyBorder="1" applyAlignment="1">
      <alignment horizontal="center" vertical="center" textRotation="255"/>
    </xf>
    <xf numFmtId="0" fontId="8" fillId="0" borderId="47" xfId="0" applyFont="1" applyFill="1" applyBorder="1" applyAlignment="1">
      <alignment horizontal="center" vertical="center" textRotation="255"/>
    </xf>
    <xf numFmtId="0" fontId="9" fillId="3" borderId="21" xfId="0" applyFont="1" applyFill="1" applyBorder="1" applyAlignment="1">
      <alignment horizontal="left" vertical="center" shrinkToFit="1"/>
    </xf>
    <xf numFmtId="0" fontId="9" fillId="3" borderId="22" xfId="0" applyFont="1" applyFill="1" applyBorder="1" applyAlignment="1">
      <alignment horizontal="left" vertical="center" shrinkToFit="1"/>
    </xf>
    <xf numFmtId="0" fontId="9" fillId="3" borderId="23" xfId="0" applyFont="1" applyFill="1" applyBorder="1" applyAlignment="1">
      <alignment horizontal="left" vertical="center" shrinkToFit="1"/>
    </xf>
    <xf numFmtId="0" fontId="8" fillId="3" borderId="2" xfId="0" applyFont="1" applyFill="1" applyBorder="1" applyAlignment="1">
      <alignment horizontal="left" vertical="center" shrinkToFit="1"/>
    </xf>
    <xf numFmtId="0" fontId="8" fillId="3" borderId="3" xfId="0" applyFont="1" applyFill="1" applyBorder="1" applyAlignment="1">
      <alignment horizontal="left" vertical="center" shrinkToFit="1"/>
    </xf>
    <xf numFmtId="0" fontId="8" fillId="3" borderId="28" xfId="0" applyFont="1" applyFill="1" applyBorder="1" applyAlignment="1">
      <alignment horizontal="left" vertical="center" shrinkToFit="1"/>
    </xf>
    <xf numFmtId="0" fontId="16" fillId="0" borderId="32" xfId="0" applyFont="1" applyFill="1" applyBorder="1" applyAlignment="1" applyProtection="1">
      <alignment horizontal="left" vertical="center"/>
    </xf>
    <xf numFmtId="0" fontId="16" fillId="0" borderId="33" xfId="0" applyFont="1" applyFill="1" applyBorder="1" applyAlignment="1" applyProtection="1">
      <alignment horizontal="left" vertical="center"/>
    </xf>
    <xf numFmtId="0" fontId="16" fillId="0" borderId="37" xfId="0" applyFont="1" applyFill="1" applyBorder="1" applyAlignment="1" applyProtection="1">
      <alignment horizontal="left" vertical="center"/>
    </xf>
    <xf numFmtId="0" fontId="16" fillId="0" borderId="38" xfId="0" applyFont="1" applyFill="1" applyBorder="1" applyAlignment="1" applyProtection="1">
      <alignment horizontal="left" vertical="center"/>
    </xf>
    <xf numFmtId="0" fontId="16" fillId="0" borderId="42" xfId="0" applyFont="1" applyFill="1" applyBorder="1" applyAlignment="1">
      <alignment horizontal="left" vertical="center" shrinkToFit="1"/>
    </xf>
    <xf numFmtId="0" fontId="16" fillId="0" borderId="43" xfId="0" applyFont="1" applyFill="1" applyBorder="1" applyAlignment="1">
      <alignment horizontal="left" vertical="center" shrinkToFit="1"/>
    </xf>
    <xf numFmtId="0" fontId="16" fillId="0" borderId="32" xfId="0" applyFont="1" applyFill="1" applyBorder="1" applyAlignment="1">
      <alignment horizontal="left" vertical="center" shrinkToFit="1"/>
    </xf>
    <xf numFmtId="0" fontId="16" fillId="0" borderId="33" xfId="0" applyFont="1" applyFill="1" applyBorder="1" applyAlignment="1">
      <alignment horizontal="left" vertical="center" shrinkToFit="1"/>
    </xf>
    <xf numFmtId="0" fontId="16" fillId="0" borderId="37" xfId="0" applyFont="1" applyFill="1" applyBorder="1" applyAlignment="1">
      <alignment horizontal="left" vertical="center" shrinkToFit="1"/>
    </xf>
    <xf numFmtId="0" fontId="16" fillId="0" borderId="38" xfId="0" applyFont="1" applyFill="1" applyBorder="1" applyAlignment="1">
      <alignment horizontal="left" vertical="center" shrinkToFit="1"/>
    </xf>
    <xf numFmtId="0" fontId="16" fillId="0" borderId="42" xfId="0" applyFont="1" applyFill="1" applyBorder="1" applyAlignment="1" applyProtection="1">
      <alignment horizontal="left" vertical="center"/>
    </xf>
    <xf numFmtId="0" fontId="16" fillId="0" borderId="43" xfId="0" applyFont="1" applyFill="1" applyBorder="1" applyAlignment="1" applyProtection="1">
      <alignment horizontal="left" vertical="center"/>
    </xf>
    <xf numFmtId="0" fontId="16" fillId="0" borderId="32" xfId="0" applyFont="1" applyFill="1" applyBorder="1" applyAlignment="1" applyProtection="1">
      <alignment horizontal="left" vertical="center" wrapText="1"/>
    </xf>
    <xf numFmtId="0" fontId="16" fillId="0" borderId="33" xfId="0" applyFont="1" applyFill="1" applyBorder="1" applyAlignment="1" applyProtection="1">
      <alignment horizontal="left" vertical="center" wrapText="1"/>
    </xf>
    <xf numFmtId="0" fontId="16" fillId="0" borderId="37" xfId="0" applyFont="1" applyFill="1" applyBorder="1" applyAlignment="1" applyProtection="1">
      <alignment horizontal="left" vertical="center" wrapText="1"/>
    </xf>
    <xf numFmtId="0" fontId="16" fillId="0" borderId="38" xfId="0" applyFont="1" applyFill="1" applyBorder="1" applyAlignment="1" applyProtection="1">
      <alignment horizontal="left" vertical="center" wrapText="1"/>
    </xf>
    <xf numFmtId="0" fontId="16" fillId="0" borderId="49" xfId="0" applyFont="1" applyFill="1" applyBorder="1" applyAlignment="1" applyProtection="1">
      <alignment horizontal="left" vertical="center"/>
    </xf>
    <xf numFmtId="0" fontId="16" fillId="0" borderId="50" xfId="0" applyFont="1" applyFill="1" applyBorder="1" applyAlignment="1" applyProtection="1">
      <alignment horizontal="left" vertical="center"/>
    </xf>
    <xf numFmtId="0" fontId="8" fillId="3" borderId="10" xfId="0" applyFont="1" applyFill="1" applyBorder="1" applyAlignment="1">
      <alignment horizontal="left" vertical="center" shrinkToFit="1"/>
    </xf>
    <xf numFmtId="0" fontId="8" fillId="3" borderId="11" xfId="0" applyFont="1" applyFill="1" applyBorder="1" applyAlignment="1">
      <alignment horizontal="left" vertical="center" shrinkToFit="1"/>
    </xf>
    <xf numFmtId="0" fontId="8" fillId="3" borderId="58" xfId="0" applyFont="1" applyFill="1" applyBorder="1" applyAlignment="1">
      <alignment horizontal="left" vertical="center" shrinkToFit="1"/>
    </xf>
    <xf numFmtId="0" fontId="8" fillId="3" borderId="59" xfId="0" applyFont="1" applyFill="1" applyBorder="1" applyAlignment="1">
      <alignment horizontal="left" vertical="center" shrinkToFit="1"/>
    </xf>
    <xf numFmtId="0" fontId="8" fillId="3" borderId="60" xfId="0" applyFont="1" applyFill="1" applyBorder="1" applyAlignment="1">
      <alignment horizontal="left" vertical="center" shrinkToFit="1"/>
    </xf>
    <xf numFmtId="0" fontId="8" fillId="3" borderId="61" xfId="0" applyFont="1" applyFill="1" applyBorder="1" applyAlignment="1">
      <alignment horizontal="left" vertical="center" shrinkToFit="1"/>
    </xf>
    <xf numFmtId="0" fontId="9" fillId="3" borderId="15" xfId="0" applyFont="1" applyFill="1" applyBorder="1" applyAlignment="1">
      <alignment vertical="center" shrinkToFit="1"/>
    </xf>
    <xf numFmtId="0" fontId="9" fillId="3" borderId="16" xfId="0" applyFont="1" applyFill="1" applyBorder="1" applyAlignment="1">
      <alignment vertical="center" shrinkToFit="1"/>
    </xf>
    <xf numFmtId="0" fontId="9" fillId="3" borderId="65" xfId="0" applyFont="1" applyFill="1" applyBorder="1" applyAlignment="1">
      <alignment vertical="center" shrinkToFit="1"/>
    </xf>
    <xf numFmtId="0" fontId="11" fillId="0" borderId="0" xfId="0" applyFont="1" applyFill="1" applyBorder="1" applyAlignment="1">
      <alignment horizontal="left" vertical="center"/>
    </xf>
    <xf numFmtId="0" fontId="8" fillId="2" borderId="65" xfId="0" applyFont="1" applyFill="1" applyBorder="1" applyAlignment="1">
      <alignment horizontal="center" vertical="center" shrinkToFit="1"/>
    </xf>
    <xf numFmtId="0" fontId="8" fillId="0" borderId="66" xfId="0" applyFont="1" applyFill="1" applyBorder="1" applyAlignment="1">
      <alignment horizontal="center" vertical="center" textRotation="255"/>
    </xf>
    <xf numFmtId="0" fontId="8" fillId="0" borderId="70" xfId="0" applyFont="1" applyFill="1" applyBorder="1" applyAlignment="1">
      <alignment horizontal="center" vertical="center" textRotation="255"/>
    </xf>
    <xf numFmtId="0" fontId="8" fillId="0" borderId="64" xfId="0" applyFont="1" applyFill="1" applyBorder="1" applyAlignment="1">
      <alignment horizontal="center" vertical="center" textRotation="255"/>
    </xf>
    <xf numFmtId="0" fontId="9" fillId="3" borderId="21" xfId="0" applyFont="1" applyFill="1" applyBorder="1" applyAlignment="1" applyProtection="1">
      <alignment vertical="center"/>
    </xf>
    <xf numFmtId="0" fontId="9" fillId="3" borderId="67" xfId="0" applyFont="1" applyFill="1" applyBorder="1" applyAlignment="1" applyProtection="1">
      <alignment vertical="center"/>
    </xf>
    <xf numFmtId="0" fontId="9" fillId="3" borderId="68" xfId="0" applyFont="1" applyFill="1" applyBorder="1" applyAlignment="1" applyProtection="1">
      <alignment vertical="center"/>
    </xf>
    <xf numFmtId="0" fontId="16" fillId="0" borderId="32" xfId="0" applyNumberFormat="1" applyFont="1" applyFill="1" applyBorder="1" applyAlignment="1">
      <alignment horizontal="left" vertical="center"/>
    </xf>
    <xf numFmtId="0" fontId="16" fillId="0" borderId="71"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72" xfId="0" applyNumberFormat="1" applyFont="1" applyFill="1" applyBorder="1" applyAlignment="1">
      <alignment horizontal="left" vertical="center"/>
    </xf>
    <xf numFmtId="0" fontId="16" fillId="0" borderId="38" xfId="0" applyNumberFormat="1" applyFont="1" applyFill="1" applyBorder="1" applyAlignment="1">
      <alignment horizontal="left" vertical="center"/>
    </xf>
    <xf numFmtId="0" fontId="16" fillId="0" borderId="37" xfId="0" applyNumberFormat="1" applyFont="1" applyFill="1" applyBorder="1" applyAlignment="1" applyProtection="1">
      <alignment horizontal="left" vertical="center"/>
    </xf>
    <xf numFmtId="0" fontId="16" fillId="0" borderId="72" xfId="0" applyNumberFormat="1" applyFont="1" applyFill="1" applyBorder="1" applyAlignment="1" applyProtection="1">
      <alignment horizontal="left" vertical="center"/>
    </xf>
    <xf numFmtId="0" fontId="16" fillId="0" borderId="38" xfId="0" applyNumberFormat="1" applyFont="1" applyFill="1" applyBorder="1" applyAlignment="1" applyProtection="1">
      <alignment horizontal="left" vertical="center"/>
    </xf>
    <xf numFmtId="0" fontId="8" fillId="0" borderId="42" xfId="0" applyNumberFormat="1" applyFont="1" applyFill="1" applyBorder="1" applyAlignment="1" applyProtection="1">
      <alignment horizontal="left" vertical="center"/>
    </xf>
    <xf numFmtId="0" fontId="8" fillId="0" borderId="74" xfId="0" applyNumberFormat="1" applyFont="1" applyFill="1" applyBorder="1" applyAlignment="1" applyProtection="1">
      <alignment horizontal="left" vertical="center"/>
    </xf>
    <xf numFmtId="0" fontId="8" fillId="0" borderId="43" xfId="0" applyNumberFormat="1" applyFont="1" applyFill="1" applyBorder="1" applyAlignment="1" applyProtection="1">
      <alignment horizontal="left" vertical="center"/>
    </xf>
    <xf numFmtId="0" fontId="9" fillId="3" borderId="75" xfId="0" applyFont="1" applyFill="1" applyBorder="1" applyAlignment="1" applyProtection="1">
      <alignment vertical="center"/>
    </xf>
    <xf numFmtId="0" fontId="9" fillId="3" borderId="11" xfId="0" applyFont="1" applyFill="1" applyBorder="1" applyAlignment="1" applyProtection="1">
      <alignment vertical="center"/>
    </xf>
    <xf numFmtId="0" fontId="9" fillId="3" borderId="58" xfId="0" applyFont="1" applyFill="1" applyBorder="1" applyAlignment="1" applyProtection="1">
      <alignment vertical="center"/>
    </xf>
    <xf numFmtId="0" fontId="16" fillId="0" borderId="32" xfId="0" applyFont="1" applyFill="1" applyBorder="1" applyAlignment="1" applyProtection="1">
      <alignment vertical="center"/>
    </xf>
    <xf numFmtId="0" fontId="16" fillId="0" borderId="33" xfId="0" applyFont="1" applyFill="1" applyBorder="1" applyAlignment="1" applyProtection="1">
      <alignment vertical="center"/>
    </xf>
    <xf numFmtId="0" fontId="16" fillId="0" borderId="37" xfId="0" applyFont="1" applyFill="1" applyBorder="1" applyAlignment="1" applyProtection="1">
      <alignment vertical="center"/>
    </xf>
    <xf numFmtId="0" fontId="8" fillId="0" borderId="38" xfId="0" applyFont="1" applyFill="1" applyBorder="1" applyAlignment="1" applyProtection="1">
      <alignment vertical="center"/>
    </xf>
    <xf numFmtId="0" fontId="16" fillId="0" borderId="42" xfId="0" applyFont="1" applyFill="1" applyBorder="1" applyAlignment="1" applyProtection="1">
      <alignment vertical="center"/>
    </xf>
    <xf numFmtId="0" fontId="16" fillId="0" borderId="43" xfId="0" applyFont="1" applyFill="1" applyBorder="1" applyAlignment="1" applyProtection="1">
      <alignment vertical="center"/>
    </xf>
    <xf numFmtId="0" fontId="8" fillId="4" borderId="2" xfId="0" applyFont="1" applyFill="1" applyBorder="1" applyAlignment="1" applyProtection="1">
      <alignment horizontal="left" vertical="center"/>
    </xf>
    <xf numFmtId="0" fontId="8" fillId="4" borderId="3" xfId="0" applyFont="1" applyFill="1" applyBorder="1" applyAlignment="1" applyProtection="1">
      <alignment horizontal="left" vertical="center"/>
    </xf>
    <xf numFmtId="0" fontId="8" fillId="4" borderId="28" xfId="0" applyFont="1" applyFill="1" applyBorder="1" applyAlignment="1" applyProtection="1">
      <alignment horizontal="left" vertical="center"/>
    </xf>
    <xf numFmtId="0" fontId="16" fillId="3" borderId="2" xfId="0" applyFont="1" applyFill="1" applyBorder="1" applyAlignment="1" applyProtection="1">
      <alignment horizontal="left" vertical="center"/>
    </xf>
    <xf numFmtId="0" fontId="16" fillId="3" borderId="11" xfId="0" applyFont="1" applyFill="1" applyBorder="1" applyAlignment="1" applyProtection="1">
      <alignment horizontal="left" vertical="center"/>
    </xf>
    <xf numFmtId="0" fontId="16" fillId="3" borderId="58" xfId="0" applyFont="1" applyFill="1" applyBorder="1" applyAlignment="1" applyProtection="1">
      <alignment horizontal="left" vertical="center"/>
    </xf>
    <xf numFmtId="0" fontId="16" fillId="4" borderId="10" xfId="0" applyFont="1" applyFill="1" applyBorder="1" applyAlignment="1" applyProtection="1">
      <alignment horizontal="left" vertical="center"/>
    </xf>
    <xf numFmtId="0" fontId="8" fillId="4" borderId="11" xfId="0" applyFont="1" applyFill="1" applyBorder="1" applyAlignment="1" applyProtection="1">
      <alignment horizontal="left" vertical="center"/>
    </xf>
    <xf numFmtId="0" fontId="8" fillId="4" borderId="58" xfId="0" applyFont="1" applyFill="1" applyBorder="1" applyAlignment="1" applyProtection="1">
      <alignment horizontal="left" vertical="center"/>
    </xf>
    <xf numFmtId="0" fontId="9" fillId="3" borderId="79" xfId="0" applyFont="1" applyFill="1" applyBorder="1" applyAlignment="1" applyProtection="1">
      <alignment horizontal="left" vertical="center"/>
    </xf>
    <xf numFmtId="0" fontId="9" fillId="3" borderId="67" xfId="0" applyFont="1" applyFill="1" applyBorder="1" applyAlignment="1" applyProtection="1">
      <alignment horizontal="left" vertical="center"/>
    </xf>
    <xf numFmtId="0" fontId="9" fillId="3" borderId="80" xfId="0" applyFont="1" applyFill="1" applyBorder="1" applyAlignment="1" applyProtection="1">
      <alignment vertical="center"/>
    </xf>
    <xf numFmtId="0" fontId="9" fillId="3" borderId="60" xfId="0" applyFont="1" applyFill="1" applyBorder="1" applyAlignment="1" applyProtection="1">
      <alignment vertical="center"/>
    </xf>
    <xf numFmtId="0" fontId="9" fillId="3" borderId="15" xfId="0" applyFont="1" applyFill="1" applyBorder="1" applyAlignment="1" applyProtection="1">
      <alignment horizontal="left" vertical="center"/>
    </xf>
    <xf numFmtId="0" fontId="9" fillId="3" borderId="16" xfId="0" applyFont="1" applyFill="1" applyBorder="1" applyAlignment="1" applyProtection="1">
      <alignment horizontal="left"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1355910</xdr:colOff>
      <xdr:row>0</xdr:row>
      <xdr:rowOff>0</xdr:rowOff>
    </xdr:from>
    <xdr:to>
      <xdr:col>9</xdr:col>
      <xdr:colOff>366071</xdr:colOff>
      <xdr:row>2</xdr:row>
      <xdr:rowOff>137248</xdr:rowOff>
    </xdr:to>
    <xdr:sp macro="" textlink="">
      <xdr:nvSpPr>
        <xdr:cNvPr id="2" name="テキスト ボックス 11"/>
        <xdr:cNvSpPr txBox="1">
          <a:spLocks noChangeArrowheads="1"/>
        </xdr:cNvSpPr>
      </xdr:nvSpPr>
      <xdr:spPr bwMode="auto">
        <a:xfrm>
          <a:off x="5614145" y="0"/>
          <a:ext cx="1766808" cy="495836"/>
        </a:xfrm>
        <a:prstGeom prst="rect">
          <a:avLst/>
        </a:prstGeom>
        <a:solidFill>
          <a:srgbClr val="FFFFFF"/>
        </a:solidFill>
        <a:ln w="6350">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2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参考資料</a:t>
          </a:r>
          <a:r>
            <a:rPr lang="ja-JP" altLang="en-US" sz="2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２</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I53"/>
  <sheetViews>
    <sheetView tabSelected="1" view="pageBreakPreview" zoomScale="85" zoomScaleNormal="100" zoomScaleSheetLayoutView="85" workbookViewId="0">
      <selection activeCell="H4" sqref="H4"/>
    </sheetView>
  </sheetViews>
  <sheetFormatPr defaultRowHeight="14.25" x14ac:dyDescent="0.15"/>
  <cols>
    <col min="1" max="1" width="5" style="1" customWidth="1"/>
    <col min="2" max="3" width="3.625" style="1" customWidth="1"/>
    <col min="4" max="5" width="18.125" style="1" customWidth="1"/>
    <col min="6" max="7" width="3.625" style="1" customWidth="1"/>
    <col min="8" max="9" width="18.125" style="1" customWidth="1"/>
    <col min="10" max="10" width="5" style="1" customWidth="1"/>
    <col min="11" max="16384" width="9" style="1"/>
  </cols>
  <sheetData>
    <row r="6" spans="2:9" ht="24.95" customHeight="1" x14ac:dyDescent="0.15">
      <c r="B6" s="118" t="s">
        <v>0</v>
      </c>
      <c r="C6" s="118"/>
      <c r="D6" s="118"/>
      <c r="E6" s="118"/>
      <c r="F6" s="118"/>
      <c r="G6" s="118"/>
      <c r="H6" s="118"/>
      <c r="I6" s="118"/>
    </row>
    <row r="7" spans="2:9" ht="21" customHeight="1" x14ac:dyDescent="0.15"/>
    <row r="8" spans="2:9" ht="21" customHeight="1" x14ac:dyDescent="0.15"/>
    <row r="9" spans="2:9" ht="21" customHeight="1" x14ac:dyDescent="0.15">
      <c r="B9" s="113" t="s">
        <v>25</v>
      </c>
      <c r="C9" s="113"/>
      <c r="D9" s="113"/>
      <c r="E9" s="113"/>
      <c r="F9" s="113"/>
      <c r="G9" s="113"/>
      <c r="H9" s="113"/>
      <c r="I9" s="113"/>
    </row>
    <row r="10" spans="2:9" ht="15" customHeight="1" x14ac:dyDescent="0.15">
      <c r="B10" s="112" t="s">
        <v>10</v>
      </c>
      <c r="C10" s="112"/>
      <c r="D10" s="112"/>
      <c r="E10" s="112"/>
      <c r="F10" s="112"/>
      <c r="G10" s="112"/>
      <c r="H10" s="112"/>
      <c r="I10" s="112"/>
    </row>
    <row r="11" spans="2:9" ht="15" customHeight="1" x14ac:dyDescent="0.15">
      <c r="B11" s="14"/>
      <c r="C11" s="14"/>
      <c r="D11" s="14"/>
      <c r="E11" s="14"/>
      <c r="F11" s="14"/>
      <c r="G11" s="14"/>
      <c r="H11" s="14"/>
      <c r="I11" s="15" t="s">
        <v>9</v>
      </c>
    </row>
    <row r="12" spans="2:9" ht="15" customHeight="1" x14ac:dyDescent="0.15">
      <c r="B12" s="114" t="s">
        <v>1</v>
      </c>
      <c r="C12" s="115"/>
      <c r="D12" s="115"/>
      <c r="E12" s="116"/>
      <c r="F12" s="114" t="s">
        <v>4</v>
      </c>
      <c r="G12" s="115"/>
      <c r="H12" s="115"/>
      <c r="I12" s="116"/>
    </row>
    <row r="13" spans="2:9" ht="15" customHeight="1" x14ac:dyDescent="0.15">
      <c r="B13" s="2" t="s">
        <v>27</v>
      </c>
      <c r="C13" s="2"/>
      <c r="D13" s="2"/>
      <c r="E13" s="2">
        <v>765</v>
      </c>
      <c r="F13" s="2" t="s">
        <v>29</v>
      </c>
      <c r="G13" s="2"/>
      <c r="H13" s="2"/>
      <c r="I13" s="2">
        <v>510</v>
      </c>
    </row>
    <row r="14" spans="2:9" ht="15" customHeight="1" x14ac:dyDescent="0.15">
      <c r="B14" s="12"/>
      <c r="C14" s="2" t="s">
        <v>2</v>
      </c>
      <c r="D14" s="2"/>
      <c r="E14" s="2">
        <v>759</v>
      </c>
      <c r="F14" s="2" t="s">
        <v>30</v>
      </c>
      <c r="G14" s="2"/>
      <c r="H14" s="2"/>
      <c r="I14" s="2">
        <v>393</v>
      </c>
    </row>
    <row r="15" spans="2:9" ht="15" customHeight="1" x14ac:dyDescent="0.15">
      <c r="B15" s="13"/>
      <c r="C15" s="2" t="s">
        <v>3</v>
      </c>
      <c r="D15" s="2"/>
      <c r="E15" s="2">
        <v>6</v>
      </c>
      <c r="F15" s="114" t="s">
        <v>5</v>
      </c>
      <c r="G15" s="115"/>
      <c r="H15" s="116"/>
      <c r="I15" s="2">
        <v>903</v>
      </c>
    </row>
    <row r="16" spans="2:9" ht="15" customHeight="1" x14ac:dyDescent="0.15">
      <c r="B16" s="2" t="s">
        <v>28</v>
      </c>
      <c r="C16" s="2"/>
      <c r="D16" s="2"/>
      <c r="E16" s="2">
        <v>642</v>
      </c>
      <c r="F16" s="2" t="s">
        <v>31</v>
      </c>
      <c r="G16" s="2"/>
      <c r="H16" s="2"/>
      <c r="I16" s="2">
        <v>322</v>
      </c>
    </row>
    <row r="17" spans="2:9" ht="15" customHeight="1" x14ac:dyDescent="0.15">
      <c r="B17" s="3"/>
      <c r="C17" s="4"/>
      <c r="D17" s="4"/>
      <c r="E17" s="5"/>
      <c r="F17" s="2" t="s">
        <v>6</v>
      </c>
      <c r="G17" s="2"/>
      <c r="H17" s="2"/>
      <c r="I17" s="2">
        <v>-174</v>
      </c>
    </row>
    <row r="18" spans="2:9" ht="15" customHeight="1" x14ac:dyDescent="0.15">
      <c r="B18" s="6"/>
      <c r="C18" s="7"/>
      <c r="D18" s="7"/>
      <c r="E18" s="8"/>
      <c r="F18" s="2" t="s">
        <v>7</v>
      </c>
      <c r="G18" s="2"/>
      <c r="H18" s="2"/>
      <c r="I18" s="2">
        <v>356</v>
      </c>
    </row>
    <row r="19" spans="2:9" ht="15" customHeight="1" x14ac:dyDescent="0.15">
      <c r="B19" s="9"/>
      <c r="C19" s="10"/>
      <c r="D19" s="10"/>
      <c r="E19" s="11"/>
      <c r="F19" s="114" t="s">
        <v>8</v>
      </c>
      <c r="G19" s="115"/>
      <c r="H19" s="116"/>
      <c r="I19" s="2">
        <v>504</v>
      </c>
    </row>
    <row r="20" spans="2:9" ht="15" customHeight="1" x14ac:dyDescent="0.15">
      <c r="B20" s="114" t="s">
        <v>32</v>
      </c>
      <c r="C20" s="115"/>
      <c r="D20" s="116"/>
      <c r="E20" s="2">
        <v>1407</v>
      </c>
      <c r="F20" s="114" t="s">
        <v>32</v>
      </c>
      <c r="G20" s="115"/>
      <c r="H20" s="116"/>
      <c r="I20" s="2">
        <v>1407</v>
      </c>
    </row>
    <row r="21" spans="2:9" ht="15" customHeight="1" x14ac:dyDescent="0.15">
      <c r="B21" s="14" t="s">
        <v>15</v>
      </c>
    </row>
    <row r="22" spans="2:9" ht="15" customHeight="1" x14ac:dyDescent="0.15"/>
    <row r="23" spans="2:9" ht="15" customHeight="1" x14ac:dyDescent="0.15"/>
    <row r="24" spans="2:9" ht="21" customHeight="1" x14ac:dyDescent="0.15">
      <c r="B24" s="113" t="s">
        <v>26</v>
      </c>
      <c r="C24" s="113"/>
      <c r="D24" s="113"/>
      <c r="E24" s="113"/>
      <c r="F24" s="113"/>
      <c r="G24" s="113"/>
      <c r="H24" s="113"/>
      <c r="I24" s="113"/>
    </row>
    <row r="25" spans="2:9" ht="15" customHeight="1" x14ac:dyDescent="0.15">
      <c r="B25" s="112" t="s">
        <v>11</v>
      </c>
      <c r="C25" s="112"/>
      <c r="D25" s="112"/>
      <c r="E25" s="112"/>
      <c r="F25" s="112"/>
      <c r="G25" s="112"/>
      <c r="H25" s="112"/>
      <c r="I25" s="112"/>
    </row>
    <row r="26" spans="2:9" ht="15" customHeight="1" x14ac:dyDescent="0.15">
      <c r="B26" s="14"/>
      <c r="C26" s="14"/>
      <c r="D26" s="14"/>
      <c r="E26" s="14"/>
      <c r="F26" s="14"/>
      <c r="G26" s="14"/>
      <c r="H26" s="14"/>
      <c r="I26" s="15" t="s">
        <v>9</v>
      </c>
    </row>
    <row r="27" spans="2:9" ht="15" customHeight="1" x14ac:dyDescent="0.15">
      <c r="B27" s="114" t="s">
        <v>33</v>
      </c>
      <c r="C27" s="115"/>
      <c r="D27" s="115"/>
      <c r="E27" s="116"/>
      <c r="F27" s="114" t="s">
        <v>34</v>
      </c>
      <c r="G27" s="115"/>
      <c r="H27" s="115"/>
      <c r="I27" s="116"/>
    </row>
    <row r="28" spans="2:9" ht="15" customHeight="1" x14ac:dyDescent="0.15">
      <c r="B28" s="2" t="s">
        <v>35</v>
      </c>
      <c r="C28" s="2"/>
      <c r="D28" s="2"/>
      <c r="E28" s="2">
        <v>2052</v>
      </c>
      <c r="F28" s="2" t="s">
        <v>38</v>
      </c>
      <c r="G28" s="2"/>
      <c r="H28" s="2"/>
      <c r="I28" s="2">
        <v>2210</v>
      </c>
    </row>
    <row r="29" spans="2:9" ht="15" customHeight="1" x14ac:dyDescent="0.15">
      <c r="B29" s="12"/>
      <c r="C29" s="2" t="s">
        <v>37</v>
      </c>
      <c r="D29" s="2"/>
      <c r="E29" s="2">
        <v>1345</v>
      </c>
      <c r="F29" s="12"/>
      <c r="G29" s="2" t="s">
        <v>12</v>
      </c>
      <c r="H29" s="2"/>
      <c r="I29" s="2">
        <v>1913</v>
      </c>
    </row>
    <row r="30" spans="2:9" ht="15" customHeight="1" x14ac:dyDescent="0.15">
      <c r="B30" s="13"/>
      <c r="C30" s="2" t="s">
        <v>13</v>
      </c>
      <c r="D30" s="2"/>
      <c r="E30" s="2">
        <v>707</v>
      </c>
      <c r="F30" s="13"/>
      <c r="G30" s="2" t="s">
        <v>14</v>
      </c>
      <c r="H30" s="2"/>
      <c r="I30" s="2">
        <v>297</v>
      </c>
    </row>
    <row r="31" spans="2:9" ht="15" customHeight="1" x14ac:dyDescent="0.15">
      <c r="B31" s="2" t="s">
        <v>36</v>
      </c>
      <c r="C31" s="2"/>
      <c r="D31" s="2"/>
      <c r="E31" s="2">
        <v>0</v>
      </c>
      <c r="F31" s="2" t="s">
        <v>39</v>
      </c>
      <c r="G31" s="2"/>
      <c r="H31" s="2"/>
      <c r="I31" s="2">
        <v>0</v>
      </c>
    </row>
    <row r="32" spans="2:9" ht="15" customHeight="1" x14ac:dyDescent="0.15">
      <c r="B32" s="114" t="s">
        <v>32</v>
      </c>
      <c r="C32" s="115"/>
      <c r="D32" s="116"/>
      <c r="E32" s="2">
        <v>2052</v>
      </c>
      <c r="F32" s="114" t="s">
        <v>32</v>
      </c>
      <c r="G32" s="115"/>
      <c r="H32" s="116"/>
      <c r="I32" s="2">
        <v>2210</v>
      </c>
    </row>
    <row r="33" spans="2:9" ht="15" customHeight="1" x14ac:dyDescent="0.15">
      <c r="B33" s="119" t="s">
        <v>102</v>
      </c>
      <c r="C33" s="120"/>
      <c r="D33" s="120"/>
      <c r="E33" s="120"/>
      <c r="F33" s="120"/>
      <c r="G33" s="120"/>
      <c r="H33" s="121"/>
      <c r="I33" s="2">
        <v>158</v>
      </c>
    </row>
    <row r="34" spans="2:9" ht="15" customHeight="1" x14ac:dyDescent="0.15">
      <c r="B34" s="14" t="s">
        <v>15</v>
      </c>
    </row>
    <row r="35" spans="2:9" ht="15" customHeight="1" x14ac:dyDescent="0.15"/>
    <row r="36" spans="2:9" ht="15" customHeight="1" x14ac:dyDescent="0.15"/>
    <row r="37" spans="2:9" ht="21" customHeight="1" x14ac:dyDescent="0.15">
      <c r="B37" s="113" t="s">
        <v>16</v>
      </c>
      <c r="C37" s="113"/>
      <c r="D37" s="113"/>
      <c r="E37" s="113"/>
      <c r="F37" s="113"/>
      <c r="G37" s="113"/>
      <c r="H37" s="113"/>
      <c r="I37" s="113"/>
    </row>
    <row r="38" spans="2:9" ht="15" customHeight="1" x14ac:dyDescent="0.15">
      <c r="I38" s="15" t="s">
        <v>9</v>
      </c>
    </row>
    <row r="39" spans="2:9" ht="15" customHeight="1" x14ac:dyDescent="0.15">
      <c r="B39" s="1" t="s">
        <v>17</v>
      </c>
      <c r="I39" s="7">
        <v>158</v>
      </c>
    </row>
    <row r="40" spans="2:9" ht="15" customHeight="1" x14ac:dyDescent="0.15">
      <c r="I40" s="7"/>
    </row>
    <row r="41" spans="2:9" ht="15" customHeight="1" x14ac:dyDescent="0.15">
      <c r="B41" s="1" t="s">
        <v>40</v>
      </c>
      <c r="I41" s="7"/>
    </row>
    <row r="42" spans="2:9" ht="15" customHeight="1" x14ac:dyDescent="0.15">
      <c r="C42" s="1" t="s">
        <v>18</v>
      </c>
      <c r="I42" s="7">
        <v>30</v>
      </c>
    </row>
    <row r="43" spans="2:9" ht="15" customHeight="1" x14ac:dyDescent="0.15">
      <c r="C43" s="1" t="s">
        <v>41</v>
      </c>
      <c r="I43" s="7">
        <v>128</v>
      </c>
    </row>
    <row r="44" spans="2:9" ht="15" customHeight="1" x14ac:dyDescent="0.15"/>
    <row r="45" spans="2:9" ht="15" customHeight="1" x14ac:dyDescent="0.15">
      <c r="B45" s="1" t="s">
        <v>19</v>
      </c>
    </row>
    <row r="46" spans="2:9" ht="17.45" customHeight="1" x14ac:dyDescent="0.15">
      <c r="C46" s="1" t="s">
        <v>20</v>
      </c>
      <c r="I46" s="7">
        <v>25</v>
      </c>
    </row>
    <row r="47" spans="2:9" ht="17.45" customHeight="1" x14ac:dyDescent="0.15">
      <c r="D47" s="14" t="s">
        <v>21</v>
      </c>
      <c r="I47" s="16">
        <v>1</v>
      </c>
    </row>
    <row r="48" spans="2:9" ht="17.45" customHeight="1" x14ac:dyDescent="0.15">
      <c r="D48" s="14" t="s">
        <v>22</v>
      </c>
      <c r="I48" s="16">
        <v>5</v>
      </c>
    </row>
    <row r="49" spans="3:9" ht="17.45" customHeight="1" x14ac:dyDescent="0.15">
      <c r="D49" s="14" t="s">
        <v>23</v>
      </c>
      <c r="I49" s="16">
        <v>19</v>
      </c>
    </row>
    <row r="50" spans="3:9" ht="17.45" customHeight="1" x14ac:dyDescent="0.15">
      <c r="C50" s="1" t="s">
        <v>24</v>
      </c>
      <c r="I50" s="7">
        <v>5</v>
      </c>
    </row>
    <row r="51" spans="3:9" ht="17.45" customHeight="1" x14ac:dyDescent="0.15">
      <c r="C51" s="10"/>
      <c r="D51" s="18" t="s">
        <v>42</v>
      </c>
      <c r="E51" s="10"/>
      <c r="F51" s="10"/>
      <c r="G51" s="10"/>
      <c r="H51" s="10"/>
      <c r="I51" s="17">
        <v>5</v>
      </c>
    </row>
    <row r="52" spans="3:9" ht="17.45" customHeight="1" x14ac:dyDescent="0.15">
      <c r="C52" s="117" t="s">
        <v>32</v>
      </c>
      <c r="D52" s="117"/>
      <c r="E52" s="117"/>
      <c r="F52" s="117"/>
      <c r="G52" s="117"/>
      <c r="H52" s="117"/>
      <c r="I52" s="4">
        <v>30</v>
      </c>
    </row>
    <row r="53" spans="3:9" ht="15" customHeight="1" x14ac:dyDescent="0.15"/>
  </sheetData>
  <mergeCells count="18">
    <mergeCell ref="C52:H52"/>
    <mergeCell ref="B6:I6"/>
    <mergeCell ref="F27:I27"/>
    <mergeCell ref="B32:D32"/>
    <mergeCell ref="F32:H32"/>
    <mergeCell ref="B33:H33"/>
    <mergeCell ref="B37:I37"/>
    <mergeCell ref="B9:I9"/>
    <mergeCell ref="F19:H19"/>
    <mergeCell ref="B12:E12"/>
    <mergeCell ref="F12:I12"/>
    <mergeCell ref="B20:D20"/>
    <mergeCell ref="F20:H20"/>
    <mergeCell ref="B10:I10"/>
    <mergeCell ref="B24:I24"/>
    <mergeCell ref="B25:I25"/>
    <mergeCell ref="B27:E27"/>
    <mergeCell ref="F15:H15"/>
  </mergeCells>
  <phoneticPr fontId="1"/>
  <pageMargins left="0.98425196850393704" right="0.78740157480314965" top="0.78740157480314965" bottom="0.78740157480314965"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tabSelected="1" view="pageBreakPreview" zoomScaleNormal="100" zoomScaleSheetLayoutView="100" workbookViewId="0">
      <selection activeCell="H4" sqref="H4"/>
    </sheetView>
  </sheetViews>
  <sheetFormatPr defaultRowHeight="13.5" x14ac:dyDescent="0.15"/>
  <cols>
    <col min="1" max="2" width="3.875" style="57" customWidth="1"/>
    <col min="3" max="3" width="10.625" style="57" customWidth="1"/>
    <col min="4" max="4" width="8.5" style="57" customWidth="1"/>
    <col min="5" max="5" width="17.375" style="57" customWidth="1"/>
    <col min="6" max="7" width="17.375" style="58" customWidth="1"/>
    <col min="8" max="8" width="17.375" style="59" customWidth="1"/>
    <col min="9" max="244" width="9" style="57"/>
    <col min="245" max="246" width="3.875" style="57" customWidth="1"/>
    <col min="247" max="247" width="10.625" style="57" customWidth="1"/>
    <col min="248" max="248" width="8.5" style="57" customWidth="1"/>
    <col min="249" max="253" width="17.375" style="57" customWidth="1"/>
    <col min="254" max="500" width="9" style="57"/>
    <col min="501" max="502" width="3.875" style="57" customWidth="1"/>
    <col min="503" max="503" width="10.625" style="57" customWidth="1"/>
    <col min="504" max="504" width="8.5" style="57" customWidth="1"/>
    <col min="505" max="509" width="17.375" style="57" customWidth="1"/>
    <col min="510" max="756" width="9" style="57"/>
    <col min="757" max="758" width="3.875" style="57" customWidth="1"/>
    <col min="759" max="759" width="10.625" style="57" customWidth="1"/>
    <col min="760" max="760" width="8.5" style="57" customWidth="1"/>
    <col min="761" max="765" width="17.375" style="57" customWidth="1"/>
    <col min="766" max="1012" width="9" style="57"/>
    <col min="1013" max="1014" width="3.875" style="57" customWidth="1"/>
    <col min="1015" max="1015" width="10.625" style="57" customWidth="1"/>
    <col min="1016" max="1016" width="8.5" style="57" customWidth="1"/>
    <col min="1017" max="1021" width="17.375" style="57" customWidth="1"/>
    <col min="1022" max="1268" width="9" style="57"/>
    <col min="1269" max="1270" width="3.875" style="57" customWidth="1"/>
    <col min="1271" max="1271" width="10.625" style="57" customWidth="1"/>
    <col min="1272" max="1272" width="8.5" style="57" customWidth="1"/>
    <col min="1273" max="1277" width="17.375" style="57" customWidth="1"/>
    <col min="1278" max="1524" width="9" style="57"/>
    <col min="1525" max="1526" width="3.875" style="57" customWidth="1"/>
    <col min="1527" max="1527" width="10.625" style="57" customWidth="1"/>
    <col min="1528" max="1528" width="8.5" style="57" customWidth="1"/>
    <col min="1529" max="1533" width="17.375" style="57" customWidth="1"/>
    <col min="1534" max="1780" width="9" style="57"/>
    <col min="1781" max="1782" width="3.875" style="57" customWidth="1"/>
    <col min="1783" max="1783" width="10.625" style="57" customWidth="1"/>
    <col min="1784" max="1784" width="8.5" style="57" customWidth="1"/>
    <col min="1785" max="1789" width="17.375" style="57" customWidth="1"/>
    <col min="1790" max="2036" width="9" style="57"/>
    <col min="2037" max="2038" width="3.875" style="57" customWidth="1"/>
    <col min="2039" max="2039" width="10.625" style="57" customWidth="1"/>
    <col min="2040" max="2040" width="8.5" style="57" customWidth="1"/>
    <col min="2041" max="2045" width="17.375" style="57" customWidth="1"/>
    <col min="2046" max="2292" width="9" style="57"/>
    <col min="2293" max="2294" width="3.875" style="57" customWidth="1"/>
    <col min="2295" max="2295" width="10.625" style="57" customWidth="1"/>
    <col min="2296" max="2296" width="8.5" style="57" customWidth="1"/>
    <col min="2297" max="2301" width="17.375" style="57" customWidth="1"/>
    <col min="2302" max="2548" width="9" style="57"/>
    <col min="2549" max="2550" width="3.875" style="57" customWidth="1"/>
    <col min="2551" max="2551" width="10.625" style="57" customWidth="1"/>
    <col min="2552" max="2552" width="8.5" style="57" customWidth="1"/>
    <col min="2553" max="2557" width="17.375" style="57" customWidth="1"/>
    <col min="2558" max="2804" width="9" style="57"/>
    <col min="2805" max="2806" width="3.875" style="57" customWidth="1"/>
    <col min="2807" max="2807" width="10.625" style="57" customWidth="1"/>
    <col min="2808" max="2808" width="8.5" style="57" customWidth="1"/>
    <col min="2809" max="2813" width="17.375" style="57" customWidth="1"/>
    <col min="2814" max="3060" width="9" style="57"/>
    <col min="3061" max="3062" width="3.875" style="57" customWidth="1"/>
    <col min="3063" max="3063" width="10.625" style="57" customWidth="1"/>
    <col min="3064" max="3064" width="8.5" style="57" customWidth="1"/>
    <col min="3065" max="3069" width="17.375" style="57" customWidth="1"/>
    <col min="3070" max="3316" width="9" style="57"/>
    <col min="3317" max="3318" width="3.875" style="57" customWidth="1"/>
    <col min="3319" max="3319" width="10.625" style="57" customWidth="1"/>
    <col min="3320" max="3320" width="8.5" style="57" customWidth="1"/>
    <col min="3321" max="3325" width="17.375" style="57" customWidth="1"/>
    <col min="3326" max="3572" width="9" style="57"/>
    <col min="3573" max="3574" width="3.875" style="57" customWidth="1"/>
    <col min="3575" max="3575" width="10.625" style="57" customWidth="1"/>
    <col min="3576" max="3576" width="8.5" style="57" customWidth="1"/>
    <col min="3577" max="3581" width="17.375" style="57" customWidth="1"/>
    <col min="3582" max="3828" width="9" style="57"/>
    <col min="3829" max="3830" width="3.875" style="57" customWidth="1"/>
    <col min="3831" max="3831" width="10.625" style="57" customWidth="1"/>
    <col min="3832" max="3832" width="8.5" style="57" customWidth="1"/>
    <col min="3833" max="3837" width="17.375" style="57" customWidth="1"/>
    <col min="3838" max="4084" width="9" style="57"/>
    <col min="4085" max="4086" width="3.875" style="57" customWidth="1"/>
    <col min="4087" max="4087" width="10.625" style="57" customWidth="1"/>
    <col min="4088" max="4088" width="8.5" style="57" customWidth="1"/>
    <col min="4089" max="4093" width="17.375" style="57" customWidth="1"/>
    <col min="4094" max="4340" width="9" style="57"/>
    <col min="4341" max="4342" width="3.875" style="57" customWidth="1"/>
    <col min="4343" max="4343" width="10.625" style="57" customWidth="1"/>
    <col min="4344" max="4344" width="8.5" style="57" customWidth="1"/>
    <col min="4345" max="4349" width="17.375" style="57" customWidth="1"/>
    <col min="4350" max="4596" width="9" style="57"/>
    <col min="4597" max="4598" width="3.875" style="57" customWidth="1"/>
    <col min="4599" max="4599" width="10.625" style="57" customWidth="1"/>
    <col min="4600" max="4600" width="8.5" style="57" customWidth="1"/>
    <col min="4601" max="4605" width="17.375" style="57" customWidth="1"/>
    <col min="4606" max="4852" width="9" style="57"/>
    <col min="4853" max="4854" width="3.875" style="57" customWidth="1"/>
    <col min="4855" max="4855" width="10.625" style="57" customWidth="1"/>
    <col min="4856" max="4856" width="8.5" style="57" customWidth="1"/>
    <col min="4857" max="4861" width="17.375" style="57" customWidth="1"/>
    <col min="4862" max="5108" width="9" style="57"/>
    <col min="5109" max="5110" width="3.875" style="57" customWidth="1"/>
    <col min="5111" max="5111" width="10.625" style="57" customWidth="1"/>
    <col min="5112" max="5112" width="8.5" style="57" customWidth="1"/>
    <col min="5113" max="5117" width="17.375" style="57" customWidth="1"/>
    <col min="5118" max="5364" width="9" style="57"/>
    <col min="5365" max="5366" width="3.875" style="57" customWidth="1"/>
    <col min="5367" max="5367" width="10.625" style="57" customWidth="1"/>
    <col min="5368" max="5368" width="8.5" style="57" customWidth="1"/>
    <col min="5369" max="5373" width="17.375" style="57" customWidth="1"/>
    <col min="5374" max="5620" width="9" style="57"/>
    <col min="5621" max="5622" width="3.875" style="57" customWidth="1"/>
    <col min="5623" max="5623" width="10.625" style="57" customWidth="1"/>
    <col min="5624" max="5624" width="8.5" style="57" customWidth="1"/>
    <col min="5625" max="5629" width="17.375" style="57" customWidth="1"/>
    <col min="5630" max="5876" width="9" style="57"/>
    <col min="5877" max="5878" width="3.875" style="57" customWidth="1"/>
    <col min="5879" max="5879" width="10.625" style="57" customWidth="1"/>
    <col min="5880" max="5880" width="8.5" style="57" customWidth="1"/>
    <col min="5881" max="5885" width="17.375" style="57" customWidth="1"/>
    <col min="5886" max="6132" width="9" style="57"/>
    <col min="6133" max="6134" width="3.875" style="57" customWidth="1"/>
    <col min="6135" max="6135" width="10.625" style="57" customWidth="1"/>
    <col min="6136" max="6136" width="8.5" style="57" customWidth="1"/>
    <col min="6137" max="6141" width="17.375" style="57" customWidth="1"/>
    <col min="6142" max="6388" width="9" style="57"/>
    <col min="6389" max="6390" width="3.875" style="57" customWidth="1"/>
    <col min="6391" max="6391" width="10.625" style="57" customWidth="1"/>
    <col min="6392" max="6392" width="8.5" style="57" customWidth="1"/>
    <col min="6393" max="6397" width="17.375" style="57" customWidth="1"/>
    <col min="6398" max="6644" width="9" style="57"/>
    <col min="6645" max="6646" width="3.875" style="57" customWidth="1"/>
    <col min="6647" max="6647" width="10.625" style="57" customWidth="1"/>
    <col min="6648" max="6648" width="8.5" style="57" customWidth="1"/>
    <col min="6649" max="6653" width="17.375" style="57" customWidth="1"/>
    <col min="6654" max="6900" width="9" style="57"/>
    <col min="6901" max="6902" width="3.875" style="57" customWidth="1"/>
    <col min="6903" max="6903" width="10.625" style="57" customWidth="1"/>
    <col min="6904" max="6904" width="8.5" style="57" customWidth="1"/>
    <col min="6905" max="6909" width="17.375" style="57" customWidth="1"/>
    <col min="6910" max="7156" width="9" style="57"/>
    <col min="7157" max="7158" width="3.875" style="57" customWidth="1"/>
    <col min="7159" max="7159" width="10.625" style="57" customWidth="1"/>
    <col min="7160" max="7160" width="8.5" style="57" customWidth="1"/>
    <col min="7161" max="7165" width="17.375" style="57" customWidth="1"/>
    <col min="7166" max="7412" width="9" style="57"/>
    <col min="7413" max="7414" width="3.875" style="57" customWidth="1"/>
    <col min="7415" max="7415" width="10.625" style="57" customWidth="1"/>
    <col min="7416" max="7416" width="8.5" style="57" customWidth="1"/>
    <col min="7417" max="7421" width="17.375" style="57" customWidth="1"/>
    <col min="7422" max="7668" width="9" style="57"/>
    <col min="7669" max="7670" width="3.875" style="57" customWidth="1"/>
    <col min="7671" max="7671" width="10.625" style="57" customWidth="1"/>
    <col min="7672" max="7672" width="8.5" style="57" customWidth="1"/>
    <col min="7673" max="7677" width="17.375" style="57" customWidth="1"/>
    <col min="7678" max="7924" width="9" style="57"/>
    <col min="7925" max="7926" width="3.875" style="57" customWidth="1"/>
    <col min="7927" max="7927" width="10.625" style="57" customWidth="1"/>
    <col min="7928" max="7928" width="8.5" style="57" customWidth="1"/>
    <col min="7929" max="7933" width="17.375" style="57" customWidth="1"/>
    <col min="7934" max="8180" width="9" style="57"/>
    <col min="8181" max="8182" width="3.875" style="57" customWidth="1"/>
    <col min="8183" max="8183" width="10.625" style="57" customWidth="1"/>
    <col min="8184" max="8184" width="8.5" style="57" customWidth="1"/>
    <col min="8185" max="8189" width="17.375" style="57" customWidth="1"/>
    <col min="8190" max="8436" width="9" style="57"/>
    <col min="8437" max="8438" width="3.875" style="57" customWidth="1"/>
    <col min="8439" max="8439" width="10.625" style="57" customWidth="1"/>
    <col min="8440" max="8440" width="8.5" style="57" customWidth="1"/>
    <col min="8441" max="8445" width="17.375" style="57" customWidth="1"/>
    <col min="8446" max="8692" width="9" style="57"/>
    <col min="8693" max="8694" width="3.875" style="57" customWidth="1"/>
    <col min="8695" max="8695" width="10.625" style="57" customWidth="1"/>
    <col min="8696" max="8696" width="8.5" style="57" customWidth="1"/>
    <col min="8697" max="8701" width="17.375" style="57" customWidth="1"/>
    <col min="8702" max="8948" width="9" style="57"/>
    <col min="8949" max="8950" width="3.875" style="57" customWidth="1"/>
    <col min="8951" max="8951" width="10.625" style="57" customWidth="1"/>
    <col min="8952" max="8952" width="8.5" style="57" customWidth="1"/>
    <col min="8953" max="8957" width="17.375" style="57" customWidth="1"/>
    <col min="8958" max="9204" width="9" style="57"/>
    <col min="9205" max="9206" width="3.875" style="57" customWidth="1"/>
    <col min="9207" max="9207" width="10.625" style="57" customWidth="1"/>
    <col min="9208" max="9208" width="8.5" style="57" customWidth="1"/>
    <col min="9209" max="9213" width="17.375" style="57" customWidth="1"/>
    <col min="9214" max="9460" width="9" style="57"/>
    <col min="9461" max="9462" width="3.875" style="57" customWidth="1"/>
    <col min="9463" max="9463" width="10.625" style="57" customWidth="1"/>
    <col min="9464" max="9464" width="8.5" style="57" customWidth="1"/>
    <col min="9465" max="9469" width="17.375" style="57" customWidth="1"/>
    <col min="9470" max="9716" width="9" style="57"/>
    <col min="9717" max="9718" width="3.875" style="57" customWidth="1"/>
    <col min="9719" max="9719" width="10.625" style="57" customWidth="1"/>
    <col min="9720" max="9720" width="8.5" style="57" customWidth="1"/>
    <col min="9721" max="9725" width="17.375" style="57" customWidth="1"/>
    <col min="9726" max="9972" width="9" style="57"/>
    <col min="9973" max="9974" width="3.875" style="57" customWidth="1"/>
    <col min="9975" max="9975" width="10.625" style="57" customWidth="1"/>
    <col min="9976" max="9976" width="8.5" style="57" customWidth="1"/>
    <col min="9977" max="9981" width="17.375" style="57" customWidth="1"/>
    <col min="9982" max="10228" width="9" style="57"/>
    <col min="10229" max="10230" width="3.875" style="57" customWidth="1"/>
    <col min="10231" max="10231" width="10.625" style="57" customWidth="1"/>
    <col min="10232" max="10232" width="8.5" style="57" customWidth="1"/>
    <col min="10233" max="10237" width="17.375" style="57" customWidth="1"/>
    <col min="10238" max="10484" width="9" style="57"/>
    <col min="10485" max="10486" width="3.875" style="57" customWidth="1"/>
    <col min="10487" max="10487" width="10.625" style="57" customWidth="1"/>
    <col min="10488" max="10488" width="8.5" style="57" customWidth="1"/>
    <col min="10489" max="10493" width="17.375" style="57" customWidth="1"/>
    <col min="10494" max="10740" width="9" style="57"/>
    <col min="10741" max="10742" width="3.875" style="57" customWidth="1"/>
    <col min="10743" max="10743" width="10.625" style="57" customWidth="1"/>
    <col min="10744" max="10744" width="8.5" style="57" customWidth="1"/>
    <col min="10745" max="10749" width="17.375" style="57" customWidth="1"/>
    <col min="10750" max="10996" width="9" style="57"/>
    <col min="10997" max="10998" width="3.875" style="57" customWidth="1"/>
    <col min="10999" max="10999" width="10.625" style="57" customWidth="1"/>
    <col min="11000" max="11000" width="8.5" style="57" customWidth="1"/>
    <col min="11001" max="11005" width="17.375" style="57" customWidth="1"/>
    <col min="11006" max="11252" width="9" style="57"/>
    <col min="11253" max="11254" width="3.875" style="57" customWidth="1"/>
    <col min="11255" max="11255" width="10.625" style="57" customWidth="1"/>
    <col min="11256" max="11256" width="8.5" style="57" customWidth="1"/>
    <col min="11257" max="11261" width="17.375" style="57" customWidth="1"/>
    <col min="11262" max="11508" width="9" style="57"/>
    <col min="11509" max="11510" width="3.875" style="57" customWidth="1"/>
    <col min="11511" max="11511" width="10.625" style="57" customWidth="1"/>
    <col min="11512" max="11512" width="8.5" style="57" customWidth="1"/>
    <col min="11513" max="11517" width="17.375" style="57" customWidth="1"/>
    <col min="11518" max="11764" width="9" style="57"/>
    <col min="11765" max="11766" width="3.875" style="57" customWidth="1"/>
    <col min="11767" max="11767" width="10.625" style="57" customWidth="1"/>
    <col min="11768" max="11768" width="8.5" style="57" customWidth="1"/>
    <col min="11769" max="11773" width="17.375" style="57" customWidth="1"/>
    <col min="11774" max="12020" width="9" style="57"/>
    <col min="12021" max="12022" width="3.875" style="57" customWidth="1"/>
    <col min="12023" max="12023" width="10.625" style="57" customWidth="1"/>
    <col min="12024" max="12024" width="8.5" style="57" customWidth="1"/>
    <col min="12025" max="12029" width="17.375" style="57" customWidth="1"/>
    <col min="12030" max="12276" width="9" style="57"/>
    <col min="12277" max="12278" width="3.875" style="57" customWidth="1"/>
    <col min="12279" max="12279" width="10.625" style="57" customWidth="1"/>
    <col min="12280" max="12280" width="8.5" style="57" customWidth="1"/>
    <col min="12281" max="12285" width="17.375" style="57" customWidth="1"/>
    <col min="12286" max="12532" width="9" style="57"/>
    <col min="12533" max="12534" width="3.875" style="57" customWidth="1"/>
    <col min="12535" max="12535" width="10.625" style="57" customWidth="1"/>
    <col min="12536" max="12536" width="8.5" style="57" customWidth="1"/>
    <col min="12537" max="12541" width="17.375" style="57" customWidth="1"/>
    <col min="12542" max="12788" width="9" style="57"/>
    <col min="12789" max="12790" width="3.875" style="57" customWidth="1"/>
    <col min="12791" max="12791" width="10.625" style="57" customWidth="1"/>
    <col min="12792" max="12792" width="8.5" style="57" customWidth="1"/>
    <col min="12793" max="12797" width="17.375" style="57" customWidth="1"/>
    <col min="12798" max="13044" width="9" style="57"/>
    <col min="13045" max="13046" width="3.875" style="57" customWidth="1"/>
    <col min="13047" max="13047" width="10.625" style="57" customWidth="1"/>
    <col min="13048" max="13048" width="8.5" style="57" customWidth="1"/>
    <col min="13049" max="13053" width="17.375" style="57" customWidth="1"/>
    <col min="13054" max="13300" width="9" style="57"/>
    <col min="13301" max="13302" width="3.875" style="57" customWidth="1"/>
    <col min="13303" max="13303" width="10.625" style="57" customWidth="1"/>
    <col min="13304" max="13304" width="8.5" style="57" customWidth="1"/>
    <col min="13305" max="13309" width="17.375" style="57" customWidth="1"/>
    <col min="13310" max="13556" width="9" style="57"/>
    <col min="13557" max="13558" width="3.875" style="57" customWidth="1"/>
    <col min="13559" max="13559" width="10.625" style="57" customWidth="1"/>
    <col min="13560" max="13560" width="8.5" style="57" customWidth="1"/>
    <col min="13561" max="13565" width="17.375" style="57" customWidth="1"/>
    <col min="13566" max="13812" width="9" style="57"/>
    <col min="13813" max="13814" width="3.875" style="57" customWidth="1"/>
    <col min="13815" max="13815" width="10.625" style="57" customWidth="1"/>
    <col min="13816" max="13816" width="8.5" style="57" customWidth="1"/>
    <col min="13817" max="13821" width="17.375" style="57" customWidth="1"/>
    <col min="13822" max="14068" width="9" style="57"/>
    <col min="14069" max="14070" width="3.875" style="57" customWidth="1"/>
    <col min="14071" max="14071" width="10.625" style="57" customWidth="1"/>
    <col min="14072" max="14072" width="8.5" style="57" customWidth="1"/>
    <col min="14073" max="14077" width="17.375" style="57" customWidth="1"/>
    <col min="14078" max="14324" width="9" style="57"/>
    <col min="14325" max="14326" width="3.875" style="57" customWidth="1"/>
    <col min="14327" max="14327" width="10.625" style="57" customWidth="1"/>
    <col min="14328" max="14328" width="8.5" style="57" customWidth="1"/>
    <col min="14329" max="14333" width="17.375" style="57" customWidth="1"/>
    <col min="14334" max="14580" width="9" style="57"/>
    <col min="14581" max="14582" width="3.875" style="57" customWidth="1"/>
    <col min="14583" max="14583" width="10.625" style="57" customWidth="1"/>
    <col min="14584" max="14584" width="8.5" style="57" customWidth="1"/>
    <col min="14585" max="14589" width="17.375" style="57" customWidth="1"/>
    <col min="14590" max="14836" width="9" style="57"/>
    <col min="14837" max="14838" width="3.875" style="57" customWidth="1"/>
    <col min="14839" max="14839" width="10.625" style="57" customWidth="1"/>
    <col min="14840" max="14840" width="8.5" style="57" customWidth="1"/>
    <col min="14841" max="14845" width="17.375" style="57" customWidth="1"/>
    <col min="14846" max="15092" width="9" style="57"/>
    <col min="15093" max="15094" width="3.875" style="57" customWidth="1"/>
    <col min="15095" max="15095" width="10.625" style="57" customWidth="1"/>
    <col min="15096" max="15096" width="8.5" style="57" customWidth="1"/>
    <col min="15097" max="15101" width="17.375" style="57" customWidth="1"/>
    <col min="15102" max="15348" width="9" style="57"/>
    <col min="15349" max="15350" width="3.875" style="57" customWidth="1"/>
    <col min="15351" max="15351" width="10.625" style="57" customWidth="1"/>
    <col min="15352" max="15352" width="8.5" style="57" customWidth="1"/>
    <col min="15353" max="15357" width="17.375" style="57" customWidth="1"/>
    <col min="15358" max="15604" width="9" style="57"/>
    <col min="15605" max="15606" width="3.875" style="57" customWidth="1"/>
    <col min="15607" max="15607" width="10.625" style="57" customWidth="1"/>
    <col min="15608" max="15608" width="8.5" style="57" customWidth="1"/>
    <col min="15609" max="15613" width="17.375" style="57" customWidth="1"/>
    <col min="15614" max="15860" width="9" style="57"/>
    <col min="15861" max="15862" width="3.875" style="57" customWidth="1"/>
    <col min="15863" max="15863" width="10.625" style="57" customWidth="1"/>
    <col min="15864" max="15864" width="8.5" style="57" customWidth="1"/>
    <col min="15865" max="15869" width="17.375" style="57" customWidth="1"/>
    <col min="15870" max="16116" width="9" style="57"/>
    <col min="16117" max="16118" width="3.875" style="57" customWidth="1"/>
    <col min="16119" max="16119" width="10.625" style="57" customWidth="1"/>
    <col min="16120" max="16120" width="8.5" style="57" customWidth="1"/>
    <col min="16121" max="16125" width="17.375" style="57" customWidth="1"/>
    <col min="16126" max="16384" width="9" style="57"/>
  </cols>
  <sheetData>
    <row r="1" spans="1:8" ht="30" customHeight="1" x14ac:dyDescent="0.15">
      <c r="A1" s="101" t="s">
        <v>95</v>
      </c>
      <c r="F1" s="19"/>
      <c r="G1" s="60"/>
      <c r="H1" s="60"/>
    </row>
    <row r="2" spans="1:8" ht="15" customHeight="1" thickBot="1" x14ac:dyDescent="0.2">
      <c r="A2" s="21"/>
      <c r="B2" s="20"/>
      <c r="C2" s="20"/>
      <c r="H2" s="22" t="s">
        <v>43</v>
      </c>
    </row>
    <row r="3" spans="1:8" ht="15" customHeight="1" thickBot="1" x14ac:dyDescent="0.2">
      <c r="A3" s="122" t="s">
        <v>96</v>
      </c>
      <c r="B3" s="123"/>
      <c r="C3" s="123"/>
      <c r="D3" s="123"/>
      <c r="E3" s="23"/>
      <c r="F3" s="61" t="s">
        <v>44</v>
      </c>
      <c r="G3" s="62" t="s">
        <v>45</v>
      </c>
      <c r="H3" s="24" t="s">
        <v>46</v>
      </c>
    </row>
    <row r="4" spans="1:8" ht="15" customHeight="1" x14ac:dyDescent="0.15">
      <c r="A4" s="124" t="s">
        <v>47</v>
      </c>
      <c r="B4" s="127" t="s">
        <v>48</v>
      </c>
      <c r="C4" s="128"/>
      <c r="D4" s="128"/>
      <c r="E4" s="129"/>
      <c r="F4" s="63">
        <f>F5+F9</f>
        <v>1397616.953</v>
      </c>
      <c r="G4" s="64">
        <f>G5+G9</f>
        <v>1407092.6099999999</v>
      </c>
      <c r="H4" s="25">
        <f t="shared" ref="H4:H31" si="0">G4-F4</f>
        <v>9475.6569999998901</v>
      </c>
    </row>
    <row r="5" spans="1:8" ht="15" customHeight="1" x14ac:dyDescent="0.15">
      <c r="A5" s="125"/>
      <c r="B5" s="26"/>
      <c r="C5" s="130" t="s">
        <v>49</v>
      </c>
      <c r="D5" s="131"/>
      <c r="E5" s="132"/>
      <c r="F5" s="65">
        <f>SUM(F6:F8)</f>
        <v>511903.62699999998</v>
      </c>
      <c r="G5" s="66">
        <f>SUM(G6:G8)</f>
        <v>641916.91099999996</v>
      </c>
      <c r="H5" s="27">
        <f t="shared" si="0"/>
        <v>130013.28399999999</v>
      </c>
    </row>
    <row r="6" spans="1:8" ht="15" customHeight="1" x14ac:dyDescent="0.15">
      <c r="A6" s="125"/>
      <c r="B6" s="26"/>
      <c r="C6" s="28"/>
      <c r="D6" s="133" t="s">
        <v>50</v>
      </c>
      <c r="E6" s="134"/>
      <c r="F6" s="67">
        <f>450002711/1000</f>
        <v>450002.71100000001</v>
      </c>
      <c r="G6" s="68">
        <f>516123808/1000</f>
        <v>516123.80800000002</v>
      </c>
      <c r="H6" s="29">
        <f t="shared" si="0"/>
        <v>66121.097000000009</v>
      </c>
    </row>
    <row r="7" spans="1:8" ht="15" customHeight="1" x14ac:dyDescent="0.15">
      <c r="A7" s="125"/>
      <c r="B7" s="26"/>
      <c r="C7" s="28"/>
      <c r="D7" s="135" t="s">
        <v>51</v>
      </c>
      <c r="E7" s="136"/>
      <c r="F7" s="69">
        <f>61818551/1000</f>
        <v>61818.550999999999</v>
      </c>
      <c r="G7" s="70">
        <f>125120908/1000</f>
        <v>125120.908</v>
      </c>
      <c r="H7" s="30">
        <f t="shared" si="0"/>
        <v>63302.356999999996</v>
      </c>
    </row>
    <row r="8" spans="1:8" ht="15" customHeight="1" x14ac:dyDescent="0.15">
      <c r="A8" s="125"/>
      <c r="B8" s="26"/>
      <c r="C8" s="31"/>
      <c r="D8" s="143" t="s">
        <v>52</v>
      </c>
      <c r="E8" s="144"/>
      <c r="F8" s="71">
        <f>(44725+37640)/1000</f>
        <v>82.364999999999995</v>
      </c>
      <c r="G8" s="72">
        <f>(634555+37640)/1000</f>
        <v>672.19500000000005</v>
      </c>
      <c r="H8" s="32">
        <f t="shared" si="0"/>
        <v>589.83000000000004</v>
      </c>
    </row>
    <row r="9" spans="1:8" ht="15" customHeight="1" x14ac:dyDescent="0.15">
      <c r="A9" s="125"/>
      <c r="B9" s="26"/>
      <c r="C9" s="130" t="s">
        <v>53</v>
      </c>
      <c r="D9" s="131"/>
      <c r="E9" s="132"/>
      <c r="F9" s="73">
        <f>SUM(F10:F12)</f>
        <v>885713.326</v>
      </c>
      <c r="G9" s="74">
        <f>SUM(G10:G12)</f>
        <v>765175.69900000002</v>
      </c>
      <c r="H9" s="27">
        <f t="shared" si="0"/>
        <v>-120537.62699999998</v>
      </c>
    </row>
    <row r="10" spans="1:8" ht="15" customHeight="1" x14ac:dyDescent="0.15">
      <c r="A10" s="125"/>
      <c r="B10" s="26"/>
      <c r="C10" s="28"/>
      <c r="D10" s="145" t="s">
        <v>54</v>
      </c>
      <c r="E10" s="146"/>
      <c r="F10" s="67">
        <f>885713326/1000</f>
        <v>885713.326</v>
      </c>
      <c r="G10" s="68">
        <f>759469609/1000</f>
        <v>759469.60900000005</v>
      </c>
      <c r="H10" s="29">
        <f t="shared" si="0"/>
        <v>-126243.71699999995</v>
      </c>
    </row>
    <row r="11" spans="1:8" ht="15" customHeight="1" x14ac:dyDescent="0.15">
      <c r="A11" s="125"/>
      <c r="B11" s="26"/>
      <c r="C11" s="28"/>
      <c r="D11" s="147" t="s">
        <v>55</v>
      </c>
      <c r="E11" s="148"/>
      <c r="F11" s="69">
        <v>0</v>
      </c>
      <c r="G11" s="70">
        <f>5706090/1000</f>
        <v>5706.09</v>
      </c>
      <c r="H11" s="30">
        <f t="shared" si="0"/>
        <v>5706.09</v>
      </c>
    </row>
    <row r="12" spans="1:8" ht="15" customHeight="1" thickBot="1" x14ac:dyDescent="0.2">
      <c r="A12" s="125"/>
      <c r="B12" s="33"/>
      <c r="C12" s="34"/>
      <c r="D12" s="149" t="s">
        <v>56</v>
      </c>
      <c r="E12" s="150"/>
      <c r="F12" s="71">
        <v>0</v>
      </c>
      <c r="G12" s="72">
        <v>0</v>
      </c>
      <c r="H12" s="35">
        <f t="shared" si="0"/>
        <v>0</v>
      </c>
    </row>
    <row r="13" spans="1:8" ht="15" customHeight="1" x14ac:dyDescent="0.15">
      <c r="A13" s="125"/>
      <c r="B13" s="127" t="s">
        <v>57</v>
      </c>
      <c r="C13" s="128"/>
      <c r="D13" s="128"/>
      <c r="E13" s="129"/>
      <c r="F13" s="63">
        <f>F14+F18</f>
        <v>964922.05399999989</v>
      </c>
      <c r="G13" s="64">
        <f>G14+G18</f>
        <v>903475.65500000003</v>
      </c>
      <c r="H13" s="25">
        <f t="shared" si="0"/>
        <v>-61446.398999999859</v>
      </c>
    </row>
    <row r="14" spans="1:8" ht="15" customHeight="1" x14ac:dyDescent="0.15">
      <c r="A14" s="125"/>
      <c r="B14" s="26"/>
      <c r="C14" s="130" t="s">
        <v>58</v>
      </c>
      <c r="D14" s="131"/>
      <c r="E14" s="132"/>
      <c r="F14" s="75">
        <f>SUM(F15:F17)</f>
        <v>413776.68499999994</v>
      </c>
      <c r="G14" s="76">
        <f>SUM(G15:G17)</f>
        <v>393450.08799999999</v>
      </c>
      <c r="H14" s="27">
        <f t="shared" si="0"/>
        <v>-20326.596999999951</v>
      </c>
    </row>
    <row r="15" spans="1:8" ht="15" customHeight="1" x14ac:dyDescent="0.15">
      <c r="A15" s="125"/>
      <c r="B15" s="26"/>
      <c r="C15" s="28"/>
      <c r="D15" s="139" t="s">
        <v>59</v>
      </c>
      <c r="E15" s="140"/>
      <c r="F15" s="67">
        <f>9751000/1000</f>
        <v>9751</v>
      </c>
      <c r="G15" s="68">
        <f>2428000/1000</f>
        <v>2428</v>
      </c>
      <c r="H15" s="29">
        <f t="shared" si="0"/>
        <v>-7323</v>
      </c>
    </row>
    <row r="16" spans="1:8" ht="15" customHeight="1" x14ac:dyDescent="0.15">
      <c r="A16" s="125"/>
      <c r="B16" s="26"/>
      <c r="C16" s="28"/>
      <c r="D16" s="141" t="s">
        <v>60</v>
      </c>
      <c r="E16" s="142"/>
      <c r="F16" s="69">
        <f>255859752/1000</f>
        <v>255859.75200000001</v>
      </c>
      <c r="G16" s="70">
        <f>231416961/1000</f>
        <v>231416.96100000001</v>
      </c>
      <c r="H16" s="30">
        <f t="shared" si="0"/>
        <v>-24442.790999999997</v>
      </c>
    </row>
    <row r="17" spans="1:9" ht="15" customHeight="1" x14ac:dyDescent="0.15">
      <c r="A17" s="125"/>
      <c r="B17" s="26"/>
      <c r="C17" s="31"/>
      <c r="D17" s="137" t="s">
        <v>61</v>
      </c>
      <c r="E17" s="138"/>
      <c r="F17" s="71">
        <f>(101634315+17257095+7711552+21562971)/1000</f>
        <v>148165.93299999999</v>
      </c>
      <c r="G17" s="72">
        <f>(12000000+110031822+9169715+12130400+16273190)/1000</f>
        <v>159605.12700000001</v>
      </c>
      <c r="H17" s="32">
        <f t="shared" si="0"/>
        <v>11439.194000000018</v>
      </c>
    </row>
    <row r="18" spans="1:9" ht="15" customHeight="1" x14ac:dyDescent="0.15">
      <c r="A18" s="125"/>
      <c r="B18" s="26"/>
      <c r="C18" s="130" t="s">
        <v>62</v>
      </c>
      <c r="D18" s="131"/>
      <c r="E18" s="132"/>
      <c r="F18" s="77">
        <f>SUM(F19:F21)</f>
        <v>551145.36899999995</v>
      </c>
      <c r="G18" s="78">
        <f>SUM(G19:G21)</f>
        <v>510025.56699999998</v>
      </c>
      <c r="H18" s="27">
        <f t="shared" si="0"/>
        <v>-41119.801999999967</v>
      </c>
    </row>
    <row r="19" spans="1:9" ht="15" customHeight="1" x14ac:dyDescent="0.15">
      <c r="A19" s="125"/>
      <c r="B19" s="26"/>
      <c r="C19" s="28"/>
      <c r="D19" s="139" t="s">
        <v>63</v>
      </c>
      <c r="E19" s="140"/>
      <c r="F19" s="67">
        <v>0</v>
      </c>
      <c r="G19" s="68">
        <v>0</v>
      </c>
      <c r="H19" s="29">
        <f t="shared" si="0"/>
        <v>0</v>
      </c>
    </row>
    <row r="20" spans="1:9" ht="15" customHeight="1" x14ac:dyDescent="0.15">
      <c r="A20" s="125"/>
      <c r="B20" s="26"/>
      <c r="C20" s="28"/>
      <c r="D20" s="141" t="s">
        <v>64</v>
      </c>
      <c r="E20" s="142"/>
      <c r="F20" s="69">
        <v>0</v>
      </c>
      <c r="G20" s="70">
        <v>0</v>
      </c>
      <c r="H20" s="30">
        <f t="shared" si="0"/>
        <v>0</v>
      </c>
    </row>
    <row r="21" spans="1:9" ht="15" customHeight="1" thickBot="1" x14ac:dyDescent="0.2">
      <c r="A21" s="125"/>
      <c r="B21" s="33"/>
      <c r="C21" s="34"/>
      <c r="D21" s="149" t="s">
        <v>65</v>
      </c>
      <c r="E21" s="150"/>
      <c r="F21" s="79">
        <f>551145369/1000</f>
        <v>551145.36899999995</v>
      </c>
      <c r="G21" s="80">
        <f>510025567/1000</f>
        <v>510025.56699999998</v>
      </c>
      <c r="H21" s="35">
        <f t="shared" si="0"/>
        <v>-41119.801999999967</v>
      </c>
    </row>
    <row r="22" spans="1:9" ht="15" customHeight="1" x14ac:dyDescent="0.15">
      <c r="A22" s="125"/>
      <c r="B22" s="127" t="s">
        <v>66</v>
      </c>
      <c r="C22" s="128"/>
      <c r="D22" s="128"/>
      <c r="E22" s="129"/>
      <c r="F22" s="63">
        <f>F23+F24+F25</f>
        <v>432694.89899999998</v>
      </c>
      <c r="G22" s="64">
        <f>G23+G24+G25</f>
        <v>503616.95499999996</v>
      </c>
      <c r="H22" s="25">
        <f t="shared" si="0"/>
        <v>70922.055999999982</v>
      </c>
    </row>
    <row r="23" spans="1:9" ht="15" customHeight="1" x14ac:dyDescent="0.15">
      <c r="A23" s="125"/>
      <c r="B23" s="36"/>
      <c r="C23" s="151" t="s">
        <v>67</v>
      </c>
      <c r="D23" s="152"/>
      <c r="E23" s="153"/>
      <c r="F23" s="65">
        <f>321790000/1000</f>
        <v>321790</v>
      </c>
      <c r="G23" s="66">
        <f>321790000/1000</f>
        <v>321790</v>
      </c>
      <c r="H23" s="27">
        <f t="shared" si="0"/>
        <v>0</v>
      </c>
    </row>
    <row r="24" spans="1:9" ht="15" customHeight="1" x14ac:dyDescent="0.15">
      <c r="A24" s="125"/>
      <c r="B24" s="36"/>
      <c r="C24" s="151" t="s">
        <v>68</v>
      </c>
      <c r="D24" s="152"/>
      <c r="E24" s="153"/>
      <c r="F24" s="65">
        <f>-87022860/1000</f>
        <v>-87022.86</v>
      </c>
      <c r="G24" s="66">
        <f>-174045720/1000</f>
        <v>-174045.72</v>
      </c>
      <c r="H24" s="27">
        <f t="shared" si="0"/>
        <v>-87022.86</v>
      </c>
    </row>
    <row r="25" spans="1:9" ht="15" customHeight="1" x14ac:dyDescent="0.15">
      <c r="A25" s="125"/>
      <c r="B25" s="36"/>
      <c r="C25" s="130" t="s">
        <v>69</v>
      </c>
      <c r="D25" s="131"/>
      <c r="E25" s="132"/>
      <c r="F25" s="65">
        <f>F29</f>
        <v>197927.75899999999</v>
      </c>
      <c r="G25" s="66">
        <f>SUM(G26:G29)</f>
        <v>355872.67499999999</v>
      </c>
      <c r="H25" s="27">
        <f t="shared" si="0"/>
        <v>157944.916</v>
      </c>
    </row>
    <row r="26" spans="1:9" ht="15" customHeight="1" x14ac:dyDescent="0.15">
      <c r="A26" s="125"/>
      <c r="B26" s="36"/>
      <c r="C26" s="28"/>
      <c r="D26" s="139" t="s">
        <v>70</v>
      </c>
      <c r="E26" s="140"/>
      <c r="F26" s="67">
        <v>0</v>
      </c>
      <c r="G26" s="68">
        <f>8811724/1000</f>
        <v>8811.7240000000002</v>
      </c>
      <c r="H26" s="29">
        <f t="shared" si="0"/>
        <v>8811.7240000000002</v>
      </c>
    </row>
    <row r="27" spans="1:9" ht="15" customHeight="1" x14ac:dyDescent="0.15">
      <c r="A27" s="125"/>
      <c r="B27" s="36"/>
      <c r="C27" s="28"/>
      <c r="D27" s="135" t="s">
        <v>71</v>
      </c>
      <c r="E27" s="136"/>
      <c r="F27" s="69">
        <v>0</v>
      </c>
      <c r="G27" s="70">
        <f>189116035/1000</f>
        <v>189116.035</v>
      </c>
      <c r="H27" s="30">
        <f t="shared" si="0"/>
        <v>189116.035</v>
      </c>
    </row>
    <row r="28" spans="1:9" ht="15" customHeight="1" x14ac:dyDescent="0.15">
      <c r="A28" s="125"/>
      <c r="B28" s="36"/>
      <c r="C28" s="28"/>
      <c r="D28" s="135" t="s">
        <v>72</v>
      </c>
      <c r="E28" s="136"/>
      <c r="F28" s="69">
        <v>0</v>
      </c>
      <c r="G28" s="70">
        <v>0</v>
      </c>
      <c r="H28" s="30">
        <f t="shared" si="0"/>
        <v>0</v>
      </c>
    </row>
    <row r="29" spans="1:9" ht="15" customHeight="1" x14ac:dyDescent="0.15">
      <c r="A29" s="125"/>
      <c r="B29" s="36"/>
      <c r="C29" s="31"/>
      <c r="D29" s="143" t="s">
        <v>73</v>
      </c>
      <c r="E29" s="144"/>
      <c r="F29" s="71">
        <f>197927759/1000</f>
        <v>197927.75899999999</v>
      </c>
      <c r="G29" s="72">
        <f>157944916/1000</f>
        <v>157944.916</v>
      </c>
      <c r="H29" s="32">
        <f t="shared" si="0"/>
        <v>-39982.842999999993</v>
      </c>
    </row>
    <row r="30" spans="1:9" ht="15" customHeight="1" thickBot="1" x14ac:dyDescent="0.2">
      <c r="A30" s="125"/>
      <c r="B30" s="37"/>
      <c r="C30" s="154" t="s">
        <v>74</v>
      </c>
      <c r="D30" s="155"/>
      <c r="E30" s="156"/>
      <c r="F30" s="81">
        <v>0</v>
      </c>
      <c r="G30" s="82">
        <v>0</v>
      </c>
      <c r="H30" s="38">
        <f t="shared" si="0"/>
        <v>0</v>
      </c>
      <c r="I30" s="83"/>
    </row>
    <row r="31" spans="1:9" ht="15" customHeight="1" thickBot="1" x14ac:dyDescent="0.2">
      <c r="A31" s="126"/>
      <c r="B31" s="157" t="s">
        <v>75</v>
      </c>
      <c r="C31" s="158"/>
      <c r="D31" s="158"/>
      <c r="E31" s="159"/>
      <c r="F31" s="84">
        <f>F13+F22</f>
        <v>1397616.9529999997</v>
      </c>
      <c r="G31" s="82">
        <f>G13+G22</f>
        <v>1407092.6099999999</v>
      </c>
      <c r="H31" s="38">
        <f t="shared" si="0"/>
        <v>9475.6570000001229</v>
      </c>
    </row>
    <row r="32" spans="1:9" ht="15" customHeight="1" x14ac:dyDescent="0.15">
      <c r="A32" s="160" t="s">
        <v>101</v>
      </c>
      <c r="B32" s="160"/>
      <c r="C32" s="160"/>
      <c r="D32" s="160"/>
      <c r="E32" s="160"/>
      <c r="F32" s="160"/>
      <c r="G32" s="160"/>
      <c r="H32" s="160"/>
    </row>
    <row r="33" spans="1:9" s="85" customFormat="1" ht="15.75" customHeight="1" x14ac:dyDescent="0.15">
      <c r="A33" s="86"/>
      <c r="B33" s="86"/>
      <c r="C33" s="86"/>
      <c r="D33" s="86"/>
      <c r="E33" s="86"/>
      <c r="F33" s="87"/>
    </row>
    <row r="34" spans="1:9" s="85" customFormat="1" ht="5.25" customHeight="1" x14ac:dyDescent="0.15">
      <c r="A34" s="86"/>
      <c r="B34" s="86"/>
      <c r="C34" s="86"/>
      <c r="D34" s="86"/>
      <c r="E34" s="86"/>
      <c r="F34" s="87"/>
      <c r="G34" s="88"/>
      <c r="H34" s="88"/>
      <c r="I34" s="83"/>
    </row>
    <row r="35" spans="1:9" ht="15" customHeight="1" thickBot="1" x14ac:dyDescent="0.2">
      <c r="A35" s="89"/>
      <c r="B35" s="39"/>
      <c r="C35" s="39"/>
      <c r="D35" s="40"/>
      <c r="E35" s="40"/>
      <c r="F35" s="41"/>
      <c r="G35" s="41"/>
      <c r="H35" s="42" t="s">
        <v>43</v>
      </c>
    </row>
    <row r="36" spans="1:9" ht="15" customHeight="1" thickBot="1" x14ac:dyDescent="0.2">
      <c r="A36" s="122" t="s">
        <v>97</v>
      </c>
      <c r="B36" s="123"/>
      <c r="C36" s="123"/>
      <c r="D36" s="123"/>
      <c r="E36" s="161"/>
      <c r="F36" s="61" t="s">
        <v>44</v>
      </c>
      <c r="G36" s="62" t="s">
        <v>45</v>
      </c>
      <c r="H36" s="24" t="s">
        <v>46</v>
      </c>
    </row>
    <row r="37" spans="1:9" ht="15" customHeight="1" x14ac:dyDescent="0.15">
      <c r="A37" s="162" t="s">
        <v>76</v>
      </c>
      <c r="B37" s="165" t="s">
        <v>77</v>
      </c>
      <c r="C37" s="166"/>
      <c r="D37" s="166"/>
      <c r="E37" s="167"/>
      <c r="F37" s="63">
        <f>SUM(F38:F43)</f>
        <v>2225402.9279999998</v>
      </c>
      <c r="G37" s="64">
        <f>SUM(G38:G43)</f>
        <v>2209637.9989999998</v>
      </c>
      <c r="H37" s="43">
        <f t="shared" ref="H37:H57" si="1">G37-F37</f>
        <v>-15764.929000000004</v>
      </c>
    </row>
    <row r="38" spans="1:9" ht="15" customHeight="1" x14ac:dyDescent="0.15">
      <c r="A38" s="163"/>
      <c r="B38" s="44"/>
      <c r="C38" s="168" t="s">
        <v>78</v>
      </c>
      <c r="D38" s="169"/>
      <c r="E38" s="170"/>
      <c r="F38" s="90">
        <f>1985822433/1000</f>
        <v>1985822.433</v>
      </c>
      <c r="G38" s="91">
        <f>1912984707/1000</f>
        <v>1912984.7069999999</v>
      </c>
      <c r="H38" s="29">
        <f t="shared" si="1"/>
        <v>-72837.726000000024</v>
      </c>
    </row>
    <row r="39" spans="1:9" ht="15" customHeight="1" x14ac:dyDescent="0.15">
      <c r="A39" s="163"/>
      <c r="B39" s="45"/>
      <c r="C39" s="171" t="s">
        <v>79</v>
      </c>
      <c r="D39" s="172"/>
      <c r="E39" s="173"/>
      <c r="F39" s="92">
        <f>7300/1000</f>
        <v>7.3</v>
      </c>
      <c r="G39" s="93">
        <f>104600/1000</f>
        <v>104.6</v>
      </c>
      <c r="H39" s="30">
        <f t="shared" si="1"/>
        <v>97.3</v>
      </c>
    </row>
    <row r="40" spans="1:9" ht="15" customHeight="1" x14ac:dyDescent="0.15">
      <c r="A40" s="163"/>
      <c r="B40" s="45"/>
      <c r="C40" s="174" t="s">
        <v>80</v>
      </c>
      <c r="D40" s="175"/>
      <c r="E40" s="176"/>
      <c r="F40" s="92">
        <f>47913540/1000</f>
        <v>47913.54</v>
      </c>
      <c r="G40" s="93">
        <f>58948610/1000</f>
        <v>58948.61</v>
      </c>
      <c r="H40" s="30">
        <f t="shared" si="1"/>
        <v>11035.07</v>
      </c>
    </row>
    <row r="41" spans="1:9" ht="15" customHeight="1" x14ac:dyDescent="0.15">
      <c r="A41" s="163"/>
      <c r="B41" s="45"/>
      <c r="C41" s="174" t="s">
        <v>81</v>
      </c>
      <c r="D41" s="175"/>
      <c r="E41" s="176"/>
      <c r="F41" s="92">
        <f>(34402940+47754854)/1000</f>
        <v>82157.793999999994</v>
      </c>
      <c r="G41" s="93">
        <f>(21792500+78527233)/1000</f>
        <v>100319.73299999999</v>
      </c>
      <c r="H41" s="30">
        <f t="shared" si="1"/>
        <v>18161.938999999998</v>
      </c>
    </row>
    <row r="42" spans="1:9" ht="15" customHeight="1" x14ac:dyDescent="0.15">
      <c r="A42" s="163"/>
      <c r="B42" s="45"/>
      <c r="C42" s="174" t="s">
        <v>82</v>
      </c>
      <c r="D42" s="175"/>
      <c r="E42" s="176"/>
      <c r="F42" s="92">
        <f>15012000/1000</f>
        <v>15012</v>
      </c>
      <c r="G42" s="93">
        <f>27454626/1000</f>
        <v>27454.626</v>
      </c>
      <c r="H42" s="30">
        <f t="shared" si="1"/>
        <v>12442.626</v>
      </c>
    </row>
    <row r="43" spans="1:9" ht="15" customHeight="1" x14ac:dyDescent="0.15">
      <c r="A43" s="163"/>
      <c r="B43" s="46"/>
      <c r="C43" s="177" t="s">
        <v>83</v>
      </c>
      <c r="D43" s="178"/>
      <c r="E43" s="179"/>
      <c r="F43" s="94">
        <f>(10430400+18607468+86400+441878+64923715)/1000</f>
        <v>94489.861000000004</v>
      </c>
      <c r="G43" s="95">
        <f>(72762565+15265000+18729685+3068473)/1000</f>
        <v>109825.723</v>
      </c>
      <c r="H43" s="32">
        <f t="shared" si="1"/>
        <v>15335.861999999994</v>
      </c>
    </row>
    <row r="44" spans="1:9" ht="15" customHeight="1" x14ac:dyDescent="0.15">
      <c r="A44" s="163"/>
      <c r="B44" s="180" t="s">
        <v>84</v>
      </c>
      <c r="C44" s="181"/>
      <c r="D44" s="181"/>
      <c r="E44" s="182"/>
      <c r="F44" s="75">
        <f>SUM(F45+F49+F50)</f>
        <v>2027475.169</v>
      </c>
      <c r="G44" s="76">
        <f>SUM(G45+G49+G50)</f>
        <v>2051693.0829999999</v>
      </c>
      <c r="H44" s="43">
        <f t="shared" si="1"/>
        <v>24217.913999999873</v>
      </c>
    </row>
    <row r="45" spans="1:9" ht="15" customHeight="1" x14ac:dyDescent="0.15">
      <c r="A45" s="163"/>
      <c r="B45" s="47"/>
      <c r="C45" s="192" t="s">
        <v>85</v>
      </c>
      <c r="D45" s="193"/>
      <c r="E45" s="194"/>
      <c r="F45" s="65">
        <f>SUM(F46:F48)</f>
        <v>1379633.37</v>
      </c>
      <c r="G45" s="66">
        <f>SUM(G46:G48)</f>
        <v>1344921.534</v>
      </c>
      <c r="H45" s="27">
        <f t="shared" si="1"/>
        <v>-34711.836000000127</v>
      </c>
    </row>
    <row r="46" spans="1:9" ht="15" customHeight="1" x14ac:dyDescent="0.15">
      <c r="A46" s="163"/>
      <c r="B46" s="48"/>
      <c r="C46" s="96"/>
      <c r="D46" s="183" t="s">
        <v>98</v>
      </c>
      <c r="E46" s="184"/>
      <c r="F46" s="67">
        <f>(188508304+138820930)/1000</f>
        <v>327329.234</v>
      </c>
      <c r="G46" s="68">
        <f>(154893651+167319721)/1000</f>
        <v>322213.37199999997</v>
      </c>
      <c r="H46" s="29">
        <f t="shared" si="1"/>
        <v>-5115.8620000000228</v>
      </c>
    </row>
    <row r="47" spans="1:9" ht="15" customHeight="1" x14ac:dyDescent="0.15">
      <c r="A47" s="163"/>
      <c r="B47" s="48"/>
      <c r="C47" s="96"/>
      <c r="D47" s="185" t="s">
        <v>99</v>
      </c>
      <c r="E47" s="186"/>
      <c r="F47" s="69">
        <f>(26029742+10478291)/1000</f>
        <v>36508.033000000003</v>
      </c>
      <c r="G47" s="70">
        <f>(15611273+37118862)/1000</f>
        <v>52730.135000000002</v>
      </c>
      <c r="H47" s="30">
        <f t="shared" si="1"/>
        <v>16222.101999999999</v>
      </c>
    </row>
    <row r="48" spans="1:9" ht="15" customHeight="1" x14ac:dyDescent="0.15">
      <c r="A48" s="163"/>
      <c r="B48" s="48"/>
      <c r="C48" s="97"/>
      <c r="D48" s="187" t="s">
        <v>100</v>
      </c>
      <c r="E48" s="188"/>
      <c r="F48" s="71">
        <f>1015796103/1000</f>
        <v>1015796.103</v>
      </c>
      <c r="G48" s="72">
        <f>969978027/1000</f>
        <v>969978.027</v>
      </c>
      <c r="H48" s="32">
        <f t="shared" si="1"/>
        <v>-45818.076000000001</v>
      </c>
    </row>
    <row r="49" spans="1:8" ht="15" customHeight="1" x14ac:dyDescent="0.15">
      <c r="A49" s="163"/>
      <c r="B49" s="48"/>
      <c r="C49" s="189" t="s">
        <v>86</v>
      </c>
      <c r="D49" s="190"/>
      <c r="E49" s="191"/>
      <c r="F49" s="49">
        <f>643636521/1000</f>
        <v>643636.52099999995</v>
      </c>
      <c r="G49" s="98">
        <f>702636857/1000</f>
        <v>702636.85699999996</v>
      </c>
      <c r="H49" s="50">
        <f t="shared" si="1"/>
        <v>59000.33600000001</v>
      </c>
    </row>
    <row r="50" spans="1:8" ht="15" customHeight="1" x14ac:dyDescent="0.15">
      <c r="A50" s="163"/>
      <c r="B50" s="51"/>
      <c r="C50" s="195" t="s">
        <v>87</v>
      </c>
      <c r="D50" s="196"/>
      <c r="E50" s="197"/>
      <c r="F50" s="102">
        <f>4205278/1000</f>
        <v>4205.2780000000002</v>
      </c>
      <c r="G50" s="99">
        <f>4134692/1000</f>
        <v>4134.692</v>
      </c>
      <c r="H50" s="27">
        <f t="shared" si="1"/>
        <v>-70.58600000000024</v>
      </c>
    </row>
    <row r="51" spans="1:8" ht="15" customHeight="1" thickBot="1" x14ac:dyDescent="0.2">
      <c r="A51" s="163"/>
      <c r="B51" s="52" t="s">
        <v>88</v>
      </c>
      <c r="C51" s="53"/>
      <c r="D51" s="53"/>
      <c r="E51" s="107"/>
      <c r="F51" s="103">
        <f>F37-F44</f>
        <v>197927.75899999985</v>
      </c>
      <c r="G51" s="82">
        <f>G37-G44</f>
        <v>157944.91599999997</v>
      </c>
      <c r="H51" s="38">
        <f t="shared" si="1"/>
        <v>-39982.842999999877</v>
      </c>
    </row>
    <row r="52" spans="1:8" ht="15" customHeight="1" x14ac:dyDescent="0.15">
      <c r="A52" s="163"/>
      <c r="B52" s="198" t="s">
        <v>89</v>
      </c>
      <c r="C52" s="199"/>
      <c r="D52" s="199"/>
      <c r="E52" s="108"/>
      <c r="F52" s="104">
        <f>36673250/1000</f>
        <v>36673.25</v>
      </c>
      <c r="G52" s="66">
        <v>0</v>
      </c>
      <c r="H52" s="43">
        <f t="shared" si="1"/>
        <v>-36673.25</v>
      </c>
    </row>
    <row r="53" spans="1:8" ht="15" customHeight="1" thickBot="1" x14ac:dyDescent="0.2">
      <c r="A53" s="163"/>
      <c r="B53" s="200" t="s">
        <v>90</v>
      </c>
      <c r="C53" s="201"/>
      <c r="D53" s="201"/>
      <c r="E53" s="109"/>
      <c r="F53" s="105">
        <f>-36673250/1000</f>
        <v>-36673.25</v>
      </c>
      <c r="G53" s="76">
        <v>0</v>
      </c>
      <c r="H53" s="43">
        <f t="shared" si="1"/>
        <v>36673.25</v>
      </c>
    </row>
    <row r="54" spans="1:8" ht="15" customHeight="1" thickBot="1" x14ac:dyDescent="0.2">
      <c r="A54" s="163"/>
      <c r="B54" s="54" t="s">
        <v>91</v>
      </c>
      <c r="C54" s="55"/>
      <c r="D54" s="55"/>
      <c r="E54" s="110"/>
      <c r="F54" s="106">
        <f>F51+F52+F53</f>
        <v>197927.75899999985</v>
      </c>
      <c r="G54" s="100">
        <f>G51+G52+G53</f>
        <v>157944.91599999997</v>
      </c>
      <c r="H54" s="56">
        <f t="shared" si="1"/>
        <v>-39982.842999999877</v>
      </c>
    </row>
    <row r="55" spans="1:8" ht="15" customHeight="1" thickBot="1" x14ac:dyDescent="0.2">
      <c r="A55" s="163"/>
      <c r="B55" s="54" t="s">
        <v>92</v>
      </c>
      <c r="C55" s="55"/>
      <c r="D55" s="55"/>
      <c r="E55" s="110"/>
      <c r="F55" s="106">
        <v>0</v>
      </c>
      <c r="G55" s="100">
        <v>0</v>
      </c>
      <c r="H55" s="56">
        <f t="shared" si="1"/>
        <v>0</v>
      </c>
    </row>
    <row r="56" spans="1:8" ht="15" customHeight="1" thickBot="1" x14ac:dyDescent="0.2">
      <c r="A56" s="163"/>
      <c r="B56" s="54" t="s">
        <v>93</v>
      </c>
      <c r="C56" s="55"/>
      <c r="D56" s="55"/>
      <c r="E56" s="110"/>
      <c r="F56" s="106">
        <v>0</v>
      </c>
      <c r="G56" s="100">
        <v>0</v>
      </c>
      <c r="H56" s="56">
        <f t="shared" si="1"/>
        <v>0</v>
      </c>
    </row>
    <row r="57" spans="1:8" ht="15" customHeight="1" thickBot="1" x14ac:dyDescent="0.2">
      <c r="A57" s="164"/>
      <c r="B57" s="202" t="s">
        <v>94</v>
      </c>
      <c r="C57" s="203"/>
      <c r="D57" s="203"/>
      <c r="E57" s="111"/>
      <c r="F57" s="106">
        <f>F54+F55+F56</f>
        <v>197927.75899999985</v>
      </c>
      <c r="G57" s="100">
        <f>G54+G55+G56</f>
        <v>157944.91599999997</v>
      </c>
      <c r="H57" s="56">
        <f t="shared" si="1"/>
        <v>-39982.842999999877</v>
      </c>
    </row>
    <row r="58" spans="1:8" ht="15" customHeight="1" x14ac:dyDescent="0.15">
      <c r="A58" s="160" t="s">
        <v>101</v>
      </c>
      <c r="B58" s="160"/>
      <c r="C58" s="160"/>
      <c r="D58" s="160"/>
      <c r="E58" s="160"/>
      <c r="F58" s="160"/>
      <c r="G58" s="160"/>
      <c r="H58" s="160"/>
    </row>
  </sheetData>
  <protectedRanges>
    <protectedRange sqref="F38:F43" name="範囲1_1_1_2"/>
    <protectedRange sqref="F9:F12" name="範囲2_2_2"/>
    <protectedRange sqref="F13:F21 F26:F27 F29 F31" name="範囲2_1_1_4"/>
    <protectedRange sqref="F32:G32 F58:G58" name="範囲1_2_1_1"/>
    <protectedRange sqref="F35:G35" name="範囲1_2_2_1"/>
    <protectedRange sqref="F33:F34" name="範囲1_1_2"/>
    <protectedRange sqref="F28" name="範囲2_1_1_1_2"/>
    <protectedRange sqref="F30" name="範囲2_1_1_2_2"/>
    <protectedRange sqref="G9:G12" name="範囲2_2_1_1"/>
    <protectedRange sqref="G13:G21 G26:G27 G29 G31" name="範囲2_1_1_3_1"/>
    <protectedRange sqref="G28" name="範囲2_1_1_1_1_1"/>
    <protectedRange sqref="G30" name="範囲2_1_1_2_1_1"/>
    <protectedRange sqref="G38:G43" name="範囲1_1_1_1_1"/>
  </protectedRanges>
  <mergeCells count="51">
    <mergeCell ref="A58:H58"/>
    <mergeCell ref="C50:E50"/>
    <mergeCell ref="B52:D52"/>
    <mergeCell ref="B53:D53"/>
    <mergeCell ref="B57:D57"/>
    <mergeCell ref="A36:E36"/>
    <mergeCell ref="A37:A57"/>
    <mergeCell ref="B37:E37"/>
    <mergeCell ref="C38:E38"/>
    <mergeCell ref="C39:E39"/>
    <mergeCell ref="C40:E40"/>
    <mergeCell ref="C41:E41"/>
    <mergeCell ref="C42:E42"/>
    <mergeCell ref="C43:E43"/>
    <mergeCell ref="B44:E44"/>
    <mergeCell ref="D46:E46"/>
    <mergeCell ref="D47:E47"/>
    <mergeCell ref="D48:E48"/>
    <mergeCell ref="C49:E49"/>
    <mergeCell ref="C45:E45"/>
    <mergeCell ref="C25:E25"/>
    <mergeCell ref="D29:E29"/>
    <mergeCell ref="C30:E30"/>
    <mergeCell ref="B31:E31"/>
    <mergeCell ref="A32:H32"/>
    <mergeCell ref="B13:E13"/>
    <mergeCell ref="D21:E21"/>
    <mergeCell ref="B22:E22"/>
    <mergeCell ref="C23:E23"/>
    <mergeCell ref="C24:E24"/>
    <mergeCell ref="D8:E8"/>
    <mergeCell ref="C9:E9"/>
    <mergeCell ref="D10:E10"/>
    <mergeCell ref="D11:E11"/>
    <mergeCell ref="D12:E12"/>
    <mergeCell ref="A3:D3"/>
    <mergeCell ref="A4:A31"/>
    <mergeCell ref="B4:E4"/>
    <mergeCell ref="C5:E5"/>
    <mergeCell ref="D6:E6"/>
    <mergeCell ref="D7:E7"/>
    <mergeCell ref="D27:E27"/>
    <mergeCell ref="D28:E28"/>
    <mergeCell ref="D17:E17"/>
    <mergeCell ref="C18:E18"/>
    <mergeCell ref="D19:E19"/>
    <mergeCell ref="D20:E20"/>
    <mergeCell ref="C14:E14"/>
    <mergeCell ref="D15:E15"/>
    <mergeCell ref="D16:E16"/>
    <mergeCell ref="D26:E26"/>
  </mergeCells>
  <phoneticPr fontId="1"/>
  <pageMargins left="0.78740157480314965" right="0.78740157480314965" top="0.78740157480314965" bottom="0.78740157480314965"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決算概要</vt:lpstr>
      <vt:lpstr>経年比較</vt:lpstr>
      <vt:lpstr>経年比較!Print_Area</vt:lpstr>
      <vt:lpstr>決算概要!Print_Area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orihara</dc:creator>
  <cp:lastModifiedBy>大阪府</cp:lastModifiedBy>
  <cp:lastPrinted>2019-07-29T05:35:39Z</cp:lastPrinted>
  <dcterms:created xsi:type="dcterms:W3CDTF">2019-07-11T10:06:15Z</dcterms:created>
  <dcterms:modified xsi:type="dcterms:W3CDTF">2019-07-29T05:35:43Z</dcterms:modified>
</cp:coreProperties>
</file>