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 yWindow="-15" windowWidth="9270" windowHeight="7560" tabRatio="752" firstSheet="4" activeTab="4"/>
  </bookViews>
  <sheets>
    <sheet name="医療計画" sheetId="8" state="hidden" r:id="rId1"/>
    <sheet name="企画調整配分調整案①" sheetId="25" r:id="rId2"/>
    <sheet name="企画調整配分調整案① (国庫振替振り戻しバージョン)" sheetId="26" r:id="rId3"/>
    <sheet name="企画調整配分調整案① (精査後数字バージョン) " sheetId="28" r:id="rId4"/>
    <sheet name="平成27年度基金事業一覧" sheetId="29" r:id="rId5"/>
  </sheets>
  <definedNames>
    <definedName name="_xlnm._FilterDatabase" localSheetId="1" hidden="1">企画調整配分調整案①!$A$3:$AP$76</definedName>
    <definedName name="_xlnm._FilterDatabase" localSheetId="2" hidden="1">'企画調整配分調整案① (国庫振替振り戻しバージョン)'!$A$2:$AW$80</definedName>
    <definedName name="_xlnm._FilterDatabase" localSheetId="3" hidden="1">'企画調整配分調整案① (精査後数字バージョン) '!$A$2:$AW$80</definedName>
    <definedName name="_xlnm._FilterDatabase" localSheetId="4" hidden="1">平成27年度基金事業一覧!$A$3:$C$59</definedName>
    <definedName name="_xlnm.Print_Area" localSheetId="1">企画調整配分調整案①!$A$1:$AT$71</definedName>
    <definedName name="_xlnm.Print_Area" localSheetId="2">'企画調整配分調整案① (国庫振替振り戻しバージョン)'!$A$1:$AV$84</definedName>
    <definedName name="_xlnm.Print_Area" localSheetId="3">'企画調整配分調整案① (精査後数字バージョン) '!$A$1:$AV$84</definedName>
    <definedName name="_xlnm.Print_Area" localSheetId="4">平成27年度基金事業一覧!$A$1:$M$59</definedName>
    <definedName name="_xlnm.Print_Titles" localSheetId="1">企画調整配分調整案①!$2:$3</definedName>
    <definedName name="_xlnm.Print_Titles" localSheetId="2">'企画調整配分調整案① (国庫振替振り戻しバージョン)'!$2:$3</definedName>
    <definedName name="_xlnm.Print_Titles" localSheetId="3">'企画調整配分調整案① (精査後数字バージョン) '!$2:$3</definedName>
    <definedName name="_xlnm.Print_Titles" localSheetId="4">平成27年度基金事業一覧!$2:$3</definedName>
    <definedName name="Z_3D9E2F8D_B720_4E4D_AABC_71BC84BA35F5_.wvu.FilterData" localSheetId="1" hidden="1">企画調整配分調整案①!$B$2:$E$2</definedName>
    <definedName name="Z_3D9E2F8D_B720_4E4D_AABC_71BC84BA35F5_.wvu.FilterData" localSheetId="2" hidden="1">'企画調整配分調整案① (国庫振替振り戻しバージョン)'!$B$2:$E$2</definedName>
    <definedName name="Z_3D9E2F8D_B720_4E4D_AABC_71BC84BA35F5_.wvu.FilterData" localSheetId="3" hidden="1">'企画調整配分調整案① (精査後数字バージョン) '!$B$2:$E$2</definedName>
    <definedName name="Z_3D9E2F8D_B720_4E4D_AABC_71BC84BA35F5_.wvu.FilterData" localSheetId="4" hidden="1">平成27年度基金事業一覧!$A$2:$C$2</definedName>
    <definedName name="Z_3D9E2F8D_B720_4E4D_AABC_71BC84BA35F5_.wvu.PrintArea" localSheetId="1" hidden="1">企画調整配分調整案①!$B$2:$E$67</definedName>
    <definedName name="Z_3D9E2F8D_B720_4E4D_AABC_71BC84BA35F5_.wvu.PrintArea" localSheetId="2" hidden="1">'企画調整配分調整案① (国庫振替振り戻しバージョン)'!$B$2:$E$71</definedName>
    <definedName name="Z_3D9E2F8D_B720_4E4D_AABC_71BC84BA35F5_.wvu.PrintArea" localSheetId="3" hidden="1">'企画調整配分調整案① (精査後数字バージョン) '!$B$2:$E$71</definedName>
    <definedName name="Z_3D9E2F8D_B720_4E4D_AABC_71BC84BA35F5_.wvu.PrintArea" localSheetId="4" hidden="1">平成27年度基金事業一覧!$A$2:$C$53</definedName>
    <definedName name="Z_3D9E2F8D_B720_4E4D_AABC_71BC84BA35F5_.wvu.PrintTitles" localSheetId="1" hidden="1">企画調整配分調整案①!$2:$2</definedName>
    <definedName name="Z_3D9E2F8D_B720_4E4D_AABC_71BC84BA35F5_.wvu.PrintTitles" localSheetId="2" hidden="1">'企画調整配分調整案① (国庫振替振り戻しバージョン)'!$2:$2</definedName>
    <definedName name="Z_3D9E2F8D_B720_4E4D_AABC_71BC84BA35F5_.wvu.PrintTitles" localSheetId="3" hidden="1">'企画調整配分調整案① (精査後数字バージョン) '!$2:$2</definedName>
    <definedName name="Z_3D9E2F8D_B720_4E4D_AABC_71BC84BA35F5_.wvu.PrintTitles" localSheetId="4" hidden="1">平成27年度基金事業一覧!$2:$2</definedName>
  </definedNames>
  <calcPr calcId="145621"/>
</workbook>
</file>

<file path=xl/calcChain.xml><?xml version="1.0" encoding="utf-8"?>
<calcChain xmlns="http://schemas.openxmlformats.org/spreadsheetml/2006/main">
  <c r="AU75" i="28" l="1"/>
  <c r="AJ79" i="28"/>
  <c r="AR77" i="28"/>
  <c r="AR76" i="28"/>
  <c r="AR75" i="28"/>
  <c r="AR74" i="28"/>
  <c r="AV72" i="28"/>
  <c r="AT72" i="28"/>
  <c r="AS72" i="28"/>
  <c r="AR72" i="28"/>
  <c r="AC72" i="28"/>
  <c r="AB72" i="28"/>
  <c r="V72" i="28"/>
  <c r="Q72" i="28"/>
  <c r="AV71" i="28"/>
  <c r="AT71" i="28"/>
  <c r="AS71" i="28"/>
  <c r="AR71" i="28"/>
  <c r="AC71" i="28"/>
  <c r="AB71" i="28"/>
  <c r="V71" i="28"/>
  <c r="Q71" i="28"/>
  <c r="AV70" i="28"/>
  <c r="AT70" i="28"/>
  <c r="AS70" i="28"/>
  <c r="AR70" i="28"/>
  <c r="AC70" i="28"/>
  <c r="AB70" i="28"/>
  <c r="V70" i="28"/>
  <c r="Q70" i="28"/>
  <c r="AV69" i="28"/>
  <c r="AT69" i="28"/>
  <c r="AS69" i="28"/>
  <c r="AR69" i="28"/>
  <c r="AC69" i="28"/>
  <c r="AB69" i="28"/>
  <c r="V69" i="28"/>
  <c r="Q69" i="28"/>
  <c r="AV68" i="28"/>
  <c r="AT68" i="28"/>
  <c r="AS68" i="28"/>
  <c r="AR68" i="28"/>
  <c r="AC68" i="28"/>
  <c r="AB68" i="28"/>
  <c r="V68" i="28"/>
  <c r="Q68" i="28"/>
  <c r="AV67" i="28"/>
  <c r="AT67" i="28"/>
  <c r="AS67" i="28"/>
  <c r="AR67" i="28"/>
  <c r="AC67" i="28"/>
  <c r="AB67" i="28"/>
  <c r="V67" i="28"/>
  <c r="Q67" i="28"/>
  <c r="P67" i="28"/>
  <c r="AV66" i="28"/>
  <c r="AT66" i="28"/>
  <c r="AS66" i="28"/>
  <c r="AR66" i="28"/>
  <c r="AC66" i="28"/>
  <c r="AB66" i="28"/>
  <c r="V66" i="28"/>
  <c r="Q66" i="28"/>
  <c r="P66" i="28"/>
  <c r="AV65" i="28"/>
  <c r="AT65" i="28"/>
  <c r="AS65" i="28"/>
  <c r="AR65" i="28"/>
  <c r="AC65" i="28"/>
  <c r="AB65" i="28"/>
  <c r="V65" i="28"/>
  <c r="Q65" i="28"/>
  <c r="AV64" i="28"/>
  <c r="AT64" i="28"/>
  <c r="AS64" i="28"/>
  <c r="AR64" i="28"/>
  <c r="AQ64" i="28"/>
  <c r="AC64" i="28"/>
  <c r="AB64" i="28"/>
  <c r="V64" i="28"/>
  <c r="Q64" i="28"/>
  <c r="P64" i="28"/>
  <c r="AV63" i="28"/>
  <c r="AT63" i="28"/>
  <c r="AS63" i="28"/>
  <c r="AR63" i="28"/>
  <c r="AC63" i="28"/>
  <c r="AB63" i="28"/>
  <c r="V63" i="28"/>
  <c r="Q63" i="28"/>
  <c r="P63" i="28"/>
  <c r="AT62" i="28"/>
  <c r="AS62" i="28"/>
  <c r="AR62" i="28"/>
  <c r="AC62" i="28"/>
  <c r="AB62" i="28"/>
  <c r="V62" i="28"/>
  <c r="Q62" i="28"/>
  <c r="AV61" i="28"/>
  <c r="AT61" i="28"/>
  <c r="AS61" i="28"/>
  <c r="AR61" i="28"/>
  <c r="AC61" i="28"/>
  <c r="AB61" i="28"/>
  <c r="V61" i="28"/>
  <c r="Q61" i="28"/>
  <c r="AV60" i="28"/>
  <c r="AT60" i="28"/>
  <c r="AS60" i="28"/>
  <c r="AR60" i="28"/>
  <c r="AC60" i="28"/>
  <c r="AB60" i="28"/>
  <c r="V60" i="28"/>
  <c r="Q60" i="28"/>
  <c r="P60" i="28"/>
  <c r="AV59" i="28"/>
  <c r="AT59" i="28"/>
  <c r="AS59" i="28"/>
  <c r="AR59" i="28"/>
  <c r="AC59" i="28"/>
  <c r="AB59" i="28"/>
  <c r="V59" i="28"/>
  <c r="Q59" i="28"/>
  <c r="P59" i="28"/>
  <c r="AV58" i="28"/>
  <c r="AT58" i="28"/>
  <c r="AS58" i="28"/>
  <c r="AR58" i="28"/>
  <c r="AC58" i="28"/>
  <c r="AB58" i="28"/>
  <c r="V58" i="28"/>
  <c r="Q58" i="28"/>
  <c r="P58" i="28"/>
  <c r="AV57" i="28"/>
  <c r="AT57" i="28"/>
  <c r="AS57" i="28"/>
  <c r="AR57" i="28"/>
  <c r="AC57" i="28"/>
  <c r="AB57" i="28"/>
  <c r="V57" i="28"/>
  <c r="Q57" i="28"/>
  <c r="P57" i="28"/>
  <c r="AV56" i="28"/>
  <c r="AT56" i="28"/>
  <c r="AS56" i="28"/>
  <c r="AR56" i="28"/>
  <c r="AC56" i="28"/>
  <c r="AB56" i="28"/>
  <c r="V56" i="28"/>
  <c r="Q56" i="28"/>
  <c r="P56" i="28"/>
  <c r="AV55" i="28"/>
  <c r="AT55" i="28"/>
  <c r="AL55" i="28"/>
  <c r="AC55" i="28"/>
  <c r="AB55" i="28"/>
  <c r="Y55" i="28"/>
  <c r="AS55" i="28" s="1"/>
  <c r="V55" i="28"/>
  <c r="Q55" i="28"/>
  <c r="AV54" i="28"/>
  <c r="AT54" i="28"/>
  <c r="AR54" i="28"/>
  <c r="AC54" i="28"/>
  <c r="AB54" i="28"/>
  <c r="T54" i="28"/>
  <c r="AS54" i="28" s="1"/>
  <c r="Q54" i="28"/>
  <c r="P54" i="28"/>
  <c r="AT53" i="28"/>
  <c r="AS53" i="28"/>
  <c r="AJ53" i="28"/>
  <c r="AV53" i="28" s="1"/>
  <c r="AC53" i="28"/>
  <c r="AB53" i="28"/>
  <c r="Y53" i="28"/>
  <c r="AR53" i="28" s="1"/>
  <c r="V53" i="28"/>
  <c r="Q53" i="28"/>
  <c r="P53" i="28"/>
  <c r="AT52" i="28"/>
  <c r="AS52" i="28"/>
  <c r="AR52" i="28"/>
  <c r="AJ52" i="28"/>
  <c r="AV52" i="28" s="1"/>
  <c r="AC52" i="28"/>
  <c r="AB52" i="28"/>
  <c r="V52" i="28"/>
  <c r="Q52" i="28"/>
  <c r="P52" i="28"/>
  <c r="AT51" i="28"/>
  <c r="AS51" i="28"/>
  <c r="AC51" i="28"/>
  <c r="AB51" i="28"/>
  <c r="V51" i="28"/>
  <c r="Q51" i="28"/>
  <c r="AT50" i="28"/>
  <c r="AS50" i="28"/>
  <c r="AJ50" i="28"/>
  <c r="AV50" i="28" s="1"/>
  <c r="AH50" i="28"/>
  <c r="AC50" i="28"/>
  <c r="AA50" i="28"/>
  <c r="Y50" i="28"/>
  <c r="AR50" i="28" s="1"/>
  <c r="V50" i="28"/>
  <c r="Q50" i="28"/>
  <c r="P50" i="28"/>
  <c r="AT49" i="28"/>
  <c r="AS49" i="28"/>
  <c r="AJ49" i="28"/>
  <c r="AJ51" i="28" s="1"/>
  <c r="AC49" i="28"/>
  <c r="AB49" i="28"/>
  <c r="V49" i="28"/>
  <c r="Q49" i="28"/>
  <c r="P49" i="28"/>
  <c r="AV48" i="28"/>
  <c r="AT48" i="28"/>
  <c r="AS48" i="28"/>
  <c r="AR48" i="28"/>
  <c r="AC48" i="28"/>
  <c r="AB48" i="28"/>
  <c r="V48" i="28"/>
  <c r="Q48" i="28"/>
  <c r="P48" i="28"/>
  <c r="AU47" i="28"/>
  <c r="AP47" i="28"/>
  <c r="AO47" i="28"/>
  <c r="AK47" i="28"/>
  <c r="AI47" i="28"/>
  <c r="AH47" i="28"/>
  <c r="AG47" i="28"/>
  <c r="AF47" i="28"/>
  <c r="AE47" i="28"/>
  <c r="AA47" i="28"/>
  <c r="Z47" i="28"/>
  <c r="Y47" i="28"/>
  <c r="X47" i="28"/>
  <c r="W47" i="28"/>
  <c r="U47" i="28"/>
  <c r="T47" i="28"/>
  <c r="S47" i="28"/>
  <c r="R47" i="28"/>
  <c r="Q47" i="28" s="1"/>
  <c r="AV46" i="28"/>
  <c r="AT46" i="28"/>
  <c r="AS46" i="28"/>
  <c r="AR46" i="28"/>
  <c r="AC46" i="28"/>
  <c r="AB46" i="28"/>
  <c r="V46" i="28"/>
  <c r="Q46" i="28"/>
  <c r="AV45" i="28"/>
  <c r="V45" i="28"/>
  <c r="Q45" i="28"/>
  <c r="AV44" i="28"/>
  <c r="V44" i="28"/>
  <c r="Q44" i="28"/>
  <c r="AV43" i="28"/>
  <c r="AT43" i="28"/>
  <c r="AS43" i="28"/>
  <c r="AR43" i="28"/>
  <c r="AC43" i="28"/>
  <c r="AB43" i="28"/>
  <c r="V43" i="28"/>
  <c r="Q43" i="28"/>
  <c r="AT42" i="28"/>
  <c r="AS42" i="28"/>
  <c r="AR42" i="28"/>
  <c r="AC42" i="28"/>
  <c r="AB42" i="28"/>
  <c r="V42" i="28"/>
  <c r="Q42" i="28"/>
  <c r="AV41" i="28"/>
  <c r="AT41" i="28"/>
  <c r="AS41" i="28"/>
  <c r="AR41" i="28"/>
  <c r="AC41" i="28"/>
  <c r="AB41" i="28"/>
  <c r="V41" i="28"/>
  <c r="Q41" i="28"/>
  <c r="C41" i="28"/>
  <c r="AV40" i="28"/>
  <c r="AT40" i="28"/>
  <c r="AS40" i="28"/>
  <c r="AR40" i="28"/>
  <c r="AC40" i="28"/>
  <c r="AB40" i="28"/>
  <c r="V40" i="28"/>
  <c r="Q40" i="28"/>
  <c r="AV39" i="28"/>
  <c r="AT39" i="28"/>
  <c r="AS39" i="28"/>
  <c r="AR39" i="28"/>
  <c r="AC39" i="28"/>
  <c r="AB39" i="28"/>
  <c r="V39" i="28"/>
  <c r="Q39" i="28"/>
  <c r="P39" i="28"/>
  <c r="AV38" i="28"/>
  <c r="AT38" i="28"/>
  <c r="AS38" i="28"/>
  <c r="AR38" i="28"/>
  <c r="AC38" i="28"/>
  <c r="AB38" i="28"/>
  <c r="V38" i="28"/>
  <c r="Q38" i="28"/>
  <c r="AV37" i="28"/>
  <c r="AT37" i="28"/>
  <c r="AS37" i="28"/>
  <c r="AR37" i="28"/>
  <c r="AC37" i="28"/>
  <c r="AB37" i="28"/>
  <c r="V37" i="28"/>
  <c r="Q37" i="28"/>
  <c r="AV36" i="28"/>
  <c r="AT36" i="28"/>
  <c r="AS36" i="28"/>
  <c r="AR36" i="28"/>
  <c r="AC36" i="28"/>
  <c r="AB36" i="28"/>
  <c r="V36" i="28"/>
  <c r="Q36" i="28"/>
  <c r="P36" i="28"/>
  <c r="AV35" i="28"/>
  <c r="AT35" i="28"/>
  <c r="AS35" i="28"/>
  <c r="AR35" i="28"/>
  <c r="AC35" i="28"/>
  <c r="AB35" i="28"/>
  <c r="V35" i="28"/>
  <c r="Q35" i="28"/>
  <c r="AV34" i="28"/>
  <c r="AT34" i="28"/>
  <c r="AS34" i="28"/>
  <c r="AR34" i="28"/>
  <c r="AC34" i="28"/>
  <c r="AB34" i="28"/>
  <c r="V34" i="28"/>
  <c r="Q34" i="28"/>
  <c r="P34" i="28"/>
  <c r="AV33" i="28"/>
  <c r="AT33" i="28"/>
  <c r="AS33" i="28"/>
  <c r="AR33" i="28"/>
  <c r="AC33" i="28"/>
  <c r="AB33" i="28"/>
  <c r="V33" i="28"/>
  <c r="Q33" i="28"/>
  <c r="P33" i="28"/>
  <c r="AV32" i="28"/>
  <c r="AT32" i="28"/>
  <c r="AS32" i="28"/>
  <c r="AR32" i="28"/>
  <c r="AC32" i="28"/>
  <c r="AB32" i="28"/>
  <c r="V32" i="28"/>
  <c r="Q32" i="28"/>
  <c r="P32" i="28"/>
  <c r="AV31" i="28"/>
  <c r="AT31" i="28"/>
  <c r="AS31" i="28"/>
  <c r="AR31" i="28"/>
  <c r="AC31" i="28"/>
  <c r="AB31" i="28"/>
  <c r="V31" i="28"/>
  <c r="Q31" i="28"/>
  <c r="AV30" i="28"/>
  <c r="AT30" i="28"/>
  <c r="AS30" i="28"/>
  <c r="AR30" i="28"/>
  <c r="AC30" i="28"/>
  <c r="AB30" i="28"/>
  <c r="V30" i="28"/>
  <c r="Q30" i="28"/>
  <c r="AV29" i="28"/>
  <c r="AT29" i="28"/>
  <c r="AS29" i="28"/>
  <c r="AR29" i="28"/>
  <c r="AC29" i="28"/>
  <c r="AB29" i="28"/>
  <c r="V29" i="28"/>
  <c r="Q29" i="28"/>
  <c r="AV28" i="28"/>
  <c r="AT28" i="28"/>
  <c r="AS28" i="28"/>
  <c r="AR28" i="28"/>
  <c r="AC28" i="28"/>
  <c r="AB28" i="28"/>
  <c r="V28" i="28"/>
  <c r="Q28" i="28"/>
  <c r="AV27" i="28"/>
  <c r="AT27" i="28"/>
  <c r="AS27" i="28"/>
  <c r="AR27" i="28"/>
  <c r="AC27" i="28"/>
  <c r="AB27" i="28"/>
  <c r="V27" i="28"/>
  <c r="Q27" i="28"/>
  <c r="AV26" i="28"/>
  <c r="AT26" i="28"/>
  <c r="AS26" i="28"/>
  <c r="AR26" i="28"/>
  <c r="AC26" i="28"/>
  <c r="AB26" i="28"/>
  <c r="V26" i="28"/>
  <c r="Q26" i="28"/>
  <c r="P26" i="28"/>
  <c r="AV25" i="28"/>
  <c r="AT25" i="28"/>
  <c r="AS25" i="28"/>
  <c r="AR25" i="28"/>
  <c r="AC25" i="28"/>
  <c r="AB25" i="28"/>
  <c r="V25" i="28"/>
  <c r="Q25" i="28"/>
  <c r="AV24" i="28"/>
  <c r="AT24" i="28"/>
  <c r="AS24" i="28"/>
  <c r="AR24" i="28"/>
  <c r="AC24" i="28"/>
  <c r="AB24" i="28"/>
  <c r="V24" i="28"/>
  <c r="Q24" i="28"/>
  <c r="P24" i="28"/>
  <c r="AV23" i="28"/>
  <c r="AT23" i="28"/>
  <c r="AS23" i="28"/>
  <c r="AR23" i="28"/>
  <c r="AC23" i="28"/>
  <c r="AB23" i="28"/>
  <c r="V23" i="28"/>
  <c r="Q23" i="28"/>
  <c r="P23" i="28"/>
  <c r="C23" i="28"/>
  <c r="AV22" i="28"/>
  <c r="AT22" i="28"/>
  <c r="AS22" i="28"/>
  <c r="AR22" i="28"/>
  <c r="AC22" i="28"/>
  <c r="AB22" i="28"/>
  <c r="V22" i="28"/>
  <c r="Q22" i="28"/>
  <c r="C22" i="28"/>
  <c r="AV21" i="28"/>
  <c r="AT21" i="28"/>
  <c r="AS21" i="28"/>
  <c r="AR21" i="28"/>
  <c r="AC21" i="28"/>
  <c r="AB21" i="28"/>
  <c r="V21" i="28"/>
  <c r="Q21" i="28"/>
  <c r="AV20" i="28"/>
  <c r="AT20" i="28"/>
  <c r="AS20" i="28"/>
  <c r="AR20" i="28"/>
  <c r="AC20" i="28"/>
  <c r="AB20" i="28"/>
  <c r="V20" i="28"/>
  <c r="Q20" i="28"/>
  <c r="P20" i="28"/>
  <c r="C20" i="28"/>
  <c r="AV19" i="28"/>
  <c r="AT19" i="28"/>
  <c r="AS19" i="28"/>
  <c r="AR19" i="28"/>
  <c r="AC19" i="28"/>
  <c r="AB19" i="28"/>
  <c r="V19" i="28"/>
  <c r="Q19" i="28"/>
  <c r="P19" i="28"/>
  <c r="AV18" i="28"/>
  <c r="AT18" i="28"/>
  <c r="AS18" i="28"/>
  <c r="AR18" i="28"/>
  <c r="AC18" i="28"/>
  <c r="AB18" i="28"/>
  <c r="V18" i="28"/>
  <c r="Q18" i="28"/>
  <c r="AV17" i="28"/>
  <c r="AT17" i="28"/>
  <c r="AS17" i="28"/>
  <c r="AR17" i="28"/>
  <c r="AC17" i="28"/>
  <c r="AB17" i="28"/>
  <c r="V17" i="28"/>
  <c r="Q17" i="28"/>
  <c r="AT16" i="28"/>
  <c r="AJ16" i="28"/>
  <c r="AV16" i="28" s="1"/>
  <c r="AC16" i="28"/>
  <c r="AB16" i="28"/>
  <c r="Y16" i="28"/>
  <c r="X16" i="28"/>
  <c r="V16" i="28"/>
  <c r="Q16" i="28"/>
  <c r="C16" i="28"/>
  <c r="C17" i="28" s="1"/>
  <c r="AU15" i="28"/>
  <c r="AP15" i="28"/>
  <c r="AO15" i="28"/>
  <c r="AN15" i="28"/>
  <c r="AM15" i="28"/>
  <c r="AK15" i="28"/>
  <c r="AI15" i="28"/>
  <c r="AH15" i="28"/>
  <c r="AG15" i="28"/>
  <c r="AF15" i="28"/>
  <c r="AE15" i="28"/>
  <c r="AA15" i="28"/>
  <c r="Z15" i="28"/>
  <c r="Y15" i="28"/>
  <c r="X15" i="28"/>
  <c r="W15" i="28"/>
  <c r="T15" i="28"/>
  <c r="S15" i="28"/>
  <c r="R15" i="28"/>
  <c r="AV14" i="28"/>
  <c r="AT14" i="28"/>
  <c r="AS14" i="28"/>
  <c r="AR14" i="28"/>
  <c r="AC14" i="28"/>
  <c r="AB14" i="28"/>
  <c r="V14" i="28"/>
  <c r="Q14" i="28"/>
  <c r="AV13" i="28"/>
  <c r="AT13" i="28"/>
  <c r="AS13" i="28"/>
  <c r="AR13" i="28"/>
  <c r="AB13" i="28"/>
  <c r="V13" i="28"/>
  <c r="AV12" i="28"/>
  <c r="AT12" i="28"/>
  <c r="AS12" i="28"/>
  <c r="AR12" i="28"/>
  <c r="AV11" i="28"/>
  <c r="AS11" i="28"/>
  <c r="AR11" i="28"/>
  <c r="AC11" i="28"/>
  <c r="AB11" i="28"/>
  <c r="V11" i="28"/>
  <c r="Q11" i="28"/>
  <c r="AV10" i="28"/>
  <c r="AT10" i="28"/>
  <c r="AS10" i="28"/>
  <c r="AR10" i="28"/>
  <c r="AC10" i="28"/>
  <c r="AB10" i="28"/>
  <c r="V10" i="28"/>
  <c r="Q10" i="28"/>
  <c r="AV9" i="28"/>
  <c r="AT9" i="28"/>
  <c r="AS9" i="28"/>
  <c r="AR9" i="28"/>
  <c r="AC9" i="28"/>
  <c r="AB9" i="28"/>
  <c r="V9" i="28"/>
  <c r="Q9" i="28"/>
  <c r="AV8" i="28"/>
  <c r="AT8" i="28"/>
  <c r="AS8" i="28"/>
  <c r="AR8" i="28"/>
  <c r="AC8" i="28"/>
  <c r="AB8" i="28"/>
  <c r="V8" i="28"/>
  <c r="Q8" i="28"/>
  <c r="P8" i="28"/>
  <c r="AV7" i="28"/>
  <c r="AT7" i="28"/>
  <c r="AS7" i="28"/>
  <c r="AR7" i="28"/>
  <c r="AC7" i="28"/>
  <c r="AB7" i="28"/>
  <c r="V7" i="28"/>
  <c r="Q7" i="28"/>
  <c r="AV6" i="28"/>
  <c r="AT6" i="28"/>
  <c r="AS6" i="28"/>
  <c r="AR6" i="28"/>
  <c r="AC6" i="28"/>
  <c r="AB6" i="28"/>
  <c r="V6" i="28"/>
  <c r="Q6" i="28"/>
  <c r="AT5" i="28"/>
  <c r="AS5" i="28"/>
  <c r="AJ5" i="28"/>
  <c r="AV5" i="28" s="1"/>
  <c r="AC5" i="28"/>
  <c r="AB5" i="28"/>
  <c r="V5" i="28"/>
  <c r="Q5" i="28"/>
  <c r="P5" i="28"/>
  <c r="C5" i="28"/>
  <c r="AU4" i="28"/>
  <c r="AQ4" i="28"/>
  <c r="AP4" i="28"/>
  <c r="AO4" i="28"/>
  <c r="AN4" i="28"/>
  <c r="AM4" i="28"/>
  <c r="AL4" i="28"/>
  <c r="AK4" i="28"/>
  <c r="AI4" i="28"/>
  <c r="AH4" i="28"/>
  <c r="AG4" i="28"/>
  <c r="AF4" i="28"/>
  <c r="AE4" i="28"/>
  <c r="AA4" i="28"/>
  <c r="Z4" i="28"/>
  <c r="Y4" i="28"/>
  <c r="X4" i="28"/>
  <c r="U4" i="28"/>
  <c r="U73" i="28" s="1"/>
  <c r="T4" i="28"/>
  <c r="S4" i="28"/>
  <c r="R4" i="28"/>
  <c r="R73" i="28" s="1"/>
  <c r="AR3" i="28"/>
  <c r="AR2" i="28"/>
  <c r="AR1" i="28"/>
  <c r="AU79" i="26"/>
  <c r="AU84" i="26" s="1"/>
  <c r="AV79" i="26"/>
  <c r="AV72" i="26"/>
  <c r="AV71" i="26"/>
  <c r="AV70" i="26"/>
  <c r="AV69" i="26"/>
  <c r="AV68" i="26"/>
  <c r="AV67" i="26"/>
  <c r="AV66" i="26"/>
  <c r="AV65" i="26"/>
  <c r="AV64" i="26"/>
  <c r="AV63" i="26"/>
  <c r="AV61" i="26"/>
  <c r="AV60" i="26"/>
  <c r="AV59" i="26"/>
  <c r="AV58" i="26"/>
  <c r="AV57" i="26"/>
  <c r="AV56" i="26"/>
  <c r="AV55" i="26"/>
  <c r="AV54" i="26"/>
  <c r="AV53" i="26"/>
  <c r="AV52" i="26"/>
  <c r="AV50" i="26"/>
  <c r="AV49" i="26"/>
  <c r="AV48" i="26"/>
  <c r="AV46" i="26"/>
  <c r="AV45" i="26"/>
  <c r="AV44" i="26"/>
  <c r="AV43" i="26"/>
  <c r="AV41" i="26"/>
  <c r="AV40" i="26"/>
  <c r="AV39" i="26"/>
  <c r="AV38" i="26"/>
  <c r="AV37" i="26"/>
  <c r="AV36" i="26"/>
  <c r="AV35" i="26"/>
  <c r="AV34" i="26"/>
  <c r="AV33" i="26"/>
  <c r="AV32" i="26"/>
  <c r="AV31" i="26"/>
  <c r="AV30" i="26"/>
  <c r="AV29" i="26"/>
  <c r="AV28" i="26"/>
  <c r="AV27" i="26"/>
  <c r="AV26" i="26"/>
  <c r="AV25" i="26"/>
  <c r="AV24" i="26"/>
  <c r="AV23" i="26"/>
  <c r="AV22" i="26"/>
  <c r="AV21" i="26"/>
  <c r="AV20" i="26"/>
  <c r="AV19" i="26"/>
  <c r="AV18" i="26"/>
  <c r="AV17" i="26"/>
  <c r="AV14" i="26"/>
  <c r="AV13" i="26"/>
  <c r="AV12" i="26"/>
  <c r="AV11" i="26"/>
  <c r="AV10" i="26"/>
  <c r="AV9" i="26"/>
  <c r="AV8" i="26"/>
  <c r="AV7" i="26"/>
  <c r="AV6" i="26"/>
  <c r="AT13" i="26"/>
  <c r="AS13" i="26"/>
  <c r="AR13" i="26"/>
  <c r="AB13" i="26"/>
  <c r="V13" i="26"/>
  <c r="AO73" i="28" l="1"/>
  <c r="AB4" i="28"/>
  <c r="AT4" i="28"/>
  <c r="Q15" i="28"/>
  <c r="AG73" i="28"/>
  <c r="AU79" i="28"/>
  <c r="AU84" i="28" s="1"/>
  <c r="AA73" i="28"/>
  <c r="AI73" i="28"/>
  <c r="AV4" i="28"/>
  <c r="AT15" i="28"/>
  <c r="AT73" i="28" s="1"/>
  <c r="AT47" i="28"/>
  <c r="AH73" i="28"/>
  <c r="S73" i="28"/>
  <c r="Q73" i="28" s="1"/>
  <c r="Y73" i="28"/>
  <c r="AC73" i="28" s="1"/>
  <c r="AF73" i="28"/>
  <c r="AK73" i="28"/>
  <c r="AS4" i="28"/>
  <c r="AC15" i="28"/>
  <c r="Q4" i="28"/>
  <c r="X73" i="28"/>
  <c r="AP73" i="28"/>
  <c r="AR5" i="28"/>
  <c r="AR4" i="28" s="1"/>
  <c r="AC4" i="28"/>
  <c r="V15" i="28"/>
  <c r="AJ15" i="28"/>
  <c r="AL16" i="28"/>
  <c r="AL15" i="28" s="1"/>
  <c r="AL80" i="28" s="1"/>
  <c r="AR16" i="28"/>
  <c r="AR15" i="28" s="1"/>
  <c r="AC47" i="28"/>
  <c r="AB15" i="28"/>
  <c r="AU73" i="28"/>
  <c r="V4" i="28"/>
  <c r="V73" i="28" s="1"/>
  <c r="AM79" i="28" s="1"/>
  <c r="Z73" i="28"/>
  <c r="AJ4" i="28"/>
  <c r="V47" i="28"/>
  <c r="AQ16" i="28"/>
  <c r="AQ15" i="28" s="1"/>
  <c r="AS47" i="28"/>
  <c r="AV51" i="28"/>
  <c r="AR51" i="28"/>
  <c r="AQ51" i="28"/>
  <c r="AL51" i="28"/>
  <c r="AL47" i="28" s="1"/>
  <c r="AV15" i="28"/>
  <c r="AS16" i="28"/>
  <c r="AS15" i="28" s="1"/>
  <c r="AS73" i="28" s="1"/>
  <c r="AR49" i="28"/>
  <c r="V54" i="28"/>
  <c r="AR55" i="28"/>
  <c r="T73" i="28"/>
  <c r="AV49" i="28"/>
  <c r="AJ47" i="28"/>
  <c r="AB50" i="28"/>
  <c r="AB47" i="28" s="1"/>
  <c r="AB73" i="28" s="1"/>
  <c r="AM55" i="28"/>
  <c r="AT12" i="26"/>
  <c r="AS12" i="26"/>
  <c r="AR12" i="26"/>
  <c r="AU47" i="26"/>
  <c r="AO15" i="26"/>
  <c r="AP15" i="26"/>
  <c r="AU15" i="26"/>
  <c r="AO4" i="26"/>
  <c r="AP4" i="26"/>
  <c r="AQ4" i="26"/>
  <c r="AU4" i="26"/>
  <c r="AK47" i="26"/>
  <c r="V45" i="26"/>
  <c r="Q45" i="26"/>
  <c r="V44" i="26"/>
  <c r="Q44" i="26"/>
  <c r="AJ79" i="26"/>
  <c r="AR77" i="26"/>
  <c r="AR76" i="26"/>
  <c r="AR75" i="26"/>
  <c r="AR74" i="26"/>
  <c r="AT72" i="26"/>
  <c r="AS72" i="26"/>
  <c r="AR72" i="26"/>
  <c r="AC72" i="26"/>
  <c r="AB72" i="26"/>
  <c r="V72" i="26"/>
  <c r="Q72" i="26"/>
  <c r="AT71" i="26"/>
  <c r="AS71" i="26"/>
  <c r="AR71" i="26"/>
  <c r="AC71" i="26"/>
  <c r="AB71" i="26"/>
  <c r="V71" i="26"/>
  <c r="Q71" i="26"/>
  <c r="AT70" i="26"/>
  <c r="AS70" i="26"/>
  <c r="AR70" i="26"/>
  <c r="AC70" i="26"/>
  <c r="AB70" i="26"/>
  <c r="V70" i="26"/>
  <c r="Q70" i="26"/>
  <c r="AT69" i="26"/>
  <c r="AS69" i="26"/>
  <c r="AR69" i="26"/>
  <c r="AC69" i="26"/>
  <c r="AB69" i="26"/>
  <c r="V69" i="26"/>
  <c r="Q69" i="26"/>
  <c r="AT68" i="26"/>
  <c r="AS68" i="26"/>
  <c r="AR68" i="26"/>
  <c r="AC68" i="26"/>
  <c r="AB68" i="26"/>
  <c r="V68" i="26"/>
  <c r="Q68" i="26"/>
  <c r="AT67" i="26"/>
  <c r="AS67" i="26"/>
  <c r="AR67" i="26"/>
  <c r="AC67" i="26"/>
  <c r="AB67" i="26"/>
  <c r="V67" i="26"/>
  <c r="Q67" i="26"/>
  <c r="P67" i="26"/>
  <c r="AT66" i="26"/>
  <c r="AS66" i="26"/>
  <c r="AR66" i="26"/>
  <c r="AC66" i="26"/>
  <c r="AB66" i="26"/>
  <c r="V66" i="26"/>
  <c r="Q66" i="26"/>
  <c r="P66" i="26"/>
  <c r="AT65" i="26"/>
  <c r="AS65" i="26"/>
  <c r="AR65" i="26"/>
  <c r="AC65" i="26"/>
  <c r="AB65" i="26"/>
  <c r="V65" i="26"/>
  <c r="Q65" i="26"/>
  <c r="AT64" i="26"/>
  <c r="AS64" i="26"/>
  <c r="AR64" i="26"/>
  <c r="AQ64" i="26"/>
  <c r="AC64" i="26"/>
  <c r="AB64" i="26"/>
  <c r="V64" i="26"/>
  <c r="Q64" i="26"/>
  <c r="P64" i="26"/>
  <c r="AT63" i="26"/>
  <c r="AS63" i="26"/>
  <c r="AR63" i="26"/>
  <c r="AC63" i="26"/>
  <c r="AB63" i="26"/>
  <c r="V63" i="26"/>
  <c r="Q63" i="26"/>
  <c r="P63" i="26"/>
  <c r="AT62" i="26"/>
  <c r="AS62" i="26"/>
  <c r="AR62" i="26"/>
  <c r="AC62" i="26"/>
  <c r="AB62" i="26"/>
  <c r="V62" i="26"/>
  <c r="Q62" i="26"/>
  <c r="AT61" i="26"/>
  <c r="AS61" i="26"/>
  <c r="AR61" i="26"/>
  <c r="AC61" i="26"/>
  <c r="AB61" i="26"/>
  <c r="V61" i="26"/>
  <c r="Q61" i="26"/>
  <c r="AT60" i="26"/>
  <c r="AS60" i="26"/>
  <c r="AR60" i="26"/>
  <c r="AC60" i="26"/>
  <c r="AB60" i="26"/>
  <c r="V60" i="26"/>
  <c r="Q60" i="26"/>
  <c r="P60" i="26"/>
  <c r="AT59" i="26"/>
  <c r="AS59" i="26"/>
  <c r="AR59" i="26"/>
  <c r="AC59" i="26"/>
  <c r="AB59" i="26"/>
  <c r="V59" i="26"/>
  <c r="Q59" i="26"/>
  <c r="P59" i="26"/>
  <c r="AT58" i="26"/>
  <c r="AS58" i="26"/>
  <c r="AR58" i="26"/>
  <c r="AC58" i="26"/>
  <c r="AB58" i="26"/>
  <c r="V58" i="26"/>
  <c r="Q58" i="26"/>
  <c r="P58" i="26"/>
  <c r="AT57" i="26"/>
  <c r="AS57" i="26"/>
  <c r="AR57" i="26"/>
  <c r="AC57" i="26"/>
  <c r="AB57" i="26"/>
  <c r="V57" i="26"/>
  <c r="Q57" i="26"/>
  <c r="P57" i="26"/>
  <c r="AT56" i="26"/>
  <c r="AS56" i="26"/>
  <c r="AR56" i="26"/>
  <c r="AC56" i="26"/>
  <c r="AB56" i="26"/>
  <c r="V56" i="26"/>
  <c r="Q56" i="26"/>
  <c r="P56" i="26"/>
  <c r="AT55" i="26"/>
  <c r="AL55" i="26"/>
  <c r="Y55" i="26"/>
  <c r="AS55" i="26" s="1"/>
  <c r="V55" i="26"/>
  <c r="Q55" i="26"/>
  <c r="AT54" i="26"/>
  <c r="AR54" i="26"/>
  <c r="AC54" i="26"/>
  <c r="AB54" i="26"/>
  <c r="T54" i="26"/>
  <c r="AS54" i="26" s="1"/>
  <c r="Q54" i="26"/>
  <c r="P54" i="26"/>
  <c r="AT53" i="26"/>
  <c r="AJ53" i="26"/>
  <c r="Y53" i="26"/>
  <c r="AC53" i="26" s="1"/>
  <c r="V53" i="26"/>
  <c r="Q53" i="26"/>
  <c r="P53" i="26"/>
  <c r="AT52" i="26"/>
  <c r="AS52" i="26"/>
  <c r="AJ52" i="26"/>
  <c r="AR52" i="26" s="1"/>
  <c r="AC52" i="26"/>
  <c r="AB52" i="26"/>
  <c r="V52" i="26"/>
  <c r="Q52" i="26"/>
  <c r="P52" i="26"/>
  <c r="AT51" i="26"/>
  <c r="AS51" i="26"/>
  <c r="AC51" i="26"/>
  <c r="AB51" i="26"/>
  <c r="V51" i="26"/>
  <c r="Q51" i="26"/>
  <c r="AT50" i="26"/>
  <c r="AJ50" i="26"/>
  <c r="AH50" i="26"/>
  <c r="AH47" i="26" s="1"/>
  <c r="AA50" i="26"/>
  <c r="AA47" i="26" s="1"/>
  <c r="Y50" i="26"/>
  <c r="AS50" i="26" s="1"/>
  <c r="V50" i="26"/>
  <c r="Q50" i="26"/>
  <c r="P50" i="26"/>
  <c r="AT49" i="26"/>
  <c r="AS49" i="26"/>
  <c r="AJ49" i="26"/>
  <c r="AR49" i="26" s="1"/>
  <c r="AC49" i="26"/>
  <c r="AB49" i="26"/>
  <c r="V49" i="26"/>
  <c r="Q49" i="26"/>
  <c r="P49" i="26"/>
  <c r="AT48" i="26"/>
  <c r="AS48" i="26"/>
  <c r="AR48" i="26"/>
  <c r="AC48" i="26"/>
  <c r="AB48" i="26"/>
  <c r="V48" i="26"/>
  <c r="Q48" i="26"/>
  <c r="P48" i="26"/>
  <c r="AP47" i="26"/>
  <c r="AO47" i="26"/>
  <c r="AI47" i="26"/>
  <c r="AG47" i="26"/>
  <c r="AF47" i="26"/>
  <c r="AE47" i="26"/>
  <c r="Z47" i="26"/>
  <c r="X47" i="26"/>
  <c r="W47" i="26"/>
  <c r="U47" i="26"/>
  <c r="S47" i="26"/>
  <c r="R47" i="26"/>
  <c r="AT46" i="26"/>
  <c r="AS46" i="26"/>
  <c r="AR46" i="26"/>
  <c r="AC46" i="26"/>
  <c r="AB46" i="26"/>
  <c r="V46" i="26"/>
  <c r="Q46" i="26"/>
  <c r="AT43" i="26"/>
  <c r="AS43" i="26"/>
  <c r="AR43" i="26"/>
  <c r="AC43" i="26"/>
  <c r="AB43" i="26"/>
  <c r="V43" i="26"/>
  <c r="Q43" i="26"/>
  <c r="AT42" i="26"/>
  <c r="AS42" i="26"/>
  <c r="AR42" i="26"/>
  <c r="AC42" i="26"/>
  <c r="AB42" i="26"/>
  <c r="V42" i="26"/>
  <c r="Q42" i="26"/>
  <c r="AT41" i="26"/>
  <c r="AS41" i="26"/>
  <c r="AR41" i="26"/>
  <c r="AC41" i="26"/>
  <c r="AB41" i="26"/>
  <c r="V41" i="26"/>
  <c r="Q41" i="26"/>
  <c r="C41" i="26"/>
  <c r="AT40" i="26"/>
  <c r="AS40" i="26"/>
  <c r="AR40" i="26"/>
  <c r="AC40" i="26"/>
  <c r="AB40" i="26"/>
  <c r="V40" i="26"/>
  <c r="Q40" i="26"/>
  <c r="AT39" i="26"/>
  <c r="AS39" i="26"/>
  <c r="AR39" i="26"/>
  <c r="AC39" i="26"/>
  <c r="AB39" i="26"/>
  <c r="V39" i="26"/>
  <c r="Q39" i="26"/>
  <c r="P39" i="26"/>
  <c r="AT38" i="26"/>
  <c r="AS38" i="26"/>
  <c r="AR38" i="26"/>
  <c r="AC38" i="26"/>
  <c r="AB38" i="26"/>
  <c r="V38" i="26"/>
  <c r="Q38" i="26"/>
  <c r="AT37" i="26"/>
  <c r="AS37" i="26"/>
  <c r="AR37" i="26"/>
  <c r="AC37" i="26"/>
  <c r="AB37" i="26"/>
  <c r="V37" i="26"/>
  <c r="Q37" i="26"/>
  <c r="AT36" i="26"/>
  <c r="AS36" i="26"/>
  <c r="AR36" i="26"/>
  <c r="AC36" i="26"/>
  <c r="AB36" i="26"/>
  <c r="V36" i="26"/>
  <c r="Q36" i="26"/>
  <c r="P36" i="26"/>
  <c r="AT35" i="26"/>
  <c r="AS35" i="26"/>
  <c r="AR35" i="26"/>
  <c r="AC35" i="26"/>
  <c r="AB35" i="26"/>
  <c r="V35" i="26"/>
  <c r="Q35" i="26"/>
  <c r="AT34" i="26"/>
  <c r="AS34" i="26"/>
  <c r="AR34" i="26"/>
  <c r="AC34" i="26"/>
  <c r="AB34" i="26"/>
  <c r="V34" i="26"/>
  <c r="Q34" i="26"/>
  <c r="P34" i="26"/>
  <c r="AT33" i="26"/>
  <c r="AS33" i="26"/>
  <c r="AR33" i="26"/>
  <c r="AC33" i="26"/>
  <c r="AB33" i="26"/>
  <c r="V33" i="26"/>
  <c r="Q33" i="26"/>
  <c r="P33" i="26"/>
  <c r="AT32" i="26"/>
  <c r="AS32" i="26"/>
  <c r="AR32" i="26"/>
  <c r="AC32" i="26"/>
  <c r="AB32" i="26"/>
  <c r="V32" i="26"/>
  <c r="Q32" i="26"/>
  <c r="P32" i="26"/>
  <c r="AT31" i="26"/>
  <c r="AS31" i="26"/>
  <c r="AR31" i="26"/>
  <c r="AC31" i="26"/>
  <c r="AB31" i="26"/>
  <c r="V31" i="26"/>
  <c r="Q31" i="26"/>
  <c r="AT30" i="26"/>
  <c r="AS30" i="26"/>
  <c r="AR30" i="26"/>
  <c r="AC30" i="26"/>
  <c r="AB30" i="26"/>
  <c r="V30" i="26"/>
  <c r="Q30" i="26"/>
  <c r="AT29" i="26"/>
  <c r="AS29" i="26"/>
  <c r="AR29" i="26"/>
  <c r="AC29" i="26"/>
  <c r="AB29" i="26"/>
  <c r="V29" i="26"/>
  <c r="Q29" i="26"/>
  <c r="AT28" i="26"/>
  <c r="AS28" i="26"/>
  <c r="AR28" i="26"/>
  <c r="AC28" i="26"/>
  <c r="AB28" i="26"/>
  <c r="V28" i="26"/>
  <c r="Q28" i="26"/>
  <c r="AT27" i="26"/>
  <c r="AS27" i="26"/>
  <c r="AR27" i="26"/>
  <c r="AC27" i="26"/>
  <c r="AB27" i="26"/>
  <c r="V27" i="26"/>
  <c r="Q27" i="26"/>
  <c r="AT26" i="26"/>
  <c r="AS26" i="26"/>
  <c r="AR26" i="26"/>
  <c r="AC26" i="26"/>
  <c r="AB26" i="26"/>
  <c r="V26" i="26"/>
  <c r="Q26" i="26"/>
  <c r="P26" i="26"/>
  <c r="AT25" i="26"/>
  <c r="AS25" i="26"/>
  <c r="AR25" i="26"/>
  <c r="AC25" i="26"/>
  <c r="AB25" i="26"/>
  <c r="V25" i="26"/>
  <c r="Q25" i="26"/>
  <c r="AT24" i="26"/>
  <c r="AS24" i="26"/>
  <c r="AR24" i="26"/>
  <c r="AC24" i="26"/>
  <c r="AB24" i="26"/>
  <c r="V24" i="26"/>
  <c r="Q24" i="26"/>
  <c r="P24" i="26"/>
  <c r="AT23" i="26"/>
  <c r="AS23" i="26"/>
  <c r="AR23" i="26"/>
  <c r="AC23" i="26"/>
  <c r="AB23" i="26"/>
  <c r="V23" i="26"/>
  <c r="Q23" i="26"/>
  <c r="P23" i="26"/>
  <c r="C23" i="26"/>
  <c r="C22" i="26" s="1"/>
  <c r="AT22" i="26"/>
  <c r="AS22" i="26"/>
  <c r="AR22" i="26"/>
  <c r="AC22" i="26"/>
  <c r="AB22" i="26"/>
  <c r="V22" i="26"/>
  <c r="Q22" i="26"/>
  <c r="AT21" i="26"/>
  <c r="AS21" i="26"/>
  <c r="AR21" i="26"/>
  <c r="AC21" i="26"/>
  <c r="AB21" i="26"/>
  <c r="V21" i="26"/>
  <c r="Q21" i="26"/>
  <c r="AT20" i="26"/>
  <c r="AS20" i="26"/>
  <c r="AR20" i="26"/>
  <c r="AC20" i="26"/>
  <c r="AB20" i="26"/>
  <c r="V20" i="26"/>
  <c r="Q20" i="26"/>
  <c r="P20" i="26"/>
  <c r="C20" i="26"/>
  <c r="AT19" i="26"/>
  <c r="AS19" i="26"/>
  <c r="AR19" i="26"/>
  <c r="AC19" i="26"/>
  <c r="AB19" i="26"/>
  <c r="V19" i="26"/>
  <c r="Q19" i="26"/>
  <c r="P19" i="26"/>
  <c r="AT18" i="26"/>
  <c r="AS18" i="26"/>
  <c r="AR18" i="26"/>
  <c r="AC18" i="26"/>
  <c r="AB18" i="26"/>
  <c r="V18" i="26"/>
  <c r="Q18" i="26"/>
  <c r="AT17" i="26"/>
  <c r="AS17" i="26"/>
  <c r="AR17" i="26"/>
  <c r="AC17" i="26"/>
  <c r="AB17" i="26"/>
  <c r="V17" i="26"/>
  <c r="Q17" i="26"/>
  <c r="AT16" i="26"/>
  <c r="AJ16" i="26"/>
  <c r="AV16" i="26" s="1"/>
  <c r="Y16" i="26"/>
  <c r="AB16" i="26" s="1"/>
  <c r="X16" i="26"/>
  <c r="X15" i="26" s="1"/>
  <c r="V16" i="26"/>
  <c r="Q16" i="26"/>
  <c r="C16" i="26"/>
  <c r="C17" i="26" s="1"/>
  <c r="AN15" i="26"/>
  <c r="AM15" i="26"/>
  <c r="AK15" i="26"/>
  <c r="AI15" i="26"/>
  <c r="AH15" i="26"/>
  <c r="AG15" i="26"/>
  <c r="AF15" i="26"/>
  <c r="AE15" i="26"/>
  <c r="AA15" i="26"/>
  <c r="Z15" i="26"/>
  <c r="W15" i="26"/>
  <c r="T15" i="26"/>
  <c r="S15" i="26"/>
  <c r="R15" i="26"/>
  <c r="AT14" i="26"/>
  <c r="AS14" i="26"/>
  <c r="AR14" i="26"/>
  <c r="AC14" i="26"/>
  <c r="AB14" i="26"/>
  <c r="V14" i="26"/>
  <c r="Q14" i="26"/>
  <c r="AS11" i="26"/>
  <c r="AR11" i="26"/>
  <c r="AC11" i="26"/>
  <c r="AB11" i="26"/>
  <c r="V11" i="26"/>
  <c r="Q11" i="26"/>
  <c r="AT10" i="26"/>
  <c r="AS10" i="26"/>
  <c r="AR10" i="26"/>
  <c r="AC10" i="26"/>
  <c r="AB10" i="26"/>
  <c r="V10" i="26"/>
  <c r="Q10" i="26"/>
  <c r="AT9" i="26"/>
  <c r="AS9" i="26"/>
  <c r="AR9" i="26"/>
  <c r="AC9" i="26"/>
  <c r="AB9" i="26"/>
  <c r="V9" i="26"/>
  <c r="Q9" i="26"/>
  <c r="AT8" i="26"/>
  <c r="AS8" i="26"/>
  <c r="AR8" i="26"/>
  <c r="AC8" i="26"/>
  <c r="AB8" i="26"/>
  <c r="V8" i="26"/>
  <c r="Q8" i="26"/>
  <c r="P8" i="26"/>
  <c r="AT7" i="26"/>
  <c r="AS7" i="26"/>
  <c r="AR7" i="26"/>
  <c r="AC7" i="26"/>
  <c r="AB7" i="26"/>
  <c r="V7" i="26"/>
  <c r="Q7" i="26"/>
  <c r="AT6" i="26"/>
  <c r="AS6" i="26"/>
  <c r="AR6" i="26"/>
  <c r="AC6" i="26"/>
  <c r="AB6" i="26"/>
  <c r="V6" i="26"/>
  <c r="Q6" i="26"/>
  <c r="AT5" i="26"/>
  <c r="AS5" i="26"/>
  <c r="AJ5" i="26"/>
  <c r="AR5" i="26" s="1"/>
  <c r="AC5" i="26"/>
  <c r="AB5" i="26"/>
  <c r="V5" i="26"/>
  <c r="Q5" i="26"/>
  <c r="P5" i="26"/>
  <c r="C5" i="26"/>
  <c r="AN4" i="26"/>
  <c r="AM4" i="26"/>
  <c r="AL4" i="26"/>
  <c r="AK4" i="26"/>
  <c r="AI4" i="26"/>
  <c r="AH4" i="26"/>
  <c r="AG4" i="26"/>
  <c r="AF4" i="26"/>
  <c r="AE4" i="26"/>
  <c r="AA4" i="26"/>
  <c r="Z4" i="26"/>
  <c r="Y4" i="26"/>
  <c r="X4" i="26"/>
  <c r="U4" i="26"/>
  <c r="T4" i="26"/>
  <c r="S4" i="26"/>
  <c r="R4" i="26"/>
  <c r="AR3" i="26"/>
  <c r="AR2" i="26"/>
  <c r="AR1" i="26"/>
  <c r="AJ73" i="28" l="1"/>
  <c r="AR47" i="28"/>
  <c r="AJ80" i="28"/>
  <c r="AV73" i="28"/>
  <c r="AL73" i="28"/>
  <c r="AM47" i="28"/>
  <c r="AN55" i="28"/>
  <c r="AN47" i="28" s="1"/>
  <c r="AV47" i="28"/>
  <c r="AV79" i="28" s="1"/>
  <c r="T47" i="26"/>
  <c r="T73" i="26" s="1"/>
  <c r="Z73" i="26"/>
  <c r="Q47" i="26"/>
  <c r="AI73" i="26"/>
  <c r="AC4" i="26"/>
  <c r="Y15" i="26"/>
  <c r="AC16" i="26"/>
  <c r="AC15" i="26" s="1"/>
  <c r="AU73" i="26"/>
  <c r="AT4" i="26"/>
  <c r="AR16" i="26"/>
  <c r="AR15" i="26" s="1"/>
  <c r="AV5" i="26"/>
  <c r="AV4" i="26" s="1"/>
  <c r="AO73" i="26"/>
  <c r="U73" i="26"/>
  <c r="AS4" i="26"/>
  <c r="AA73" i="26"/>
  <c r="AT15" i="26"/>
  <c r="AB50" i="26"/>
  <c r="AR50" i="26"/>
  <c r="Q4" i="26"/>
  <c r="AH73" i="26"/>
  <c r="AR4" i="26"/>
  <c r="Q15" i="26"/>
  <c r="AC50" i="26"/>
  <c r="AJ4" i="26"/>
  <c r="S73" i="26"/>
  <c r="AF73" i="26"/>
  <c r="AJ15" i="26"/>
  <c r="AV15" i="26" s="1"/>
  <c r="AC55" i="26"/>
  <c r="AC47" i="26" s="1"/>
  <c r="AR55" i="26"/>
  <c r="X73" i="26"/>
  <c r="AB55" i="26"/>
  <c r="V15" i="26"/>
  <c r="AG73" i="26"/>
  <c r="AS16" i="26"/>
  <c r="AS15" i="26" s="1"/>
  <c r="AJ51" i="26"/>
  <c r="AP73" i="26"/>
  <c r="AK73" i="26"/>
  <c r="AB15" i="26"/>
  <c r="AB4" i="26"/>
  <c r="AT47" i="26"/>
  <c r="AR53" i="26"/>
  <c r="R73" i="26"/>
  <c r="V4" i="26"/>
  <c r="AL16" i="26"/>
  <c r="AL15" i="26" s="1"/>
  <c r="Y47" i="26"/>
  <c r="AB53" i="26"/>
  <c r="AS53" i="26"/>
  <c r="AS47" i="26" s="1"/>
  <c r="V54" i="26"/>
  <c r="AM55" i="26"/>
  <c r="AN80" i="28" l="1"/>
  <c r="AN73" i="28"/>
  <c r="AM73" i="28"/>
  <c r="AO76" i="28" s="1"/>
  <c r="AM80" i="28"/>
  <c r="AQ55" i="28"/>
  <c r="AR51" i="26"/>
  <c r="AV51" i="26"/>
  <c r="Q73" i="26"/>
  <c r="V47" i="26"/>
  <c r="V73" i="26" s="1"/>
  <c r="AM79" i="26" s="1"/>
  <c r="AJ47" i="26"/>
  <c r="AL51" i="26"/>
  <c r="AL47" i="26" s="1"/>
  <c r="AL80" i="26" s="1"/>
  <c r="AB47" i="26"/>
  <c r="AQ16" i="26"/>
  <c r="AQ15" i="26" s="1"/>
  <c r="AS73" i="26"/>
  <c r="AT73" i="26"/>
  <c r="AB73" i="26"/>
  <c r="AM47" i="26"/>
  <c r="AM73" i="26" s="1"/>
  <c r="AN55" i="26"/>
  <c r="AN47" i="26" s="1"/>
  <c r="Y73" i="26"/>
  <c r="AC73" i="26" s="1"/>
  <c r="AJ73" i="26" l="1"/>
  <c r="AV47" i="26"/>
  <c r="AQ51" i="26"/>
  <c r="AR47" i="26"/>
  <c r="AL73" i="26"/>
  <c r="AM80" i="26"/>
  <c r="AN73" i="26"/>
  <c r="AN80" i="26"/>
  <c r="AQ55" i="26"/>
  <c r="AJ80" i="26" l="1"/>
  <c r="AV73" i="26"/>
  <c r="AO76" i="26"/>
  <c r="AO72" i="25" l="1"/>
  <c r="AS69" i="25"/>
  <c r="AR71" i="25"/>
  <c r="AS11" i="25"/>
  <c r="AK43" i="25"/>
  <c r="AV56" i="25" l="1"/>
  <c r="AS38" i="25"/>
  <c r="AT14" i="25"/>
  <c r="Z4" i="25"/>
  <c r="Z13" i="25"/>
  <c r="Z43" i="25"/>
  <c r="U43" i="25"/>
  <c r="U4" i="25"/>
  <c r="U69" i="25" s="1"/>
  <c r="AK4" i="25"/>
  <c r="AK13" i="25"/>
  <c r="AK69" i="25" s="1"/>
  <c r="AT68" i="25"/>
  <c r="AT67" i="25"/>
  <c r="AT66" i="25"/>
  <c r="AT65" i="25"/>
  <c r="AT64" i="25"/>
  <c r="AT63" i="25"/>
  <c r="AT62" i="25"/>
  <c r="AT61" i="25"/>
  <c r="AT60" i="25"/>
  <c r="AV60" i="25" s="1"/>
  <c r="AT59" i="25"/>
  <c r="AT58" i="25"/>
  <c r="AT57" i="25"/>
  <c r="AT56" i="25"/>
  <c r="AT55" i="25"/>
  <c r="AT54" i="25"/>
  <c r="AT53" i="25"/>
  <c r="AT52" i="25"/>
  <c r="AT51" i="25"/>
  <c r="AT50" i="25"/>
  <c r="AT49" i="25"/>
  <c r="AT48" i="25"/>
  <c r="AT47" i="25"/>
  <c r="AT46" i="25"/>
  <c r="AT45" i="25"/>
  <c r="AT44" i="25"/>
  <c r="AT42" i="25"/>
  <c r="AT41" i="25"/>
  <c r="AT40" i="25"/>
  <c r="AT39" i="25"/>
  <c r="AT38" i="25"/>
  <c r="AT37" i="25"/>
  <c r="AT36" i="25"/>
  <c r="AT35" i="25"/>
  <c r="AT34" i="25"/>
  <c r="AT33" i="25"/>
  <c r="AT32" i="25"/>
  <c r="AT31" i="25"/>
  <c r="AT30" i="25"/>
  <c r="AT29" i="25"/>
  <c r="AT28" i="25"/>
  <c r="AT27" i="25"/>
  <c r="AT26" i="25"/>
  <c r="AT25" i="25"/>
  <c r="AT24" i="25"/>
  <c r="AT23" i="25"/>
  <c r="AT22" i="25"/>
  <c r="AT21" i="25"/>
  <c r="AT20" i="25"/>
  <c r="AT19" i="25"/>
  <c r="AT18" i="25"/>
  <c r="AT17" i="25"/>
  <c r="AT16" i="25"/>
  <c r="AT15" i="25"/>
  <c r="AT12" i="25"/>
  <c r="AT10" i="25"/>
  <c r="AT9" i="25"/>
  <c r="AT8" i="25"/>
  <c r="AT7" i="25"/>
  <c r="AT6" i="25"/>
  <c r="AT5" i="25"/>
  <c r="Y49" i="25"/>
  <c r="AS49" i="25" s="1"/>
  <c r="AS43" i="25" s="1"/>
  <c r="AS4" i="25"/>
  <c r="AS13" i="25"/>
  <c r="AL43" i="25"/>
  <c r="AS15" i="25"/>
  <c r="AS16" i="25"/>
  <c r="AS17" i="25"/>
  <c r="AS18" i="25"/>
  <c r="AS19" i="25"/>
  <c r="AS20" i="25"/>
  <c r="AS21" i="25"/>
  <c r="AS22" i="25"/>
  <c r="AS23" i="25"/>
  <c r="AS24" i="25"/>
  <c r="AS25" i="25"/>
  <c r="AS26" i="25"/>
  <c r="AS27" i="25"/>
  <c r="AS28" i="25"/>
  <c r="AS29" i="25"/>
  <c r="AS30" i="25"/>
  <c r="AS31" i="25"/>
  <c r="AS32" i="25"/>
  <c r="AS33" i="25"/>
  <c r="AS34" i="25"/>
  <c r="AS35" i="25"/>
  <c r="AS36" i="25"/>
  <c r="AS37" i="25"/>
  <c r="AS39" i="25"/>
  <c r="AS40" i="25"/>
  <c r="AS41" i="25"/>
  <c r="AS42" i="25"/>
  <c r="AS44" i="25"/>
  <c r="AS45" i="25"/>
  <c r="AS46" i="25"/>
  <c r="AS47" i="25"/>
  <c r="AS48" i="25"/>
  <c r="AS50" i="25"/>
  <c r="AS51" i="25"/>
  <c r="AS52" i="25"/>
  <c r="AS53" i="25"/>
  <c r="AS54" i="25"/>
  <c r="AS55" i="25"/>
  <c r="AS56" i="25"/>
  <c r="AS57" i="25"/>
  <c r="AS58" i="25"/>
  <c r="AS59" i="25"/>
  <c r="AS60" i="25"/>
  <c r="AS61" i="25"/>
  <c r="AS62" i="25"/>
  <c r="AS63" i="25"/>
  <c r="AS64" i="25"/>
  <c r="AS65" i="25"/>
  <c r="AS66" i="25"/>
  <c r="AS67" i="25"/>
  <c r="AS68" i="25"/>
  <c r="AS14" i="25"/>
  <c r="AS6" i="25"/>
  <c r="AS7" i="25"/>
  <c r="AS8" i="25"/>
  <c r="AS9" i="25"/>
  <c r="AS10" i="25"/>
  <c r="AS12" i="25"/>
  <c r="AS5" i="25"/>
  <c r="AT13" i="25" l="1"/>
  <c r="AT43" i="25"/>
  <c r="AT4" i="25"/>
  <c r="Z69" i="25"/>
  <c r="AL51" i="25"/>
  <c r="AL14" i="25"/>
  <c r="AT69" i="25" l="1"/>
  <c r="AJ47" i="25"/>
  <c r="AL47" i="25" s="1"/>
  <c r="AM51" i="25"/>
  <c r="AJ49" i="25"/>
  <c r="Y14" i="25" l="1"/>
  <c r="AN51" i="25" l="1"/>
  <c r="AQ51" i="25" s="1"/>
  <c r="T50" i="25" l="1"/>
  <c r="V50" i="25" s="1"/>
  <c r="V12" i="25"/>
  <c r="AC64" i="25"/>
  <c r="AC12" i="25"/>
  <c r="AC11" i="25"/>
  <c r="AC10" i="25"/>
  <c r="AC8" i="25"/>
  <c r="AC6" i="25"/>
  <c r="AC5" i="25"/>
  <c r="AC7" i="25"/>
  <c r="AC9" i="25"/>
  <c r="AC42" i="25"/>
  <c r="AC41" i="25"/>
  <c r="AC40" i="25"/>
  <c r="AC39" i="25"/>
  <c r="AC38" i="25"/>
  <c r="AC16" i="25"/>
  <c r="AC20" i="25"/>
  <c r="AC37" i="25"/>
  <c r="AC36" i="25"/>
  <c r="AC35" i="25"/>
  <c r="AC34" i="25"/>
  <c r="AC33" i="25"/>
  <c r="AC32" i="25"/>
  <c r="AC31" i="25"/>
  <c r="AC30" i="25"/>
  <c r="AC29" i="25"/>
  <c r="AC28" i="25"/>
  <c r="AC27" i="25"/>
  <c r="AC26" i="25"/>
  <c r="AC25" i="25"/>
  <c r="AC24" i="25"/>
  <c r="AC23" i="25"/>
  <c r="AC22" i="25"/>
  <c r="AC21" i="25"/>
  <c r="AC19" i="25"/>
  <c r="AC18" i="25"/>
  <c r="AC17" i="25"/>
  <c r="AC15" i="25"/>
  <c r="AC14" i="25"/>
  <c r="AC45" i="25"/>
  <c r="AC68" i="25"/>
  <c r="AC62" i="25"/>
  <c r="AC50" i="25"/>
  <c r="AC67" i="25"/>
  <c r="AC65" i="25"/>
  <c r="AC63" i="25"/>
  <c r="AC66" i="25"/>
  <c r="AC61" i="25"/>
  <c r="AC60" i="25"/>
  <c r="AC59" i="25"/>
  <c r="AC58" i="25"/>
  <c r="AC57" i="25"/>
  <c r="AC56" i="25"/>
  <c r="AC55" i="25"/>
  <c r="AC54" i="25"/>
  <c r="AC53" i="25"/>
  <c r="AC52" i="25"/>
  <c r="AC49" i="25"/>
  <c r="AC48" i="25"/>
  <c r="AC47" i="25"/>
  <c r="AC44" i="25"/>
  <c r="AC4" i="25" l="1"/>
  <c r="AR65" i="25"/>
  <c r="AR67" i="25"/>
  <c r="AR50" i="25"/>
  <c r="AR62" i="25"/>
  <c r="AR64" i="25"/>
  <c r="AR68" i="25"/>
  <c r="AR70" i="25"/>
  <c r="AR72" i="25"/>
  <c r="AR73" i="25"/>
  <c r="AR1" i="25"/>
  <c r="AR2" i="25"/>
  <c r="AR3" i="25"/>
  <c r="AR9" i="25"/>
  <c r="AR7" i="25"/>
  <c r="AR6" i="25"/>
  <c r="AR8" i="25"/>
  <c r="AR10" i="25"/>
  <c r="AR11" i="25"/>
  <c r="AR12" i="25"/>
  <c r="AR15" i="25"/>
  <c r="AR17" i="25"/>
  <c r="AR18" i="25"/>
  <c r="AR19" i="25"/>
  <c r="AR21" i="25"/>
  <c r="AR22" i="25"/>
  <c r="AR23" i="25"/>
  <c r="AR24" i="25"/>
  <c r="AR25" i="25"/>
  <c r="AR26" i="25"/>
  <c r="AR27" i="25"/>
  <c r="AR28" i="25"/>
  <c r="AR29" i="25"/>
  <c r="AR30" i="25"/>
  <c r="AR31" i="25"/>
  <c r="AR32" i="25"/>
  <c r="AR33" i="25"/>
  <c r="AR34" i="25"/>
  <c r="AR35" i="25"/>
  <c r="AR36" i="25"/>
  <c r="AR37" i="25"/>
  <c r="AR20" i="25"/>
  <c r="AR16" i="25"/>
  <c r="AR38" i="25"/>
  <c r="AR39" i="25"/>
  <c r="AR40" i="25"/>
  <c r="AR41" i="25"/>
  <c r="AR42" i="25"/>
  <c r="AR44" i="25"/>
  <c r="AR49" i="25"/>
  <c r="AR52" i="25"/>
  <c r="AR53" i="25"/>
  <c r="AR54" i="25"/>
  <c r="AR55" i="25"/>
  <c r="AR56" i="25"/>
  <c r="AR57" i="25"/>
  <c r="AR58" i="25"/>
  <c r="AR59" i="25"/>
  <c r="AR60" i="25"/>
  <c r="AR61" i="25"/>
  <c r="AR66" i="25"/>
  <c r="AR63" i="25"/>
  <c r="Y51" i="25" l="1"/>
  <c r="AR51" i="25" l="1"/>
  <c r="AC51" i="25"/>
  <c r="AQ60" i="25"/>
  <c r="AJ48" i="25"/>
  <c r="AR48" i="25" s="1"/>
  <c r="AJ46" i="25"/>
  <c r="AJ45" i="25"/>
  <c r="AB64" i="25"/>
  <c r="AB5" i="25"/>
  <c r="AB21" i="25"/>
  <c r="AJ14" i="25"/>
  <c r="AR14" i="25" s="1"/>
  <c r="AR45" i="25" l="1"/>
  <c r="AM43" i="25"/>
  <c r="AQ14" i="25"/>
  <c r="AJ5" i="25"/>
  <c r="AR5" i="25" s="1"/>
  <c r="AM4" i="25"/>
  <c r="AM13" i="25"/>
  <c r="V68" i="25"/>
  <c r="V64" i="25"/>
  <c r="V62" i="25"/>
  <c r="V46" i="25"/>
  <c r="V67" i="25"/>
  <c r="V65" i="25"/>
  <c r="V63" i="25"/>
  <c r="V66" i="25"/>
  <c r="V61" i="25"/>
  <c r="V60" i="25"/>
  <c r="V59" i="25"/>
  <c r="V58" i="25"/>
  <c r="V57" i="25"/>
  <c r="V56" i="25"/>
  <c r="V55" i="25"/>
  <c r="V54" i="25"/>
  <c r="V53" i="25"/>
  <c r="V52" i="25"/>
  <c r="V51" i="25"/>
  <c r="V49" i="25"/>
  <c r="V48" i="25"/>
  <c r="V47" i="25"/>
  <c r="V45" i="25"/>
  <c r="V44" i="25"/>
  <c r="V42" i="25"/>
  <c r="V41" i="25"/>
  <c r="V40" i="25"/>
  <c r="V39" i="25"/>
  <c r="V38" i="25"/>
  <c r="V16" i="25"/>
  <c r="V20" i="25"/>
  <c r="V37" i="25"/>
  <c r="V36" i="25"/>
  <c r="V35" i="25"/>
  <c r="V34" i="25"/>
  <c r="V33" i="25"/>
  <c r="V32" i="25"/>
  <c r="V31" i="25"/>
  <c r="V30" i="25"/>
  <c r="V29" i="25"/>
  <c r="V28" i="25"/>
  <c r="V27" i="25"/>
  <c r="V26" i="25"/>
  <c r="V25" i="25"/>
  <c r="V24" i="25"/>
  <c r="V23" i="25"/>
  <c r="V22" i="25"/>
  <c r="V21" i="25"/>
  <c r="V19" i="25"/>
  <c r="V18" i="25"/>
  <c r="V17" i="25"/>
  <c r="V15" i="25"/>
  <c r="V14" i="25"/>
  <c r="V11" i="25"/>
  <c r="V10" i="25"/>
  <c r="V8" i="25"/>
  <c r="V6" i="25"/>
  <c r="V5" i="25"/>
  <c r="V7" i="25"/>
  <c r="V9" i="25"/>
  <c r="AM69" i="25" l="1"/>
  <c r="AB68" i="25" l="1"/>
  <c r="AB62" i="25"/>
  <c r="AB50" i="25"/>
  <c r="AB67" i="25"/>
  <c r="AB65" i="25"/>
  <c r="AB63" i="25"/>
  <c r="AB66" i="25"/>
  <c r="AB61" i="25"/>
  <c r="AB60" i="25"/>
  <c r="AB59" i="25"/>
  <c r="AB58" i="25"/>
  <c r="AB57" i="25"/>
  <c r="AB56" i="25"/>
  <c r="AB55" i="25"/>
  <c r="AB54" i="25"/>
  <c r="AB53" i="25"/>
  <c r="AB52" i="25"/>
  <c r="AB51" i="25"/>
  <c r="AB49" i="25"/>
  <c r="AB48" i="25"/>
  <c r="AB47" i="25"/>
  <c r="AB45" i="25"/>
  <c r="AB44" i="25"/>
  <c r="AB42" i="25"/>
  <c r="AB41" i="25"/>
  <c r="AB40" i="25"/>
  <c r="AB39" i="25"/>
  <c r="AB38" i="25"/>
  <c r="AB16" i="25"/>
  <c r="AB20" i="25"/>
  <c r="AB37" i="25"/>
  <c r="AB36" i="25"/>
  <c r="AB35" i="25"/>
  <c r="AB34" i="25"/>
  <c r="AB33" i="25"/>
  <c r="AB32" i="25"/>
  <c r="AB31" i="25"/>
  <c r="AB30" i="25"/>
  <c r="AB29" i="25"/>
  <c r="AB28" i="25"/>
  <c r="AB27" i="25"/>
  <c r="AB26" i="25"/>
  <c r="AB25" i="25"/>
  <c r="AB24" i="25"/>
  <c r="AB23" i="25"/>
  <c r="AB22" i="25"/>
  <c r="AB19" i="25"/>
  <c r="AB18" i="25"/>
  <c r="AB17" i="25"/>
  <c r="AB15" i="25"/>
  <c r="AB14" i="25"/>
  <c r="AB12" i="25"/>
  <c r="AB11" i="25"/>
  <c r="AB10" i="25"/>
  <c r="AB8" i="25"/>
  <c r="AB6" i="25"/>
  <c r="AB7" i="25"/>
  <c r="AB9" i="25"/>
  <c r="AA46" i="25"/>
  <c r="AA43" i="25"/>
  <c r="AA13" i="25"/>
  <c r="AA4" i="25"/>
  <c r="AB13" i="25" l="1"/>
  <c r="AA69" i="25"/>
  <c r="AB4" i="25"/>
  <c r="AJ4" i="25"/>
  <c r="AJ13" i="25"/>
  <c r="Q68" i="25"/>
  <c r="Q64" i="25"/>
  <c r="Q62" i="25"/>
  <c r="Q50" i="25"/>
  <c r="Q46" i="25"/>
  <c r="Q67" i="25"/>
  <c r="Q65" i="25"/>
  <c r="Q63" i="25"/>
  <c r="Q66" i="25"/>
  <c r="Q61" i="25"/>
  <c r="Q60" i="25"/>
  <c r="Q59" i="25"/>
  <c r="Q58" i="25"/>
  <c r="Q57" i="25"/>
  <c r="Q56" i="25"/>
  <c r="Q55" i="25"/>
  <c r="Q54" i="25"/>
  <c r="Q53" i="25"/>
  <c r="Q52" i="25"/>
  <c r="Q51" i="25"/>
  <c r="Q49" i="25"/>
  <c r="Q48" i="25"/>
  <c r="Q47" i="25"/>
  <c r="Q45" i="25"/>
  <c r="Q44" i="25"/>
  <c r="Q42" i="25"/>
  <c r="Q41" i="25"/>
  <c r="Q40" i="25"/>
  <c r="Q39" i="25"/>
  <c r="Q38" i="25"/>
  <c r="Q16" i="25"/>
  <c r="Q20" i="25"/>
  <c r="Q37" i="25"/>
  <c r="Q36" i="25"/>
  <c r="Q35" i="25"/>
  <c r="Q34" i="25"/>
  <c r="Q33" i="25"/>
  <c r="Q32" i="25"/>
  <c r="Q31" i="25"/>
  <c r="Q30" i="25"/>
  <c r="Q29" i="25"/>
  <c r="Q28" i="25"/>
  <c r="Q27" i="25"/>
  <c r="Q26" i="25"/>
  <c r="Q25" i="25"/>
  <c r="Q24" i="25"/>
  <c r="Q23" i="25"/>
  <c r="Q22" i="25"/>
  <c r="Q21" i="25"/>
  <c r="Q19" i="25"/>
  <c r="Q18" i="25"/>
  <c r="Q17" i="25"/>
  <c r="Q15" i="25"/>
  <c r="Q14" i="25"/>
  <c r="Q12" i="25"/>
  <c r="Q11" i="25"/>
  <c r="Q10" i="25"/>
  <c r="Q8" i="25"/>
  <c r="Q6" i="25"/>
  <c r="Q5" i="25"/>
  <c r="Q7" i="25"/>
  <c r="Q9" i="25"/>
  <c r="AP43" i="25"/>
  <c r="AO43" i="25"/>
  <c r="AI43" i="25"/>
  <c r="AG43" i="25"/>
  <c r="AF43" i="25"/>
  <c r="AE43" i="25"/>
  <c r="X43" i="25"/>
  <c r="W43" i="25"/>
  <c r="T43" i="25"/>
  <c r="R43" i="25"/>
  <c r="S43" i="25"/>
  <c r="R4" i="25"/>
  <c r="AP13" i="25"/>
  <c r="AO13" i="25"/>
  <c r="AN13" i="25"/>
  <c r="AI13" i="25"/>
  <c r="AH13" i="25"/>
  <c r="AG13" i="25"/>
  <c r="AF13" i="25"/>
  <c r="AE13" i="25"/>
  <c r="Y13" i="25"/>
  <c r="W13" i="25"/>
  <c r="T13" i="25"/>
  <c r="R13" i="25"/>
  <c r="S13" i="25"/>
  <c r="AP4" i="25"/>
  <c r="AO4" i="25"/>
  <c r="AN4" i="25"/>
  <c r="AL4" i="25"/>
  <c r="AI4" i="25"/>
  <c r="AH4" i="25"/>
  <c r="AG4" i="25"/>
  <c r="AF4" i="25"/>
  <c r="AE4" i="25"/>
  <c r="Y4" i="25"/>
  <c r="X4" i="25"/>
  <c r="T4" i="25"/>
  <c r="S4" i="25"/>
  <c r="S69" i="25" l="1"/>
  <c r="AR4" i="25"/>
  <c r="T69" i="25"/>
  <c r="AR13" i="25"/>
  <c r="V13" i="25"/>
  <c r="Q4" i="25"/>
  <c r="V4" i="25"/>
  <c r="V43" i="25"/>
  <c r="Q13" i="25"/>
  <c r="Q43" i="25"/>
  <c r="R69" i="25"/>
  <c r="V69" i="25" l="1"/>
  <c r="AM75" i="25" s="1"/>
  <c r="AM76" i="25" s="1"/>
  <c r="Q69" i="25"/>
  <c r="AJ75" i="25"/>
  <c r="P62" i="25"/>
  <c r="P50" i="25"/>
  <c r="AH46" i="25"/>
  <c r="AH43" i="25" s="1"/>
  <c r="Y46" i="25"/>
  <c r="P46" i="25"/>
  <c r="P63" i="25"/>
  <c r="P60" i="25"/>
  <c r="P59" i="25"/>
  <c r="P56" i="25"/>
  <c r="P55" i="25"/>
  <c r="P54" i="25"/>
  <c r="P53" i="25"/>
  <c r="P52" i="25"/>
  <c r="P49" i="25"/>
  <c r="P48" i="25"/>
  <c r="P45" i="25"/>
  <c r="P44" i="25"/>
  <c r="C39" i="25"/>
  <c r="P37" i="25"/>
  <c r="P34" i="25"/>
  <c r="P32" i="25"/>
  <c r="P31" i="25"/>
  <c r="P30" i="25"/>
  <c r="P24" i="25"/>
  <c r="P22" i="25"/>
  <c r="P21" i="25"/>
  <c r="C21" i="25"/>
  <c r="C20" i="25" s="1"/>
  <c r="P18" i="25"/>
  <c r="C18" i="25"/>
  <c r="P17" i="25"/>
  <c r="AL13" i="25"/>
  <c r="X14" i="25"/>
  <c r="X13" i="25" s="1"/>
  <c r="C14" i="25"/>
  <c r="C15" i="25" s="1"/>
  <c r="P8" i="25"/>
  <c r="P5" i="25"/>
  <c r="C5" i="25"/>
  <c r="AC46" i="25" l="1"/>
  <c r="AC43" i="25" s="1"/>
  <c r="AR46" i="25"/>
  <c r="Y43" i="25"/>
  <c r="AB46" i="25"/>
  <c r="AB43" i="25" s="1"/>
  <c r="AB69" i="25" s="1"/>
  <c r="AN43" i="25"/>
  <c r="AN76" i="25" s="1"/>
  <c r="AC13" i="25"/>
  <c r="AH69" i="25"/>
  <c r="AO69" i="25"/>
  <c r="AI69" i="25"/>
  <c r="AF69" i="25"/>
  <c r="X69" i="25"/>
  <c r="AG69" i="25"/>
  <c r="AP69" i="25"/>
  <c r="Y69" i="25" l="1"/>
  <c r="AN69" i="25"/>
  <c r="C1" i="8"/>
  <c r="C2" i="8" s="1"/>
  <c r="C3" i="8" s="1"/>
  <c r="C4" i="8" s="1"/>
  <c r="C5" i="8" s="1"/>
  <c r="C6" i="8" s="1"/>
  <c r="C7" i="8" s="1"/>
  <c r="C8" i="8" s="1"/>
  <c r="C9" i="8" s="1"/>
  <c r="C10" i="8" s="1"/>
  <c r="C11" i="8" s="1"/>
  <c r="C12" i="8" s="1"/>
  <c r="C13" i="8" s="1"/>
  <c r="C14" i="8" s="1"/>
  <c r="C15" i="8" s="1"/>
  <c r="C16" i="8" s="1"/>
  <c r="C17" i="8" s="1"/>
  <c r="AC69" i="25" l="1"/>
  <c r="AL69" i="25"/>
  <c r="AJ43" i="25" l="1"/>
  <c r="AL76" i="25"/>
  <c r="AQ47" i="25"/>
  <c r="AR47" i="25"/>
  <c r="AR43" i="25" l="1"/>
  <c r="AJ69" i="25"/>
  <c r="AJ76" i="25" s="1"/>
</calcChain>
</file>

<file path=xl/sharedStrings.xml><?xml version="1.0" encoding="utf-8"?>
<sst xmlns="http://schemas.openxmlformats.org/spreadsheetml/2006/main" count="2242" uniqueCount="547">
  <si>
    <t>事　業　の　概　要</t>
    <rPh sb="0" eb="1">
      <t>コト</t>
    </rPh>
    <rPh sb="2" eb="3">
      <t>ギョウ</t>
    </rPh>
    <rPh sb="6" eb="7">
      <t>ガイ</t>
    </rPh>
    <rPh sb="8" eb="9">
      <t>ヨウ</t>
    </rPh>
    <phoneticPr fontId="16"/>
  </si>
  <si>
    <t>○</t>
    <phoneticPr fontId="16"/>
  </si>
  <si>
    <t>－</t>
    <phoneticPr fontId="16"/>
  </si>
  <si>
    <t>○</t>
  </si>
  <si>
    <t>在宅歯科医療を実施する歯科診療所の後方支援を行う病院歯科等の歯科医師、歯科衛生士の確保を行う。</t>
    <rPh sb="0" eb="2">
      <t>ザイタク</t>
    </rPh>
    <rPh sb="2" eb="4">
      <t>シカ</t>
    </rPh>
    <rPh sb="4" eb="6">
      <t>イリョウ</t>
    </rPh>
    <rPh sb="7" eb="9">
      <t>ジッシ</t>
    </rPh>
    <rPh sb="11" eb="13">
      <t>シカ</t>
    </rPh>
    <rPh sb="13" eb="16">
      <t>シンリョウジョ</t>
    </rPh>
    <rPh sb="17" eb="19">
      <t>コウホウ</t>
    </rPh>
    <rPh sb="19" eb="21">
      <t>シエン</t>
    </rPh>
    <rPh sb="22" eb="23">
      <t>オコナ</t>
    </rPh>
    <rPh sb="24" eb="26">
      <t>ビョウイン</t>
    </rPh>
    <rPh sb="26" eb="28">
      <t>シカ</t>
    </rPh>
    <rPh sb="28" eb="29">
      <t>トウ</t>
    </rPh>
    <rPh sb="30" eb="34">
      <t>シカイシ</t>
    </rPh>
    <rPh sb="35" eb="37">
      <t>シカ</t>
    </rPh>
    <rPh sb="37" eb="39">
      <t>エイセイ</t>
    </rPh>
    <rPh sb="39" eb="40">
      <t>シ</t>
    </rPh>
    <rPh sb="41" eb="43">
      <t>カクホ</t>
    </rPh>
    <rPh sb="44" eb="45">
      <t>オコナ</t>
    </rPh>
    <phoneticPr fontId="13"/>
  </si>
  <si>
    <t>救急や小児周産期の医師の負担を軽減するため、高次医療機関において不安定な状態を脱した患者を搬送元等の医療機関に救急自動車等で搬送する際の経費に対する支援を行う。
また、受入医療機関に積極的に受け入れるためのコーディネーターの配置を支援する。</t>
    <rPh sb="66" eb="67">
      <t>サイ</t>
    </rPh>
    <rPh sb="68" eb="70">
      <t>ケイヒ</t>
    </rPh>
    <rPh sb="71" eb="72">
      <t>タイ</t>
    </rPh>
    <rPh sb="74" eb="76">
      <t>シエン</t>
    </rPh>
    <rPh sb="77" eb="78">
      <t>オコナ</t>
    </rPh>
    <rPh sb="84" eb="86">
      <t>ウケイレ</t>
    </rPh>
    <rPh sb="86" eb="88">
      <t>イリョウ</t>
    </rPh>
    <rPh sb="88" eb="90">
      <t>キカン</t>
    </rPh>
    <rPh sb="91" eb="94">
      <t>セッキョクテキ</t>
    </rPh>
    <rPh sb="95" eb="96">
      <t>ウ</t>
    </rPh>
    <rPh sb="97" eb="98">
      <t>イ</t>
    </rPh>
    <rPh sb="112" eb="114">
      <t>ハイチ</t>
    </rPh>
    <rPh sb="115" eb="117">
      <t>シエン</t>
    </rPh>
    <phoneticPr fontId="13"/>
  </si>
  <si>
    <t>12-2</t>
    <phoneticPr fontId="16"/>
  </si>
  <si>
    <t>28-2</t>
    <phoneticPr fontId="16"/>
  </si>
  <si>
    <t>50-2</t>
    <phoneticPr fontId="16"/>
  </si>
  <si>
    <t>事　業　名</t>
    <rPh sb="0" eb="1">
      <t>コト</t>
    </rPh>
    <rPh sb="2" eb="3">
      <t>ギョウ</t>
    </rPh>
    <rPh sb="4" eb="5">
      <t>ナ</t>
    </rPh>
    <phoneticPr fontId="16"/>
  </si>
  <si>
    <t>-</t>
    <phoneticPr fontId="16"/>
  </si>
  <si>
    <t>実施者数</t>
    <rPh sb="0" eb="3">
      <t>ジッシシャ</t>
    </rPh>
    <rPh sb="3" eb="4">
      <t>スウ</t>
    </rPh>
    <phoneticPr fontId="16"/>
  </si>
  <si>
    <t>実施者①</t>
    <rPh sb="0" eb="2">
      <t>ジッシ</t>
    </rPh>
    <rPh sb="2" eb="3">
      <t>シャ</t>
    </rPh>
    <phoneticPr fontId="16"/>
  </si>
  <si>
    <t>実施者②</t>
    <rPh sb="0" eb="2">
      <t>ジッシ</t>
    </rPh>
    <rPh sb="2" eb="3">
      <t>シャ</t>
    </rPh>
    <phoneticPr fontId="16"/>
  </si>
  <si>
    <t>実施者③</t>
    <rPh sb="0" eb="2">
      <t>ジッシ</t>
    </rPh>
    <rPh sb="2" eb="3">
      <t>シャ</t>
    </rPh>
    <phoneticPr fontId="16"/>
  </si>
  <si>
    <t>提案者</t>
    <rPh sb="0" eb="3">
      <t>テイアンシャ</t>
    </rPh>
    <phoneticPr fontId="16"/>
  </si>
  <si>
    <t>被益職種数</t>
    <rPh sb="0" eb="1">
      <t>ヒ</t>
    </rPh>
    <rPh sb="1" eb="2">
      <t>エキ</t>
    </rPh>
    <rPh sb="2" eb="4">
      <t>ショクシュ</t>
    </rPh>
    <rPh sb="4" eb="5">
      <t>スウ</t>
    </rPh>
    <phoneticPr fontId="16"/>
  </si>
  <si>
    <t>医師</t>
    <rPh sb="0" eb="2">
      <t>イシ</t>
    </rPh>
    <phoneticPr fontId="14"/>
  </si>
  <si>
    <t>看護師</t>
    <rPh sb="0" eb="3">
      <t>カンゴシ</t>
    </rPh>
    <phoneticPr fontId="14"/>
  </si>
  <si>
    <t>歯科医師</t>
    <rPh sb="0" eb="2">
      <t>シカ</t>
    </rPh>
    <rPh sb="2" eb="4">
      <t>イシ</t>
    </rPh>
    <phoneticPr fontId="14"/>
  </si>
  <si>
    <t>薬剤師</t>
    <rPh sb="0" eb="3">
      <t>ヤクザイシ</t>
    </rPh>
    <phoneticPr fontId="14"/>
  </si>
  <si>
    <t>その他</t>
    <rPh sb="2" eb="3">
      <t>タ</t>
    </rPh>
    <phoneticPr fontId="14"/>
  </si>
  <si>
    <t>在宅医療</t>
    <rPh sb="0" eb="2">
      <t>ザイタク</t>
    </rPh>
    <rPh sb="2" eb="4">
      <t>イリョウ</t>
    </rPh>
    <phoneticPr fontId="14"/>
  </si>
  <si>
    <t>医療従事者の確保</t>
    <rPh sb="0" eb="2">
      <t>イリョウ</t>
    </rPh>
    <rPh sb="2" eb="5">
      <t>ジュウジシャ</t>
    </rPh>
    <rPh sb="6" eb="8">
      <t>カクホ</t>
    </rPh>
    <phoneticPr fontId="14"/>
  </si>
  <si>
    <t>医療の安全の確保</t>
    <rPh sb="0" eb="2">
      <t>イリョウ</t>
    </rPh>
    <rPh sb="3" eb="5">
      <t>アンゼン</t>
    </rPh>
    <rPh sb="6" eb="8">
      <t>カクホ</t>
    </rPh>
    <phoneticPr fontId="14"/>
  </si>
  <si>
    <t>医療提供施設の整備目標</t>
    <rPh sb="0" eb="2">
      <t>イリョウ</t>
    </rPh>
    <rPh sb="2" eb="4">
      <t>テイキョウ</t>
    </rPh>
    <rPh sb="4" eb="6">
      <t>シセツ</t>
    </rPh>
    <rPh sb="7" eb="9">
      <t>セイビ</t>
    </rPh>
    <rPh sb="9" eb="11">
      <t>モクヒョウ</t>
    </rPh>
    <phoneticPr fontId="14"/>
  </si>
  <si>
    <t>基準病床数</t>
    <rPh sb="0" eb="2">
      <t>キジュン</t>
    </rPh>
    <rPh sb="2" eb="5">
      <t>ビョウショウスウ</t>
    </rPh>
    <phoneticPr fontId="14"/>
  </si>
  <si>
    <t>その他医療提供体制の確保に必要な事項</t>
    <rPh sb="2" eb="3">
      <t>タ</t>
    </rPh>
    <rPh sb="3" eb="5">
      <t>イリョウ</t>
    </rPh>
    <rPh sb="5" eb="7">
      <t>テイキョウ</t>
    </rPh>
    <rPh sb="7" eb="9">
      <t>タイセイ</t>
    </rPh>
    <rPh sb="10" eb="12">
      <t>カクホ</t>
    </rPh>
    <rPh sb="13" eb="15">
      <t>ヒツヨウ</t>
    </rPh>
    <rPh sb="16" eb="18">
      <t>ジコウ</t>
    </rPh>
    <phoneticPr fontId="14"/>
  </si>
  <si>
    <t>該当なし</t>
    <rPh sb="0" eb="2">
      <t>ガイトウ</t>
    </rPh>
    <phoneticPr fontId="14"/>
  </si>
  <si>
    <t>五疾病（がん）</t>
    <rPh sb="0" eb="1">
      <t>ゴ</t>
    </rPh>
    <rPh sb="1" eb="3">
      <t>シッペイ</t>
    </rPh>
    <phoneticPr fontId="14"/>
  </si>
  <si>
    <t>五疾病（精神疾患）</t>
    <rPh sb="4" eb="6">
      <t>セイシン</t>
    </rPh>
    <rPh sb="6" eb="8">
      <t>シッカン</t>
    </rPh>
    <phoneticPr fontId="14"/>
  </si>
  <si>
    <t>五疾病（糖尿病）</t>
    <rPh sb="4" eb="7">
      <t>トウニョウビョウ</t>
    </rPh>
    <phoneticPr fontId="14"/>
  </si>
  <si>
    <t>五疾病（急性心筋梗塞）</t>
    <rPh sb="4" eb="6">
      <t>キュウセイ</t>
    </rPh>
    <rPh sb="6" eb="8">
      <t>シンキン</t>
    </rPh>
    <rPh sb="8" eb="10">
      <t>コウソク</t>
    </rPh>
    <phoneticPr fontId="14"/>
  </si>
  <si>
    <t>五疾病（脳卒中）</t>
    <rPh sb="4" eb="7">
      <t>ノウソッチュウ</t>
    </rPh>
    <phoneticPr fontId="14"/>
  </si>
  <si>
    <t>五事業（救急医療）</t>
    <rPh sb="0" eb="1">
      <t>ゴ</t>
    </rPh>
    <rPh sb="1" eb="3">
      <t>ジギョウ</t>
    </rPh>
    <rPh sb="4" eb="6">
      <t>キュウキュウ</t>
    </rPh>
    <rPh sb="6" eb="8">
      <t>イリョウ</t>
    </rPh>
    <phoneticPr fontId="14"/>
  </si>
  <si>
    <t>五事業（周産期医療）</t>
    <rPh sb="4" eb="7">
      <t>シュウサンキ</t>
    </rPh>
    <rPh sb="7" eb="9">
      <t>イリョウ</t>
    </rPh>
    <phoneticPr fontId="14"/>
  </si>
  <si>
    <t>五事業（小児医療（小児救急含む））</t>
    <rPh sb="4" eb="6">
      <t>ショウニ</t>
    </rPh>
    <rPh sb="6" eb="8">
      <t>イリョウ</t>
    </rPh>
    <rPh sb="9" eb="11">
      <t>ショウニ</t>
    </rPh>
    <rPh sb="11" eb="13">
      <t>キュウキュウ</t>
    </rPh>
    <rPh sb="13" eb="14">
      <t>フク</t>
    </rPh>
    <phoneticPr fontId="14"/>
  </si>
  <si>
    <t>五事業（災害時における医療）</t>
    <rPh sb="4" eb="6">
      <t>サイガイ</t>
    </rPh>
    <rPh sb="6" eb="7">
      <t>ジ</t>
    </rPh>
    <rPh sb="11" eb="13">
      <t>イリョウ</t>
    </rPh>
    <phoneticPr fontId="14"/>
  </si>
  <si>
    <t>五事業（へき地の医療）</t>
    <rPh sb="6" eb="7">
      <t>チ</t>
    </rPh>
    <rPh sb="8" eb="10">
      <t>イリョウ</t>
    </rPh>
    <phoneticPr fontId="14"/>
  </si>
  <si>
    <t>25-1</t>
    <phoneticPr fontId="16"/>
  </si>
  <si>
    <t>28-1</t>
    <phoneticPr fontId="16"/>
  </si>
  <si>
    <t>32-1</t>
    <phoneticPr fontId="16"/>
  </si>
  <si>
    <t>35-1</t>
    <phoneticPr fontId="16"/>
  </si>
  <si>
    <t>38-1</t>
    <phoneticPr fontId="16"/>
  </si>
  <si>
    <t>39-1</t>
    <phoneticPr fontId="16"/>
  </si>
  <si>
    <t>50-1</t>
    <phoneticPr fontId="16"/>
  </si>
  <si>
    <t>52-1</t>
    <phoneticPr fontId="16"/>
  </si>
  <si>
    <t>53-1</t>
    <phoneticPr fontId="16"/>
  </si>
  <si>
    <t>地域医療支援センターの運営（地域枠に係る修学資金の貸与事業、無料職業紹介事業、定年退職後の医師の活用事業を含む）（補助要件は従来補助と同様）</t>
    <rPh sb="18" eb="19">
      <t>カカ</t>
    </rPh>
    <phoneticPr fontId="13"/>
  </si>
  <si>
    <t>複数地区医師会</t>
    <rPh sb="0" eb="2">
      <t>フクスウ</t>
    </rPh>
    <rPh sb="2" eb="4">
      <t>チク</t>
    </rPh>
    <rPh sb="4" eb="7">
      <t>イシカイ</t>
    </rPh>
    <phoneticPr fontId="17"/>
  </si>
  <si>
    <t>医療機関</t>
    <rPh sb="0" eb="2">
      <t>イリョウ</t>
    </rPh>
    <rPh sb="2" eb="4">
      <t>キカン</t>
    </rPh>
    <phoneticPr fontId="17"/>
  </si>
  <si>
    <t>ＩＣＴを活用した地域医療ネットワーク基盤の整備
・地域医療機関ＩＣＴ連携整備事業</t>
    <phoneticPr fontId="16"/>
  </si>
  <si>
    <t>大阪府医師会</t>
    <rPh sb="0" eb="3">
      <t>オオサカフ</t>
    </rPh>
    <rPh sb="3" eb="6">
      <t>イシカイ</t>
    </rPh>
    <phoneticPr fontId="16"/>
  </si>
  <si>
    <t>医療機関</t>
    <rPh sb="0" eb="2">
      <t>イリョウ</t>
    </rPh>
    <rPh sb="2" eb="4">
      <t>キカン</t>
    </rPh>
    <phoneticPr fontId="16"/>
  </si>
  <si>
    <t>医療従事者</t>
    <rPh sb="0" eb="2">
      <t>イリョウ</t>
    </rPh>
    <rPh sb="2" eb="5">
      <t>ジュウジシャ</t>
    </rPh>
    <phoneticPr fontId="16"/>
  </si>
  <si>
    <t>病床の機能分化・連携を推進するための基盤整備
　病床機能分化・連携を推進するための基盤整備事業
（地域包括ケア病床・緩和ケア病床への転換）</t>
    <phoneticPr fontId="16"/>
  </si>
  <si>
    <t>東大阪市立総合病院</t>
    <rPh sb="0" eb="4">
      <t>ヒガシオオサカシ</t>
    </rPh>
    <rPh sb="4" eb="5">
      <t>リツ</t>
    </rPh>
    <rPh sb="5" eb="7">
      <t>ソウゴウ</t>
    </rPh>
    <rPh sb="7" eb="9">
      <t>ビョウイン</t>
    </rPh>
    <phoneticPr fontId="16"/>
  </si>
  <si>
    <t>複数地区医師会</t>
    <rPh sb="0" eb="2">
      <t>フクスウ</t>
    </rPh>
    <rPh sb="2" eb="4">
      <t>チク</t>
    </rPh>
    <rPh sb="4" eb="7">
      <t>イシカイ</t>
    </rPh>
    <phoneticPr fontId="16"/>
  </si>
  <si>
    <t>地区医師会</t>
    <rPh sb="0" eb="2">
      <t>チク</t>
    </rPh>
    <rPh sb="2" eb="5">
      <t>イシカイ</t>
    </rPh>
    <phoneticPr fontId="16"/>
  </si>
  <si>
    <t>在宅医療推進協議会の設置・運営
・在宅医療推進協議会運営事業</t>
    <rPh sb="0" eb="2">
      <t>ザイタク</t>
    </rPh>
    <rPh sb="2" eb="4">
      <t>イリョウ</t>
    </rPh>
    <rPh sb="4" eb="6">
      <t>スイシン</t>
    </rPh>
    <rPh sb="6" eb="9">
      <t>キョウギカイ</t>
    </rPh>
    <rPh sb="10" eb="12">
      <t>セッチ</t>
    </rPh>
    <rPh sb="13" eb="15">
      <t>ウンエイ</t>
    </rPh>
    <rPh sb="17" eb="19">
      <t>ザイタク</t>
    </rPh>
    <rPh sb="19" eb="21">
      <t>イリョウ</t>
    </rPh>
    <rPh sb="21" eb="23">
      <t>スイシン</t>
    </rPh>
    <rPh sb="23" eb="26">
      <t>キョウギカイ</t>
    </rPh>
    <rPh sb="26" eb="28">
      <t>ウンエイ</t>
    </rPh>
    <rPh sb="28" eb="30">
      <t>ジギョウ</t>
    </rPh>
    <phoneticPr fontId="16"/>
  </si>
  <si>
    <t>大阪府</t>
    <rPh sb="0" eb="3">
      <t>オオサカフ</t>
    </rPh>
    <phoneticPr fontId="16"/>
  </si>
  <si>
    <t>かかりつけ医育成のための研修やかかりつけ医を持つことに対する普及・啓発
・小児のかかりつけ医育成事業</t>
    <rPh sb="37" eb="39">
      <t>ショウニ</t>
    </rPh>
    <rPh sb="45" eb="46">
      <t>イ</t>
    </rPh>
    <rPh sb="46" eb="48">
      <t>イクセイ</t>
    </rPh>
    <rPh sb="48" eb="50">
      <t>ジギョウ</t>
    </rPh>
    <phoneticPr fontId="16"/>
  </si>
  <si>
    <t>早期退院・地域定着支援のため精神科医療機関内の委員会への地域援助事業者の参画支援等
・精神科病院における入院者退院支援委員会推進事業</t>
    <rPh sb="40" eb="41">
      <t>トウ</t>
    </rPh>
    <phoneticPr fontId="16"/>
  </si>
  <si>
    <t>大阪精神科病院協会、大阪精神科診療所協会、大阪府立精神医療センター</t>
    <rPh sb="0" eb="2">
      <t>オオサカ</t>
    </rPh>
    <rPh sb="2" eb="5">
      <t>セイシンカ</t>
    </rPh>
    <rPh sb="5" eb="7">
      <t>ビョウイン</t>
    </rPh>
    <rPh sb="7" eb="9">
      <t>キョウカイ</t>
    </rPh>
    <rPh sb="10" eb="12">
      <t>オオサカ</t>
    </rPh>
    <rPh sb="12" eb="15">
      <t>セイシンカ</t>
    </rPh>
    <rPh sb="15" eb="17">
      <t>シンリョウ</t>
    </rPh>
    <rPh sb="17" eb="18">
      <t>ショ</t>
    </rPh>
    <rPh sb="18" eb="20">
      <t>キョウカイ</t>
    </rPh>
    <rPh sb="21" eb="23">
      <t>オオサカ</t>
    </rPh>
    <rPh sb="23" eb="25">
      <t>フリツ</t>
    </rPh>
    <rPh sb="25" eb="27">
      <t>セイシン</t>
    </rPh>
    <rPh sb="27" eb="29">
      <t>イリョウ</t>
    </rPh>
    <phoneticPr fontId="16"/>
  </si>
  <si>
    <t>精神科病棟を有する医療機関</t>
    <rPh sb="0" eb="3">
      <t>セイシンカ</t>
    </rPh>
    <rPh sb="3" eb="5">
      <t>ビョウトウ</t>
    </rPh>
    <rPh sb="6" eb="7">
      <t>ユウ</t>
    </rPh>
    <rPh sb="9" eb="11">
      <t>イリョウ</t>
    </rPh>
    <rPh sb="11" eb="13">
      <t>キカン</t>
    </rPh>
    <phoneticPr fontId="16"/>
  </si>
  <si>
    <t>がん拠点病院</t>
    <rPh sb="2" eb="4">
      <t>キョテン</t>
    </rPh>
    <rPh sb="4" eb="6">
      <t>ビョウイン</t>
    </rPh>
    <phoneticPr fontId="16"/>
  </si>
  <si>
    <t>医師会等</t>
    <rPh sb="0" eb="3">
      <t>イシカイ</t>
    </rPh>
    <rPh sb="3" eb="4">
      <t>トウ</t>
    </rPh>
    <phoneticPr fontId="16"/>
  </si>
  <si>
    <t>大阪府栄養士会、大阪府食生活改善連絡協議会</t>
    <rPh sb="0" eb="3">
      <t>オオサカフ</t>
    </rPh>
    <rPh sb="3" eb="6">
      <t>エイヨウシ</t>
    </rPh>
    <rPh sb="6" eb="7">
      <t>カイ</t>
    </rPh>
    <rPh sb="8" eb="11">
      <t>オオサカフ</t>
    </rPh>
    <rPh sb="11" eb="14">
      <t>ショクセイカツ</t>
    </rPh>
    <rPh sb="14" eb="16">
      <t>カイゼン</t>
    </rPh>
    <rPh sb="16" eb="18">
      <t>レンラク</t>
    </rPh>
    <rPh sb="18" eb="21">
      <t>キョウギカイ</t>
    </rPh>
    <phoneticPr fontId="16"/>
  </si>
  <si>
    <t>大阪府栄養士会</t>
    <rPh sb="0" eb="3">
      <t>オオサカフ</t>
    </rPh>
    <rPh sb="3" eb="5">
      <t>エイヨウ</t>
    </rPh>
    <rPh sb="5" eb="6">
      <t>シ</t>
    </rPh>
    <rPh sb="6" eb="7">
      <t>カイ</t>
    </rPh>
    <phoneticPr fontId="16"/>
  </si>
  <si>
    <t>大阪精神科病院協会、大阪府医師会、看護協会、大阪府立精神医療センター</t>
    <rPh sb="0" eb="2">
      <t>オオサカ</t>
    </rPh>
    <rPh sb="2" eb="5">
      <t>セイシンカ</t>
    </rPh>
    <rPh sb="5" eb="7">
      <t>ビョウイン</t>
    </rPh>
    <rPh sb="7" eb="9">
      <t>キョウカイ</t>
    </rPh>
    <rPh sb="10" eb="13">
      <t>オオサカフ</t>
    </rPh>
    <rPh sb="13" eb="16">
      <t>イシカイ</t>
    </rPh>
    <rPh sb="17" eb="19">
      <t>カンゴ</t>
    </rPh>
    <rPh sb="19" eb="21">
      <t>キョウカイ</t>
    </rPh>
    <rPh sb="22" eb="25">
      <t>オオサカフ</t>
    </rPh>
    <rPh sb="25" eb="26">
      <t>リツ</t>
    </rPh>
    <rPh sb="26" eb="28">
      <t>セイシン</t>
    </rPh>
    <rPh sb="28" eb="30">
      <t>イリョウ</t>
    </rPh>
    <phoneticPr fontId="16"/>
  </si>
  <si>
    <t>大阪精神科病院協会</t>
    <rPh sb="0" eb="2">
      <t>オオサカ</t>
    </rPh>
    <rPh sb="2" eb="5">
      <t>セイシンカ</t>
    </rPh>
    <rPh sb="5" eb="7">
      <t>ビョウイン</t>
    </rPh>
    <rPh sb="7" eb="9">
      <t>キョウカイ</t>
    </rPh>
    <phoneticPr fontId="16"/>
  </si>
  <si>
    <t>大阪府訪問看護ステーション協会</t>
    <rPh sb="0" eb="3">
      <t>オオサカフ</t>
    </rPh>
    <rPh sb="3" eb="5">
      <t>ホウモン</t>
    </rPh>
    <rPh sb="5" eb="7">
      <t>カンゴ</t>
    </rPh>
    <rPh sb="13" eb="15">
      <t>キョウカイ</t>
    </rPh>
    <phoneticPr fontId="16"/>
  </si>
  <si>
    <t>在宅歯科医療連携室と在宅医療連携拠点や地域包括支援センター等との連携の推進
・在宅歯科医療連携体制推進事業（ケアステーションの設置等）</t>
    <rPh sb="39" eb="41">
      <t>ザイタク</t>
    </rPh>
    <rPh sb="41" eb="43">
      <t>シカ</t>
    </rPh>
    <rPh sb="43" eb="45">
      <t>イリョウ</t>
    </rPh>
    <rPh sb="45" eb="47">
      <t>レンケイ</t>
    </rPh>
    <rPh sb="47" eb="49">
      <t>タイセイ</t>
    </rPh>
    <rPh sb="49" eb="51">
      <t>スイシン</t>
    </rPh>
    <rPh sb="51" eb="53">
      <t>ジギョウ</t>
    </rPh>
    <rPh sb="63" eb="65">
      <t>セッチ</t>
    </rPh>
    <rPh sb="65" eb="66">
      <t>トウ</t>
    </rPh>
    <phoneticPr fontId="16"/>
  </si>
  <si>
    <t>大阪府歯科医師会</t>
    <rPh sb="0" eb="3">
      <t>オオサカフ</t>
    </rPh>
    <rPh sb="3" eb="5">
      <t>シカ</t>
    </rPh>
    <rPh sb="5" eb="7">
      <t>イシ</t>
    </rPh>
    <rPh sb="7" eb="8">
      <t>カイ</t>
    </rPh>
    <phoneticPr fontId="16"/>
  </si>
  <si>
    <t>地区歯科医師会</t>
    <rPh sb="0" eb="2">
      <t>チク</t>
    </rPh>
    <rPh sb="2" eb="4">
      <t>シカ</t>
    </rPh>
    <rPh sb="4" eb="6">
      <t>イシ</t>
    </rPh>
    <rPh sb="6" eb="7">
      <t>カイ</t>
    </rPh>
    <phoneticPr fontId="16"/>
  </si>
  <si>
    <t>在宅で療養する疾患を有する者に対する歯科保健医療を実施するための研修の実施
・ＣＡＤ／ＣＡＭシステムを用いた歯科技工士の人材育成事業</t>
    <phoneticPr fontId="16"/>
  </si>
  <si>
    <t>大阪府歯科技工士会</t>
    <rPh sb="0" eb="3">
      <t>オオサカフ</t>
    </rPh>
    <rPh sb="3" eb="5">
      <t>シカ</t>
    </rPh>
    <rPh sb="5" eb="8">
      <t>ギコウシ</t>
    </rPh>
    <rPh sb="8" eb="9">
      <t>カイ</t>
    </rPh>
    <phoneticPr fontId="16"/>
  </si>
  <si>
    <t>訪問薬剤管理指導を行おうとする薬局への研修や実施している薬局の周知
・無菌調剤対応薬剤師の育成事業</t>
    <phoneticPr fontId="16"/>
  </si>
  <si>
    <t>大阪府薬剤師会</t>
    <rPh sb="0" eb="3">
      <t>オオサカフ</t>
    </rPh>
    <rPh sb="3" eb="6">
      <t>ヤクザイシ</t>
    </rPh>
    <rPh sb="6" eb="7">
      <t>カイ</t>
    </rPh>
    <phoneticPr fontId="16"/>
  </si>
  <si>
    <t>産科・救急・小児等の不足している診療科の医師確保支援（補助要件は従来補助と同様）・産科小児科担当等手当導入促進事業</t>
    <rPh sb="6" eb="8">
      <t>ショウニ</t>
    </rPh>
    <phoneticPr fontId="13"/>
  </si>
  <si>
    <t>大阪精神科病院協会、大阪精神科診療所協会、大阪府立精神医療センター　他</t>
    <rPh sb="0" eb="2">
      <t>オオサカ</t>
    </rPh>
    <rPh sb="2" eb="5">
      <t>セイシンカ</t>
    </rPh>
    <rPh sb="5" eb="7">
      <t>ビョウイン</t>
    </rPh>
    <rPh sb="7" eb="9">
      <t>キョウカイ</t>
    </rPh>
    <rPh sb="10" eb="12">
      <t>オオサカ</t>
    </rPh>
    <rPh sb="12" eb="15">
      <t>セイシンカ</t>
    </rPh>
    <rPh sb="15" eb="17">
      <t>シンリョウ</t>
    </rPh>
    <rPh sb="17" eb="18">
      <t>ショ</t>
    </rPh>
    <rPh sb="18" eb="20">
      <t>キョウカイ</t>
    </rPh>
    <rPh sb="21" eb="23">
      <t>オオサカ</t>
    </rPh>
    <rPh sb="23" eb="25">
      <t>フリツ</t>
    </rPh>
    <rPh sb="25" eb="27">
      <t>セイシン</t>
    </rPh>
    <rPh sb="27" eb="29">
      <t>イリョウ</t>
    </rPh>
    <rPh sb="34" eb="35">
      <t>ホカ</t>
    </rPh>
    <phoneticPr fontId="16"/>
  </si>
  <si>
    <t>女性医師等の離職防止や再就業の促進（補助要件は従来補助と同様）
・女性医師等就労環境改善事業</t>
    <phoneticPr fontId="16"/>
  </si>
  <si>
    <t>新人看護職員の質の向上を図るための研修（補助要件は従来補助と同様）
・新人看護職員研修事業</t>
    <phoneticPr fontId="16"/>
  </si>
  <si>
    <t>勤務環境改善支援センターの運営
・医療勤務環境改善支援センター運営事業</t>
    <phoneticPr fontId="16"/>
  </si>
  <si>
    <t>大阪大学医学部附属病院、関西医科大学附属枚方病院</t>
    <rPh sb="0" eb="2">
      <t>オオサカ</t>
    </rPh>
    <rPh sb="2" eb="4">
      <t>ダイガク</t>
    </rPh>
    <rPh sb="4" eb="6">
      <t>イガク</t>
    </rPh>
    <rPh sb="6" eb="7">
      <t>ブ</t>
    </rPh>
    <rPh sb="7" eb="9">
      <t>フゾク</t>
    </rPh>
    <rPh sb="9" eb="11">
      <t>ビョウイン</t>
    </rPh>
    <rPh sb="12" eb="14">
      <t>カンサイ</t>
    </rPh>
    <rPh sb="14" eb="16">
      <t>イカ</t>
    </rPh>
    <rPh sb="16" eb="18">
      <t>ダイガク</t>
    </rPh>
    <rPh sb="18" eb="20">
      <t>フゾク</t>
    </rPh>
    <rPh sb="20" eb="22">
      <t>ヒラカタ</t>
    </rPh>
    <rPh sb="22" eb="24">
      <t>ビョウイン</t>
    </rPh>
    <phoneticPr fontId="16"/>
  </si>
  <si>
    <t>大学病院</t>
    <rPh sb="0" eb="2">
      <t>ダイガク</t>
    </rPh>
    <rPh sb="2" eb="4">
      <t>ビョウイン</t>
    </rPh>
    <phoneticPr fontId="16"/>
  </si>
  <si>
    <t>特定機能病院</t>
    <rPh sb="0" eb="2">
      <t>トクテイ</t>
    </rPh>
    <rPh sb="2" eb="4">
      <t>キノウ</t>
    </rPh>
    <rPh sb="4" eb="6">
      <t>ビョウイン</t>
    </rPh>
    <phoneticPr fontId="16"/>
  </si>
  <si>
    <t>大阪府私立病院協会</t>
    <rPh sb="0" eb="3">
      <t>オオサカフ</t>
    </rPh>
    <rPh sb="3" eb="5">
      <t>シリツ</t>
    </rPh>
    <rPh sb="5" eb="7">
      <t>ビョウイン</t>
    </rPh>
    <rPh sb="7" eb="9">
      <t>キョウカイ</t>
    </rPh>
    <phoneticPr fontId="16"/>
  </si>
  <si>
    <t>休日・夜間の小児救急医療体制の整備（補助要件は従来補助と同様）
・小児救急医療支援事業</t>
    <phoneticPr fontId="16"/>
  </si>
  <si>
    <t>救急告示病院</t>
    <rPh sb="0" eb="2">
      <t>キュウキュウ</t>
    </rPh>
    <rPh sb="2" eb="4">
      <t>コクジ</t>
    </rPh>
    <rPh sb="4" eb="6">
      <t>ビョウイン</t>
    </rPh>
    <phoneticPr fontId="16"/>
  </si>
  <si>
    <t>認知症ケアパスや入退院時の連携パスの作成など認知症ケア等に関する医療介護連携体制の構築
・一般科・精神科等地域医療機関連携モデル事業</t>
    <rPh sb="27" eb="28">
      <t>トウ</t>
    </rPh>
    <rPh sb="45" eb="47">
      <t>イッパン</t>
    </rPh>
    <rPh sb="47" eb="48">
      <t>カ</t>
    </rPh>
    <rPh sb="49" eb="52">
      <t>セイシンカ</t>
    </rPh>
    <rPh sb="52" eb="53">
      <t>トウ</t>
    </rPh>
    <rPh sb="53" eb="55">
      <t>チイキ</t>
    </rPh>
    <rPh sb="55" eb="57">
      <t>イリョウ</t>
    </rPh>
    <rPh sb="57" eb="59">
      <t>キカン</t>
    </rPh>
    <rPh sb="59" eb="61">
      <t>レンケイ</t>
    </rPh>
    <rPh sb="64" eb="66">
      <t>ジギョウ</t>
    </rPh>
    <phoneticPr fontId="16"/>
  </si>
  <si>
    <t>在宅医療に係る医療連携体制の運営支援
・在宅医療推進事業</t>
    <rPh sb="5" eb="6">
      <t>カカ</t>
    </rPh>
    <rPh sb="14" eb="16">
      <t>ウンエイ</t>
    </rPh>
    <rPh sb="20" eb="22">
      <t>ザイタク</t>
    </rPh>
    <rPh sb="22" eb="24">
      <t>イリョウ</t>
    </rPh>
    <rPh sb="24" eb="26">
      <t>スイシン</t>
    </rPh>
    <rPh sb="26" eb="28">
      <t>ジギョウ</t>
    </rPh>
    <phoneticPr fontId="13"/>
  </si>
  <si>
    <t>府医師会</t>
    <rPh sb="0" eb="1">
      <t>フ</t>
    </rPh>
    <rPh sb="1" eb="4">
      <t>イシカイ</t>
    </rPh>
    <phoneticPr fontId="16"/>
  </si>
  <si>
    <t>大阪大学・国立循環器病研究センター</t>
    <rPh sb="0" eb="2">
      <t>オオサカ</t>
    </rPh>
    <rPh sb="2" eb="4">
      <t>ダイガク</t>
    </rPh>
    <rPh sb="5" eb="7">
      <t>コクリツ</t>
    </rPh>
    <rPh sb="7" eb="10">
      <t>ジュンカンキ</t>
    </rPh>
    <rPh sb="10" eb="11">
      <t>ビョウ</t>
    </rPh>
    <rPh sb="11" eb="13">
      <t>ケンキュウ</t>
    </rPh>
    <phoneticPr fontId="16"/>
  </si>
  <si>
    <t>大阪大学</t>
    <rPh sb="0" eb="2">
      <t>オオサカ</t>
    </rPh>
    <rPh sb="2" eb="4">
      <t>ダイガク</t>
    </rPh>
    <phoneticPr fontId="16"/>
  </si>
  <si>
    <t>国立循環器病研究センター</t>
    <rPh sb="0" eb="5">
      <t>コクリツジュンカンキ</t>
    </rPh>
    <rPh sb="5" eb="6">
      <t>ビョウ</t>
    </rPh>
    <rPh sb="6" eb="8">
      <t>ケンキュウ</t>
    </rPh>
    <phoneticPr fontId="16"/>
  </si>
  <si>
    <t>大阪府歯科衛生士会</t>
    <rPh sb="0" eb="3">
      <t>オオサカフ</t>
    </rPh>
    <rPh sb="3" eb="5">
      <t>シカ</t>
    </rPh>
    <rPh sb="5" eb="8">
      <t>エイセイシ</t>
    </rPh>
    <rPh sb="8" eb="9">
      <t>カイ</t>
    </rPh>
    <phoneticPr fontId="16"/>
  </si>
  <si>
    <t>在宅歯科医療を実施するための人材の確保支援
・摂食嚥下障害対応可能人材育成事業</t>
    <rPh sb="0" eb="2">
      <t>ザイタク</t>
    </rPh>
    <rPh sb="2" eb="4">
      <t>シカ</t>
    </rPh>
    <rPh sb="4" eb="6">
      <t>イリョウ</t>
    </rPh>
    <rPh sb="7" eb="9">
      <t>ジッシ</t>
    </rPh>
    <rPh sb="14" eb="16">
      <t>ジンザイ</t>
    </rPh>
    <rPh sb="17" eb="19">
      <t>カクホ</t>
    </rPh>
    <rPh sb="19" eb="21">
      <t>シエン</t>
    </rPh>
    <phoneticPr fontId="13"/>
  </si>
  <si>
    <t>大阪府立精神医療センター</t>
    <rPh sb="0" eb="2">
      <t>オオサカ</t>
    </rPh>
    <rPh sb="2" eb="4">
      <t>フリツ</t>
    </rPh>
    <rPh sb="4" eb="6">
      <t>セイシン</t>
    </rPh>
    <rPh sb="6" eb="8">
      <t>イリョウ</t>
    </rPh>
    <phoneticPr fontId="16"/>
  </si>
  <si>
    <t>地域救急医療システム推進事業</t>
    <rPh sb="0" eb="2">
      <t>チイキ</t>
    </rPh>
    <rPh sb="2" eb="4">
      <t>キュウキュウ</t>
    </rPh>
    <rPh sb="4" eb="6">
      <t>イリョウ</t>
    </rPh>
    <rPh sb="10" eb="12">
      <t>スイシン</t>
    </rPh>
    <rPh sb="12" eb="14">
      <t>ジギョウ</t>
    </rPh>
    <phoneticPr fontId="16"/>
  </si>
  <si>
    <t>地域医療対策協議会における調整経費
・医療対策協議会運営事業</t>
    <rPh sb="13" eb="15">
      <t>チョウセイ</t>
    </rPh>
    <rPh sb="15" eb="17">
      <t>ケイヒ</t>
    </rPh>
    <rPh sb="19" eb="21">
      <t>イリョウ</t>
    </rPh>
    <rPh sb="21" eb="23">
      <t>タイサク</t>
    </rPh>
    <rPh sb="23" eb="26">
      <t>キョウギカイ</t>
    </rPh>
    <rPh sb="26" eb="28">
      <t>ウンエイ</t>
    </rPh>
    <rPh sb="28" eb="30">
      <t>ジギョウ</t>
    </rPh>
    <phoneticPr fontId="16"/>
  </si>
  <si>
    <t>災害医療体制確保充実事業</t>
    <rPh sb="0" eb="2">
      <t>サイガイ</t>
    </rPh>
    <rPh sb="2" eb="4">
      <t>イリョウ</t>
    </rPh>
    <rPh sb="4" eb="6">
      <t>タイセイ</t>
    </rPh>
    <rPh sb="6" eb="8">
      <t>カクホ</t>
    </rPh>
    <rPh sb="8" eb="10">
      <t>ジュウジツ</t>
    </rPh>
    <rPh sb="10" eb="12">
      <t>ジギョウ</t>
    </rPh>
    <phoneticPr fontId="16"/>
  </si>
  <si>
    <t>特定科目休日夜間二次救急医療体制運営事業</t>
    <rPh sb="0" eb="2">
      <t>トクテイ</t>
    </rPh>
    <rPh sb="2" eb="4">
      <t>カモク</t>
    </rPh>
    <rPh sb="4" eb="6">
      <t>キュウジツ</t>
    </rPh>
    <rPh sb="6" eb="8">
      <t>ヤカン</t>
    </rPh>
    <rPh sb="8" eb="10">
      <t>ニジ</t>
    </rPh>
    <rPh sb="10" eb="12">
      <t>キュウキュウ</t>
    </rPh>
    <rPh sb="12" eb="14">
      <t>イリョウ</t>
    </rPh>
    <rPh sb="14" eb="16">
      <t>タイセイ</t>
    </rPh>
    <rPh sb="16" eb="18">
      <t>ウンエイ</t>
    </rPh>
    <rPh sb="18" eb="20">
      <t>ジギョウ</t>
    </rPh>
    <phoneticPr fontId="16"/>
  </si>
  <si>
    <t>地域の医療機関と大阪大学・国立循環器病研究センターが連携し、有効な治療法のない疾患の患者を集約し、治療後、地域移行させる体制を整備する。また、必要な症例集積を促進し、臨床研究レベルでの安全性・有効性の確認を早め、企業治験につなげる。</t>
    <phoneticPr fontId="16"/>
  </si>
  <si>
    <t>治験ネットワーク機能構築事業</t>
    <rPh sb="0" eb="2">
      <t>チケン</t>
    </rPh>
    <rPh sb="8" eb="10">
      <t>キノウ</t>
    </rPh>
    <rPh sb="10" eb="12">
      <t>コウチク</t>
    </rPh>
    <rPh sb="12" eb="14">
      <t>ジギョウ</t>
    </rPh>
    <phoneticPr fontId="16"/>
  </si>
  <si>
    <t>未治療者等へのアウトリーチ体制を整備していくために、府がネットワークを構築するとともに、府立精神医療センターに訪問支援チームを整備し、集積した知見を府域に還元することで、府域全体の支援力向上を図る。</t>
    <phoneticPr fontId="16"/>
  </si>
  <si>
    <t>一般救急病院において一定の処置を終えた患者を身体合併症支援病院（新設）が受入れた際に、院内において必要な検査等を行うためのハード面の整備に対する補助を行う。</t>
    <phoneticPr fontId="16"/>
  </si>
  <si>
    <t>身体合併症支援病院において、輪番時にコーディネーターとして内科医等が対応する体制の整備する。また、一般救急病院に対して精神科的なコンサルテーションを行う体制を確保する。</t>
    <phoneticPr fontId="16"/>
  </si>
  <si>
    <t>地域における在宅歯科医療や在宅での口腔ケアに関する知識、技術を有する歯科衛生士の人材育成のための研修会開催に係る経費を補助する。</t>
    <phoneticPr fontId="16"/>
  </si>
  <si>
    <t>周産期や救急医療などに携わる医師の確保が非常に困難となっている現状に対応するため、これらの医療分野を志望する医学生に対し修学資金等を貸与し、将来的にこれらの分野で勤務する医師を確保する。</t>
    <phoneticPr fontId="16"/>
  </si>
  <si>
    <t>府内の医学部設置大学</t>
    <rPh sb="0" eb="2">
      <t>フナイ</t>
    </rPh>
    <rPh sb="3" eb="5">
      <t>イガク</t>
    </rPh>
    <rPh sb="5" eb="6">
      <t>ブ</t>
    </rPh>
    <rPh sb="6" eb="8">
      <t>セッチ</t>
    </rPh>
    <rPh sb="8" eb="10">
      <t>ダイガク</t>
    </rPh>
    <phoneticPr fontId="16"/>
  </si>
  <si>
    <t>救急・災害医療に不慣れな医師、看護師等を対象にトリアージや応急処置といった災害医療の基礎知識を習得するために研修を実施。府内災害医療コーディネーター等に対し、厚労省が示す災害医療コーディネーターの活動に必要な統括・調整体制の知識等の研修を実施。</t>
    <phoneticPr fontId="16"/>
  </si>
  <si>
    <t>休日・夜間における特定科目（眼科・耳鼻咽喉科）の二次救急医療体制を確保するため、大阪市中央急病診療所の後送病院としての受入病院を輪番で確保する。</t>
    <phoneticPr fontId="16"/>
  </si>
  <si>
    <t>窓口機能の強化や臨床研究コーディネーター養成など、大阪の高いポテンシャルを活かした治験ネットワーク機能を構築する。</t>
    <phoneticPr fontId="16"/>
  </si>
  <si>
    <t>医療機関に対し、がんの医療機器（マンモグラフィー・内視鏡・エコー等）の整備に伴う施設設備整備費に対し支援する。</t>
    <rPh sb="0" eb="2">
      <t>イリョウ</t>
    </rPh>
    <rPh sb="2" eb="4">
      <t>キカン</t>
    </rPh>
    <rPh sb="5" eb="6">
      <t>タイ</t>
    </rPh>
    <rPh sb="32" eb="33">
      <t>トウ</t>
    </rPh>
    <phoneticPr fontId="16"/>
  </si>
  <si>
    <t>大阪府医師会、公立病院協議会</t>
    <rPh sb="0" eb="3">
      <t>オオサカフ</t>
    </rPh>
    <rPh sb="3" eb="6">
      <t>イシカイ</t>
    </rPh>
    <rPh sb="7" eb="9">
      <t>コウリツ</t>
    </rPh>
    <rPh sb="9" eb="11">
      <t>ビョウイン</t>
    </rPh>
    <rPh sb="11" eb="14">
      <t>キョウギカイ</t>
    </rPh>
    <phoneticPr fontId="15"/>
  </si>
  <si>
    <t>がん診療拠点病院</t>
    <rPh sb="2" eb="4">
      <t>シンリョウ</t>
    </rPh>
    <rPh sb="4" eb="6">
      <t>キョテン</t>
    </rPh>
    <rPh sb="6" eb="8">
      <t>ビョウイン</t>
    </rPh>
    <phoneticPr fontId="15"/>
  </si>
  <si>
    <t>大阪府医師会 会員</t>
    <rPh sb="0" eb="2">
      <t>オオサカ</t>
    </rPh>
    <rPh sb="2" eb="3">
      <t>フ</t>
    </rPh>
    <rPh sb="3" eb="6">
      <t>イシカイ</t>
    </rPh>
    <rPh sb="7" eb="9">
      <t>カイイン</t>
    </rPh>
    <phoneticPr fontId="16"/>
  </si>
  <si>
    <t>大阪府透析医会 会員</t>
    <rPh sb="0" eb="3">
      <t>フ</t>
    </rPh>
    <rPh sb="3" eb="5">
      <t>トウセキ</t>
    </rPh>
    <rPh sb="5" eb="6">
      <t>イ</t>
    </rPh>
    <rPh sb="6" eb="7">
      <t>カイ</t>
    </rPh>
    <rPh sb="8" eb="10">
      <t>カイイン</t>
    </rPh>
    <phoneticPr fontId="16"/>
  </si>
  <si>
    <t>大阪医科大学附属病院、大阪府急性期・総合医療センター　他</t>
    <rPh sb="0" eb="2">
      <t>オオサカ</t>
    </rPh>
    <rPh sb="2" eb="4">
      <t>イカ</t>
    </rPh>
    <rPh sb="4" eb="6">
      <t>ダイガク</t>
    </rPh>
    <rPh sb="6" eb="8">
      <t>フゾク</t>
    </rPh>
    <rPh sb="8" eb="10">
      <t>ビョウイン</t>
    </rPh>
    <rPh sb="11" eb="14">
      <t>オオサカフ</t>
    </rPh>
    <rPh sb="14" eb="17">
      <t>キュウセイキ</t>
    </rPh>
    <rPh sb="18" eb="20">
      <t>ソウゴウ</t>
    </rPh>
    <rPh sb="20" eb="22">
      <t>イリョウ</t>
    </rPh>
    <rPh sb="27" eb="28">
      <t>ホカ</t>
    </rPh>
    <phoneticPr fontId="16"/>
  </si>
  <si>
    <t>大阪府食生活改善連絡協議会</t>
  </si>
  <si>
    <t>NPO法人大阪共同治験ネットワーク</t>
  </si>
  <si>
    <t>大阪府看護協会及び大阪府訪問看護ステーション協会</t>
    <rPh sb="0" eb="3">
      <t>オオサカフ</t>
    </rPh>
    <rPh sb="3" eb="7">
      <t>カンゴキョウカイ</t>
    </rPh>
    <rPh sb="7" eb="8">
      <t>オヨ</t>
    </rPh>
    <rPh sb="9" eb="12">
      <t>オオサカフ</t>
    </rPh>
    <rPh sb="12" eb="14">
      <t>ホウモン</t>
    </rPh>
    <rPh sb="14" eb="16">
      <t>カンゴ</t>
    </rPh>
    <rPh sb="22" eb="24">
      <t>キョウカイ</t>
    </rPh>
    <phoneticPr fontId="16"/>
  </si>
  <si>
    <t>大阪府看護協会</t>
    <rPh sb="0" eb="3">
      <t>オオサカフ</t>
    </rPh>
    <rPh sb="3" eb="7">
      <t>カンゴキョウカイ</t>
    </rPh>
    <phoneticPr fontId="16"/>
  </si>
  <si>
    <t>大阪府訪問看護ステーション協会</t>
    <phoneticPr fontId="16"/>
  </si>
  <si>
    <t>訪問看護ステーション</t>
    <rPh sb="0" eb="2">
      <t>ホウモン</t>
    </rPh>
    <rPh sb="2" eb="4">
      <t>カンゴ</t>
    </rPh>
    <phoneticPr fontId="16"/>
  </si>
  <si>
    <t>大阪精神科病院協会</t>
    <rPh sb="0" eb="9">
      <t>ダイセイキョウ</t>
    </rPh>
    <phoneticPr fontId="16"/>
  </si>
  <si>
    <t>地域医療構想の達成に向けた医療機関の施設又は設備の整備に関する事業</t>
    <phoneticPr fontId="16"/>
  </si>
  <si>
    <t>居宅等における医療の提供に関する事業</t>
    <phoneticPr fontId="16"/>
  </si>
  <si>
    <t>医療従事者の確保に関する事業</t>
    <phoneticPr fontId="16"/>
  </si>
  <si>
    <t>事業番号</t>
    <rPh sb="0" eb="2">
      <t>ジギョウ</t>
    </rPh>
    <rPh sb="2" eb="4">
      <t>バンゴウ</t>
    </rPh>
    <phoneticPr fontId="16"/>
  </si>
  <si>
    <t>がん医療提供体制等充実強化事業</t>
    <phoneticPr fontId="16"/>
  </si>
  <si>
    <t>難治性疾患等患者への高度医療の提供等整備</t>
    <rPh sb="0" eb="3">
      <t>ナンチセイ</t>
    </rPh>
    <rPh sb="3" eb="5">
      <t>シッカン</t>
    </rPh>
    <rPh sb="5" eb="6">
      <t>トウ</t>
    </rPh>
    <rPh sb="6" eb="8">
      <t>カンジャ</t>
    </rPh>
    <rPh sb="10" eb="12">
      <t>コウド</t>
    </rPh>
    <rPh sb="12" eb="14">
      <t>イリョウ</t>
    </rPh>
    <rPh sb="15" eb="17">
      <t>テイキョウ</t>
    </rPh>
    <rPh sb="17" eb="18">
      <t>トウ</t>
    </rPh>
    <rPh sb="18" eb="20">
      <t>セイビ</t>
    </rPh>
    <phoneticPr fontId="16"/>
  </si>
  <si>
    <t>未治療者等へのアウトリーチ拠点整備事業</t>
    <rPh sb="0" eb="3">
      <t>ミチリョウ</t>
    </rPh>
    <rPh sb="3" eb="4">
      <t>シャ</t>
    </rPh>
    <rPh sb="4" eb="5">
      <t>トウ</t>
    </rPh>
    <rPh sb="13" eb="15">
      <t>キョテン</t>
    </rPh>
    <rPh sb="15" eb="17">
      <t>セイビ</t>
    </rPh>
    <rPh sb="17" eb="19">
      <t>ジギョウ</t>
    </rPh>
    <phoneticPr fontId="16"/>
  </si>
  <si>
    <t>精神科救急医療における身体合併症対応力向上のための看護職員等研修事業</t>
    <phoneticPr fontId="16"/>
  </si>
  <si>
    <t xml:space="preserve">訪問看護師確保定着支援事業
</t>
    <phoneticPr fontId="16"/>
  </si>
  <si>
    <t>認知症早期医療支援モデル事業</t>
    <rPh sb="0" eb="3">
      <t>ニンチショウ</t>
    </rPh>
    <rPh sb="3" eb="5">
      <t>ソウキ</t>
    </rPh>
    <rPh sb="5" eb="7">
      <t>イリョウ</t>
    </rPh>
    <rPh sb="7" eb="9">
      <t>シエン</t>
    </rPh>
    <rPh sb="12" eb="14">
      <t>ジギョウ</t>
    </rPh>
    <phoneticPr fontId="16"/>
  </si>
  <si>
    <t>糖尿病医療連携推進事業</t>
    <phoneticPr fontId="16"/>
  </si>
  <si>
    <t>難病患者在宅医療支援事業</t>
    <phoneticPr fontId="16"/>
  </si>
  <si>
    <t>緩和医療の普及促進等事業</t>
    <phoneticPr fontId="16"/>
  </si>
  <si>
    <t>歯科衛生士の人材育成事業</t>
    <phoneticPr fontId="16"/>
  </si>
  <si>
    <t>精神科病院への機器整備事業</t>
    <rPh sb="0" eb="3">
      <t>セイシンカ</t>
    </rPh>
    <rPh sb="3" eb="5">
      <t>ビョウイン</t>
    </rPh>
    <rPh sb="7" eb="9">
      <t>キキ</t>
    </rPh>
    <rPh sb="9" eb="11">
      <t>セイビ</t>
    </rPh>
    <rPh sb="11" eb="13">
      <t>ジギョウ</t>
    </rPh>
    <phoneticPr fontId="16"/>
  </si>
  <si>
    <t>一般救急病院への精神科コンサル事業等</t>
    <rPh sb="0" eb="2">
      <t>イッパン</t>
    </rPh>
    <rPh sb="2" eb="4">
      <t>キュウキュウ</t>
    </rPh>
    <rPh sb="4" eb="6">
      <t>ビョウイン</t>
    </rPh>
    <rPh sb="8" eb="11">
      <t>セイシンカ</t>
    </rPh>
    <rPh sb="15" eb="17">
      <t>ジギョウ</t>
    </rPh>
    <rPh sb="17" eb="18">
      <t>トウ</t>
    </rPh>
    <phoneticPr fontId="16"/>
  </si>
  <si>
    <t xml:space="preserve">医師等の勤務環境改善のための医師事務作業補助者（医療クラーク）の整備
</t>
    <phoneticPr fontId="16"/>
  </si>
  <si>
    <t>地域医療確保修学資金等貸与事業</t>
    <rPh sb="0" eb="2">
      <t>チイキ</t>
    </rPh>
    <rPh sb="2" eb="4">
      <t>イリョウ</t>
    </rPh>
    <rPh sb="4" eb="6">
      <t>カクホ</t>
    </rPh>
    <rPh sb="6" eb="8">
      <t>シュウガク</t>
    </rPh>
    <rPh sb="8" eb="10">
      <t>シキン</t>
    </rPh>
    <rPh sb="10" eb="11">
      <t>トウ</t>
    </rPh>
    <rPh sb="11" eb="13">
      <t>タイヨ</t>
    </rPh>
    <rPh sb="13" eb="15">
      <t>ジギョウ</t>
    </rPh>
    <phoneticPr fontId="16"/>
  </si>
  <si>
    <t>全体合計</t>
    <rPh sb="0" eb="2">
      <t>ゼンタイ</t>
    </rPh>
    <rPh sb="2" eb="4">
      <t>ゴウケイ</t>
    </rPh>
    <phoneticPr fontId="16"/>
  </si>
  <si>
    <t>精神科救急医育成事業</t>
    <phoneticPr fontId="13"/>
  </si>
  <si>
    <t>電話による小児患者の相談体制の整備（補助要件は従来補助と同様）
・小児救急電話相談事業</t>
    <phoneticPr fontId="16"/>
  </si>
  <si>
    <t>地域の実情に応じた在宅医療の推進方針について検討する在宅医療推進協議会を設置・運営する。</t>
    <rPh sb="0" eb="2">
      <t>チイキ</t>
    </rPh>
    <rPh sb="3" eb="5">
      <t>ジツジョウ</t>
    </rPh>
    <rPh sb="6" eb="7">
      <t>オウ</t>
    </rPh>
    <rPh sb="9" eb="11">
      <t>ザイタク</t>
    </rPh>
    <rPh sb="11" eb="13">
      <t>イリョウ</t>
    </rPh>
    <rPh sb="14" eb="16">
      <t>スイシン</t>
    </rPh>
    <rPh sb="16" eb="18">
      <t>ホウシン</t>
    </rPh>
    <rPh sb="22" eb="24">
      <t>ケントウ</t>
    </rPh>
    <rPh sb="26" eb="28">
      <t>ザイタク</t>
    </rPh>
    <rPh sb="28" eb="30">
      <t>イリョウ</t>
    </rPh>
    <rPh sb="30" eb="32">
      <t>スイシン</t>
    </rPh>
    <rPh sb="32" eb="35">
      <t>キョウギカイ</t>
    </rPh>
    <rPh sb="36" eb="38">
      <t>セッチ</t>
    </rPh>
    <rPh sb="39" eb="41">
      <t>ウンエイ</t>
    </rPh>
    <phoneticPr fontId="13"/>
  </si>
  <si>
    <t>これまでの多職種連携の体制を活用しながら、質の高い在宅医療の供給を拡充するため、コーディネータを配置する地区医師会に対し、その経費を補助する。</t>
    <rPh sb="5" eb="6">
      <t>タ</t>
    </rPh>
    <rPh sb="6" eb="8">
      <t>ショクシュ</t>
    </rPh>
    <rPh sb="8" eb="10">
      <t>レンケイ</t>
    </rPh>
    <rPh sb="11" eb="13">
      <t>タイセイ</t>
    </rPh>
    <rPh sb="14" eb="16">
      <t>カツヨウ</t>
    </rPh>
    <rPh sb="21" eb="22">
      <t>シツ</t>
    </rPh>
    <rPh sb="23" eb="24">
      <t>タカ</t>
    </rPh>
    <rPh sb="25" eb="27">
      <t>ザイタク</t>
    </rPh>
    <rPh sb="27" eb="29">
      <t>イリョウ</t>
    </rPh>
    <rPh sb="30" eb="32">
      <t>キョウキュウ</t>
    </rPh>
    <rPh sb="33" eb="35">
      <t>カクジュウ</t>
    </rPh>
    <rPh sb="48" eb="50">
      <t>ハイチ</t>
    </rPh>
    <rPh sb="52" eb="54">
      <t>チク</t>
    </rPh>
    <rPh sb="54" eb="57">
      <t>イシカイ</t>
    </rPh>
    <rPh sb="58" eb="59">
      <t>タイ</t>
    </rPh>
    <rPh sb="63" eb="65">
      <t>ケイヒ</t>
    </rPh>
    <rPh sb="66" eb="68">
      <t>ホジョ</t>
    </rPh>
    <phoneticPr fontId="13"/>
  </si>
  <si>
    <t xml:space="preserve">糖尿病医療連携体制を構築するため、医療機関、患者等を対象とする調査を実施し、地域の医療体制の課題等を把握し、糖尿病医療連携ガイドライン（仮称）を作成する。また、糖尿病医療連携にかかわるスタッフの養成のための研修会カリキュラム、リーフレットを作成し、研修会の開催、周知、広報等を行う。
</t>
    <phoneticPr fontId="16"/>
  </si>
  <si>
    <t>在宅歯科ケアステーション（在宅歯科医療における医科や介護等の他分野との連携を図るための窓口）の府内各地域への設置を推進する。なお、現在、在宅歯科ケアステーションの設置に至らない地区については、地域の実情に応じて歯科との連携に関する他職種向けの研修会や地区内での人材育成のための研修会等を実施し、地域における在宅歯科診療連携の底上げを図る。</t>
    <phoneticPr fontId="13"/>
  </si>
  <si>
    <t>がん患者・家族の苦痛の軽減と質の高い療養生活を送ることができるよう、治療の初期段階から切れ目のない緩和医療を提供するため、患者・家族への緩和医療の正しい知識の普及事業及び緩和医療に携わる医療従事者への研修など人材養成等の事業に対し補助する。</t>
    <phoneticPr fontId="16"/>
  </si>
  <si>
    <t>難病患者が地域の医療関係機関による治療とケアを受け、安心して在宅による療養生活が続けられるように、難病専門病院が地域診療所・病院等と連携して、在宅における難病診療等を支援し、在宅医療を推進する。</t>
    <phoneticPr fontId="16"/>
  </si>
  <si>
    <t>精神科病院の看護師向けに身体合併症患者の看護についての研修（実地研修中心）を実施するとともに、一般科救急病院の看護師向けに精神疾患についての研修を行い、府内の合併症対応力の向上を図る。</t>
    <phoneticPr fontId="16"/>
  </si>
  <si>
    <t>精神保健福祉法の改正で法的に位置付けられた「退院支援委員会」に、病院側が招聘した関係機関へ支払う旅費や報償費等を補助することで、地域事業者等の参画促進を図り、退院支援を推進する。</t>
    <rPh sb="0" eb="2">
      <t>セイシン</t>
    </rPh>
    <rPh sb="2" eb="4">
      <t>ホケン</t>
    </rPh>
    <rPh sb="4" eb="7">
      <t>フクシホウ</t>
    </rPh>
    <rPh sb="8" eb="10">
      <t>カイセイ</t>
    </rPh>
    <rPh sb="11" eb="13">
      <t>ホウテキ</t>
    </rPh>
    <rPh sb="14" eb="17">
      <t>イチヅ</t>
    </rPh>
    <rPh sb="22" eb="24">
      <t>タイイン</t>
    </rPh>
    <rPh sb="24" eb="26">
      <t>シエン</t>
    </rPh>
    <rPh sb="26" eb="29">
      <t>イインカイ</t>
    </rPh>
    <rPh sb="32" eb="34">
      <t>ビョウイン</t>
    </rPh>
    <rPh sb="34" eb="35">
      <t>ガワ</t>
    </rPh>
    <rPh sb="36" eb="38">
      <t>ショウヘイ</t>
    </rPh>
    <rPh sb="40" eb="42">
      <t>カンケイ</t>
    </rPh>
    <rPh sb="42" eb="44">
      <t>キカン</t>
    </rPh>
    <rPh sb="45" eb="47">
      <t>シハラ</t>
    </rPh>
    <rPh sb="48" eb="50">
      <t>リョヒ</t>
    </rPh>
    <rPh sb="51" eb="55">
      <t>ホウショウヒナド</t>
    </rPh>
    <rPh sb="56" eb="58">
      <t>ホジョ</t>
    </rPh>
    <rPh sb="64" eb="66">
      <t>チイキ</t>
    </rPh>
    <rPh sb="66" eb="68">
      <t>ジギョウ</t>
    </rPh>
    <rPh sb="68" eb="70">
      <t>シャナド</t>
    </rPh>
    <rPh sb="71" eb="73">
      <t>サンカク</t>
    </rPh>
    <rPh sb="73" eb="75">
      <t>ソクシン</t>
    </rPh>
    <rPh sb="76" eb="77">
      <t>ハカ</t>
    </rPh>
    <rPh sb="79" eb="81">
      <t>タイイン</t>
    </rPh>
    <rPh sb="81" eb="83">
      <t>シエン</t>
    </rPh>
    <rPh sb="84" eb="86">
      <t>スイシン</t>
    </rPh>
    <phoneticPr fontId="13"/>
  </si>
  <si>
    <t>既に精神疾患(認知症等を含む)の医療について個々の医療機関（病院・診療所）での連携を進めている地域をモデル地域とし、それぞれの地域特性に応じた形で、個々の医療機関同士のつながりから、ネットワークへと広げ、地域での医療連携体制の整備を進める。</t>
    <phoneticPr fontId="13"/>
  </si>
  <si>
    <t>認知症の早期診断・早期対応を行い、認知症患者の重症化予防につなげるために、ネットワークの構築や訪問チーム活動などの編成等、医療介護連携体制のモデル的取組を支援し、他の地域での取組に広げる。</t>
    <phoneticPr fontId="16"/>
  </si>
  <si>
    <t>かかりつけ医育成のために、地域の小児科医や内科医等訪問診療医及び医療スタッフを対象に、医療的ケアに必要な医療技術の習得、小児の特性理解、在宅療養支援のためのネットワークの必要性の理解を目的とした研修を医師会に委託して実施する。また、研修に必要な物品を購入する。</t>
    <phoneticPr fontId="13"/>
  </si>
  <si>
    <t>薬局・薬剤師への無菌調剤に係る研修を実施することにより、無菌調剤薬局の共同利用や地域の基幹薬局での無菌調剤の実施を促し、在宅医療（薬剤）受入体制整備を推進する。</t>
    <phoneticPr fontId="13"/>
  </si>
  <si>
    <t>医師等の勤務環境改善のための医師事務作業補助者（医療クラーク）の整備に対し補助する。</t>
    <phoneticPr fontId="13"/>
  </si>
  <si>
    <t>地域医療支援センター（大阪府医療人キャリアセンター）を運営し、地域医療に従事する医師のキャリア形成を支援しながら、地域や診療科間のバランスのとれた医師確保を推進する。</t>
    <phoneticPr fontId="13"/>
  </si>
  <si>
    <t>就労環境改善」及び「復職支援研修」を実施する医療機関に対し、必要となる代替医師の人件費や研修経費を補助する。</t>
    <rPh sb="0" eb="2">
      <t>シュウロウ</t>
    </rPh>
    <rPh sb="2" eb="4">
      <t>カンキョウ</t>
    </rPh>
    <rPh sb="4" eb="6">
      <t>カイゼン</t>
    </rPh>
    <rPh sb="7" eb="8">
      <t>オヨ</t>
    </rPh>
    <rPh sb="10" eb="12">
      <t>フクショク</t>
    </rPh>
    <rPh sb="12" eb="14">
      <t>シエン</t>
    </rPh>
    <rPh sb="14" eb="16">
      <t>ケンシュウ</t>
    </rPh>
    <rPh sb="18" eb="20">
      <t>ジッシ</t>
    </rPh>
    <rPh sb="22" eb="24">
      <t>イリョウ</t>
    </rPh>
    <rPh sb="24" eb="26">
      <t>キカン</t>
    </rPh>
    <rPh sb="27" eb="28">
      <t>タイ</t>
    </rPh>
    <rPh sb="30" eb="32">
      <t>ヒツヨウ</t>
    </rPh>
    <rPh sb="35" eb="37">
      <t>ダイタイ</t>
    </rPh>
    <rPh sb="37" eb="39">
      <t>イシ</t>
    </rPh>
    <rPh sb="40" eb="43">
      <t>ジンケンヒ</t>
    </rPh>
    <rPh sb="44" eb="46">
      <t>ケンシュウ</t>
    </rPh>
    <rPh sb="46" eb="48">
      <t>ケイヒ</t>
    </rPh>
    <rPh sb="49" eb="51">
      <t>ホジョ</t>
    </rPh>
    <phoneticPr fontId="13"/>
  </si>
  <si>
    <t>産科や小児科（新生児）の医師等に対して分娩手当、研修医手当、新生児担当手当を支給することにより、処遇の改善を通じて周産期医療を実施する医療機関及び医師確保を図る。</t>
    <phoneticPr fontId="13"/>
  </si>
  <si>
    <t>夜間の子どもの急病時、保護者等からの「受診の目安」や「家庭での対処法」などの相談に、小児科医の支援体制のもと、看護師が対応する。</t>
    <phoneticPr fontId="13"/>
  </si>
  <si>
    <t>休日・夜間において入院治療が必要な小児救急患者の受入体制を輪番等により確保する市町村に対し、当該体制確保のための運営費を補助する。</t>
    <rPh sb="0" eb="2">
      <t>キュウジツ</t>
    </rPh>
    <rPh sb="3" eb="5">
      <t>ヤカン</t>
    </rPh>
    <rPh sb="9" eb="11">
      <t>ニュウイン</t>
    </rPh>
    <rPh sb="11" eb="13">
      <t>チリョウ</t>
    </rPh>
    <rPh sb="14" eb="16">
      <t>ヒツヨウ</t>
    </rPh>
    <rPh sb="17" eb="19">
      <t>ショウニ</t>
    </rPh>
    <rPh sb="19" eb="21">
      <t>キュウキュウ</t>
    </rPh>
    <rPh sb="21" eb="23">
      <t>カンジャ</t>
    </rPh>
    <rPh sb="24" eb="26">
      <t>ウケイレ</t>
    </rPh>
    <rPh sb="26" eb="28">
      <t>タイセイ</t>
    </rPh>
    <rPh sb="29" eb="31">
      <t>リンバン</t>
    </rPh>
    <rPh sb="31" eb="32">
      <t>トウ</t>
    </rPh>
    <rPh sb="35" eb="37">
      <t>カクホ</t>
    </rPh>
    <rPh sb="39" eb="42">
      <t>シチョウソン</t>
    </rPh>
    <rPh sb="43" eb="44">
      <t>タイ</t>
    </rPh>
    <rPh sb="46" eb="48">
      <t>トウガイ</t>
    </rPh>
    <rPh sb="48" eb="50">
      <t>タイセイ</t>
    </rPh>
    <rPh sb="50" eb="52">
      <t>カクホ</t>
    </rPh>
    <rPh sb="56" eb="59">
      <t>ウンエイヒ</t>
    </rPh>
    <rPh sb="60" eb="62">
      <t>ホジョ</t>
    </rPh>
    <phoneticPr fontId="13"/>
  </si>
  <si>
    <t>初期研修中および後期研修中などの若い医師向けに精神科救急についての研修を行うことで、精神科救急にたずさわる医師の育成を行う。</t>
    <phoneticPr fontId="13"/>
  </si>
  <si>
    <t>当初予算案
計上額（千円)</t>
    <rPh sb="0" eb="2">
      <t>トウショ</t>
    </rPh>
    <rPh sb="2" eb="4">
      <t>ヨサン</t>
    </rPh>
    <rPh sb="4" eb="5">
      <t>アン</t>
    </rPh>
    <rPh sb="6" eb="8">
      <t>ケイジョウ</t>
    </rPh>
    <rPh sb="8" eb="9">
      <t>ガク</t>
    </rPh>
    <rPh sb="10" eb="12">
      <t>センエン</t>
    </rPh>
    <phoneticPr fontId="16"/>
  </si>
  <si>
    <t>ＣＡＤ／ＣＡＭを使用した歯科技工の知識及び技術を習得させるとともに、最新の歯科技工に対応できる歯科技工士の育成のための研修会に係る経費に対し補助する。</t>
    <rPh sb="8" eb="10">
      <t>シヨウ</t>
    </rPh>
    <rPh sb="12" eb="14">
      <t>シカ</t>
    </rPh>
    <rPh sb="14" eb="16">
      <t>ギコウ</t>
    </rPh>
    <rPh sb="17" eb="19">
      <t>チシキ</t>
    </rPh>
    <rPh sb="19" eb="20">
      <t>オヨ</t>
    </rPh>
    <rPh sb="21" eb="23">
      <t>ギジュツ</t>
    </rPh>
    <rPh sb="24" eb="26">
      <t>シュウトク</t>
    </rPh>
    <rPh sb="34" eb="36">
      <t>サイシン</t>
    </rPh>
    <rPh sb="37" eb="39">
      <t>シカ</t>
    </rPh>
    <rPh sb="39" eb="41">
      <t>ギコウ</t>
    </rPh>
    <rPh sb="42" eb="44">
      <t>タイオウ</t>
    </rPh>
    <rPh sb="47" eb="49">
      <t>シカ</t>
    </rPh>
    <rPh sb="49" eb="52">
      <t>ギコウシ</t>
    </rPh>
    <rPh sb="53" eb="55">
      <t>イクセイ</t>
    </rPh>
    <rPh sb="59" eb="62">
      <t>ケンシュウカイ</t>
    </rPh>
    <rPh sb="63" eb="64">
      <t>カカワ</t>
    </rPh>
    <rPh sb="65" eb="67">
      <t>ケイヒ</t>
    </rPh>
    <rPh sb="68" eb="69">
      <t>タイ</t>
    </rPh>
    <rPh sb="70" eb="72">
      <t>ホジョ</t>
    </rPh>
    <phoneticPr fontId="13"/>
  </si>
  <si>
    <t xml:space="preserve">訪問看護ネットワーク事業（訪問看護ステーションの機能強化）
</t>
    <phoneticPr fontId="16"/>
  </si>
  <si>
    <t>医療機関の勤務環境改善を促進するため大阪府医療勤務環境改善支援センター（仮称）を大阪府私立病院協会内に設置し、先進事例の情報収集や経営・勤務環境に関する調査分析、個別支援・フォローアップ、勤務環境改善マネジメントシステム手引書の周知等の事業を行う。</t>
    <rPh sb="40" eb="43">
      <t>オオサカフ</t>
    </rPh>
    <rPh sb="43" eb="45">
      <t>シリツ</t>
    </rPh>
    <rPh sb="45" eb="47">
      <t>ビョウイン</t>
    </rPh>
    <rPh sb="47" eb="49">
      <t>キョウカイ</t>
    </rPh>
    <rPh sb="49" eb="50">
      <t>ナイ</t>
    </rPh>
    <phoneticPr fontId="13"/>
  </si>
  <si>
    <t>大阪大学医学部</t>
    <rPh sb="0" eb="2">
      <t>オオサカ</t>
    </rPh>
    <rPh sb="2" eb="4">
      <t>ダイガク</t>
    </rPh>
    <rPh sb="4" eb="6">
      <t>イガク</t>
    </rPh>
    <rPh sb="6" eb="7">
      <t>ブ</t>
    </rPh>
    <phoneticPr fontId="16"/>
  </si>
  <si>
    <t>地域救急医療、災害医療、周産期医療及び小児救急を含む小児医療等の医療従事者の確保及びその他大阪府において必要な医療の確保に関する施策について調査審議する医療対策協議会を設置・運営する。</t>
    <rPh sb="0" eb="2">
      <t>チイキ</t>
    </rPh>
    <rPh sb="2" eb="4">
      <t>キュウキュウ</t>
    </rPh>
    <rPh sb="4" eb="6">
      <t>イリョウ</t>
    </rPh>
    <rPh sb="7" eb="9">
      <t>サイガイ</t>
    </rPh>
    <rPh sb="9" eb="11">
      <t>イリョウ</t>
    </rPh>
    <rPh sb="12" eb="15">
      <t>シュウサンキ</t>
    </rPh>
    <rPh sb="15" eb="17">
      <t>イリョウ</t>
    </rPh>
    <rPh sb="17" eb="18">
      <t>オヨ</t>
    </rPh>
    <rPh sb="19" eb="21">
      <t>ショウニ</t>
    </rPh>
    <rPh sb="21" eb="23">
      <t>キュウキュウ</t>
    </rPh>
    <rPh sb="24" eb="25">
      <t>フク</t>
    </rPh>
    <rPh sb="26" eb="28">
      <t>ショウニ</t>
    </rPh>
    <rPh sb="28" eb="30">
      <t>イリョウ</t>
    </rPh>
    <rPh sb="30" eb="31">
      <t>トウ</t>
    </rPh>
    <rPh sb="32" eb="34">
      <t>イリョウ</t>
    </rPh>
    <rPh sb="34" eb="37">
      <t>ジュウジシャ</t>
    </rPh>
    <rPh sb="38" eb="40">
      <t>カクホ</t>
    </rPh>
    <rPh sb="40" eb="41">
      <t>オヨ</t>
    </rPh>
    <rPh sb="44" eb="45">
      <t>タ</t>
    </rPh>
    <rPh sb="45" eb="48">
      <t>オオサカフ</t>
    </rPh>
    <rPh sb="52" eb="54">
      <t>ヒツヨウ</t>
    </rPh>
    <rPh sb="55" eb="57">
      <t>イリョウ</t>
    </rPh>
    <rPh sb="58" eb="60">
      <t>カクホ</t>
    </rPh>
    <rPh sb="61" eb="62">
      <t>カン</t>
    </rPh>
    <rPh sb="64" eb="66">
      <t>シサク</t>
    </rPh>
    <rPh sb="70" eb="72">
      <t>チョウサ</t>
    </rPh>
    <rPh sb="72" eb="74">
      <t>シンギ</t>
    </rPh>
    <rPh sb="76" eb="78">
      <t>イリョウ</t>
    </rPh>
    <rPh sb="78" eb="80">
      <t>タイサク</t>
    </rPh>
    <rPh sb="80" eb="83">
      <t>キョウギカイ</t>
    </rPh>
    <rPh sb="84" eb="86">
      <t>セッチ</t>
    </rPh>
    <rPh sb="87" eb="89">
      <t>ウンエイ</t>
    </rPh>
    <phoneticPr fontId="16"/>
  </si>
  <si>
    <t>②</t>
    <phoneticPr fontId="14"/>
  </si>
  <si>
    <t>③</t>
    <phoneticPr fontId="14"/>
  </si>
  <si>
    <t>２－１</t>
    <phoneticPr fontId="14"/>
  </si>
  <si>
    <t>２－２</t>
    <phoneticPr fontId="14"/>
  </si>
  <si>
    <t>複数の訪問看護ステーションや訪問看護と介護、医療機関等が相互に連携する事業を支援・強化することにより、訪問看護の安定的な供給を実現し、もって訪問看護サービスの向上を図ることを目的とする。
■訪問看護ネットワーク事業</t>
    <rPh sb="95" eb="97">
      <t>ホウモン</t>
    </rPh>
    <rPh sb="97" eb="99">
      <t>カンゴ</t>
    </rPh>
    <rPh sb="105" eb="107">
      <t>ジギョウ</t>
    </rPh>
    <phoneticPr fontId="16"/>
  </si>
  <si>
    <t>■実施調査事業</t>
    <rPh sb="1" eb="3">
      <t>ジッシ</t>
    </rPh>
    <rPh sb="3" eb="5">
      <t>チョウサ</t>
    </rPh>
    <rPh sb="5" eb="7">
      <t>ジギョウ</t>
    </rPh>
    <phoneticPr fontId="14"/>
  </si>
  <si>
    <t>15－１</t>
    <phoneticPr fontId="14"/>
  </si>
  <si>
    <t>15－２</t>
  </si>
  <si>
    <t>16－１</t>
    <phoneticPr fontId="14"/>
  </si>
  <si>
    <t>16－２</t>
  </si>
  <si>
    <t>16－３</t>
  </si>
  <si>
    <t>16－４</t>
  </si>
  <si>
    <t>在宅医療・介護サービスの提供体制の充実、安定的な供給を図るための、訪問看護師の人材確保や資質向上、定着支援に関連する業務の委託及び補助を行う。
■看護学生インターンシップ</t>
    <rPh sb="73" eb="75">
      <t>カンゴ</t>
    </rPh>
    <rPh sb="75" eb="77">
      <t>ガクセイ</t>
    </rPh>
    <phoneticPr fontId="13"/>
  </si>
  <si>
    <t>■訪問看護実施研修事業</t>
    <rPh sb="1" eb="3">
      <t>ホウモン</t>
    </rPh>
    <rPh sb="3" eb="5">
      <t>カンゴ</t>
    </rPh>
    <rPh sb="5" eb="7">
      <t>ジッシ</t>
    </rPh>
    <rPh sb="7" eb="9">
      <t>ケンシュウ</t>
    </rPh>
    <rPh sb="9" eb="11">
      <t>ジギョウ</t>
    </rPh>
    <phoneticPr fontId="14"/>
  </si>
  <si>
    <t>■訪問看護ステーション・医療機関勤務の看護師等の相互研修</t>
    <rPh sb="1" eb="3">
      <t>ホウモン</t>
    </rPh>
    <rPh sb="3" eb="5">
      <t>カンゴ</t>
    </rPh>
    <rPh sb="12" eb="14">
      <t>イリョウ</t>
    </rPh>
    <rPh sb="14" eb="16">
      <t>キカン</t>
    </rPh>
    <rPh sb="16" eb="18">
      <t>キンム</t>
    </rPh>
    <rPh sb="19" eb="22">
      <t>カンゴシ</t>
    </rPh>
    <rPh sb="22" eb="23">
      <t>トウ</t>
    </rPh>
    <rPh sb="24" eb="26">
      <t>ソウゴ</t>
    </rPh>
    <rPh sb="26" eb="28">
      <t>ケンシュウ</t>
    </rPh>
    <phoneticPr fontId="14"/>
  </si>
  <si>
    <t>■訪問看護実践研修</t>
    <rPh sb="1" eb="3">
      <t>ホウモン</t>
    </rPh>
    <rPh sb="3" eb="5">
      <t>カンゴ</t>
    </rPh>
    <rPh sb="5" eb="7">
      <t>ジッセン</t>
    </rPh>
    <rPh sb="7" eb="9">
      <t>ケンシュウ</t>
    </rPh>
    <phoneticPr fontId="14"/>
  </si>
  <si>
    <t>■訪問看護師階層別研修</t>
    <rPh sb="1" eb="3">
      <t>ホウモン</t>
    </rPh>
    <rPh sb="3" eb="5">
      <t>カンゴ</t>
    </rPh>
    <rPh sb="5" eb="6">
      <t>シ</t>
    </rPh>
    <rPh sb="6" eb="9">
      <t>カイソウベツ</t>
    </rPh>
    <rPh sb="9" eb="11">
      <t>ケンシュウ</t>
    </rPh>
    <phoneticPr fontId="14"/>
  </si>
  <si>
    <t>■訪問看護師産休等代替職員確保支援事業</t>
    <rPh sb="1" eb="3">
      <t>ホウモン</t>
    </rPh>
    <rPh sb="3" eb="5">
      <t>カンゴ</t>
    </rPh>
    <rPh sb="5" eb="6">
      <t>シ</t>
    </rPh>
    <rPh sb="6" eb="8">
      <t>サンキュウ</t>
    </rPh>
    <rPh sb="8" eb="9">
      <t>トウ</t>
    </rPh>
    <rPh sb="9" eb="11">
      <t>ダイタイ</t>
    </rPh>
    <rPh sb="11" eb="13">
      <t>ショクイン</t>
    </rPh>
    <rPh sb="13" eb="15">
      <t>カクホ</t>
    </rPh>
    <rPh sb="15" eb="17">
      <t>シエン</t>
    </rPh>
    <rPh sb="17" eb="19">
      <t>ジギョウ</t>
    </rPh>
    <phoneticPr fontId="14"/>
  </si>
  <si>
    <t>16－５</t>
  </si>
  <si>
    <t>16－６</t>
  </si>
  <si>
    <t xml:space="preserve">看護の質の向上及び離職防止を図ることを目的に、病院等が新人看護職員等に基本的な実践能力を獲得させるための研修に要する費用や看護職員の養成に携わる者、看護師等養成所の実習施設で実習指導者の任ある者に必要な知識・技術を修得させるための講習会の委託及び事業の実施に要する費用に対し補助する。
</t>
    <phoneticPr fontId="13"/>
  </si>
  <si>
    <t>■総合ICT化事業</t>
    <phoneticPr fontId="14"/>
  </si>
  <si>
    <t>看護職員の養成・確保と資質の向上を促進し、保健医療に対する府民ニーズの複雑多様化、看護職員の需要増などに対応するための、ナースセンターで行う無料職業紹介や各種講習会の開催等、潜在看護職員の復職支援に必要な経費及び看護職員等の人材確保、定着に向け、省力化・効率化を図るための、総合的なICT化推進に必要な経費に対し補助する。
■ナースセンター事業</t>
    <phoneticPr fontId="13"/>
  </si>
  <si>
    <t xml:space="preserve">高齢化の進展や疾病構造の変化など医療をとりまく環境の変化に対応した、二次救急医療を支える人材を確保するため、救急研修拠点施設を中心に、医師の救急初期診療能力の資質向上を図る体制を立ち上げる。
</t>
    <phoneticPr fontId="16"/>
  </si>
  <si>
    <t xml:space="preserve">■地域医療連携強化事業
</t>
    <rPh sb="1" eb="3">
      <t>チイキ</t>
    </rPh>
    <rPh sb="3" eb="5">
      <t>イリョウ</t>
    </rPh>
    <rPh sb="5" eb="7">
      <t>レンケイ</t>
    </rPh>
    <rPh sb="7" eb="9">
      <t>キョウカ</t>
    </rPh>
    <rPh sb="9" eb="11">
      <t>ジギョウ</t>
    </rPh>
    <phoneticPr fontId="14"/>
  </si>
  <si>
    <t>30</t>
    <phoneticPr fontId="16"/>
  </si>
  <si>
    <t>31</t>
    <phoneticPr fontId="14"/>
  </si>
  <si>
    <t xml:space="preserve">各医療機関の勤務環境改善や再就業促進の取組への支援（医療クラーク、ICTシステム導入、院内保育所整備・運営等）（補助要件は従来補助と同様）
・病院内保育所施設整備費補助事業
</t>
    <phoneticPr fontId="16"/>
  </si>
  <si>
    <t>・病院内保育所運営費補助事業</t>
    <phoneticPr fontId="14"/>
  </si>
  <si>
    <t xml:space="preserve">看護職員をはじめとする医療従事者の働きやすい環境を整え、その定着を図るための、府内病院、診療所における病院内保育所の新築、増改築又は改修等に要する費用や看護師宿舎及びナースステーション等の看護師勤務環境改善施設整備に要する費用に対し補助する。
</t>
    <phoneticPr fontId="13"/>
  </si>
  <si>
    <t xml:space="preserve">夜勤等で一般の保育所を利用できない看護師等が安心・継続して仕事を続けることができ、看護職員をはじめとする医療従事者の定着が図られるようにするための、医療従事者の乳幼児を預かる府内病院内保育所の運営に要する保育士等の人件費等に対し補助する。
※補助対象を国公立まで拡充するとともに、新たに近隣の院内保育所がない病院の乳幼児を預かった場合の加算措置を実施
</t>
    <phoneticPr fontId="14"/>
  </si>
  <si>
    <t xml:space="preserve">看護師等養成所における教育内容の向上を図るための体制整備（補助要件は従来補助と同様）
・看護師等養成所施設整備事業
</t>
    <phoneticPr fontId="16"/>
  </si>
  <si>
    <t>34</t>
    <phoneticPr fontId="16"/>
  </si>
  <si>
    <t>35</t>
    <phoneticPr fontId="14"/>
  </si>
  <si>
    <t>保健師、助産師、看護師養成所における教育内容の充実を図り、看護サービスの向上と看護職員の定着対策の推進のための、養成所施設整備費係る経費の一部に対し国公立病院にまで拡充し補助する。</t>
    <rPh sb="0" eb="3">
      <t>ホケンシ</t>
    </rPh>
    <rPh sb="4" eb="7">
      <t>ジョサンシ</t>
    </rPh>
    <rPh sb="8" eb="11">
      <t>カンゴシ</t>
    </rPh>
    <rPh sb="11" eb="14">
      <t>ヨウセイジョ</t>
    </rPh>
    <rPh sb="18" eb="20">
      <t>キョウイク</t>
    </rPh>
    <rPh sb="20" eb="22">
      <t>ナイヨウ</t>
    </rPh>
    <rPh sb="23" eb="25">
      <t>ジュウジツ</t>
    </rPh>
    <rPh sb="26" eb="27">
      <t>ハカ</t>
    </rPh>
    <rPh sb="29" eb="31">
      <t>カンゴ</t>
    </rPh>
    <rPh sb="36" eb="38">
      <t>コウジョウ</t>
    </rPh>
    <rPh sb="39" eb="41">
      <t>カンゴ</t>
    </rPh>
    <rPh sb="41" eb="43">
      <t>ショクイン</t>
    </rPh>
    <rPh sb="44" eb="46">
      <t>テイチャク</t>
    </rPh>
    <rPh sb="46" eb="48">
      <t>タイサク</t>
    </rPh>
    <rPh sb="49" eb="51">
      <t>スイシン</t>
    </rPh>
    <rPh sb="64" eb="65">
      <t>カカワ</t>
    </rPh>
    <rPh sb="66" eb="68">
      <t>ケイヒ</t>
    </rPh>
    <rPh sb="69" eb="71">
      <t>イチブ</t>
    </rPh>
    <rPh sb="72" eb="73">
      <t>タイ</t>
    </rPh>
    <rPh sb="74" eb="77">
      <t>コッコウリツ</t>
    </rPh>
    <rPh sb="77" eb="79">
      <t>ビョウイン</t>
    </rPh>
    <rPh sb="82" eb="84">
      <t>カクジュウ</t>
    </rPh>
    <rPh sb="85" eb="87">
      <t>ホジョ</t>
    </rPh>
    <phoneticPr fontId="13"/>
  </si>
  <si>
    <t>保健師、助産師、看護師養成所における教育内容の充実を図り、看護サービスの向上と看護職員の定着対策の推進のための、養成所運営費に係る経費の一部に対し国公立病院にまで拡充し補助する。</t>
    <phoneticPr fontId="14"/>
  </si>
  <si>
    <t>①～③から選択</t>
    <rPh sb="5" eb="7">
      <t>センタク</t>
    </rPh>
    <phoneticPr fontId="14"/>
  </si>
  <si>
    <t>既に契約・交付決定を行い執行が確定している額・・Ａ</t>
    <rPh sb="0" eb="1">
      <t>スデ</t>
    </rPh>
    <rPh sb="2" eb="4">
      <t>ケイヤク</t>
    </rPh>
    <rPh sb="5" eb="7">
      <t>コウフ</t>
    </rPh>
    <rPh sb="7" eb="9">
      <t>ケッテイ</t>
    </rPh>
    <rPh sb="10" eb="11">
      <t>オコナ</t>
    </rPh>
    <rPh sb="12" eb="14">
      <t>シッコウ</t>
    </rPh>
    <rPh sb="15" eb="17">
      <t>カクテイ</t>
    </rPh>
    <rPh sb="21" eb="22">
      <t>ガク</t>
    </rPh>
    <phoneticPr fontId="14"/>
  </si>
  <si>
    <t>①１－１</t>
  </si>
  <si>
    <t>①１－１</t>
    <phoneticPr fontId="14"/>
  </si>
  <si>
    <t>①１－２</t>
  </si>
  <si>
    <t>①１－２</t>
    <phoneticPr fontId="14"/>
  </si>
  <si>
    <t>担当Ｇ</t>
    <rPh sb="0" eb="2">
      <t>タントウ</t>
    </rPh>
    <phoneticPr fontId="14"/>
  </si>
  <si>
    <t>医事Ｇ</t>
    <rPh sb="0" eb="2">
      <t>イジ</t>
    </rPh>
    <phoneticPr fontId="14"/>
  </si>
  <si>
    <t>がん対策Ｇ</t>
    <rPh sb="2" eb="4">
      <t>タイサク</t>
    </rPh>
    <phoneticPr fontId="14"/>
  </si>
  <si>
    <t>地域医療推進Ｇ</t>
    <rPh sb="0" eb="2">
      <t>チイキ</t>
    </rPh>
    <rPh sb="2" eb="4">
      <t>イリョウ</t>
    </rPh>
    <rPh sb="4" eb="6">
      <t>スイシン</t>
    </rPh>
    <phoneticPr fontId="14"/>
  </si>
  <si>
    <t>ライフサイエンス課</t>
    <rPh sb="8" eb="9">
      <t>カ</t>
    </rPh>
    <phoneticPr fontId="14"/>
  </si>
  <si>
    <t>精神保健Ｇ</t>
    <rPh sb="0" eb="2">
      <t>セイシン</t>
    </rPh>
    <rPh sb="2" eb="4">
      <t>ホケン</t>
    </rPh>
    <phoneticPr fontId="14"/>
  </si>
  <si>
    <t>生歯栄Ｇ</t>
    <rPh sb="0" eb="1">
      <t>セイ</t>
    </rPh>
    <rPh sb="1" eb="2">
      <t>ハ</t>
    </rPh>
    <rPh sb="2" eb="3">
      <t>エイ</t>
    </rPh>
    <phoneticPr fontId="14"/>
  </si>
  <si>
    <t>薬務課</t>
    <rPh sb="0" eb="3">
      <t>ヤクムカ</t>
    </rPh>
    <phoneticPr fontId="14"/>
  </si>
  <si>
    <t>看護Ｇ</t>
    <rPh sb="0" eb="2">
      <t>カンゴ</t>
    </rPh>
    <phoneticPr fontId="14"/>
  </si>
  <si>
    <t>母子Ｇ</t>
    <rPh sb="0" eb="2">
      <t>ボシ</t>
    </rPh>
    <phoneticPr fontId="14"/>
  </si>
  <si>
    <t>疾病対策Ｇ</t>
    <rPh sb="0" eb="2">
      <t>シッペイ</t>
    </rPh>
    <rPh sb="2" eb="4">
      <t>タイサク</t>
    </rPh>
    <phoneticPr fontId="14"/>
  </si>
  <si>
    <t>救急・災害医療Ｇ</t>
    <rPh sb="0" eb="2">
      <t>キュウキュウ</t>
    </rPh>
    <rPh sb="3" eb="5">
      <t>サイガイ</t>
    </rPh>
    <rPh sb="5" eb="7">
      <t>イリョウ</t>
    </rPh>
    <phoneticPr fontId="14"/>
  </si>
  <si>
    <t>③</t>
  </si>
  <si>
    <t>ＨＩＶ感染者の多様な医療ニーズに対応できる地域医療体制構築事業</t>
    <phoneticPr fontId="16"/>
  </si>
  <si>
    <t>　</t>
    <phoneticPr fontId="16"/>
  </si>
  <si>
    <t>感染症Ｇ</t>
    <rPh sb="0" eb="3">
      <t>カンセンショウ</t>
    </rPh>
    <phoneticPr fontId="14"/>
  </si>
  <si>
    <t>②</t>
  </si>
  <si>
    <t>在宅療養における栄養ケア事業</t>
  </si>
  <si>
    <t>22-1</t>
  </si>
  <si>
    <t>－</t>
  </si>
  <si>
    <t>在宅療養者の食生活改善等に資するため、市町村、地域の医療機関、訪問看護ステーション、地域の管理栄養士、市町村食生活改善推進協議会等による連絡会議等において地域で栄養ケアを実施するための必要な検討を行い、在宅療養における栄養ケア体制の連携推進を図るとともに、在宅栄養ケアスタッフ研修会の開催及び各地域での在宅療養者への栄養ケアサービスをモデル実施する。</t>
  </si>
  <si>
    <t>22-2</t>
  </si>
  <si>
    <t>〃</t>
  </si>
  <si>
    <t>■在宅栄養ケアスタッフ研修会・栄養ケアサービスのモデル事業の実施</t>
    <rPh sb="1" eb="3">
      <t>ザイタク</t>
    </rPh>
    <rPh sb="3" eb="5">
      <t>エイヨウ</t>
    </rPh>
    <rPh sb="11" eb="14">
      <t>ケンシュウカイ</t>
    </rPh>
    <rPh sb="15" eb="17">
      <t>エイヨウ</t>
    </rPh>
    <rPh sb="27" eb="29">
      <t>ジギョウ</t>
    </rPh>
    <rPh sb="30" eb="32">
      <t>ジッシ</t>
    </rPh>
    <phoneticPr fontId="14"/>
  </si>
  <si>
    <t>一般財源へ</t>
    <rPh sb="0" eb="2">
      <t>イッパン</t>
    </rPh>
    <rPh sb="2" eb="4">
      <t>ザイゲン</t>
    </rPh>
    <phoneticPr fontId="14"/>
  </si>
  <si>
    <t>・救急搬送・受入体制強化事業</t>
    <phoneticPr fontId="14"/>
  </si>
  <si>
    <t xml:space="preserve">・救急搬送患者受入促進事業(一般財源振り替え分)
</t>
    <rPh sb="14" eb="16">
      <t>イッパン</t>
    </rPh>
    <rPh sb="16" eb="18">
      <t>ザイゲン</t>
    </rPh>
    <rPh sb="18" eb="19">
      <t>フ</t>
    </rPh>
    <rPh sb="20" eb="21">
      <t>カ</t>
    </rPh>
    <rPh sb="22" eb="23">
      <t>ブン</t>
    </rPh>
    <phoneticPr fontId="14"/>
  </si>
  <si>
    <t>27基金配分額</t>
    <rPh sb="2" eb="4">
      <t>キキン</t>
    </rPh>
    <rPh sb="4" eb="6">
      <t>ハイブン</t>
    </rPh>
    <rPh sb="6" eb="7">
      <t>ガク</t>
    </rPh>
    <phoneticPr fontId="14"/>
  </si>
  <si>
    <t>26年度残額</t>
    <rPh sb="2" eb="4">
      <t>ネンド</t>
    </rPh>
    <rPh sb="4" eb="6">
      <t>ザンガク</t>
    </rPh>
    <phoneticPr fontId="14"/>
  </si>
  <si>
    <t xml:space="preserve">
がん診療拠点病院（国・府医指定）が行うがんの医療機器（放射線治療機器等）及び臨床検査機器等の整備や外来化学療法室等の整備に伴う施設設備整備費に対し支援する。地域における関係機関間の連携体制強化のため会議や検討会等を開催するがん診療拠点病院に対し支援する。また、圏域内での地域連携クリティカルパス運用や在宅緩和医療を含む緩和医療提供体制等を構築するために各圏域に設置している「がん医療ネットワーク協議会」の運営や活動に必要な経費を支援する。
■がん医療提供体制充実強化事業</t>
    <phoneticPr fontId="16"/>
  </si>
  <si>
    <t>★</t>
    <phoneticPr fontId="14"/>
  </si>
  <si>
    <t>在宅医療介護ＩＣＴ連携整備事業</t>
    <rPh sb="0" eb="2">
      <t>ザイタク</t>
    </rPh>
    <rPh sb="2" eb="4">
      <t>イリョウ</t>
    </rPh>
    <rPh sb="4" eb="6">
      <t>カイゴ</t>
    </rPh>
    <rPh sb="9" eb="11">
      <t>レンケイ</t>
    </rPh>
    <rPh sb="11" eb="13">
      <t>セイビ</t>
    </rPh>
    <rPh sb="13" eb="15">
      <t>ジギョウ</t>
    </rPh>
    <phoneticPr fontId="14"/>
  </si>
  <si>
    <t>平成26年度計画事業Ｈ２６～Ｈ２９</t>
    <rPh sb="0" eb="2">
      <t>ヘイセイ</t>
    </rPh>
    <rPh sb="4" eb="6">
      <t>ネンド</t>
    </rPh>
    <rPh sb="6" eb="8">
      <t>ケイカク</t>
    </rPh>
    <rPh sb="8" eb="10">
      <t>ジギョウ</t>
    </rPh>
    <phoneticPr fontId="14"/>
  </si>
  <si>
    <t>★</t>
    <phoneticPr fontId="14"/>
  </si>
  <si>
    <t>２７</t>
    <phoneticPr fontId="14"/>
  </si>
  <si>
    <t>在宅歯科医療機器整備事業</t>
    <rPh sb="0" eb="2">
      <t>ザイタク</t>
    </rPh>
    <rPh sb="2" eb="4">
      <t>シカ</t>
    </rPh>
    <rPh sb="4" eb="6">
      <t>イリョウ</t>
    </rPh>
    <rPh sb="6" eb="8">
      <t>キキ</t>
    </rPh>
    <rPh sb="8" eb="10">
      <t>セイビ</t>
    </rPh>
    <rPh sb="10" eb="12">
      <t>ジギョウ</t>
    </rPh>
    <phoneticPr fontId="14"/>
  </si>
  <si>
    <t>平成26年度計画事業Ｈ２６～Ｈ２７</t>
    <phoneticPr fontId="14"/>
  </si>
  <si>
    <t>歯科衛生士養成支援事業</t>
    <rPh sb="0" eb="2">
      <t>シカ</t>
    </rPh>
    <rPh sb="2" eb="5">
      <t>エイセイシ</t>
    </rPh>
    <rPh sb="5" eb="7">
      <t>ヨウセイ</t>
    </rPh>
    <rPh sb="7" eb="9">
      <t>シエン</t>
    </rPh>
    <rPh sb="9" eb="11">
      <t>ジギョウ</t>
    </rPh>
    <phoneticPr fontId="14"/>
  </si>
  <si>
    <t>27基金額</t>
    <rPh sb="2" eb="4">
      <t>キキン</t>
    </rPh>
    <rPh sb="4" eb="5">
      <t>ガク</t>
    </rPh>
    <phoneticPr fontId="14"/>
  </si>
  <si>
    <t>26基金補てん</t>
    <rPh sb="2" eb="4">
      <t>キキン</t>
    </rPh>
    <rPh sb="4" eb="5">
      <t>ホ</t>
    </rPh>
    <phoneticPr fontId="14"/>
  </si>
  <si>
    <t>生歯栄Ｇ</t>
    <rPh sb="0" eb="1">
      <t>ナマ</t>
    </rPh>
    <rPh sb="1" eb="2">
      <t>ハ</t>
    </rPh>
    <rPh sb="2" eb="3">
      <t>エイ</t>
    </rPh>
    <phoneticPr fontId="14"/>
  </si>
  <si>
    <t>平成27年度地域医療介護総合確保基金内示を受けた事業量精査一覧</t>
    <rPh sb="0" eb="2">
      <t>ヘイセイ</t>
    </rPh>
    <rPh sb="4" eb="6">
      <t>ネンド</t>
    </rPh>
    <rPh sb="6" eb="8">
      <t>チイキ</t>
    </rPh>
    <rPh sb="8" eb="10">
      <t>イリョウ</t>
    </rPh>
    <rPh sb="10" eb="12">
      <t>カイゴ</t>
    </rPh>
    <rPh sb="12" eb="14">
      <t>ソウゴウ</t>
    </rPh>
    <rPh sb="14" eb="16">
      <t>カクホ</t>
    </rPh>
    <rPh sb="16" eb="18">
      <t>キキン</t>
    </rPh>
    <rPh sb="18" eb="20">
      <t>ナイジ</t>
    </rPh>
    <rPh sb="21" eb="22">
      <t>ウ</t>
    </rPh>
    <rPh sb="24" eb="26">
      <t>ジギョウ</t>
    </rPh>
    <rPh sb="26" eb="27">
      <t>リョウ</t>
    </rPh>
    <rPh sb="27" eb="29">
      <t>セイサ</t>
    </rPh>
    <rPh sb="29" eb="31">
      <t>イチラン</t>
    </rPh>
    <phoneticPr fontId="16"/>
  </si>
  <si>
    <t>第1回精査額</t>
    <rPh sb="0" eb="1">
      <t>ダイ</t>
    </rPh>
    <rPh sb="2" eb="3">
      <t>カイ</t>
    </rPh>
    <rPh sb="3" eb="5">
      <t>セイサ</t>
    </rPh>
    <rPh sb="5" eb="6">
      <t>ガク</t>
    </rPh>
    <phoneticPr fontId="14"/>
  </si>
  <si>
    <t>精査後削減額</t>
    <rPh sb="0" eb="2">
      <t>セイサ</t>
    </rPh>
    <rPh sb="2" eb="3">
      <t>ゴ</t>
    </rPh>
    <rPh sb="3" eb="6">
      <t>サクゲンガク</t>
    </rPh>
    <phoneticPr fontId="14"/>
  </si>
  <si>
    <t>H26年度計画の28年度分を一部利用</t>
    <rPh sb="3" eb="5">
      <t>ネンド</t>
    </rPh>
    <rPh sb="5" eb="7">
      <t>ケイカク</t>
    </rPh>
    <rPh sb="10" eb="12">
      <t>ネンド</t>
    </rPh>
    <rPh sb="12" eb="13">
      <t>フン</t>
    </rPh>
    <rPh sb="14" eb="16">
      <t>イチブ</t>
    </rPh>
    <rPh sb="16" eb="18">
      <t>リヨウ</t>
    </rPh>
    <phoneticPr fontId="14"/>
  </si>
  <si>
    <t>26年度計画27年度実施額精査による余裕額</t>
    <rPh sb="2" eb="4">
      <t>ネンド</t>
    </rPh>
    <rPh sb="4" eb="6">
      <t>ケイカク</t>
    </rPh>
    <rPh sb="8" eb="10">
      <t>ネンド</t>
    </rPh>
    <rPh sb="10" eb="12">
      <t>ジッシ</t>
    </rPh>
    <rPh sb="12" eb="13">
      <t>ガク</t>
    </rPh>
    <rPh sb="13" eb="15">
      <t>セイサ</t>
    </rPh>
    <rPh sb="18" eb="20">
      <t>ヨユウ</t>
    </rPh>
    <rPh sb="20" eb="21">
      <t>ガク</t>
    </rPh>
    <phoneticPr fontId="14"/>
  </si>
  <si>
    <t>第2回検討予定へ</t>
    <rPh sb="0" eb="1">
      <t>ダイ</t>
    </rPh>
    <rPh sb="2" eb="3">
      <t>カイ</t>
    </rPh>
    <rPh sb="3" eb="5">
      <t>ケントウ</t>
    </rPh>
    <rPh sb="5" eb="7">
      <t>ヨテイ</t>
    </rPh>
    <phoneticPr fontId="14"/>
  </si>
  <si>
    <t>残額</t>
    <rPh sb="0" eb="2">
      <t>ザンガク</t>
    </rPh>
    <phoneticPr fontId="14"/>
  </si>
  <si>
    <t>H26年度計画の28年度分</t>
    <rPh sb="3" eb="5">
      <t>ネンド</t>
    </rPh>
    <rPh sb="5" eb="7">
      <t>ケイカク</t>
    </rPh>
    <rPh sb="10" eb="13">
      <t>ネンドブン</t>
    </rPh>
    <phoneticPr fontId="14"/>
  </si>
  <si>
    <t>H26年度計画の2７年度分を利用</t>
    <rPh sb="10" eb="12">
      <t>ネンド</t>
    </rPh>
    <rPh sb="12" eb="13">
      <t>フン</t>
    </rPh>
    <rPh sb="14" eb="16">
      <t>リヨウ</t>
    </rPh>
    <phoneticPr fontId="14"/>
  </si>
  <si>
    <t>①＋α</t>
    <phoneticPr fontId="14"/>
  </si>
  <si>
    <t>α
うちＨ２6計画計上分</t>
    <rPh sb="7" eb="9">
      <t>ケイカク</t>
    </rPh>
    <rPh sb="9" eb="11">
      <t>ケイジョウ</t>
    </rPh>
    <rPh sb="11" eb="12">
      <t>ブン</t>
    </rPh>
    <phoneticPr fontId="14"/>
  </si>
  <si>
    <t>②
①を再精査した額</t>
    <rPh sb="4" eb="5">
      <t>サイ</t>
    </rPh>
    <rPh sb="5" eb="7">
      <t>セイサ</t>
    </rPh>
    <rPh sb="9" eb="10">
      <t>ガク</t>
    </rPh>
    <phoneticPr fontId="14"/>
  </si>
  <si>
    <t>①－②
再精査後
基金削減額</t>
    <rPh sb="4" eb="5">
      <t>サイ</t>
    </rPh>
    <rPh sb="5" eb="7">
      <t>セイサ</t>
    </rPh>
    <rPh sb="7" eb="8">
      <t>ゴ</t>
    </rPh>
    <rPh sb="9" eb="11">
      <t>キキン</t>
    </rPh>
    <rPh sb="11" eb="14">
      <t>サクゲンガク</t>
    </rPh>
    <phoneticPr fontId="14"/>
  </si>
  <si>
    <t>β
αを再精査した額</t>
    <rPh sb="4" eb="5">
      <t>サイ</t>
    </rPh>
    <rPh sb="5" eb="7">
      <t>セイサ</t>
    </rPh>
    <rPh sb="9" eb="10">
      <t>ガク</t>
    </rPh>
    <phoneticPr fontId="14"/>
  </si>
  <si>
    <t>β―α
再精査後
基金削減額</t>
    <phoneticPr fontId="14"/>
  </si>
  <si>
    <t xml:space="preserve">後方支援機関への搬送体制の整備
・救急搬送患者受入促進事業
</t>
    <phoneticPr fontId="16"/>
  </si>
  <si>
    <t>・看護師等養成所運営費補助事業</t>
    <phoneticPr fontId="14"/>
  </si>
  <si>
    <t>離職防止を始めとする看護職員の確保対策（補助要件は従来補助と同様）
・ナースセンター事業・総合ICT化事業</t>
    <phoneticPr fontId="16"/>
  </si>
  <si>
    <t>n</t>
    <phoneticPr fontId="14"/>
  </si>
  <si>
    <t>40－１</t>
    <phoneticPr fontId="14"/>
  </si>
  <si>
    <t>４０－２</t>
    <phoneticPr fontId="14"/>
  </si>
  <si>
    <t>４０－３</t>
    <phoneticPr fontId="14"/>
  </si>
  <si>
    <t>42－１</t>
    <phoneticPr fontId="14"/>
  </si>
  <si>
    <t>４２－２</t>
    <phoneticPr fontId="14"/>
  </si>
  <si>
    <t>減額理由</t>
    <rPh sb="0" eb="2">
      <t>ゲンガク</t>
    </rPh>
    <rPh sb="2" eb="4">
      <t>リユウ</t>
    </rPh>
    <phoneticPr fontId="14"/>
  </si>
  <si>
    <t>他事業額との調整により減額</t>
    <rPh sb="0" eb="1">
      <t>タ</t>
    </rPh>
    <rPh sb="1" eb="3">
      <t>ジギョウ</t>
    </rPh>
    <rPh sb="3" eb="4">
      <t>ガク</t>
    </rPh>
    <rPh sb="6" eb="8">
      <t>チョウセイ</t>
    </rPh>
    <rPh sb="11" eb="13">
      <t>ゲンガク</t>
    </rPh>
    <phoneticPr fontId="14"/>
  </si>
  <si>
    <t>がん診療施設設備整備事業（補助要件は従来補助と同様）</t>
    <phoneticPr fontId="16"/>
  </si>
  <si>
    <t>がん診療施設設備整備事業（補助要件は従来補助と同様）に乗り換え</t>
    <rPh sb="27" eb="28">
      <t>ノ</t>
    </rPh>
    <rPh sb="29" eb="30">
      <t>カ</t>
    </rPh>
    <phoneticPr fontId="14"/>
  </si>
  <si>
    <t>実施月数の減のため。また、実施予定箇所数について予定より26年度で達成した箇所数が多かったため、事業対象箇所数が減少した。</t>
    <rPh sb="0" eb="2">
      <t>ジッシ</t>
    </rPh>
    <rPh sb="2" eb="4">
      <t>ツキスウ</t>
    </rPh>
    <rPh sb="5" eb="6">
      <t>ゲン</t>
    </rPh>
    <rPh sb="13" eb="15">
      <t>ジッシ</t>
    </rPh>
    <rPh sb="15" eb="17">
      <t>ヨテイ</t>
    </rPh>
    <rPh sb="17" eb="19">
      <t>カショ</t>
    </rPh>
    <rPh sb="19" eb="20">
      <t>スウ</t>
    </rPh>
    <rPh sb="24" eb="26">
      <t>ヨテイ</t>
    </rPh>
    <rPh sb="30" eb="32">
      <t>ネンド</t>
    </rPh>
    <rPh sb="33" eb="35">
      <t>タッセイ</t>
    </rPh>
    <rPh sb="37" eb="39">
      <t>カショ</t>
    </rPh>
    <rPh sb="39" eb="40">
      <t>スウ</t>
    </rPh>
    <rPh sb="41" eb="42">
      <t>オオ</t>
    </rPh>
    <rPh sb="48" eb="50">
      <t>ジギョウ</t>
    </rPh>
    <rPh sb="50" eb="52">
      <t>タイショウ</t>
    </rPh>
    <rPh sb="52" eb="54">
      <t>カショ</t>
    </rPh>
    <rPh sb="54" eb="55">
      <t>カズ</t>
    </rPh>
    <rPh sb="56" eb="58">
      <t>ゲンショウ</t>
    </rPh>
    <phoneticPr fontId="14"/>
  </si>
  <si>
    <t>事業開始時期が遅かったため。また実績見合。大精協に調整済み</t>
    <rPh sb="0" eb="2">
      <t>ジギョウ</t>
    </rPh>
    <rPh sb="2" eb="4">
      <t>カイシ</t>
    </rPh>
    <rPh sb="4" eb="6">
      <t>ジキ</t>
    </rPh>
    <rPh sb="7" eb="8">
      <t>オソ</t>
    </rPh>
    <rPh sb="16" eb="18">
      <t>ジッセキ</t>
    </rPh>
    <rPh sb="18" eb="20">
      <t>ミア</t>
    </rPh>
    <rPh sb="21" eb="22">
      <t>ダイ</t>
    </rPh>
    <rPh sb="22" eb="23">
      <t>セイ</t>
    </rPh>
    <rPh sb="23" eb="24">
      <t>キョウ</t>
    </rPh>
    <rPh sb="25" eb="27">
      <t>チョウセイ</t>
    </rPh>
    <rPh sb="27" eb="28">
      <t>ズ</t>
    </rPh>
    <phoneticPr fontId="14"/>
  </si>
  <si>
    <t>実績見合。大精協に調整済み</t>
    <rPh sb="0" eb="2">
      <t>ジッセキ</t>
    </rPh>
    <rPh sb="2" eb="4">
      <t>ミアイ</t>
    </rPh>
    <rPh sb="5" eb="6">
      <t>ダイ</t>
    </rPh>
    <rPh sb="6" eb="7">
      <t>セイ</t>
    </rPh>
    <rPh sb="7" eb="8">
      <t>キョウ</t>
    </rPh>
    <rPh sb="9" eb="11">
      <t>チョウセイ</t>
    </rPh>
    <rPh sb="11" eb="12">
      <t>ズ</t>
    </rPh>
    <phoneticPr fontId="14"/>
  </si>
  <si>
    <t>シンポジウムの開催を取りやめ。希望者見合に箇所数を減少。医師会了解済み。</t>
    <rPh sb="7" eb="9">
      <t>カイサイ</t>
    </rPh>
    <rPh sb="10" eb="11">
      <t>ト</t>
    </rPh>
    <rPh sb="15" eb="18">
      <t>キボウシャ</t>
    </rPh>
    <rPh sb="18" eb="20">
      <t>ミアイ</t>
    </rPh>
    <rPh sb="21" eb="23">
      <t>カショ</t>
    </rPh>
    <rPh sb="23" eb="24">
      <t>スウ</t>
    </rPh>
    <rPh sb="25" eb="27">
      <t>ゲンショウ</t>
    </rPh>
    <rPh sb="28" eb="31">
      <t>イシカイ</t>
    </rPh>
    <rPh sb="31" eb="33">
      <t>リョウカイ</t>
    </rPh>
    <rPh sb="33" eb="34">
      <t>ズ</t>
    </rPh>
    <phoneticPr fontId="14"/>
  </si>
  <si>
    <t>研修講師である阪大の先生と協議の上、研修実施方法を一対一から複数に変更したため。研修対象人数に変更はなし。</t>
    <rPh sb="0" eb="2">
      <t>ケンシュウ</t>
    </rPh>
    <rPh sb="2" eb="4">
      <t>コウシ</t>
    </rPh>
    <rPh sb="7" eb="9">
      <t>ハンダイ</t>
    </rPh>
    <rPh sb="10" eb="12">
      <t>センセイ</t>
    </rPh>
    <rPh sb="13" eb="15">
      <t>キョウギ</t>
    </rPh>
    <rPh sb="16" eb="17">
      <t>ウエ</t>
    </rPh>
    <rPh sb="18" eb="20">
      <t>ケンシュウ</t>
    </rPh>
    <rPh sb="20" eb="22">
      <t>ジッシ</t>
    </rPh>
    <rPh sb="22" eb="24">
      <t>ホウホウ</t>
    </rPh>
    <rPh sb="25" eb="28">
      <t>イッタイイチ</t>
    </rPh>
    <rPh sb="30" eb="32">
      <t>フクスウ</t>
    </rPh>
    <rPh sb="33" eb="35">
      <t>ヘンコウ</t>
    </rPh>
    <rPh sb="40" eb="42">
      <t>ケンシュウ</t>
    </rPh>
    <rPh sb="42" eb="44">
      <t>タイショウ</t>
    </rPh>
    <rPh sb="44" eb="46">
      <t>ニンズウ</t>
    </rPh>
    <rPh sb="47" eb="49">
      <t>ヘンコウ</t>
    </rPh>
    <phoneticPr fontId="14"/>
  </si>
  <si>
    <t>事業の調整の関係で8月から事業開始。実施月数減のため、事業費減少、</t>
    <rPh sb="0" eb="2">
      <t>ジギョウ</t>
    </rPh>
    <rPh sb="3" eb="5">
      <t>チョウセイ</t>
    </rPh>
    <rPh sb="6" eb="8">
      <t>カンケイ</t>
    </rPh>
    <rPh sb="10" eb="11">
      <t>ガツ</t>
    </rPh>
    <rPh sb="13" eb="15">
      <t>ジギョウ</t>
    </rPh>
    <rPh sb="15" eb="17">
      <t>カイシ</t>
    </rPh>
    <rPh sb="18" eb="20">
      <t>ジッシ</t>
    </rPh>
    <rPh sb="20" eb="22">
      <t>ゲッスウ</t>
    </rPh>
    <rPh sb="22" eb="23">
      <t>ゲン</t>
    </rPh>
    <rPh sb="27" eb="30">
      <t>ジギョウヒ</t>
    </rPh>
    <rPh sb="30" eb="32">
      <t>ゲンショウ</t>
    </rPh>
    <phoneticPr fontId="14"/>
  </si>
  <si>
    <t>実績見合。補助単価減。大学には今後調整。</t>
    <rPh sb="0" eb="2">
      <t>ジッセキ</t>
    </rPh>
    <rPh sb="2" eb="4">
      <t>ミアイ</t>
    </rPh>
    <rPh sb="5" eb="7">
      <t>ホジョ</t>
    </rPh>
    <rPh sb="7" eb="9">
      <t>タンカ</t>
    </rPh>
    <rPh sb="9" eb="10">
      <t>ゲン</t>
    </rPh>
    <rPh sb="11" eb="13">
      <t>ダイガク</t>
    </rPh>
    <rPh sb="15" eb="17">
      <t>コンゴ</t>
    </rPh>
    <rPh sb="17" eb="19">
      <t>チョウセイ</t>
    </rPh>
    <phoneticPr fontId="14"/>
  </si>
  <si>
    <t>実施予定の病院辞退。来年度への計画見送り。</t>
    <rPh sb="0" eb="2">
      <t>ジッシ</t>
    </rPh>
    <rPh sb="2" eb="4">
      <t>ヨテイ</t>
    </rPh>
    <rPh sb="5" eb="7">
      <t>ビョウイン</t>
    </rPh>
    <rPh sb="7" eb="9">
      <t>ジタイ</t>
    </rPh>
    <rPh sb="10" eb="13">
      <t>ライネンド</t>
    </rPh>
    <rPh sb="15" eb="17">
      <t>ケイカク</t>
    </rPh>
    <rPh sb="17" eb="19">
      <t>ミオク</t>
    </rPh>
    <phoneticPr fontId="14"/>
  </si>
  <si>
    <t>当初見込んでいた公立病院の申請について、補助要件に合わず断念したため。</t>
    <rPh sb="0" eb="2">
      <t>トウショ</t>
    </rPh>
    <rPh sb="2" eb="4">
      <t>ミコ</t>
    </rPh>
    <rPh sb="8" eb="10">
      <t>コウリツ</t>
    </rPh>
    <rPh sb="10" eb="12">
      <t>ビョウイン</t>
    </rPh>
    <rPh sb="13" eb="15">
      <t>シンセイ</t>
    </rPh>
    <rPh sb="20" eb="22">
      <t>ホジョ</t>
    </rPh>
    <rPh sb="22" eb="24">
      <t>ヨウケン</t>
    </rPh>
    <rPh sb="25" eb="26">
      <t>ア</t>
    </rPh>
    <rPh sb="28" eb="30">
      <t>ダンネン</t>
    </rPh>
    <phoneticPr fontId="14"/>
  </si>
  <si>
    <t>当初見込んでいた施設整備計画額の減少。辞退等。</t>
    <rPh sb="0" eb="2">
      <t>トウショ</t>
    </rPh>
    <rPh sb="2" eb="4">
      <t>ミコ</t>
    </rPh>
    <rPh sb="8" eb="10">
      <t>シセツ</t>
    </rPh>
    <rPh sb="10" eb="12">
      <t>セイビ</t>
    </rPh>
    <rPh sb="12" eb="14">
      <t>ケイカク</t>
    </rPh>
    <rPh sb="14" eb="15">
      <t>ガク</t>
    </rPh>
    <rPh sb="16" eb="18">
      <t>ゲンショウ</t>
    </rPh>
    <rPh sb="19" eb="21">
      <t>ジタイ</t>
    </rPh>
    <rPh sb="21" eb="22">
      <t>トウ</t>
    </rPh>
    <phoneticPr fontId="14"/>
  </si>
  <si>
    <t>実績見合。</t>
    <rPh sb="0" eb="2">
      <t>ジッセキ</t>
    </rPh>
    <rPh sb="2" eb="4">
      <t>ミア</t>
    </rPh>
    <phoneticPr fontId="14"/>
  </si>
  <si>
    <t>システム改修のため、裁量がきく部分で削減。</t>
    <rPh sb="4" eb="6">
      <t>カイシュウ</t>
    </rPh>
    <rPh sb="10" eb="12">
      <t>サイリョウ</t>
    </rPh>
    <rPh sb="15" eb="17">
      <t>ブブン</t>
    </rPh>
    <rPh sb="18" eb="20">
      <t>サクゲン</t>
    </rPh>
    <phoneticPr fontId="14"/>
  </si>
  <si>
    <t>事業費精査。</t>
    <rPh sb="0" eb="3">
      <t>ジギョウヒ</t>
    </rPh>
    <rPh sb="3" eb="5">
      <t>セイサ</t>
    </rPh>
    <phoneticPr fontId="14"/>
  </si>
  <si>
    <t>補助対象大学数の減。</t>
    <rPh sb="0" eb="2">
      <t>ホジョ</t>
    </rPh>
    <rPh sb="2" eb="4">
      <t>タイショウ</t>
    </rPh>
    <rPh sb="4" eb="6">
      <t>ダイガク</t>
    </rPh>
    <rPh sb="6" eb="7">
      <t>スウ</t>
    </rPh>
    <rPh sb="8" eb="9">
      <t>ゲン</t>
    </rPh>
    <phoneticPr fontId="14"/>
  </si>
  <si>
    <t>補助上限</t>
    <rPh sb="0" eb="2">
      <t>ホジョ</t>
    </rPh>
    <rPh sb="2" eb="4">
      <t>ジョウゲン</t>
    </rPh>
    <phoneticPr fontId="14"/>
  </si>
  <si>
    <t xml:space="preserve">地域診療情報ネットワークの導入や拡大によって、圏域内に必要な医療機関の機能分化および病診連携の推進を図る。地域診療情報ネットワークの導入や拡充に必要な機器整備、工事費等の初期経費を支援する。
</t>
    <phoneticPr fontId="16"/>
  </si>
  <si>
    <t xml:space="preserve">急性期から回復期、在宅医療に至るまで、一連のサービスを地域において総合的に確保するため、病床の機能分化、連携を推進するための施設・設備の整備を行う。
</t>
    <rPh sb="0" eb="3">
      <t>キュウセイキ</t>
    </rPh>
    <rPh sb="5" eb="8">
      <t>カイフクキ</t>
    </rPh>
    <rPh sb="9" eb="11">
      <t>ザイタク</t>
    </rPh>
    <rPh sb="11" eb="13">
      <t>イリョウ</t>
    </rPh>
    <rPh sb="14" eb="15">
      <t>イタ</t>
    </rPh>
    <rPh sb="19" eb="21">
      <t>イチレン</t>
    </rPh>
    <rPh sb="27" eb="29">
      <t>チイキ</t>
    </rPh>
    <rPh sb="33" eb="36">
      <t>ソウゴウテキ</t>
    </rPh>
    <rPh sb="37" eb="39">
      <t>カクホ</t>
    </rPh>
    <rPh sb="44" eb="46">
      <t>ビョウショウ</t>
    </rPh>
    <rPh sb="47" eb="49">
      <t>キノウ</t>
    </rPh>
    <rPh sb="49" eb="51">
      <t>ブンカ</t>
    </rPh>
    <rPh sb="52" eb="54">
      <t>レンケイ</t>
    </rPh>
    <rPh sb="55" eb="57">
      <t>スイシン</t>
    </rPh>
    <rPh sb="62" eb="64">
      <t>シセツ</t>
    </rPh>
    <rPh sb="65" eb="67">
      <t>セツビ</t>
    </rPh>
    <rPh sb="68" eb="70">
      <t>セイビ</t>
    </rPh>
    <rPh sb="71" eb="72">
      <t>オコナ</t>
    </rPh>
    <phoneticPr fontId="16"/>
  </si>
  <si>
    <t>βに対する総事業費</t>
    <rPh sb="2" eb="3">
      <t>タイ</t>
    </rPh>
    <rPh sb="5" eb="6">
      <t>ソウ</t>
    </rPh>
    <rPh sb="6" eb="8">
      <t>ジギョウ</t>
    </rPh>
    <rPh sb="8" eb="9">
      <t>ヒ</t>
    </rPh>
    <phoneticPr fontId="14"/>
  </si>
  <si>
    <t>②に対する総事業費</t>
    <rPh sb="2" eb="3">
      <t>タイ</t>
    </rPh>
    <rPh sb="5" eb="6">
      <t>ソウ</t>
    </rPh>
    <rPh sb="6" eb="8">
      <t>ジギョウ</t>
    </rPh>
    <rPh sb="8" eb="9">
      <t>ヒ</t>
    </rPh>
    <phoneticPr fontId="14"/>
  </si>
  <si>
    <t>27基金額に対する総事業費</t>
    <rPh sb="2" eb="4">
      <t>キキン</t>
    </rPh>
    <rPh sb="4" eb="5">
      <t>ガク</t>
    </rPh>
    <rPh sb="6" eb="7">
      <t>タイ</t>
    </rPh>
    <rPh sb="9" eb="10">
      <t>ソウ</t>
    </rPh>
    <rPh sb="10" eb="12">
      <t>ジギョウ</t>
    </rPh>
    <rPh sb="12" eb="13">
      <t>ヒ</t>
    </rPh>
    <phoneticPr fontId="14"/>
  </si>
  <si>
    <t>平成27年度実施額全額基金</t>
    <rPh sb="0" eb="2">
      <t>ヘイセイ</t>
    </rPh>
    <rPh sb="4" eb="6">
      <t>ネンド</t>
    </rPh>
    <rPh sb="6" eb="8">
      <t>ジッシ</t>
    </rPh>
    <rPh sb="8" eb="9">
      <t>ガク</t>
    </rPh>
    <rPh sb="9" eb="11">
      <t>ゼンガク</t>
    </rPh>
    <rPh sb="11" eb="13">
      <t>キキン</t>
    </rPh>
    <phoneticPr fontId="14"/>
  </si>
  <si>
    <t>平成27年度実施額全額総事業費</t>
    <rPh sb="0" eb="2">
      <t>ヘイセイ</t>
    </rPh>
    <rPh sb="4" eb="6">
      <t>ネンド</t>
    </rPh>
    <rPh sb="6" eb="8">
      <t>ジッシ</t>
    </rPh>
    <rPh sb="8" eb="9">
      <t>ガク</t>
    </rPh>
    <rPh sb="9" eb="11">
      <t>ゼンガク</t>
    </rPh>
    <rPh sb="11" eb="15">
      <t>ソウジギョウヒ</t>
    </rPh>
    <phoneticPr fontId="14"/>
  </si>
  <si>
    <t>特に患者の負担が大きく体制構築に急務を要する透析医療機関等でＨＩＶ感染者の診療が可能な医療機関（協力医療機関）を把握する。協力医療機関へ研修を実施するとともに、ネットワーク化を行い、拠点病院の主治医等からの紹介依頼に対応できる体制を整備する。協力医療機関、拠点病院等との連絡会議を開催しネットワークのスムーズな運用を図る。</t>
    <phoneticPr fontId="16"/>
  </si>
  <si>
    <t>Ａ</t>
    <phoneticPr fontId="14"/>
  </si>
  <si>
    <t>Ｂ</t>
    <phoneticPr fontId="14"/>
  </si>
  <si>
    <t>今年度実施基金事業額</t>
    <rPh sb="0" eb="3">
      <t>コンネンド</t>
    </rPh>
    <rPh sb="3" eb="5">
      <t>ジッシ</t>
    </rPh>
    <rPh sb="5" eb="7">
      <t>キキン</t>
    </rPh>
    <rPh sb="7" eb="9">
      <t>ジギョウ</t>
    </rPh>
    <rPh sb="9" eb="10">
      <t>ガク</t>
    </rPh>
    <phoneticPr fontId="14"/>
  </si>
  <si>
    <t>Ｃ</t>
    <phoneticPr fontId="14"/>
  </si>
  <si>
    <t>Ｄ</t>
    <phoneticPr fontId="14"/>
  </si>
  <si>
    <t>Ｅ</t>
    <phoneticPr fontId="14"/>
  </si>
  <si>
    <t>Ｆ</t>
    <phoneticPr fontId="14"/>
  </si>
  <si>
    <t>Ｃ＋Ｄ＋Ｅ＋Ｆ＝Ｂ（4,346,377千円）</t>
    <rPh sb="19" eb="21">
      <t>センエン</t>
    </rPh>
    <phoneticPr fontId="14"/>
  </si>
  <si>
    <t>①
うちＨ２７計画計上分
）</t>
    <rPh sb="7" eb="9">
      <t>ケイカク</t>
    </rPh>
    <rPh sb="9" eb="11">
      <t>ケイジョウ</t>
    </rPh>
    <rPh sb="11" eb="12">
      <t>ブン</t>
    </rPh>
    <phoneticPr fontId="14"/>
  </si>
  <si>
    <t>↑Ａ＋Ｂ</t>
    <phoneticPr fontId="14"/>
  </si>
  <si>
    <t>企画調整作成　H27.8.11</t>
    <rPh sb="4" eb="6">
      <t>サクセイ</t>
    </rPh>
    <phoneticPr fontId="14"/>
  </si>
  <si>
    <t>27基金額Ａ</t>
    <rPh sb="2" eb="4">
      <t>キキン</t>
    </rPh>
    <rPh sb="4" eb="5">
      <t>ガク</t>
    </rPh>
    <phoneticPr fontId="14"/>
  </si>
  <si>
    <t>第２回配分に向けた要望額(１・２全体）Ｂ</t>
    <rPh sb="0" eb="1">
      <t>ダイ</t>
    </rPh>
    <rPh sb="2" eb="3">
      <t>カイ</t>
    </rPh>
    <rPh sb="3" eb="5">
      <t>ハイブン</t>
    </rPh>
    <rPh sb="6" eb="7">
      <t>ム</t>
    </rPh>
    <rPh sb="9" eb="11">
      <t>ヨウボウ</t>
    </rPh>
    <rPh sb="11" eb="12">
      <t>ガク</t>
    </rPh>
    <rPh sb="16" eb="18">
      <t>ゼンタイ</t>
    </rPh>
    <phoneticPr fontId="14"/>
  </si>
  <si>
    <t>第２回配分に向けた２回目追加配分要望額Ｂ－Ａ</t>
    <rPh sb="0" eb="1">
      <t>ダイ</t>
    </rPh>
    <rPh sb="2" eb="3">
      <t>カイ</t>
    </rPh>
    <rPh sb="3" eb="5">
      <t>ハイブン</t>
    </rPh>
    <rPh sb="6" eb="7">
      <t>ム</t>
    </rPh>
    <rPh sb="10" eb="12">
      <t>カイメ</t>
    </rPh>
    <rPh sb="12" eb="14">
      <t>ツイカ</t>
    </rPh>
    <rPh sb="14" eb="16">
      <t>ハイブン</t>
    </rPh>
    <rPh sb="16" eb="18">
      <t>ヨウボウ</t>
    </rPh>
    <rPh sb="18" eb="19">
      <t>ガク</t>
    </rPh>
    <phoneticPr fontId="14"/>
  </si>
  <si>
    <t>Ⅰへ移動26</t>
    <rPh sb="2" eb="4">
      <t>イドウ</t>
    </rPh>
    <phoneticPr fontId="14"/>
  </si>
  <si>
    <t>Ｉから移動２－２</t>
    <rPh sb="3" eb="5">
      <t>イドウ</t>
    </rPh>
    <phoneticPr fontId="14"/>
  </si>
  <si>
    <t>Ｉから移動</t>
    <phoneticPr fontId="14"/>
  </si>
  <si>
    <t>Ⅲから移動４０－３</t>
    <rPh sb="3" eb="5">
      <t>イドウ</t>
    </rPh>
    <phoneticPr fontId="14"/>
  </si>
  <si>
    <t>１へ移動４０－３</t>
    <rPh sb="2" eb="4">
      <t>イドウ</t>
    </rPh>
    <phoneticPr fontId="14"/>
  </si>
  <si>
    <t>国</t>
    <rPh sb="0" eb="1">
      <t>クニ</t>
    </rPh>
    <phoneticPr fontId="14"/>
  </si>
  <si>
    <t>不可欠</t>
    <rPh sb="0" eb="3">
      <t>フカケツ</t>
    </rPh>
    <phoneticPr fontId="14"/>
  </si>
  <si>
    <t>国想定額</t>
    <rPh sb="0" eb="1">
      <t>クニ</t>
    </rPh>
    <rPh sb="1" eb="3">
      <t>ソウテイ</t>
    </rPh>
    <rPh sb="3" eb="4">
      <t>ガク</t>
    </rPh>
    <phoneticPr fontId="14"/>
  </si>
  <si>
    <t>差額</t>
    <rPh sb="0" eb="2">
      <t>サガク</t>
    </rPh>
    <phoneticPr fontId="14"/>
  </si>
  <si>
    <t>ⅠＭＡＸ↓</t>
    <phoneticPr fontId="14"/>
  </si>
  <si>
    <t>平成27年度地域医療介護総合確保基金第２回内示に向けた要望一覧（精査後数字バージョン）</t>
    <rPh sb="0" eb="2">
      <t>ヘイセイ</t>
    </rPh>
    <rPh sb="4" eb="6">
      <t>ネンド</t>
    </rPh>
    <rPh sb="6" eb="8">
      <t>チイキ</t>
    </rPh>
    <rPh sb="8" eb="10">
      <t>イリョウ</t>
    </rPh>
    <rPh sb="10" eb="12">
      <t>カイゴ</t>
    </rPh>
    <rPh sb="12" eb="14">
      <t>ソウゴウ</t>
    </rPh>
    <rPh sb="14" eb="16">
      <t>カクホ</t>
    </rPh>
    <rPh sb="16" eb="18">
      <t>キキン</t>
    </rPh>
    <rPh sb="18" eb="19">
      <t>ダイ</t>
    </rPh>
    <rPh sb="20" eb="21">
      <t>カイ</t>
    </rPh>
    <rPh sb="21" eb="23">
      <t>ナイジ</t>
    </rPh>
    <rPh sb="24" eb="25">
      <t>ム</t>
    </rPh>
    <rPh sb="27" eb="29">
      <t>ヨウボウ</t>
    </rPh>
    <rPh sb="29" eb="31">
      <t>イチラン</t>
    </rPh>
    <rPh sb="32" eb="34">
      <t>セイサ</t>
    </rPh>
    <rPh sb="34" eb="35">
      <t>ゴ</t>
    </rPh>
    <rPh sb="35" eb="37">
      <t>スウジ</t>
    </rPh>
    <phoneticPr fontId="16"/>
  </si>
  <si>
    <t>６</t>
    <phoneticPr fontId="14"/>
  </si>
  <si>
    <t>７</t>
    <phoneticPr fontId="14"/>
  </si>
  <si>
    <t>９</t>
    <phoneticPr fontId="16"/>
  </si>
  <si>
    <t>１０</t>
    <phoneticPr fontId="16"/>
  </si>
  <si>
    <t>１１</t>
    <phoneticPr fontId="14"/>
  </si>
  <si>
    <t>２４</t>
    <phoneticPr fontId="14"/>
  </si>
  <si>
    <t>２７</t>
    <phoneticPr fontId="14"/>
  </si>
  <si>
    <t>２８</t>
    <phoneticPr fontId="14"/>
  </si>
  <si>
    <t>２９</t>
    <phoneticPr fontId="16"/>
  </si>
  <si>
    <t>３０</t>
    <phoneticPr fontId="14"/>
  </si>
  <si>
    <t>３１</t>
    <phoneticPr fontId="14"/>
  </si>
  <si>
    <t>３２</t>
    <phoneticPr fontId="14"/>
  </si>
  <si>
    <t>３３</t>
    <phoneticPr fontId="14"/>
  </si>
  <si>
    <t>３９</t>
    <phoneticPr fontId="14"/>
  </si>
  <si>
    <t>４１</t>
    <phoneticPr fontId="14"/>
  </si>
  <si>
    <t>４５</t>
    <phoneticPr fontId="14"/>
  </si>
  <si>
    <t>４６</t>
    <phoneticPr fontId="16"/>
  </si>
  <si>
    <t>４７</t>
    <phoneticPr fontId="14"/>
  </si>
  <si>
    <t>がん医療提供体制等充実強化事業</t>
  </si>
  <si>
    <t>３</t>
    <phoneticPr fontId="14"/>
  </si>
  <si>
    <t>４</t>
    <phoneticPr fontId="14"/>
  </si>
  <si>
    <t>５</t>
    <phoneticPr fontId="14"/>
  </si>
  <si>
    <t>１２</t>
  </si>
  <si>
    <t>１３</t>
  </si>
  <si>
    <t>１４</t>
  </si>
  <si>
    <t>１５</t>
  </si>
  <si>
    <t>１６</t>
  </si>
  <si>
    <t>１７</t>
  </si>
  <si>
    <t>１８</t>
  </si>
  <si>
    <t>１９</t>
  </si>
  <si>
    <t>２０</t>
  </si>
  <si>
    <t>２１</t>
  </si>
  <si>
    <t>２３</t>
    <phoneticPr fontId="16"/>
  </si>
  <si>
    <t>２５</t>
  </si>
  <si>
    <t>２６</t>
  </si>
  <si>
    <t>３４</t>
  </si>
  <si>
    <t>３５</t>
  </si>
  <si>
    <t>３６</t>
  </si>
  <si>
    <t>３７</t>
  </si>
  <si>
    <t>３８</t>
  </si>
  <si>
    <t>４２</t>
    <phoneticPr fontId="14"/>
  </si>
  <si>
    <t>４４</t>
    <phoneticPr fontId="14"/>
  </si>
  <si>
    <t>８</t>
    <phoneticPr fontId="14"/>
  </si>
  <si>
    <t>２２</t>
    <phoneticPr fontId="14"/>
  </si>
  <si>
    <t>４０</t>
    <phoneticPr fontId="14"/>
  </si>
  <si>
    <t>４３</t>
    <phoneticPr fontId="16"/>
  </si>
  <si>
    <t>1</t>
    <phoneticPr fontId="14"/>
  </si>
  <si>
    <t>在宅医療推進事業</t>
    <rPh sb="0" eb="2">
      <t>ザイタク</t>
    </rPh>
    <rPh sb="2" eb="4">
      <t>イリョウ</t>
    </rPh>
    <rPh sb="4" eb="6">
      <t>スイシン</t>
    </rPh>
    <rPh sb="6" eb="8">
      <t>ジギョウ</t>
    </rPh>
    <phoneticPr fontId="13"/>
  </si>
  <si>
    <t>在宅医療推進協議会運営事業</t>
    <rPh sb="0" eb="2">
      <t>ザイタク</t>
    </rPh>
    <rPh sb="2" eb="4">
      <t>イリョウ</t>
    </rPh>
    <rPh sb="4" eb="6">
      <t>スイシン</t>
    </rPh>
    <rPh sb="6" eb="9">
      <t>キョウギカイ</t>
    </rPh>
    <rPh sb="9" eb="11">
      <t>ウンエイ</t>
    </rPh>
    <rPh sb="11" eb="13">
      <t>ジギョウ</t>
    </rPh>
    <phoneticPr fontId="16"/>
  </si>
  <si>
    <t>ＣＡＤ／ＣＡＭシステムを用いた歯科技工士の人材育成事業</t>
    <phoneticPr fontId="16"/>
  </si>
  <si>
    <t>精神科病院における入院者退院支援委員会推進事業</t>
    <phoneticPr fontId="16"/>
  </si>
  <si>
    <t>一般科・精神科等地域医療機関連携モデル事業</t>
    <rPh sb="0" eb="2">
      <t>イッパン</t>
    </rPh>
    <rPh sb="2" eb="3">
      <t>カ</t>
    </rPh>
    <rPh sb="4" eb="7">
      <t>セイシンカ</t>
    </rPh>
    <rPh sb="7" eb="8">
      <t>トウ</t>
    </rPh>
    <rPh sb="8" eb="10">
      <t>チイキ</t>
    </rPh>
    <rPh sb="10" eb="12">
      <t>イリョウ</t>
    </rPh>
    <rPh sb="12" eb="14">
      <t>キカン</t>
    </rPh>
    <rPh sb="14" eb="16">
      <t>レンケイ</t>
    </rPh>
    <rPh sb="19" eb="21">
      <t>ジギョウ</t>
    </rPh>
    <phoneticPr fontId="16"/>
  </si>
  <si>
    <t>小児のかかりつけ医育成事業</t>
    <rPh sb="0" eb="2">
      <t>ショウニ</t>
    </rPh>
    <rPh sb="8" eb="9">
      <t>イ</t>
    </rPh>
    <rPh sb="9" eb="11">
      <t>イクセイ</t>
    </rPh>
    <rPh sb="11" eb="13">
      <t>ジギョウ</t>
    </rPh>
    <phoneticPr fontId="16"/>
  </si>
  <si>
    <t>医療勤務環境改善支援センター運営事業</t>
    <phoneticPr fontId="16"/>
  </si>
  <si>
    <t xml:space="preserve">医師等の勤務環境改善のための医師事務作業補助者（医療クラーク）の整備
</t>
    <phoneticPr fontId="16"/>
  </si>
  <si>
    <t xml:space="preserve">病院内保育所施設整備費補助事業
</t>
    <phoneticPr fontId="16"/>
  </si>
  <si>
    <t>病院内保育所運営費補助事業</t>
    <phoneticPr fontId="14"/>
  </si>
  <si>
    <t>女性医師等就労環境改善事業</t>
    <phoneticPr fontId="16"/>
  </si>
  <si>
    <t>新人看護職員研修事業</t>
    <phoneticPr fontId="16"/>
  </si>
  <si>
    <t>看護師等養成所運営費補助事業</t>
    <phoneticPr fontId="14"/>
  </si>
  <si>
    <t>ナースセンター事業・総合ICT化事業</t>
    <phoneticPr fontId="16"/>
  </si>
  <si>
    <t>小児救急電話相談事業</t>
    <phoneticPr fontId="16"/>
  </si>
  <si>
    <t>小児救急医療支援事業</t>
    <phoneticPr fontId="16"/>
  </si>
  <si>
    <t>医療対策協議会運営事業</t>
    <rPh sb="0" eb="2">
      <t>イリョウ</t>
    </rPh>
    <rPh sb="2" eb="4">
      <t>タイサク</t>
    </rPh>
    <rPh sb="4" eb="7">
      <t>キョウギカイ</t>
    </rPh>
    <rPh sb="7" eb="9">
      <t>ウンエイ</t>
    </rPh>
    <rPh sb="9" eb="11">
      <t>ジギョウ</t>
    </rPh>
    <phoneticPr fontId="16"/>
  </si>
  <si>
    <t>Ⅰ地域医療構想の達成に向けた医療機関の施設又は設備の整備に関する事業</t>
    <phoneticPr fontId="16"/>
  </si>
  <si>
    <t>Ⅱ居宅等における医療の提供に関する事業</t>
    <phoneticPr fontId="16"/>
  </si>
  <si>
    <t>Ⅲ医療従事者の確保に関する事業</t>
    <phoneticPr fontId="16"/>
  </si>
  <si>
    <t>がん診療施設設備整備事業</t>
  </si>
  <si>
    <t>在宅歯科医療機器整備事業</t>
  </si>
  <si>
    <t>精神科病院への機器整備事業</t>
  </si>
  <si>
    <t>地域医療機関ＩＣＴ連携整備事業</t>
  </si>
  <si>
    <t>救急搬送・受入体制強化システム改修事業</t>
  </si>
  <si>
    <t>訪問看護ネットワーク事業（訪問看護ステーションの機能強化に向けた設備整備等）</t>
  </si>
  <si>
    <t>在宅医療介護ＩＣＴ連携事業</t>
  </si>
  <si>
    <t>看護師等養成所施設整備事業</t>
    <phoneticPr fontId="14"/>
  </si>
  <si>
    <t>ナースセンター事業・総合ICT化事業（H27計画事業再掲：40番）</t>
    <phoneticPr fontId="14"/>
  </si>
  <si>
    <t>在宅歯科医療実施のために必要な機器（在宅歯科医療機器（在宅訪問歯科診療専用パッケージ、訪問歯科診療支援ポータブルシステム、ポータブルレントゲン機器、訪問歯科（居宅用）水流式歯ブラシ））を各地区の実情に応じて整備する。</t>
    <phoneticPr fontId="14"/>
  </si>
  <si>
    <t>救急搬送された患者の病院後情報収集や、救急搬送が困難になっている患者の受入れ体制強化に向けて、救急・災害医療情報システム及びORION（救急搬送・情報収集・集計分析システム）の改修を行う。</t>
    <phoneticPr fontId="14"/>
  </si>
  <si>
    <t>高齢化の進展や疾病構造の変化など医療をとりまく環境の変化に対応した、二次救急医療を支える人材を確保するため、救急研修拠点施設を中心に、医師の救急初期診療能力の資質向上を図る体制を立ち上げる。（H27-28　2ヶ年事業）</t>
    <rPh sb="105" eb="106">
      <t>ネン</t>
    </rPh>
    <rPh sb="106" eb="108">
      <t>ジギョウ</t>
    </rPh>
    <phoneticPr fontId="14"/>
  </si>
  <si>
    <t>地域救急医療、災害医療、周産期医療及び小児救急を含む小児医療等の医療従事者の確保及びその他大阪府において必要な医療の確保に関する施策について調査審議する医療対策協議会を設置・運営する。</t>
    <phoneticPr fontId="14"/>
  </si>
  <si>
    <t>圏域内での地域連携クリティカルパス運用や在宅緩和医療を含む緩和医療提供体制等を構築するために各圏域に設置している「がん医療ネットワーク協議会」の運営や活動に必要な経費を支援する。</t>
    <phoneticPr fontId="14"/>
  </si>
  <si>
    <t>市町村または地区医師会に対し、在宅医療を行う多職種が情報共有を図るためのシステム導入経費を補助する</t>
    <phoneticPr fontId="14"/>
  </si>
  <si>
    <t>看護職員の養成・確保と資質の向上を促進し、保健医療に対する府民ニーズの複雑多様化、看護職員の需要増などに対応するための、ナースセンターで行う無料職業紹介や各種講習会の開催等、潜在看護職員の復職支援に必要な経費及び看護職員等の人材確保、定着に向け、省力化・効率化を図るための、総合的なICT化推進に必要な経費に対し補助する。</t>
    <phoneticPr fontId="14"/>
  </si>
  <si>
    <t>事業
番号</t>
    <rPh sb="0" eb="2">
      <t>ジギョウ</t>
    </rPh>
    <rPh sb="3" eb="5">
      <t>バンゴウ</t>
    </rPh>
    <phoneticPr fontId="14"/>
  </si>
  <si>
    <t>産科小児科担当医等手当導入促進事業</t>
    <rPh sb="7" eb="8">
      <t>イ</t>
    </rPh>
    <phoneticPr fontId="13"/>
  </si>
  <si>
    <t>歯科衛生士の教育内容の充実、質の高い在宅歯科医療を提供できる人材を育成するために必要な施設・設備の整備を行う。主として、在宅歯科医療に特化した機器の購入に係る経費の一部を補助する。</t>
    <rPh sb="0" eb="2">
      <t>シカ</t>
    </rPh>
    <rPh sb="2" eb="5">
      <t>エイセイシ</t>
    </rPh>
    <rPh sb="6" eb="8">
      <t>キョウイク</t>
    </rPh>
    <rPh sb="8" eb="10">
      <t>ナイヨウ</t>
    </rPh>
    <rPh sb="11" eb="13">
      <t>ジュウジツ</t>
    </rPh>
    <rPh sb="14" eb="15">
      <t>シツ</t>
    </rPh>
    <rPh sb="16" eb="17">
      <t>タカ</t>
    </rPh>
    <rPh sb="18" eb="20">
      <t>ザイタク</t>
    </rPh>
    <rPh sb="20" eb="22">
      <t>シカ</t>
    </rPh>
    <rPh sb="22" eb="24">
      <t>イリョウ</t>
    </rPh>
    <rPh sb="25" eb="27">
      <t>テイキョウ</t>
    </rPh>
    <rPh sb="30" eb="32">
      <t>ジンザイ</t>
    </rPh>
    <rPh sb="33" eb="35">
      <t>イクセイ</t>
    </rPh>
    <rPh sb="40" eb="42">
      <t>ヒツヨウ</t>
    </rPh>
    <rPh sb="43" eb="45">
      <t>シセツ</t>
    </rPh>
    <rPh sb="46" eb="48">
      <t>セツビ</t>
    </rPh>
    <rPh sb="49" eb="51">
      <t>セイビ</t>
    </rPh>
    <rPh sb="52" eb="53">
      <t>オコナ</t>
    </rPh>
    <rPh sb="55" eb="56">
      <t>シュ</t>
    </rPh>
    <rPh sb="60" eb="62">
      <t>ザイタク</t>
    </rPh>
    <rPh sb="62" eb="64">
      <t>シカ</t>
    </rPh>
    <rPh sb="64" eb="66">
      <t>イリョウ</t>
    </rPh>
    <rPh sb="67" eb="69">
      <t>トッカ</t>
    </rPh>
    <rPh sb="71" eb="73">
      <t>キキ</t>
    </rPh>
    <rPh sb="74" eb="76">
      <t>コウニュウ</t>
    </rPh>
    <rPh sb="77" eb="78">
      <t>カカワ</t>
    </rPh>
    <rPh sb="79" eb="81">
      <t>ケイヒ</t>
    </rPh>
    <rPh sb="82" eb="84">
      <t>イチブ</t>
    </rPh>
    <rPh sb="85" eb="87">
      <t>ホジョ</t>
    </rPh>
    <phoneticPr fontId="14"/>
  </si>
  <si>
    <t>在宅歯科ケアステーション（在宅歯科医療における医科や介護等の他分野との連携を図るための窓口）の府内各地域への設置を推進する。なお、現在、在宅歯科ケアステーションの設置に至らない地区については、地域の実情に応じて歯科との連携に関する在宅医療関係者向けの研修会や地区内での人材育成のための研修会等を実施し、地域における在宅歯科診療連携の底上げを図る。</t>
    <rPh sb="115" eb="117">
      <t>ザイタク</t>
    </rPh>
    <rPh sb="117" eb="119">
      <t>イリョウ</t>
    </rPh>
    <rPh sb="119" eb="122">
      <t>カンケイシャ</t>
    </rPh>
    <phoneticPr fontId="14"/>
  </si>
  <si>
    <t>医師等の勤務環境改善のための特定機能病院の医師事務作業補助者（医療クラーク）の整備に対し、補助を通じて効果検証、普及を図る。</t>
    <rPh sb="14" eb="16">
      <t>トクテイ</t>
    </rPh>
    <rPh sb="16" eb="18">
      <t>キノウ</t>
    </rPh>
    <rPh sb="18" eb="20">
      <t>ビョウイン</t>
    </rPh>
    <rPh sb="48" eb="49">
      <t>ツウ</t>
    </rPh>
    <rPh sb="51" eb="53">
      <t>コウカ</t>
    </rPh>
    <rPh sb="53" eb="55">
      <t>ケンショウ</t>
    </rPh>
    <rPh sb="56" eb="58">
      <t>フキュウ</t>
    </rPh>
    <rPh sb="59" eb="60">
      <t>ハカ</t>
    </rPh>
    <phoneticPr fontId="14"/>
  </si>
  <si>
    <t>在宅歯科診療のための歯科衛生士養成支援事業（歯科衛生士養成所への施設・設備整備事業）</t>
    <rPh sb="0" eb="2">
      <t>ザイタク</t>
    </rPh>
    <rPh sb="2" eb="4">
      <t>シカ</t>
    </rPh>
    <rPh sb="4" eb="6">
      <t>シンリョウ</t>
    </rPh>
    <rPh sb="22" eb="24">
      <t>シカ</t>
    </rPh>
    <rPh sb="24" eb="27">
      <t>エイセイシ</t>
    </rPh>
    <rPh sb="27" eb="29">
      <t>ヨウセイ</t>
    </rPh>
    <rPh sb="29" eb="30">
      <t>ショ</t>
    </rPh>
    <rPh sb="32" eb="34">
      <t>シセツ</t>
    </rPh>
    <rPh sb="35" eb="37">
      <t>セツビ</t>
    </rPh>
    <rPh sb="37" eb="39">
      <t>セイビ</t>
    </rPh>
    <rPh sb="39" eb="41">
      <t>ジギョウ</t>
    </rPh>
    <phoneticPr fontId="14"/>
  </si>
  <si>
    <t>未治療者等へのアウトリーチ体制を整備していくために、大阪府がネットワークを構築するとともに、府立精神医療センターに訪問支援チームを整備し、集積した知見を府内に還元することで、府内全体の支援力向上を図る。</t>
    <rPh sb="26" eb="28">
      <t>オオサカ</t>
    </rPh>
    <rPh sb="77" eb="78">
      <t>ナイ</t>
    </rPh>
    <rPh sb="88" eb="89">
      <t>ナイ</t>
    </rPh>
    <phoneticPr fontId="14"/>
  </si>
  <si>
    <t>急性期から回復期、在宅医療に至るまで、一連のサービスを地域において総合的に確保するため、病床の機能分化、連携を推進するための施設・設備の整備を行う。</t>
    <phoneticPr fontId="14"/>
  </si>
  <si>
    <t>病床機能分化・連携を推進するための基盤整備事業（地域包括ケア病床・緩和ケア病床への転換）</t>
    <phoneticPr fontId="14"/>
  </si>
  <si>
    <t>複数の訪問看護ステーションや訪問看護と介護、医療機関等が相互に連携する事業を支援・強化することにより、訪問看護の安定的な供給を実現し、もって訪問看護サービスの向上を図ることを目的とする。</t>
    <phoneticPr fontId="14"/>
  </si>
  <si>
    <t>一般救急病院において一定の処置を終えた患者を身体合併症支援病院（新設）が受入れた際に、院内において必要な検査等を行うためのハード面の整備に対する補助を行う。</t>
    <phoneticPr fontId="14"/>
  </si>
  <si>
    <t>地域診療情報ネットワークの導入や拡大によって、圏域内に必要な医療機関の機能分化および病診連携の推進を図る。地域診療情報ネットワークの導入や拡充に必要な機器整備、工事費等の初期経費を支援する。</t>
    <phoneticPr fontId="14"/>
  </si>
  <si>
    <t>これまでの多職種連携の体制を活用しながら、質の高い在宅医療の供給を拡充するため、コーディネータを配置する地区医師会に対し、その経費を補助する。</t>
    <phoneticPr fontId="14"/>
  </si>
  <si>
    <t>地域の実情に応じた在宅医療の推進方針について検討する在宅医療推進協議会を設置・運営する。</t>
    <phoneticPr fontId="14"/>
  </si>
  <si>
    <t>かかりつけ医育成のために、地域の小児科医や内科医等訪問診療医及び医療スタッフを対象に、医療的ケアに必要な医療技術の習得、小児の特性理解、在宅療養支援のためのネットワークの必要性の理解を目的とした研修を医師会に委託して実施する。また、研修に必要な物品を購入する。</t>
    <phoneticPr fontId="14"/>
  </si>
  <si>
    <t>地域における在宅歯科医療や在宅での口腔ケアに関する知識、技術を有する歯科衛生士の人材育成のための研修会開催に係る経費を補助する。</t>
    <phoneticPr fontId="14"/>
  </si>
  <si>
    <t>ＣＡＤ／ＣＡＭを使用した歯科技工の知識及び技術を習得させるとともに、最新の歯科技工に対応できる歯科技工士の育成のための研修会に係る経費に対し補助する。</t>
    <phoneticPr fontId="14"/>
  </si>
  <si>
    <t>薬局・薬剤師への無菌調剤に係る研修を実施することにより、無菌調剤薬局の共同利用や地域の基幹薬局での無菌調剤の実施を促し、在宅医療（薬剤）受入体制整備を推進する。</t>
    <phoneticPr fontId="14"/>
  </si>
  <si>
    <t>精神保健福祉法の改正で法的に位置付けられた「退院支援委員会」に、病院側が招聘した関係機関へ支払う旅費や報償費等を補助することで、地域事業者等の参画促進を図り、退院支援を推進する。</t>
    <phoneticPr fontId="14"/>
  </si>
  <si>
    <t>精神科病院の看護師向けに身体合併症患者の看護についての研修（実地研修中心）を実施するとともに、一般科救急病院の看護師向けに精神疾患についての研修を行い、府内の合併症対応力の向上を図る。</t>
    <phoneticPr fontId="14"/>
  </si>
  <si>
    <t>身体合併症支援病院において、輪番時に身体科サポート医が対応する体制を整備する。また、一般救急病院に対して精神科的なコンサルテーションを行う体制を確保する。</t>
    <phoneticPr fontId="14"/>
  </si>
  <si>
    <t>既に精神疾患(認知症等を含む)の医療について個々の医療機関（病院・診療所）での連携を進めている地域をモデル地域とし、それぞれの地域特性に応じた形で、個々の医療機関同士のつながりから、ネットワークへと広げ、地域での医療連携体制の整備を進める。</t>
    <phoneticPr fontId="14"/>
  </si>
  <si>
    <t>認知症の早期診断・早期対応を行い、認知症患者の重症化予防につなげるために、ネットワークの構築や訪問チーム活動などの編成等、医療介護連携体制のモデル的取組を支援し、他の地域での取組に広げる。</t>
    <phoneticPr fontId="14"/>
  </si>
  <si>
    <t>在宅医療・介護サービスの提供体制の充実、安定的な供給を図るための、訪問看護師の人材確保や資質向上、定着支援に関連する業務の委託及び補助を行う。</t>
    <phoneticPr fontId="13"/>
  </si>
  <si>
    <t>難病患者が地域の医療関係機関による治療とケアを受け、安心して在宅による療養生活が続けられるように、難病専門病院が地域診療所・病院等と連携して、在宅における難病診療等を支援し、在宅医療を推進する。</t>
    <phoneticPr fontId="14"/>
  </si>
  <si>
    <t>在宅療養者の食生活改善等に資するため、市町村、地域の医療機関、訪問看護ステーション、地域の管理栄養士、市町村食生活改善推進協議会等による連絡会議等において地域で栄養ケアを実施するための必要な検討を行い、在宅療養における栄養ケア体制の連携推進を図るとともに、在宅栄養ケアスタッフ研修会の開催及び各地域での在宅療養者への栄養ケアサービスをモデル実施する。</t>
    <phoneticPr fontId="14"/>
  </si>
  <si>
    <t>がん患者・家族の苦痛の軽減と質の高い療養生活を送ることができるよう、治療の初期段階から切れ目のない緩和医療を提供するため、患者・家族への緩和医療の正しい知識の普及事業及び緩和医療に携わる医療従事者への研修など人材養成等の事業に対し補助する。</t>
    <phoneticPr fontId="14"/>
  </si>
  <si>
    <t>特に患者の負担が大きく体制構築に急務を要する透析医療機関等でＨＩＶ感染者の診療が可能な医療機関（協力医療機関）を把握する。協力医療機関へ研修を実施するとともに、ネットワーク化を行い、拠点病院の主治医等からの紹介依頼に対応できる体制を整備する。協力医療機関、拠点病院等との連絡会議を開催しネットワークのスムーズな運用を図る。</t>
    <phoneticPr fontId="14"/>
  </si>
  <si>
    <t>医療機関の勤務環境改善を促進するため大阪府医療勤務環境改善支援センターを大阪府私立病院協会内に設置し、先進事例の情報収集や経営・勤務環境に関する調査分析、個別支援・フォローアップ、勤務環境改善マネジメントシステム手引書の周知等の事業を行う。</t>
    <phoneticPr fontId="14"/>
  </si>
  <si>
    <t>ＨＩＶ感染者の多様な医療ニーズに対応できる在宅等地域医療体制構築事業</t>
    <rPh sb="21" eb="23">
      <t>ザイタク</t>
    </rPh>
    <rPh sb="23" eb="24">
      <t>トウ</t>
    </rPh>
    <phoneticPr fontId="16"/>
  </si>
  <si>
    <t>看護職員をはじめとする医療従事者の働きやすい環境を整え、その定着を図るための、府内病院、診療所における病院内保育所の新築、増改築又は改修等に要する費用や看護師宿舎及びナースステーション等の看護師勤務環境改善施設整備に要する費用に対し補助する。</t>
    <phoneticPr fontId="14"/>
  </si>
  <si>
    <t>夜勤等で一般の保育所を利用できない看護師等が安心・継続して仕事を続けることができ、看護職員をはじめとする医療従事者の定着が図られるようにするための、医療従事者の乳幼児を預かる府内病院内保育所の運営に要する保育士等の人件費等に対し補助する。※補助対象を国公立まで拡充するとともに、新たに近隣の院内保育所がない病院の乳幼児を預かった場合の加算措置を実施。</t>
    <phoneticPr fontId="14"/>
  </si>
  <si>
    <t>地域医療支援センター（大阪府医療人キャリアセンター）を運営し、地域医療に従事する医師のキャリア形成を支援しながら、地域や診療科間のバランスのとれた医師確保を推進する。</t>
    <phoneticPr fontId="14"/>
  </si>
  <si>
    <t>周産期や救急医療などに携わる医師の確保が非常に困難となっている現状に対応するため、これらの医療分野を志望する医学生に対し修学資金等を貸与し、将来的にこれらの分野で勤務する医師を確保する。</t>
    <phoneticPr fontId="14"/>
  </si>
  <si>
    <t>地域医療支援センター運営事業</t>
    <rPh sb="12" eb="14">
      <t>ジギョウ</t>
    </rPh>
    <phoneticPr fontId="13"/>
  </si>
  <si>
    <t>産科や小児科（新生児）の医師等に対して分娩手当、研修医手当、新生児担当手当を支給することにより、処遇の改善を通じて周産期医療を実施する医療機関及び医師確保を図る。</t>
    <phoneticPr fontId="14"/>
  </si>
  <si>
    <t>初期研修中および後期研修中などの若い医師向けに精神科救急についての研修を行うことで、精神科救急にたずさわる医師の育成を行う。</t>
    <phoneticPr fontId="14"/>
  </si>
  <si>
    <t>「就労環境改善」及び「復職支援研修」を実施する医療機関に対し、必要となる代替医師の人件費や研修経費を補助する。</t>
    <phoneticPr fontId="14"/>
  </si>
  <si>
    <t>看護の質の向上及び離職防止を図ることを目的に、病院等が新人看護職員等に基本的な実践能力を獲得させるための研修に要する費用や看護職員の養成に携わる者、看護師等養成所の実習施設で実習指導者の任ある者に必要な知識・技術を修得させるための講習会の委託及び事業の実施に要する費用に対し補助する。</t>
    <phoneticPr fontId="14"/>
  </si>
  <si>
    <t>保健師、助産師、看護師養成所における教育内容の充実を図り、看護サービスの向上と看護職員の定着対策の推進のための、養成所運営費に係る経費の一部に対し国公立病院にまで拡充し補助する。</t>
    <phoneticPr fontId="14"/>
  </si>
  <si>
    <t>看護職員の養成・確保と資質の向上を促進し、保健医療に対する府民ニーズの複雑多様化、看護職員の需要増などに対応するための、ナースセンターで行う無料職業紹介や各種講習会の開催等、潜在看護職員の復職支援に必要な経費及び看護職員等の人材確保、定着に向け、省力化・効率化を図るための、総合的なICT化推進に必要な経費に対し補助する。</t>
    <phoneticPr fontId="14"/>
  </si>
  <si>
    <t>夜間の子どもの急病時、保護者等からの「受診の目安」や「家庭での対処法」などの相談に、小児科医の支援体制のもと、看護師が対応する。</t>
    <phoneticPr fontId="14"/>
  </si>
  <si>
    <t>休日・夜間において入院治療が必要な小児救急患者の受入体制を輪番等により確保する市町村に対し、当該体制確保のための運営費を補助する。</t>
    <phoneticPr fontId="14"/>
  </si>
  <si>
    <t>救急隊が搬送先の選定に難渋する患者の受入を促進し、救急搬送受入の維持・向上を図るため搬送受入に協力する医療機関に対し、経費の一部を補助する。</t>
    <phoneticPr fontId="14"/>
  </si>
  <si>
    <t>救急・災害医療に不慣れな医師、看護師等を対象にトリアージや応急処置といった災害医療の基礎知識を習得するために研修を実施。</t>
    <phoneticPr fontId="14"/>
  </si>
  <si>
    <t>休日・夜間における特定科目（眼科・耳鼻咽喉科）の二次救急医療体制を確保するため、大阪市中央急病診療所の後送病院としての受入病院を輪番で確保する。</t>
    <phoneticPr fontId="14"/>
  </si>
  <si>
    <t>窓口機能の強化や臨床研究コーディネータ養成など、大阪の高いポテンシャルを活かした治験ネットワーク機能を構築する。</t>
    <phoneticPr fontId="14"/>
  </si>
  <si>
    <t>保健師、助産師、看護師養成所における教育内容の充実を図り、看護サービスの向上と看護職員の定着対策の推進のための、養成所施設整備費係る経費の一部に対し国公立病院にまで拡充し補助する。</t>
    <phoneticPr fontId="14"/>
  </si>
  <si>
    <t>摂食嚥下障害に対応可能な歯科医療従事者を養成するため、摂食嚥下障害についての診断（嚥下内視鏡検査含む）・訓練方法についての実地研修に係る経費に対し補助する。</t>
    <phoneticPr fontId="14"/>
  </si>
  <si>
    <t>救急搬送患者受入促進事業</t>
    <phoneticPr fontId="16"/>
  </si>
  <si>
    <t>医療機関に対し、がんの医療機器（マンモグラフィー・内視鏡・エコー等）の整備に伴う設備整備費に対し支援する。</t>
    <phoneticPr fontId="14"/>
  </si>
  <si>
    <t>摂食嚥下障害対応可能な歯科医療従事者育成事業</t>
    <rPh sb="11" eb="13">
      <t>シカ</t>
    </rPh>
    <rPh sb="13" eb="15">
      <t>イリョウ</t>
    </rPh>
    <rPh sb="15" eb="18">
      <t>ジュウジシャ</t>
    </rPh>
    <phoneticPr fontId="13"/>
  </si>
  <si>
    <t>歯科衛生士の人材育成事業（歯科）</t>
    <rPh sb="13" eb="15">
      <t>シカ</t>
    </rPh>
    <phoneticPr fontId="16"/>
  </si>
  <si>
    <t>平成27年度 地域医療介護総合確保基金事業一覧</t>
    <rPh sb="0" eb="2">
      <t>ヘイセイ</t>
    </rPh>
    <rPh sb="4" eb="6">
      <t>ネンド</t>
    </rPh>
    <rPh sb="7" eb="9">
      <t>チイキ</t>
    </rPh>
    <rPh sb="9" eb="11">
      <t>イリョウ</t>
    </rPh>
    <rPh sb="11" eb="13">
      <t>カイゴ</t>
    </rPh>
    <rPh sb="13" eb="15">
      <t>ソウゴウ</t>
    </rPh>
    <rPh sb="15" eb="17">
      <t>カクホ</t>
    </rPh>
    <rPh sb="17" eb="19">
      <t>キキン</t>
    </rPh>
    <rPh sb="19" eb="21">
      <t>ジギョウ</t>
    </rPh>
    <rPh sb="21" eb="23">
      <t>イチラン</t>
    </rPh>
    <phoneticPr fontId="16"/>
  </si>
  <si>
    <t xml:space="preserve"> </t>
    <phoneticPr fontId="14"/>
  </si>
  <si>
    <t>在宅歯科医療連携体制推進事業</t>
    <rPh sb="0" eb="2">
      <t>ザイタク</t>
    </rPh>
    <rPh sb="2" eb="4">
      <t>シカ</t>
    </rPh>
    <rPh sb="4" eb="6">
      <t>イリョウ</t>
    </rPh>
    <rPh sb="6" eb="8">
      <t>レンケイ</t>
    </rPh>
    <rPh sb="8" eb="10">
      <t>タイセイ</t>
    </rPh>
    <rPh sb="10" eb="12">
      <t>スイシン</t>
    </rPh>
    <rPh sb="12" eb="14">
      <t>ジギョウ</t>
    </rPh>
    <phoneticPr fontId="13"/>
  </si>
  <si>
    <t>糖尿病医療連携体制を構築するため、医療機関を対象とする調査の実施により、地域の医療体制の課題等を把握し、「糖尿病医療連携体制を構築するためのガイド」を作成する。また、糖尿病医療連携にかかわるスタッフの養成を目的に研修会の開催、周知、広報等を行う。</t>
    <rPh sb="60" eb="62">
      <t>タイセイ</t>
    </rPh>
    <rPh sb="63" eb="65">
      <t>コウチク</t>
    </rPh>
    <rPh sb="103" eb="105">
      <t>モクテキ</t>
    </rPh>
    <phoneticPr fontId="14"/>
  </si>
  <si>
    <t>地域救急医療システム推進事業</t>
    <phoneticPr fontId="14"/>
  </si>
  <si>
    <t>豊能</t>
    <rPh sb="0" eb="2">
      <t>トヨノ</t>
    </rPh>
    <phoneticPr fontId="14"/>
  </si>
  <si>
    <t>三島</t>
    <rPh sb="0" eb="2">
      <t>ミシマ</t>
    </rPh>
    <phoneticPr fontId="14"/>
  </si>
  <si>
    <t>北河内</t>
    <rPh sb="0" eb="3">
      <t>キタカワチ</t>
    </rPh>
    <phoneticPr fontId="14"/>
  </si>
  <si>
    <t>中河内</t>
    <rPh sb="0" eb="1">
      <t>ナカ</t>
    </rPh>
    <rPh sb="1" eb="3">
      <t>カワチ</t>
    </rPh>
    <phoneticPr fontId="14"/>
  </si>
  <si>
    <t>南河内</t>
    <rPh sb="0" eb="3">
      <t>ミナミカワチ</t>
    </rPh>
    <phoneticPr fontId="14"/>
  </si>
  <si>
    <t>泉州</t>
    <rPh sb="0" eb="2">
      <t>センシュウ</t>
    </rPh>
    <phoneticPr fontId="14"/>
  </si>
  <si>
    <t>大阪市</t>
    <rPh sb="0" eb="3">
      <t>オオサカシ</t>
    </rPh>
    <phoneticPr fontId="14"/>
  </si>
  <si>
    <t>堺市</t>
    <rPh sb="0" eb="2">
      <t>サカイシ</t>
    </rPh>
    <phoneticPr fontId="14"/>
  </si>
  <si>
    <t>事業実施圏域</t>
    <rPh sb="0" eb="2">
      <t>ジギョウ</t>
    </rPh>
    <rPh sb="2" eb="4">
      <t>ジッシ</t>
    </rPh>
    <rPh sb="4" eb="6">
      <t>ケンイキ</t>
    </rPh>
    <phoneticPr fontId="14"/>
  </si>
  <si>
    <t>【参考】 平成26年度計画に複数年度事業として計上し、平成27年度に実施する事業一覧</t>
    <phoneticPr fontId="16"/>
  </si>
  <si>
    <t>実施区域</t>
    <rPh sb="0" eb="2">
      <t>ジッシ</t>
    </rPh>
    <rPh sb="2" eb="4">
      <t>クイキ</t>
    </rPh>
    <phoneticPr fontId="14"/>
  </si>
  <si>
    <t>事業の実施主体</t>
    <rPh sb="0" eb="2">
      <t>ジギョウ</t>
    </rPh>
    <rPh sb="3" eb="5">
      <t>ジッシ</t>
    </rPh>
    <rPh sb="5" eb="7">
      <t>シュタイ</t>
    </rPh>
    <phoneticPr fontId="14"/>
  </si>
  <si>
    <t>府域全域</t>
    <rPh sb="0" eb="1">
      <t>フ</t>
    </rPh>
    <rPh sb="1" eb="2">
      <t>イキ</t>
    </rPh>
    <rPh sb="2" eb="4">
      <t>ゼンイキ</t>
    </rPh>
    <phoneticPr fontId="1"/>
  </si>
  <si>
    <t>府内各病院</t>
    <rPh sb="1" eb="2">
      <t>ナイ</t>
    </rPh>
    <phoneticPr fontId="1"/>
  </si>
  <si>
    <t>医療機関</t>
  </si>
  <si>
    <t>大阪府歯科医師会</t>
  </si>
  <si>
    <t>精神科病床を有する医療機関</t>
  </si>
  <si>
    <t>大阪府（NTTデータ関西に委託）</t>
  </si>
  <si>
    <t>府内の医学部設置大学</t>
    <rPh sb="0" eb="2">
      <t>フナイ</t>
    </rPh>
    <rPh sb="3" eb="5">
      <t>イガク</t>
    </rPh>
    <rPh sb="5" eb="6">
      <t>ブ</t>
    </rPh>
    <rPh sb="6" eb="8">
      <t>セッチ</t>
    </rPh>
    <rPh sb="8" eb="10">
      <t>ダイガク</t>
    </rPh>
    <phoneticPr fontId="1"/>
  </si>
  <si>
    <t>大阪府訪問看護ステーション協会、大阪府</t>
    <rPh sb="16" eb="19">
      <t>オオサカフ</t>
    </rPh>
    <phoneticPr fontId="1"/>
  </si>
  <si>
    <t>大阪府医師会、地区医師会</t>
    <rPh sb="0" eb="3">
      <t>オオサカフ</t>
    </rPh>
    <rPh sb="3" eb="6">
      <t>イシカイ</t>
    </rPh>
    <phoneticPr fontId="1"/>
  </si>
  <si>
    <t>大阪府</t>
    <rPh sb="0" eb="3">
      <t>オオサカフ</t>
    </rPh>
    <phoneticPr fontId="1"/>
  </si>
  <si>
    <t>大阪府（大阪府歯科医師会に委託）</t>
    <rPh sb="0" eb="3">
      <t>オオサカフ</t>
    </rPh>
    <rPh sb="13" eb="15">
      <t>イタク</t>
    </rPh>
    <phoneticPr fontId="1"/>
  </si>
  <si>
    <t>大阪府歯科衛生士会</t>
    <rPh sb="0" eb="3">
      <t>オオサカフ</t>
    </rPh>
    <rPh sb="3" eb="5">
      <t>シカ</t>
    </rPh>
    <rPh sb="5" eb="8">
      <t>エイセイシ</t>
    </rPh>
    <rPh sb="8" eb="9">
      <t>カイ</t>
    </rPh>
    <phoneticPr fontId="1"/>
  </si>
  <si>
    <t>大阪府歯科技工士会</t>
  </si>
  <si>
    <t>大阪府薬剤師会</t>
  </si>
  <si>
    <t>大阪府（大阪精神科病院協会、大阪府立精神医療センターに委託）</t>
    <rPh sb="4" eb="6">
      <t>オオサカ</t>
    </rPh>
    <rPh sb="6" eb="9">
      <t>セイシンカ</t>
    </rPh>
    <rPh sb="9" eb="11">
      <t>ビョウイン</t>
    </rPh>
    <rPh sb="11" eb="13">
      <t>キョウカイ</t>
    </rPh>
    <rPh sb="14" eb="16">
      <t>オオサカ</t>
    </rPh>
    <rPh sb="16" eb="18">
      <t>フリツ</t>
    </rPh>
    <rPh sb="18" eb="20">
      <t>セイシン</t>
    </rPh>
    <rPh sb="20" eb="22">
      <t>イリョウ</t>
    </rPh>
    <rPh sb="27" eb="29">
      <t>イタク</t>
    </rPh>
    <phoneticPr fontId="1"/>
  </si>
  <si>
    <t>大阪府（大阪精神科病院協会,大阪府医師会に委託）</t>
    <rPh sb="0" eb="3">
      <t>オオサカフ</t>
    </rPh>
    <rPh sb="14" eb="17">
      <t>オオサカフ</t>
    </rPh>
    <rPh sb="17" eb="20">
      <t>イシカイ</t>
    </rPh>
    <rPh sb="21" eb="23">
      <t>イタク</t>
    </rPh>
    <phoneticPr fontId="1"/>
  </si>
  <si>
    <t>大阪府（大阪精神科病院協会に委託）</t>
    <rPh sb="0" eb="3">
      <t>オオサカフ</t>
    </rPh>
    <rPh sb="4" eb="6">
      <t>オオサカ</t>
    </rPh>
    <rPh sb="6" eb="8">
      <t>セイシン</t>
    </rPh>
    <rPh sb="8" eb="9">
      <t>カ</t>
    </rPh>
    <rPh sb="9" eb="11">
      <t>ビョウイン</t>
    </rPh>
    <rPh sb="11" eb="13">
      <t>キョウカイ</t>
    </rPh>
    <rPh sb="14" eb="16">
      <t>イタク</t>
    </rPh>
    <phoneticPr fontId="1"/>
  </si>
  <si>
    <t>大阪府（大阪府地区医師会に委託）</t>
    <rPh sb="0" eb="3">
      <t>オオサカフ</t>
    </rPh>
    <rPh sb="4" eb="7">
      <t>オオサカフ</t>
    </rPh>
    <rPh sb="7" eb="9">
      <t>チク</t>
    </rPh>
    <rPh sb="13" eb="15">
      <t>イタク</t>
    </rPh>
    <phoneticPr fontId="1"/>
  </si>
  <si>
    <t>大阪府（泉大津市医師会、茨木市医師会に委託）</t>
    <rPh sb="0" eb="2">
      <t>オオサカ</t>
    </rPh>
    <rPh sb="2" eb="3">
      <t>フ</t>
    </rPh>
    <rPh sb="12" eb="14">
      <t>イバラギ</t>
    </rPh>
    <rPh sb="14" eb="15">
      <t>シ</t>
    </rPh>
    <rPh sb="15" eb="18">
      <t>イシカイ</t>
    </rPh>
    <rPh sb="19" eb="21">
      <t>イタク</t>
    </rPh>
    <phoneticPr fontId="1"/>
  </si>
  <si>
    <t>大阪府（大阪府立精神医療センターに委託）</t>
    <rPh sb="0" eb="3">
      <t>オオサカフ</t>
    </rPh>
    <rPh sb="4" eb="6">
      <t>オオサカ</t>
    </rPh>
    <rPh sb="6" eb="8">
      <t>フリツ</t>
    </rPh>
    <rPh sb="8" eb="10">
      <t>セイシン</t>
    </rPh>
    <rPh sb="10" eb="12">
      <t>イリョウ</t>
    </rPh>
    <rPh sb="17" eb="19">
      <t>イタク</t>
    </rPh>
    <phoneticPr fontId="1"/>
  </si>
  <si>
    <t>大阪府看護協会、大阪府訪問看護ステーション協会</t>
  </si>
  <si>
    <t>大阪府（一部大阪府医師会に委託）</t>
    <rPh sb="0" eb="3">
      <t>オオサカフ</t>
    </rPh>
    <rPh sb="4" eb="6">
      <t>イチブ</t>
    </rPh>
    <rPh sb="6" eb="9">
      <t>オオサカフ</t>
    </rPh>
    <rPh sb="9" eb="12">
      <t>イシカイ</t>
    </rPh>
    <rPh sb="13" eb="15">
      <t>イタク</t>
    </rPh>
    <phoneticPr fontId="1"/>
  </si>
  <si>
    <t>大阪府医師会</t>
  </si>
  <si>
    <t>豊能圏域、三島圏域、南河内圏域、堺市圏域、泉州圏域、大阪市圏域</t>
    <rPh sb="0" eb="2">
      <t>トヨノ</t>
    </rPh>
    <rPh sb="2" eb="4">
      <t>ケンイキ</t>
    </rPh>
    <rPh sb="5" eb="7">
      <t>ミシマ</t>
    </rPh>
    <rPh sb="7" eb="9">
      <t>ケンイキ</t>
    </rPh>
    <rPh sb="10" eb="13">
      <t>ミナミカワチ</t>
    </rPh>
    <rPh sb="13" eb="15">
      <t>ケンイキ</t>
    </rPh>
    <rPh sb="16" eb="18">
      <t>サカイシ</t>
    </rPh>
    <rPh sb="18" eb="20">
      <t>ケンイキ</t>
    </rPh>
    <rPh sb="21" eb="23">
      <t>センシュウ</t>
    </rPh>
    <rPh sb="23" eb="25">
      <t>ケンイキ</t>
    </rPh>
    <rPh sb="26" eb="29">
      <t>オオサカシ</t>
    </rPh>
    <rPh sb="29" eb="31">
      <t>ケンイキ</t>
    </rPh>
    <phoneticPr fontId="1"/>
  </si>
  <si>
    <t>大阪府（大阪大学医学部附属病院、大阪医科大学附属病院、大阪府立急性期・総合医療センター、近畿大学医学部附属病院、近畿大学医学部堺病院に委託）</t>
    <rPh sb="0" eb="3">
      <t>オオサカフ</t>
    </rPh>
    <rPh sb="67" eb="69">
      <t>イタク</t>
    </rPh>
    <phoneticPr fontId="1"/>
  </si>
  <si>
    <t>大阪府（一部大阪府栄養士会、大阪府食生活改善連絡協議会に委託）</t>
    <rPh sb="4" eb="6">
      <t>イチブ</t>
    </rPh>
    <rPh sb="14" eb="17">
      <t>オオサカフ</t>
    </rPh>
    <rPh sb="17" eb="20">
      <t>ショクセイカツ</t>
    </rPh>
    <rPh sb="20" eb="22">
      <t>カイゼン</t>
    </rPh>
    <rPh sb="22" eb="24">
      <t>レンラク</t>
    </rPh>
    <rPh sb="24" eb="27">
      <t>キョウギカイ</t>
    </rPh>
    <rPh sb="28" eb="30">
      <t>イタク</t>
    </rPh>
    <phoneticPr fontId="1"/>
  </si>
  <si>
    <t>がん診療拠点病院、医療機関、医師会等</t>
    <rPh sb="2" eb="4">
      <t>シンリョウ</t>
    </rPh>
    <rPh sb="14" eb="17">
      <t>イシカイ</t>
    </rPh>
    <rPh sb="17" eb="18">
      <t>トウ</t>
    </rPh>
    <phoneticPr fontId="1"/>
  </si>
  <si>
    <t>大阪府（大阪府医師会に委託）</t>
    <rPh sb="0" eb="3">
      <t>オオサカフ</t>
    </rPh>
    <rPh sb="11" eb="13">
      <t>イタク</t>
    </rPh>
    <phoneticPr fontId="1"/>
  </si>
  <si>
    <t>大阪府（大阪府私立病院協会に委託）</t>
    <rPh sb="0" eb="3">
      <t>オオサカフ</t>
    </rPh>
    <rPh sb="4" eb="7">
      <t>オオサカフ</t>
    </rPh>
    <rPh sb="7" eb="9">
      <t>シリツ</t>
    </rPh>
    <rPh sb="9" eb="11">
      <t>ビョウイン</t>
    </rPh>
    <rPh sb="11" eb="13">
      <t>キョウカイ</t>
    </rPh>
    <rPh sb="14" eb="16">
      <t>イタク</t>
    </rPh>
    <phoneticPr fontId="1"/>
  </si>
  <si>
    <t>特定機能病院（但し、前年度の逆紹介率が50%未満の病院を除く）</t>
  </si>
  <si>
    <t>大阪府（大阪府立病院機構に委託）</t>
    <rPh sb="0" eb="3">
      <t>オオサカフ</t>
    </rPh>
    <rPh sb="13" eb="15">
      <t>イタク</t>
    </rPh>
    <phoneticPr fontId="1"/>
  </si>
  <si>
    <t>大阪府（大阪精神科病院協会に委託）</t>
    <rPh sb="0" eb="3">
      <t>オオサカフ</t>
    </rPh>
    <rPh sb="14" eb="16">
      <t>イタク</t>
    </rPh>
    <phoneticPr fontId="1"/>
  </si>
  <si>
    <t>府域全域</t>
  </si>
  <si>
    <t>大阪府（大阪府看護協会・医療機関に委託）</t>
  </si>
  <si>
    <t>看護師等養成所</t>
  </si>
  <si>
    <t>ナースセンター事業
⇒大阪府（大阪府看護協会に委託）
総合ＩＣＴ化事業
⇒大阪府（債権管理回収業者に委託）</t>
    <rPh sb="11" eb="14">
      <t>オオサカフ</t>
    </rPh>
    <rPh sb="23" eb="25">
      <t>イタク</t>
    </rPh>
    <rPh sb="38" eb="41">
      <t>オオサカフ</t>
    </rPh>
    <rPh sb="48" eb="50">
      <t>ギョウシャ</t>
    </rPh>
    <rPh sb="51" eb="53">
      <t>イタク</t>
    </rPh>
    <phoneticPr fontId="1"/>
  </si>
  <si>
    <t>府内市町村（二次医療圏単位の幹事市）</t>
  </si>
  <si>
    <t>大阪府（医療機関等に委託）</t>
    <rPh sb="0" eb="3">
      <t>オオサカフ</t>
    </rPh>
    <rPh sb="4" eb="6">
      <t>イリョウ</t>
    </rPh>
    <rPh sb="6" eb="8">
      <t>キカン</t>
    </rPh>
    <rPh sb="8" eb="9">
      <t>トウ</t>
    </rPh>
    <rPh sb="10" eb="12">
      <t>イタク</t>
    </rPh>
    <phoneticPr fontId="1"/>
  </si>
  <si>
    <t>大阪府（大阪府医師会に委託）</t>
    <rPh sb="0" eb="3">
      <t>オオサカフ</t>
    </rPh>
    <rPh sb="4" eb="7">
      <t>オオサカフ</t>
    </rPh>
    <rPh sb="7" eb="10">
      <t>イシカイ</t>
    </rPh>
    <rPh sb="11" eb="13">
      <t>イタク</t>
    </rPh>
    <phoneticPr fontId="1"/>
  </si>
  <si>
    <t>大阪府（ＮＰＯ法人に委託）</t>
    <rPh sb="0" eb="3">
      <t>オオサカフ</t>
    </rPh>
    <rPh sb="7" eb="9">
      <t>ホウジン</t>
    </rPh>
    <rPh sb="10" eb="12">
      <t>イタク</t>
    </rPh>
    <phoneticPr fontId="1"/>
  </si>
  <si>
    <t>がん診療拠点病院</t>
  </si>
  <si>
    <t>市町村・地区医師会</t>
    <rPh sb="0" eb="3">
      <t>シチョウソン</t>
    </rPh>
    <rPh sb="4" eb="6">
      <t>チク</t>
    </rPh>
    <rPh sb="6" eb="9">
      <t>イシカイ</t>
    </rPh>
    <phoneticPr fontId="1"/>
  </si>
  <si>
    <t>ナースセンター事業
　･･･大阪府（大阪府看護協会に委託）
総合ＩＣＴ化事業
　･･･大阪府（債権管理回収業者に委託）</t>
    <rPh sb="14" eb="17">
      <t>オオサカフ</t>
    </rPh>
    <rPh sb="26" eb="28">
      <t>イタク</t>
    </rPh>
    <rPh sb="43" eb="46">
      <t>オオサカフ</t>
    </rPh>
    <rPh sb="53" eb="55">
      <t>ギョウシャ</t>
    </rPh>
    <rPh sb="56" eb="58">
      <t>イタク</t>
    </rPh>
    <phoneticPr fontId="1"/>
  </si>
  <si>
    <t>大阪府内の歯科衛生士養成所学校</t>
  </si>
  <si>
    <t>泉州圏域・三島圏域</t>
    <rPh sb="0" eb="2">
      <t>センシュウ</t>
    </rPh>
    <rPh sb="2" eb="4">
      <t>ケンイキ</t>
    </rPh>
    <rPh sb="5" eb="7">
      <t>ミシマ</t>
    </rPh>
    <rPh sb="7" eb="9">
      <t>ケンイキ</t>
    </rPh>
    <phoneticPr fontId="1"/>
  </si>
  <si>
    <t>大阪府（業者委託）</t>
    <rPh sb="0" eb="3">
      <t>オオサカフ</t>
    </rPh>
    <rPh sb="4" eb="6">
      <t>ギョウシャ</t>
    </rPh>
    <phoneticPr fontId="1"/>
  </si>
  <si>
    <t>難病患者在宅医療支援事業</t>
    <phoneticPr fontId="16"/>
  </si>
  <si>
    <t>●</t>
  </si>
  <si>
    <t>●</t>
    <phoneticPr fontId="14"/>
  </si>
  <si>
    <t>―</t>
  </si>
  <si>
    <t>―</t>
    <phoneticPr fontId="14"/>
  </si>
  <si>
    <t>―</t>
    <phoneticPr fontId="14"/>
  </si>
  <si>
    <t>●</t>
    <phoneticPr fontId="14"/>
  </si>
  <si>
    <t>●</t>
    <phoneticPr fontId="14"/>
  </si>
  <si>
    <r>
      <t xml:space="preserve">
○
</t>
    </r>
    <r>
      <rPr>
        <sz val="11"/>
        <color theme="1"/>
        <rFont val="HG丸ｺﾞｼｯｸM-PRO"/>
        <family val="3"/>
        <charset val="128"/>
      </rPr>
      <t>H28</t>
    </r>
    <phoneticPr fontId="14"/>
  </si>
  <si>
    <t>●</t>
    <phoneticPr fontId="14"/>
  </si>
  <si>
    <t>無菌調剤対応薬剤師の育成事業</t>
    <phoneticPr fontId="16"/>
  </si>
  <si>
    <t>Ⅰ
H26
（２）</t>
  </si>
  <si>
    <t>Ⅰ
H26
（４）</t>
  </si>
  <si>
    <t>Ⅲ
H26
（36）</t>
  </si>
  <si>
    <t>Ⅲ
H26
（44）</t>
  </si>
  <si>
    <t>Ⅲ
H26
（45）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</si>
</sst>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quot;"/>
    <numFmt numFmtId="177" formatCode="&quot;¥&quot;#,##0_);[Red]\(&quot;¥&quot;#,##0\)"/>
    <numFmt numFmtId="178" formatCode="#,##0.000;[Red]\-#,##0.000"/>
  </numFmts>
  <fonts count="42">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1"/>
      <name val="ＭＳ Ｐゴシック"/>
      <family val="3"/>
      <charset val="128"/>
      <scheme val="minor"/>
    </font>
    <font>
      <sz val="12"/>
      <name val="HG丸ｺﾞｼｯｸM-PRO"/>
      <family val="3"/>
      <charset val="128"/>
    </font>
    <font>
      <sz val="12"/>
      <color theme="1"/>
      <name val="HG丸ｺﾞｼｯｸM-PRO"/>
      <family val="3"/>
      <charset val="128"/>
    </font>
    <font>
      <sz val="12"/>
      <color rgb="FFFF0000"/>
      <name val="HG丸ｺﾞｼｯｸM-PRO"/>
      <family val="3"/>
      <charset val="128"/>
    </font>
    <font>
      <sz val="12"/>
      <color rgb="FF000000"/>
      <name val="HG丸ｺﾞｼｯｸM-PRO"/>
      <family val="3"/>
      <charset val="128"/>
    </font>
    <font>
      <sz val="16"/>
      <color theme="1"/>
      <name val="HG丸ｺﾞｼｯｸM-PRO"/>
      <family val="3"/>
      <charset val="128"/>
    </font>
    <font>
      <b/>
      <sz val="16"/>
      <color theme="1"/>
      <name val="HG丸ｺﾞｼｯｸM-PRO"/>
      <family val="3"/>
      <charset val="128"/>
    </font>
    <font>
      <b/>
      <sz val="12"/>
      <color theme="1"/>
      <name val="HG丸ｺﾞｼｯｸM-PRO"/>
      <family val="3"/>
      <charset val="128"/>
    </font>
    <font>
      <sz val="14"/>
      <name val="HG丸ｺﾞｼｯｸM-PRO"/>
      <family val="3"/>
      <charset val="128"/>
    </font>
    <font>
      <b/>
      <sz val="12"/>
      <name val="HG丸ｺﾞｼｯｸM-PRO"/>
      <family val="3"/>
      <charset val="128"/>
    </font>
    <font>
      <sz val="14"/>
      <color theme="1"/>
      <name val="HG丸ｺﾞｼｯｸM-PRO"/>
      <family val="3"/>
      <charset val="128"/>
    </font>
    <font>
      <sz val="18"/>
      <name val="HG丸ｺﾞｼｯｸM-PRO"/>
      <family val="3"/>
      <charset val="128"/>
    </font>
    <font>
      <b/>
      <sz val="26"/>
      <color theme="1"/>
      <name val="HG丸ｺﾞｼｯｸM-PRO"/>
      <family val="3"/>
      <charset val="128"/>
    </font>
    <font>
      <b/>
      <sz val="12"/>
      <color rgb="FFFF0000"/>
      <name val="HG丸ｺﾞｼｯｸM-PRO"/>
      <family val="3"/>
      <charset val="128"/>
    </font>
    <font>
      <b/>
      <sz val="12"/>
      <color rgb="FF00B050"/>
      <name val="HG丸ｺﾞｼｯｸM-PRO"/>
      <family val="3"/>
      <charset val="128"/>
    </font>
    <font>
      <b/>
      <sz val="18"/>
      <color theme="1"/>
      <name val="HG丸ｺﾞｼｯｸM-PRO"/>
      <family val="3"/>
      <charset val="128"/>
    </font>
    <font>
      <sz val="18"/>
      <color theme="1"/>
      <name val="HG丸ｺﾞｼｯｸM-PRO"/>
      <family val="3"/>
      <charset val="128"/>
    </font>
    <font>
      <sz val="18"/>
      <color rgb="FFFF0000"/>
      <name val="HG丸ｺﾞｼｯｸM-PRO"/>
      <family val="3"/>
      <charset val="128"/>
    </font>
    <font>
      <sz val="20"/>
      <color theme="1"/>
      <name val="HG丸ｺﾞｼｯｸM-PRO"/>
      <family val="3"/>
      <charset val="128"/>
    </font>
    <font>
      <sz val="20"/>
      <name val="HG丸ｺﾞｼｯｸM-PRO"/>
      <family val="3"/>
      <charset val="128"/>
    </font>
    <font>
      <b/>
      <sz val="18"/>
      <name val="HG丸ｺﾞｼｯｸM-PRO"/>
      <family val="3"/>
      <charset val="128"/>
    </font>
    <font>
      <sz val="16"/>
      <color rgb="FF000000"/>
      <name val="HG丸ｺﾞｼｯｸM-PRO"/>
      <family val="3"/>
      <charset val="128"/>
    </font>
    <font>
      <sz val="16"/>
      <name val="HG丸ｺﾞｼｯｸM-PRO"/>
      <family val="3"/>
      <charset val="128"/>
    </font>
    <font>
      <b/>
      <sz val="20"/>
      <color theme="1"/>
      <name val="HG丸ｺﾞｼｯｸM-PRO"/>
      <family val="3"/>
      <charset val="128"/>
    </font>
    <font>
      <sz val="11"/>
      <color theme="1"/>
      <name val="HG丸ｺﾞｼｯｸM-PRO"/>
      <family val="3"/>
      <charset val="128"/>
    </font>
  </fonts>
  <fills count="14">
    <fill>
      <patternFill patternType="none"/>
    </fill>
    <fill>
      <patternFill patternType="gray125"/>
    </fill>
    <fill>
      <patternFill patternType="solid">
        <fgColor rgb="FF92D05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rgb="FFFFFF66"/>
        <bgColor indexed="64"/>
      </patternFill>
    </fill>
  </fills>
  <borders count="132">
    <border>
      <left/>
      <right/>
      <top/>
      <bottom/>
      <diagonal/>
    </border>
    <border>
      <left style="dashed">
        <color auto="1"/>
      </left>
      <right style="dashed">
        <color auto="1"/>
      </right>
      <top style="dashed">
        <color auto="1"/>
      </top>
      <bottom style="dashed">
        <color auto="1"/>
      </bottom>
      <diagonal/>
    </border>
    <border>
      <left style="dashed">
        <color auto="1"/>
      </left>
      <right/>
      <top style="dashed">
        <color auto="1"/>
      </top>
      <bottom style="dashed">
        <color auto="1"/>
      </bottom>
      <diagonal/>
    </border>
    <border>
      <left style="dashed">
        <color auto="1"/>
      </left>
      <right/>
      <top style="dashed">
        <color auto="1"/>
      </top>
      <bottom/>
      <diagonal/>
    </border>
    <border>
      <left style="dashed">
        <color auto="1"/>
      </left>
      <right style="dashed">
        <color auto="1"/>
      </right>
      <top/>
      <bottom style="dashed">
        <color auto="1"/>
      </bottom>
      <diagonal/>
    </border>
    <border>
      <left/>
      <right style="dashed">
        <color auto="1"/>
      </right>
      <top/>
      <bottom/>
      <diagonal/>
    </border>
    <border>
      <left style="dashed">
        <color indexed="64"/>
      </left>
      <right/>
      <top/>
      <bottom style="dashed">
        <color indexed="64"/>
      </bottom>
      <diagonal/>
    </border>
    <border>
      <left style="medium">
        <color auto="1"/>
      </left>
      <right style="thin">
        <color auto="1"/>
      </right>
      <top style="medium">
        <color auto="1"/>
      </top>
      <bottom/>
      <diagonal/>
    </border>
    <border>
      <left style="medium">
        <color indexed="64"/>
      </left>
      <right/>
      <top/>
      <bottom/>
      <diagonal/>
    </border>
    <border>
      <left style="medium">
        <color auto="1"/>
      </left>
      <right style="thin">
        <color auto="1"/>
      </right>
      <top style="thin">
        <color auto="1"/>
      </top>
      <bottom style="thin">
        <color auto="1"/>
      </bottom>
      <diagonal/>
    </border>
    <border>
      <left/>
      <right/>
      <top style="medium">
        <color indexed="64"/>
      </top>
      <bottom/>
      <diagonal/>
    </border>
    <border>
      <left style="dashed">
        <color auto="1"/>
      </left>
      <right/>
      <top style="medium">
        <color indexed="64"/>
      </top>
      <bottom/>
      <diagonal/>
    </border>
    <border>
      <left style="medium">
        <color indexed="64"/>
      </left>
      <right style="dashed">
        <color indexed="64"/>
      </right>
      <top style="dashed">
        <color indexed="64"/>
      </top>
      <bottom style="dashed">
        <color indexed="64"/>
      </bottom>
      <diagonal/>
    </border>
    <border>
      <left style="medium">
        <color indexed="64"/>
      </left>
      <right/>
      <top style="dashed">
        <color auto="1"/>
      </top>
      <bottom/>
      <diagonal/>
    </border>
    <border>
      <left style="medium">
        <color indexed="64"/>
      </left>
      <right/>
      <top style="dashed">
        <color auto="1"/>
      </top>
      <bottom style="dashed">
        <color auto="1"/>
      </bottom>
      <diagonal/>
    </border>
    <border>
      <left style="dotted">
        <color indexed="64"/>
      </left>
      <right/>
      <top style="dashed">
        <color auto="1"/>
      </top>
      <bottom/>
      <diagonal/>
    </border>
    <border>
      <left style="dotted">
        <color indexed="64"/>
      </left>
      <right/>
      <top style="dashed">
        <color auto="1"/>
      </top>
      <bottom style="dashed">
        <color auto="1"/>
      </bottom>
      <diagonal/>
    </border>
    <border>
      <left style="thin">
        <color auto="1"/>
      </left>
      <right style="thin">
        <color auto="1"/>
      </right>
      <top style="medium">
        <color auto="1"/>
      </top>
      <bottom/>
      <diagonal/>
    </border>
    <border>
      <left style="thin">
        <color auto="1"/>
      </left>
      <right/>
      <top style="medium">
        <color indexed="64"/>
      </top>
      <bottom/>
      <diagonal/>
    </border>
    <border>
      <left/>
      <right/>
      <top style="medium">
        <color indexed="64"/>
      </top>
      <bottom style="medium">
        <color indexed="64"/>
      </bottom>
      <diagonal/>
    </border>
    <border>
      <left style="dashed">
        <color auto="1"/>
      </left>
      <right/>
      <top style="medium">
        <color indexed="64"/>
      </top>
      <bottom style="medium">
        <color indexed="64"/>
      </bottom>
      <diagonal/>
    </border>
    <border>
      <left style="medium">
        <color indexed="64"/>
      </left>
      <right/>
      <top/>
      <bottom style="dashed">
        <color indexed="64"/>
      </bottom>
      <diagonal/>
    </border>
    <border>
      <left style="medium">
        <color indexed="64"/>
      </left>
      <right style="dashed">
        <color auto="1"/>
      </right>
      <top style="medium">
        <color indexed="64"/>
      </top>
      <bottom/>
      <diagonal/>
    </border>
    <border>
      <left style="medium">
        <color indexed="64"/>
      </left>
      <right style="medium">
        <color indexed="64"/>
      </right>
      <top/>
      <bottom style="dashed">
        <color auto="1"/>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auto="1"/>
      </top>
      <bottom/>
      <diagonal/>
    </border>
    <border>
      <left style="medium">
        <color indexed="64"/>
      </left>
      <right style="medium">
        <color indexed="64"/>
      </right>
      <top style="dotted">
        <color indexed="64"/>
      </top>
      <bottom style="dashed">
        <color auto="1"/>
      </bottom>
      <diagonal/>
    </border>
    <border>
      <left style="medium">
        <color indexed="64"/>
      </left>
      <right style="medium">
        <color indexed="64"/>
      </right>
      <top/>
      <bottom/>
      <diagonal/>
    </border>
    <border>
      <left style="medium">
        <color indexed="64"/>
      </left>
      <right style="medium">
        <color indexed="64"/>
      </right>
      <top style="dashed">
        <color auto="1"/>
      </top>
      <bottom style="thin">
        <color auto="1"/>
      </bottom>
      <diagonal/>
    </border>
    <border>
      <left style="medium">
        <color indexed="64"/>
      </left>
      <right style="dashed">
        <color indexed="64"/>
      </right>
      <top/>
      <bottom style="dashed">
        <color indexed="64"/>
      </bottom>
      <diagonal/>
    </border>
    <border>
      <left style="medium">
        <color indexed="64"/>
      </left>
      <right style="thin">
        <color auto="1"/>
      </right>
      <top style="dashed">
        <color auto="1"/>
      </top>
      <bottom style="thin">
        <color indexed="64"/>
      </bottom>
      <diagonal/>
    </border>
    <border>
      <left/>
      <right style="dashed">
        <color auto="1"/>
      </right>
      <top/>
      <bottom style="thin">
        <color indexed="64"/>
      </bottom>
      <diagonal/>
    </border>
    <border>
      <left style="dashed">
        <color auto="1"/>
      </left>
      <right/>
      <top style="thin">
        <color auto="1"/>
      </top>
      <bottom style="thin">
        <color indexed="64"/>
      </bottom>
      <diagonal/>
    </border>
    <border>
      <left style="dashed">
        <color auto="1"/>
      </left>
      <right/>
      <top style="dashed">
        <color auto="1"/>
      </top>
      <bottom style="thin">
        <color indexed="64"/>
      </bottom>
      <diagonal/>
    </border>
    <border>
      <left style="medium">
        <color indexed="64"/>
      </left>
      <right style="dashed">
        <color indexed="64"/>
      </right>
      <top style="dashed">
        <color indexed="64"/>
      </top>
      <bottom style="thin">
        <color indexed="64"/>
      </bottom>
      <diagonal/>
    </border>
    <border>
      <left style="dashed">
        <color auto="1"/>
      </left>
      <right style="dashed">
        <color auto="1"/>
      </right>
      <top style="dashed">
        <color auto="1"/>
      </top>
      <bottom style="thin">
        <color indexed="64"/>
      </bottom>
      <diagonal/>
    </border>
    <border>
      <left style="medium">
        <color indexed="64"/>
      </left>
      <right style="dashed">
        <color indexed="64"/>
      </right>
      <top style="dashed">
        <color indexed="64"/>
      </top>
      <bottom style="dotted">
        <color indexed="64"/>
      </bottom>
      <diagonal/>
    </border>
    <border>
      <left style="dashed">
        <color auto="1"/>
      </left>
      <right style="dashed">
        <color auto="1"/>
      </right>
      <top style="dashed">
        <color auto="1"/>
      </top>
      <bottom style="dotted">
        <color indexed="64"/>
      </bottom>
      <diagonal/>
    </border>
    <border>
      <left style="dashed">
        <color auto="1"/>
      </left>
      <right style="dashed">
        <color auto="1"/>
      </right>
      <top style="medium">
        <color indexed="64"/>
      </top>
      <bottom style="dotted">
        <color indexed="64"/>
      </bottom>
      <diagonal/>
    </border>
    <border>
      <left style="dashed">
        <color auto="1"/>
      </left>
      <right style="dashed">
        <color auto="1"/>
      </right>
      <top/>
      <bottom style="dotted">
        <color indexed="64"/>
      </bottom>
      <diagonal/>
    </border>
    <border>
      <left style="medium">
        <color indexed="64"/>
      </left>
      <right style="dashed">
        <color auto="1"/>
      </right>
      <top style="medium">
        <color indexed="64"/>
      </top>
      <bottom style="dotted">
        <color indexed="64"/>
      </bottom>
      <diagonal/>
    </border>
    <border>
      <left style="medium">
        <color indexed="64"/>
      </left>
      <right style="dashed">
        <color auto="1"/>
      </right>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top/>
      <bottom style="dashed">
        <color indexed="64"/>
      </bottom>
      <diagonal/>
    </border>
    <border>
      <left style="dotted">
        <color indexed="64"/>
      </left>
      <right/>
      <top style="medium">
        <color indexed="64"/>
      </top>
      <bottom style="dashed">
        <color indexed="64"/>
      </bottom>
      <diagonal/>
    </border>
    <border>
      <left style="dotted">
        <color indexed="64"/>
      </left>
      <right/>
      <top style="dashed">
        <color indexed="64"/>
      </top>
      <bottom style="dotted">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auto="1"/>
      </right>
      <top style="thin">
        <color auto="1"/>
      </top>
      <bottom/>
      <diagonal/>
    </border>
    <border>
      <left style="medium">
        <color indexed="64"/>
      </left>
      <right style="dashed">
        <color indexed="64"/>
      </right>
      <top style="dashed">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dashed">
        <color auto="1"/>
      </right>
      <top style="dashed">
        <color auto="1"/>
      </top>
      <bottom style="dashed">
        <color auto="1"/>
      </bottom>
      <diagonal/>
    </border>
    <border>
      <left style="medium">
        <color indexed="64"/>
      </left>
      <right style="medium">
        <color indexed="64"/>
      </right>
      <top/>
      <bottom style="thin">
        <color indexed="64"/>
      </bottom>
      <diagonal/>
    </border>
    <border>
      <left style="dotted">
        <color indexed="64"/>
      </left>
      <right style="thin">
        <color indexed="64"/>
      </right>
      <top style="hair">
        <color indexed="64"/>
      </top>
      <bottom style="dashed">
        <color auto="1"/>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ashed">
        <color indexed="64"/>
      </top>
      <bottom style="dotted">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dashed">
        <color auto="1"/>
      </bottom>
      <diagonal/>
    </border>
    <border>
      <left style="medium">
        <color auto="1"/>
      </left>
      <right/>
      <top style="thin">
        <color auto="1"/>
      </top>
      <bottom style="thin">
        <color auto="1"/>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dotted">
        <color indexed="64"/>
      </left>
      <right/>
      <top style="hair">
        <color indexed="64"/>
      </top>
      <bottom style="dashed">
        <color auto="1"/>
      </bottom>
      <diagonal/>
    </border>
    <border>
      <left style="thin">
        <color indexed="64"/>
      </left>
      <right/>
      <top style="dashed">
        <color auto="1"/>
      </top>
      <bottom style="dashed">
        <color auto="1"/>
      </bottom>
      <diagonal/>
    </border>
    <border>
      <left/>
      <right/>
      <top style="dashed">
        <color auto="1"/>
      </top>
      <bottom style="dashed">
        <color auto="1"/>
      </bottom>
      <diagonal/>
    </border>
    <border>
      <left/>
      <right/>
      <top style="dashed">
        <color auto="1"/>
      </top>
      <bottom style="thin">
        <color indexed="64"/>
      </bottom>
      <diagonal/>
    </border>
    <border>
      <left style="medium">
        <color auto="1"/>
      </left>
      <right/>
      <top style="medium">
        <color auto="1"/>
      </top>
      <bottom/>
      <diagonal/>
    </border>
    <border>
      <left style="medium">
        <color auto="1"/>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dashed">
        <color auto="1"/>
      </top>
      <bottom/>
      <diagonal/>
    </border>
    <border>
      <left style="thin">
        <color indexed="64"/>
      </left>
      <right/>
      <top style="dashed">
        <color indexed="64"/>
      </top>
      <bottom style="thin">
        <color indexed="64"/>
      </bottom>
      <diagonal/>
    </border>
    <border>
      <left style="thin">
        <color indexed="64"/>
      </left>
      <right/>
      <top/>
      <bottom/>
      <diagonal/>
    </border>
    <border>
      <left/>
      <right/>
      <top/>
      <bottom style="dashed">
        <color indexed="64"/>
      </bottom>
      <diagonal/>
    </border>
    <border>
      <left/>
      <right/>
      <top style="dashed">
        <color auto="1"/>
      </top>
      <bottom/>
      <diagonal/>
    </border>
    <border>
      <left/>
      <right/>
      <top style="dash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double">
        <color indexed="64"/>
      </right>
      <top style="dashed">
        <color auto="1"/>
      </top>
      <bottom/>
      <diagonal/>
    </border>
    <border>
      <left style="double">
        <color indexed="64"/>
      </left>
      <right style="double">
        <color indexed="64"/>
      </right>
      <top style="dashed">
        <color indexed="64"/>
      </top>
      <bottom style="dashed">
        <color indexed="64"/>
      </bottom>
      <diagonal/>
    </border>
    <border>
      <left style="double">
        <color indexed="64"/>
      </left>
      <right style="double">
        <color indexed="64"/>
      </right>
      <top style="dashed">
        <color auto="1"/>
      </top>
      <bottom style="thin">
        <color auto="1"/>
      </bottom>
      <diagonal/>
    </border>
    <border>
      <left style="double">
        <color indexed="64"/>
      </left>
      <right style="double">
        <color indexed="64"/>
      </right>
      <top/>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style="thin">
        <color auto="1"/>
      </right>
      <top/>
      <bottom style="thin">
        <color auto="1"/>
      </bottom>
      <diagonal/>
    </border>
    <border>
      <left style="medium">
        <color indexed="64"/>
      </left>
      <right style="thin">
        <color indexed="64"/>
      </right>
      <top style="medium">
        <color indexed="64"/>
      </top>
      <bottom style="dashed">
        <color auto="1"/>
      </bottom>
      <diagonal/>
    </border>
    <border>
      <left style="medium">
        <color indexed="64"/>
      </left>
      <right style="thin">
        <color indexed="64"/>
      </right>
      <top style="dashed">
        <color indexed="64"/>
      </top>
      <bottom style="dott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auto="1"/>
      </top>
      <bottom/>
      <diagonal/>
    </border>
    <border>
      <left style="medium">
        <color indexed="64"/>
      </left>
      <right style="thin">
        <color indexed="64"/>
      </right>
      <top style="hair">
        <color indexed="64"/>
      </top>
      <bottom style="dashed">
        <color auto="1"/>
      </bottom>
      <diagonal/>
    </border>
    <border>
      <left style="medium">
        <color indexed="64"/>
      </left>
      <right/>
      <top style="thin">
        <color auto="1"/>
      </top>
      <bottom/>
      <diagonal/>
    </border>
    <border>
      <left style="double">
        <color indexed="64"/>
      </left>
      <right style="double">
        <color indexed="64"/>
      </right>
      <top/>
      <bottom style="medium">
        <color indexed="64"/>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double">
        <color indexed="64"/>
      </left>
      <right style="double">
        <color indexed="64"/>
      </right>
      <top/>
      <bottom style="thin">
        <color auto="1"/>
      </bottom>
      <diagonal/>
    </border>
    <border>
      <left style="double">
        <color indexed="64"/>
      </left>
      <right/>
      <top style="medium">
        <color indexed="64"/>
      </top>
      <bottom style="medium">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s>
  <cellStyleXfs count="124">
    <xf numFmtId="0" fontId="0" fillId="0" borderId="0"/>
    <xf numFmtId="38" fontId="13" fillId="0" borderId="0" applyFont="0" applyFill="0" applyBorder="0" applyAlignment="0" applyProtection="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716">
    <xf numFmtId="0" fontId="0" fillId="0" borderId="0" xfId="0"/>
    <xf numFmtId="0" fontId="19" fillId="0" borderId="0" xfId="2" applyFont="1" applyAlignment="1">
      <alignment vertical="top"/>
    </xf>
    <xf numFmtId="0" fontId="19" fillId="4" borderId="0" xfId="2" applyFont="1" applyFill="1" applyAlignment="1">
      <alignment vertical="top"/>
    </xf>
    <xf numFmtId="0" fontId="19" fillId="3" borderId="5" xfId="2" applyFont="1" applyFill="1" applyBorder="1" applyAlignment="1">
      <alignment horizontal="center" vertical="center" wrapText="1"/>
    </xf>
    <xf numFmtId="0" fontId="21" fillId="3" borderId="5" xfId="2" applyFont="1" applyFill="1" applyBorder="1" applyAlignment="1">
      <alignment horizontal="center" vertical="center" wrapText="1"/>
    </xf>
    <xf numFmtId="0" fontId="21" fillId="3" borderId="1" xfId="2" applyFont="1" applyFill="1" applyBorder="1" applyAlignment="1">
      <alignment horizontal="center" vertical="center" wrapText="1"/>
    </xf>
    <xf numFmtId="0" fontId="21" fillId="0" borderId="5" xfId="2" applyFont="1" applyBorder="1" applyAlignment="1">
      <alignment horizontal="center" vertical="center" wrapText="1"/>
    </xf>
    <xf numFmtId="0" fontId="21" fillId="0" borderId="1" xfId="2" applyFont="1" applyBorder="1" applyAlignment="1">
      <alignment horizontal="center" vertical="center" wrapText="1"/>
    </xf>
    <xf numFmtId="0" fontId="18" fillId="5" borderId="2" xfId="3" applyFont="1" applyFill="1" applyBorder="1" applyAlignment="1">
      <alignment vertical="top" wrapText="1"/>
    </xf>
    <xf numFmtId="0" fontId="18" fillId="5" borderId="2" xfId="3" applyFont="1" applyFill="1" applyBorder="1" applyAlignment="1">
      <alignment horizontal="center" vertical="top" wrapText="1"/>
    </xf>
    <xf numFmtId="176" fontId="18" fillId="5" borderId="2" xfId="3" applyNumberFormat="1" applyFont="1" applyFill="1" applyBorder="1" applyAlignment="1">
      <alignment horizontal="center" vertical="top" wrapText="1"/>
    </xf>
    <xf numFmtId="0" fontId="19" fillId="5" borderId="1" xfId="2" applyFont="1" applyFill="1" applyBorder="1" applyAlignment="1">
      <alignment vertical="top" wrapText="1"/>
    </xf>
    <xf numFmtId="0" fontId="18" fillId="5" borderId="2" xfId="2" applyFont="1" applyFill="1" applyBorder="1" applyAlignment="1">
      <alignment vertical="top" wrapText="1"/>
    </xf>
    <xf numFmtId="176" fontId="18" fillId="5" borderId="2" xfId="2" applyNumberFormat="1" applyFont="1" applyFill="1" applyBorder="1" applyAlignment="1">
      <alignment horizontal="center" vertical="top" wrapText="1"/>
    </xf>
    <xf numFmtId="0" fontId="18" fillId="5" borderId="2" xfId="2" applyFont="1" applyFill="1" applyBorder="1" applyAlignment="1">
      <alignment horizontal="center" vertical="top" wrapText="1"/>
    </xf>
    <xf numFmtId="0" fontId="19" fillId="0" borderId="5" xfId="2" applyFont="1" applyBorder="1" applyAlignment="1">
      <alignment horizontal="center" vertical="center" wrapText="1"/>
    </xf>
    <xf numFmtId="0" fontId="19" fillId="5" borderId="1" xfId="2" applyFont="1" applyFill="1" applyBorder="1" applyAlignment="1">
      <alignment horizontal="center" vertical="center" wrapText="1"/>
    </xf>
    <xf numFmtId="0" fontId="19" fillId="3" borderId="1" xfId="2" applyFont="1" applyFill="1" applyBorder="1" applyAlignment="1">
      <alignment horizontal="center" vertical="center" wrapText="1"/>
    </xf>
    <xf numFmtId="0" fontId="18" fillId="5" borderId="1" xfId="2" applyFont="1" applyFill="1" applyBorder="1" applyAlignment="1">
      <alignment vertical="top" wrapText="1"/>
    </xf>
    <xf numFmtId="0" fontId="20" fillId="5" borderId="2" xfId="2" applyFont="1" applyFill="1" applyBorder="1" applyAlignment="1">
      <alignment horizontal="center" vertical="top" wrapText="1"/>
    </xf>
    <xf numFmtId="176" fontId="20" fillId="5" borderId="2" xfId="2" applyNumberFormat="1" applyFont="1" applyFill="1" applyBorder="1" applyAlignment="1">
      <alignment horizontal="center" vertical="top" wrapText="1"/>
    </xf>
    <xf numFmtId="0" fontId="19" fillId="0" borderId="5" xfId="2" applyFont="1" applyFill="1" applyBorder="1" applyAlignment="1">
      <alignment horizontal="center" vertical="center" wrapText="1"/>
    </xf>
    <xf numFmtId="0" fontId="21" fillId="0" borderId="5" xfId="2" applyFont="1" applyFill="1" applyBorder="1" applyAlignment="1">
      <alignment horizontal="center" vertical="center" wrapText="1"/>
    </xf>
    <xf numFmtId="0" fontId="21" fillId="0" borderId="1" xfId="2" quotePrefix="1" applyFont="1" applyFill="1" applyBorder="1" applyAlignment="1">
      <alignment horizontal="center" vertical="center" wrapText="1"/>
    </xf>
    <xf numFmtId="0" fontId="21" fillId="3" borderId="5" xfId="2" applyFont="1" applyFill="1" applyBorder="1" applyAlignment="1">
      <alignment vertical="top" wrapText="1"/>
    </xf>
    <xf numFmtId="0" fontId="19" fillId="0" borderId="0" xfId="2" applyFont="1" applyAlignment="1">
      <alignment vertical="top" wrapText="1"/>
    </xf>
    <xf numFmtId="0" fontId="18" fillId="0" borderId="0" xfId="2" applyFont="1" applyAlignment="1">
      <alignment vertical="top" wrapText="1"/>
    </xf>
    <xf numFmtId="0" fontId="18" fillId="0" borderId="0" xfId="2" applyFont="1" applyAlignment="1">
      <alignment horizontal="center" vertical="top" wrapText="1"/>
    </xf>
    <xf numFmtId="176" fontId="18" fillId="0" borderId="0" xfId="2" applyNumberFormat="1" applyFont="1" applyAlignment="1">
      <alignment horizontal="center" vertical="top" wrapText="1"/>
    </xf>
    <xf numFmtId="0" fontId="18" fillId="0" borderId="0" xfId="2" applyFont="1" applyAlignment="1">
      <alignment horizontal="center" vertical="center" wrapText="1"/>
    </xf>
    <xf numFmtId="0" fontId="19" fillId="2" borderId="19" xfId="2" applyFont="1" applyFill="1" applyBorder="1" applyAlignment="1">
      <alignment vertical="center" wrapText="1"/>
    </xf>
    <xf numFmtId="0" fontId="18" fillId="2" borderId="19" xfId="2" applyFont="1" applyFill="1" applyBorder="1" applyAlignment="1">
      <alignment horizontal="center" vertical="center" wrapText="1"/>
    </xf>
    <xf numFmtId="0" fontId="18" fillId="2" borderId="20" xfId="2" applyFont="1" applyFill="1" applyBorder="1" applyAlignment="1">
      <alignment horizontal="center" vertical="center" wrapText="1"/>
    </xf>
    <xf numFmtId="176" fontId="18" fillId="2" borderId="20" xfId="2" applyNumberFormat="1" applyFont="1" applyFill="1" applyBorder="1" applyAlignment="1">
      <alignment horizontal="center" vertical="center" wrapText="1"/>
    </xf>
    <xf numFmtId="0" fontId="19" fillId="2" borderId="0" xfId="2" applyFont="1" applyFill="1" applyAlignment="1">
      <alignment vertical="top"/>
    </xf>
    <xf numFmtId="0" fontId="19" fillId="7" borderId="0" xfId="2" applyFont="1" applyFill="1" applyAlignment="1">
      <alignment vertical="top"/>
    </xf>
    <xf numFmtId="0" fontId="21" fillId="3" borderId="2" xfId="2" quotePrefix="1" applyFont="1" applyFill="1" applyBorder="1" applyAlignment="1">
      <alignment horizontal="center" vertical="center" wrapText="1"/>
    </xf>
    <xf numFmtId="0" fontId="19" fillId="0" borderId="2" xfId="2" quotePrefix="1" applyFont="1" applyFill="1" applyBorder="1" applyAlignment="1">
      <alignment horizontal="center" vertical="center" wrapText="1"/>
    </xf>
    <xf numFmtId="0" fontId="19" fillId="5" borderId="2" xfId="2" applyFont="1" applyFill="1" applyBorder="1" applyAlignment="1">
      <alignment horizontal="center" vertical="center" wrapText="1"/>
    </xf>
    <xf numFmtId="0" fontId="21" fillId="0" borderId="2" xfId="2" applyFont="1" applyBorder="1" applyAlignment="1">
      <alignment horizontal="center" vertical="center" wrapText="1"/>
    </xf>
    <xf numFmtId="0" fontId="19" fillId="5" borderId="12" xfId="2" applyFont="1" applyFill="1" applyBorder="1" applyAlignment="1">
      <alignment vertical="top" wrapText="1"/>
    </xf>
    <xf numFmtId="0" fontId="21" fillId="3" borderId="3" xfId="2" quotePrefix="1" applyFont="1" applyFill="1" applyBorder="1" applyAlignment="1">
      <alignment horizontal="center" vertical="center" wrapText="1"/>
    </xf>
    <xf numFmtId="0" fontId="21" fillId="0" borderId="2" xfId="2" quotePrefix="1" applyFont="1" applyFill="1" applyBorder="1" applyAlignment="1">
      <alignment horizontal="center" vertical="center" wrapText="1"/>
    </xf>
    <xf numFmtId="0" fontId="21" fillId="3" borderId="2" xfId="2" applyFont="1" applyFill="1" applyBorder="1" applyAlignment="1">
      <alignment horizontal="center" vertical="center" wrapText="1"/>
    </xf>
    <xf numFmtId="0" fontId="18" fillId="5" borderId="3" xfId="2" applyFont="1" applyFill="1" applyBorder="1" applyAlignment="1">
      <alignment vertical="top" wrapText="1"/>
    </xf>
    <xf numFmtId="0" fontId="18" fillId="5" borderId="12" xfId="2" applyFont="1" applyFill="1" applyBorder="1" applyAlignment="1">
      <alignment vertical="top" wrapText="1"/>
    </xf>
    <xf numFmtId="0" fontId="19" fillId="5" borderId="4" xfId="2" applyFont="1" applyFill="1" applyBorder="1" applyAlignment="1">
      <alignment vertical="top" wrapText="1"/>
    </xf>
    <xf numFmtId="0" fontId="18" fillId="5" borderId="6" xfId="2" applyFont="1" applyFill="1" applyBorder="1" applyAlignment="1">
      <alignment vertical="top" wrapText="1"/>
    </xf>
    <xf numFmtId="0" fontId="18" fillId="5" borderId="6" xfId="2" applyFont="1" applyFill="1" applyBorder="1" applyAlignment="1">
      <alignment horizontal="center" vertical="top" wrapText="1"/>
    </xf>
    <xf numFmtId="176" fontId="18" fillId="5" borderId="6" xfId="2" applyNumberFormat="1" applyFont="1" applyFill="1" applyBorder="1" applyAlignment="1">
      <alignment horizontal="center" vertical="top" wrapText="1"/>
    </xf>
    <xf numFmtId="0" fontId="18" fillId="5" borderId="2" xfId="5" applyFont="1" applyFill="1" applyBorder="1" applyAlignment="1">
      <alignment vertical="top" wrapText="1"/>
    </xf>
    <xf numFmtId="0" fontId="18" fillId="5" borderId="2" xfId="5" applyFont="1" applyFill="1" applyBorder="1" applyAlignment="1">
      <alignment horizontal="center" vertical="top" wrapText="1"/>
    </xf>
    <xf numFmtId="176" fontId="20" fillId="5" borderId="2" xfId="5" applyNumberFormat="1" applyFont="1" applyFill="1" applyBorder="1" applyAlignment="1">
      <alignment horizontal="center" vertical="top" wrapText="1"/>
    </xf>
    <xf numFmtId="176" fontId="18" fillId="5" borderId="2" xfId="5" applyNumberFormat="1" applyFont="1" applyFill="1" applyBorder="1" applyAlignment="1">
      <alignment horizontal="center" vertical="top" wrapText="1"/>
    </xf>
    <xf numFmtId="177" fontId="19" fillId="8" borderId="19" xfId="2" applyNumberFormat="1" applyFont="1" applyFill="1" applyBorder="1" applyAlignment="1">
      <alignment vertical="top"/>
    </xf>
    <xf numFmtId="0" fontId="21" fillId="3" borderId="6" xfId="2" quotePrefix="1" applyFont="1" applyFill="1" applyBorder="1" applyAlignment="1">
      <alignment horizontal="center" vertical="center" wrapText="1"/>
    </xf>
    <xf numFmtId="0" fontId="19" fillId="5" borderId="29" xfId="2" applyFont="1" applyFill="1" applyBorder="1" applyAlignment="1">
      <alignment vertical="top" wrapText="1"/>
    </xf>
    <xf numFmtId="0" fontId="21" fillId="3" borderId="31" xfId="2" applyFont="1" applyFill="1" applyBorder="1" applyAlignment="1">
      <alignment horizontal="center" vertical="center" wrapText="1"/>
    </xf>
    <xf numFmtId="0" fontId="21" fillId="3" borderId="32" xfId="2" quotePrefix="1" applyFont="1" applyFill="1" applyBorder="1" applyAlignment="1">
      <alignment horizontal="center" vertical="center" wrapText="1"/>
    </xf>
    <xf numFmtId="0" fontId="18" fillId="5" borderId="32" xfId="2" applyFont="1" applyFill="1" applyBorder="1" applyAlignment="1">
      <alignment vertical="top" wrapText="1"/>
    </xf>
    <xf numFmtId="0" fontId="18" fillId="5" borderId="32" xfId="2" applyFont="1" applyFill="1" applyBorder="1" applyAlignment="1">
      <alignment horizontal="center" vertical="top" wrapText="1"/>
    </xf>
    <xf numFmtId="176" fontId="18" fillId="5" borderId="32" xfId="2" applyNumberFormat="1" applyFont="1" applyFill="1" applyBorder="1" applyAlignment="1">
      <alignment horizontal="center" vertical="top" wrapText="1"/>
    </xf>
    <xf numFmtId="0" fontId="18" fillId="5" borderId="33" xfId="2" applyFont="1" applyFill="1" applyBorder="1" applyAlignment="1">
      <alignment vertical="top" wrapText="1"/>
    </xf>
    <xf numFmtId="0" fontId="21" fillId="0" borderId="31" xfId="2" applyFont="1" applyBorder="1" applyAlignment="1">
      <alignment horizontal="center" vertical="center" wrapText="1"/>
    </xf>
    <xf numFmtId="0" fontId="21" fillId="0" borderId="33" xfId="2" applyFont="1" applyBorder="1" applyAlignment="1">
      <alignment horizontal="center" vertical="center" wrapText="1"/>
    </xf>
    <xf numFmtId="0" fontId="18" fillId="5" borderId="33" xfId="2" applyFont="1" applyFill="1" applyBorder="1" applyAlignment="1">
      <alignment horizontal="center" vertical="top" wrapText="1"/>
    </xf>
    <xf numFmtId="176" fontId="18" fillId="5" borderId="33" xfId="2" applyNumberFormat="1" applyFont="1" applyFill="1" applyBorder="1" applyAlignment="1">
      <alignment horizontal="center" vertical="top" wrapText="1"/>
    </xf>
    <xf numFmtId="0" fontId="21" fillId="0" borderId="4" xfId="2" applyFont="1" applyBorder="1" applyAlignment="1">
      <alignment horizontal="center" vertical="center" wrapText="1"/>
    </xf>
    <xf numFmtId="0" fontId="21" fillId="5" borderId="35" xfId="2" applyFont="1" applyFill="1" applyBorder="1" applyAlignment="1">
      <alignment horizontal="center" vertical="center" wrapText="1"/>
    </xf>
    <xf numFmtId="0" fontId="19" fillId="5" borderId="35" xfId="2" applyFont="1" applyFill="1" applyBorder="1" applyAlignment="1">
      <alignment vertical="top" wrapText="1"/>
    </xf>
    <xf numFmtId="0" fontId="18" fillId="5" borderId="33" xfId="3" applyFont="1" applyFill="1" applyBorder="1" applyAlignment="1">
      <alignment vertical="top" wrapText="1"/>
    </xf>
    <xf numFmtId="0" fontId="18" fillId="5" borderId="33" xfId="3" applyFont="1" applyFill="1" applyBorder="1" applyAlignment="1">
      <alignment horizontal="center" vertical="top" wrapText="1"/>
    </xf>
    <xf numFmtId="176" fontId="18" fillId="5" borderId="33" xfId="3" applyNumberFormat="1" applyFont="1" applyFill="1" applyBorder="1" applyAlignment="1">
      <alignment horizontal="center" vertical="top" wrapText="1"/>
    </xf>
    <xf numFmtId="0" fontId="19" fillId="8" borderId="18" xfId="2" applyFont="1" applyFill="1" applyBorder="1" applyAlignment="1">
      <alignment vertical="center" wrapText="1"/>
    </xf>
    <xf numFmtId="0" fontId="19" fillId="8" borderId="10" xfId="2" applyFont="1" applyFill="1" applyBorder="1" applyAlignment="1">
      <alignment vertical="center" wrapText="1"/>
    </xf>
    <xf numFmtId="0" fontId="18" fillId="8" borderId="11" xfId="2" applyFont="1" applyFill="1" applyBorder="1" applyAlignment="1">
      <alignment horizontal="center" vertical="center" wrapText="1"/>
    </xf>
    <xf numFmtId="176" fontId="18" fillId="8" borderId="11" xfId="2" applyNumberFormat="1" applyFont="1" applyFill="1" applyBorder="1" applyAlignment="1">
      <alignment horizontal="center" vertical="center" wrapText="1"/>
    </xf>
    <xf numFmtId="0" fontId="19" fillId="8" borderId="0" xfId="2" applyFont="1" applyFill="1" applyAlignment="1">
      <alignment vertical="top"/>
    </xf>
    <xf numFmtId="0" fontId="19" fillId="5" borderId="36" xfId="2" applyFont="1" applyFill="1" applyBorder="1" applyAlignment="1">
      <alignment vertical="top" wrapText="1"/>
    </xf>
    <xf numFmtId="0" fontId="18" fillId="5" borderId="37" xfId="2" applyFont="1" applyFill="1" applyBorder="1" applyAlignment="1">
      <alignment vertical="top" wrapText="1"/>
    </xf>
    <xf numFmtId="0" fontId="18" fillId="5" borderId="39" xfId="2" applyFont="1" applyFill="1" applyBorder="1" applyAlignment="1">
      <alignment vertical="top" wrapText="1"/>
    </xf>
    <xf numFmtId="0" fontId="18" fillId="5" borderId="38" xfId="2" applyFont="1" applyFill="1" applyBorder="1" applyAlignment="1">
      <alignment vertical="top" wrapText="1"/>
    </xf>
    <xf numFmtId="0" fontId="19" fillId="5" borderId="41" xfId="2" applyFont="1" applyFill="1" applyBorder="1" applyAlignment="1">
      <alignment vertical="top" wrapText="1"/>
    </xf>
    <xf numFmtId="0" fontId="19" fillId="5" borderId="40" xfId="2" applyFont="1" applyFill="1" applyBorder="1" applyAlignment="1">
      <alignment vertical="top" wrapText="1"/>
    </xf>
    <xf numFmtId="0" fontId="19" fillId="5" borderId="48" xfId="2" applyFont="1" applyFill="1" applyBorder="1" applyAlignment="1">
      <alignment vertical="top" wrapText="1"/>
    </xf>
    <xf numFmtId="177" fontId="19" fillId="0" borderId="19" xfId="2" applyNumberFormat="1" applyFont="1" applyBorder="1" applyAlignment="1">
      <alignment vertical="top"/>
    </xf>
    <xf numFmtId="49" fontId="19" fillId="4" borderId="23" xfId="2" applyNumberFormat="1" applyFont="1" applyFill="1" applyBorder="1" applyAlignment="1">
      <alignment vertical="top"/>
    </xf>
    <xf numFmtId="49" fontId="19" fillId="4" borderId="24" xfId="2" applyNumberFormat="1" applyFont="1" applyFill="1" applyBorder="1" applyAlignment="1">
      <alignment vertical="top"/>
    </xf>
    <xf numFmtId="49" fontId="19" fillId="4" borderId="14" xfId="2" applyNumberFormat="1" applyFont="1" applyFill="1" applyBorder="1" applyAlignment="1">
      <alignment vertical="top"/>
    </xf>
    <xf numFmtId="49" fontId="23" fillId="2" borderId="22" xfId="2" applyNumberFormat="1" applyFont="1" applyFill="1" applyBorder="1" applyAlignment="1">
      <alignment horizontal="left" vertical="center"/>
    </xf>
    <xf numFmtId="49" fontId="19" fillId="2" borderId="21" xfId="2" applyNumberFormat="1" applyFont="1" applyFill="1" applyBorder="1" applyAlignment="1">
      <alignment vertical="top"/>
    </xf>
    <xf numFmtId="49" fontId="19" fillId="2" borderId="30" xfId="2" applyNumberFormat="1" applyFont="1" applyFill="1" applyBorder="1" applyAlignment="1">
      <alignment vertical="top"/>
    </xf>
    <xf numFmtId="49" fontId="19" fillId="2" borderId="14" xfId="2" applyNumberFormat="1" applyFont="1" applyFill="1" applyBorder="1" applyAlignment="1">
      <alignment vertical="top"/>
    </xf>
    <xf numFmtId="49" fontId="19" fillId="2" borderId="28" xfId="2" applyNumberFormat="1" applyFont="1" applyFill="1" applyBorder="1" applyAlignment="1">
      <alignment vertical="top"/>
    </xf>
    <xf numFmtId="49" fontId="19" fillId="2" borderId="9" xfId="2" applyNumberFormat="1" applyFont="1" applyFill="1" applyBorder="1" applyAlignment="1">
      <alignment vertical="top"/>
    </xf>
    <xf numFmtId="49" fontId="19" fillId="2" borderId="47" xfId="2" applyNumberFormat="1" applyFont="1" applyFill="1" applyBorder="1" applyAlignment="1">
      <alignment vertical="top"/>
    </xf>
    <xf numFmtId="49" fontId="22" fillId="8" borderId="50" xfId="2" applyNumberFormat="1" applyFont="1" applyFill="1" applyBorder="1" applyAlignment="1">
      <alignment vertical="top"/>
    </xf>
    <xf numFmtId="49" fontId="19" fillId="0" borderId="0" xfId="2" applyNumberFormat="1" applyFont="1" applyAlignment="1">
      <alignment vertical="top"/>
    </xf>
    <xf numFmtId="49" fontId="19" fillId="2" borderId="8" xfId="2" applyNumberFormat="1" applyFont="1" applyFill="1" applyBorder="1" applyAlignment="1">
      <alignment vertical="top"/>
    </xf>
    <xf numFmtId="38" fontId="19" fillId="0" borderId="42" xfId="1" applyFont="1" applyFill="1" applyBorder="1" applyAlignment="1">
      <alignment horizontal="right" vertical="top"/>
    </xf>
    <xf numFmtId="0" fontId="21" fillId="0" borderId="5" xfId="8" applyFont="1" applyBorder="1" applyAlignment="1">
      <alignment horizontal="center" vertical="center" wrapText="1"/>
    </xf>
    <xf numFmtId="0" fontId="18" fillId="5" borderId="2" xfId="8" applyFont="1" applyFill="1" applyBorder="1" applyAlignment="1">
      <alignment vertical="top" wrapText="1"/>
    </xf>
    <xf numFmtId="0" fontId="18" fillId="5" borderId="2" xfId="8" applyFont="1" applyFill="1" applyBorder="1" applyAlignment="1">
      <alignment horizontal="center" vertical="top" wrapText="1"/>
    </xf>
    <xf numFmtId="176" fontId="18" fillId="5" borderId="2" xfId="8" applyNumberFormat="1" applyFont="1" applyFill="1" applyBorder="1" applyAlignment="1">
      <alignment horizontal="center" vertical="top" wrapText="1"/>
    </xf>
    <xf numFmtId="49" fontId="23" fillId="9" borderId="22" xfId="2" applyNumberFormat="1" applyFont="1" applyFill="1" applyBorder="1" applyAlignment="1">
      <alignment horizontal="left" vertical="center"/>
    </xf>
    <xf numFmtId="0" fontId="19" fillId="9" borderId="19" xfId="2" applyFont="1" applyFill="1" applyBorder="1" applyAlignment="1">
      <alignment vertical="center" wrapText="1"/>
    </xf>
    <xf numFmtId="0" fontId="18" fillId="9" borderId="19" xfId="2" applyFont="1" applyFill="1" applyBorder="1" applyAlignment="1">
      <alignment horizontal="center" vertical="center" wrapText="1"/>
    </xf>
    <xf numFmtId="0" fontId="18" fillId="9" borderId="20" xfId="2" applyFont="1" applyFill="1" applyBorder="1" applyAlignment="1">
      <alignment horizontal="center" vertical="center" wrapText="1"/>
    </xf>
    <xf numFmtId="176" fontId="18" fillId="9" borderId="20" xfId="2" applyNumberFormat="1" applyFont="1" applyFill="1" applyBorder="1" applyAlignment="1">
      <alignment horizontal="center" vertical="center" wrapText="1"/>
    </xf>
    <xf numFmtId="38" fontId="19" fillId="9" borderId="46" xfId="1" applyFont="1" applyFill="1" applyBorder="1" applyAlignment="1">
      <alignment horizontal="right" vertical="center" wrapText="1"/>
    </xf>
    <xf numFmtId="49" fontId="19" fillId="9" borderId="23" xfId="2" applyNumberFormat="1" applyFont="1" applyFill="1" applyBorder="1" applyAlignment="1">
      <alignment vertical="top"/>
    </xf>
    <xf numFmtId="49" fontId="19" fillId="9" borderId="28" xfId="2" applyNumberFormat="1" applyFont="1" applyFill="1" applyBorder="1" applyAlignment="1">
      <alignment vertical="top"/>
    </xf>
    <xf numFmtId="49" fontId="19" fillId="9" borderId="27" xfId="2" applyNumberFormat="1" applyFont="1" applyFill="1" applyBorder="1" applyAlignment="1">
      <alignment vertical="top"/>
    </xf>
    <xf numFmtId="49" fontId="19" fillId="9" borderId="26" xfId="2" applyNumberFormat="1" applyFont="1" applyFill="1" applyBorder="1" applyAlignment="1">
      <alignment vertical="top"/>
    </xf>
    <xf numFmtId="49" fontId="19" fillId="9" borderId="24" xfId="2" applyNumberFormat="1" applyFont="1" applyFill="1" applyBorder="1" applyAlignment="1">
      <alignment vertical="top"/>
    </xf>
    <xf numFmtId="49" fontId="19" fillId="9" borderId="25" xfId="2" applyNumberFormat="1" applyFont="1" applyFill="1" applyBorder="1" applyAlignment="1">
      <alignment vertical="top"/>
    </xf>
    <xf numFmtId="49" fontId="19" fillId="9" borderId="52" xfId="2" applyNumberFormat="1" applyFont="1" applyFill="1" applyBorder="1" applyAlignment="1">
      <alignment vertical="top"/>
    </xf>
    <xf numFmtId="49" fontId="19" fillId="9" borderId="13" xfId="2" applyNumberFormat="1" applyFont="1" applyFill="1" applyBorder="1" applyAlignment="1">
      <alignment vertical="top"/>
    </xf>
    <xf numFmtId="38" fontId="18" fillId="0" borderId="0" xfId="1" applyFont="1" applyAlignment="1">
      <alignment vertical="top"/>
    </xf>
    <xf numFmtId="38" fontId="18" fillId="5" borderId="42" xfId="1" applyFont="1" applyFill="1" applyBorder="1" applyAlignment="1">
      <alignment horizontal="right" vertical="top"/>
    </xf>
    <xf numFmtId="38" fontId="18" fillId="5" borderId="42" xfId="1" applyFont="1" applyFill="1" applyBorder="1" applyAlignment="1">
      <alignment horizontal="right" vertical="center"/>
    </xf>
    <xf numFmtId="38" fontId="18" fillId="9" borderId="46" xfId="1" applyFont="1" applyFill="1" applyBorder="1" applyAlignment="1">
      <alignment horizontal="right" vertical="center" wrapText="1"/>
    </xf>
    <xf numFmtId="38" fontId="18" fillId="0" borderId="42" xfId="1" applyFont="1" applyFill="1" applyBorder="1" applyAlignment="1">
      <alignment horizontal="right" vertical="top"/>
    </xf>
    <xf numFmtId="38" fontId="18" fillId="2" borderId="46" xfId="1" applyFont="1" applyFill="1" applyBorder="1" applyAlignment="1">
      <alignment horizontal="right" vertical="center" wrapText="1"/>
    </xf>
    <xf numFmtId="0" fontId="21" fillId="3" borderId="4" xfId="2" applyFont="1" applyFill="1" applyBorder="1" applyAlignment="1">
      <alignment horizontal="center" vertical="center" wrapText="1"/>
    </xf>
    <xf numFmtId="0" fontId="18" fillId="5" borderId="6" xfId="3" applyFont="1" applyFill="1" applyBorder="1" applyAlignment="1">
      <alignment vertical="top" wrapText="1"/>
    </xf>
    <xf numFmtId="38" fontId="19" fillId="0" borderId="0" xfId="1" applyFont="1" applyAlignment="1">
      <alignment vertical="top"/>
    </xf>
    <xf numFmtId="38" fontId="19" fillId="5" borderId="42" xfId="1" applyFont="1" applyFill="1" applyBorder="1" applyAlignment="1">
      <alignment horizontal="right" vertical="top"/>
    </xf>
    <xf numFmtId="38" fontId="19" fillId="5" borderId="49" xfId="1" applyFont="1" applyFill="1" applyBorder="1" applyAlignment="1">
      <alignment horizontal="right" vertical="top"/>
    </xf>
    <xf numFmtId="38" fontId="19" fillId="2" borderId="46" xfId="1" applyFont="1" applyFill="1" applyBorder="1" applyAlignment="1">
      <alignment horizontal="right" vertical="center" wrapText="1"/>
    </xf>
    <xf numFmtId="38" fontId="20" fillId="5" borderId="42" xfId="1" applyFont="1" applyFill="1" applyBorder="1" applyAlignment="1">
      <alignment horizontal="right" vertical="top"/>
    </xf>
    <xf numFmtId="0" fontId="18" fillId="5" borderId="6" xfId="3" applyFont="1" applyFill="1" applyBorder="1" applyAlignment="1">
      <alignment horizontal="center" vertical="top" wrapText="1"/>
    </xf>
    <xf numFmtId="176" fontId="18" fillId="5" borderId="6" xfId="3" applyNumberFormat="1" applyFont="1" applyFill="1" applyBorder="1" applyAlignment="1">
      <alignment horizontal="center" vertical="top" wrapText="1"/>
    </xf>
    <xf numFmtId="49" fontId="19" fillId="9" borderId="24" xfId="8" applyNumberFormat="1" applyFont="1" applyFill="1" applyBorder="1" applyAlignment="1">
      <alignment vertical="top"/>
    </xf>
    <xf numFmtId="0" fontId="19" fillId="3" borderId="2" xfId="2" applyFont="1" applyFill="1" applyBorder="1" applyAlignment="1">
      <alignment horizontal="center" vertical="center" wrapText="1"/>
    </xf>
    <xf numFmtId="0" fontId="19" fillId="0" borderId="1" xfId="2" quotePrefix="1" applyFont="1" applyFill="1" applyBorder="1" applyAlignment="1">
      <alignment horizontal="center" vertical="center" wrapText="1"/>
    </xf>
    <xf numFmtId="0" fontId="21" fillId="0" borderId="6" xfId="2" applyFont="1" applyBorder="1" applyAlignment="1">
      <alignment horizontal="center" vertical="center" wrapText="1"/>
    </xf>
    <xf numFmtId="0" fontId="21" fillId="0" borderId="3" xfId="2" quotePrefix="1" applyFont="1" applyFill="1" applyBorder="1" applyAlignment="1">
      <alignment horizontal="center" vertical="center" wrapText="1"/>
    </xf>
    <xf numFmtId="0" fontId="20" fillId="5" borderId="2" xfId="5" applyFont="1" applyFill="1" applyBorder="1" applyAlignment="1">
      <alignment vertical="top" wrapText="1"/>
    </xf>
    <xf numFmtId="0" fontId="18" fillId="5" borderId="3" xfId="3" applyFont="1" applyFill="1" applyBorder="1" applyAlignment="1">
      <alignment vertical="top" wrapText="1"/>
    </xf>
    <xf numFmtId="0" fontId="18" fillId="5" borderId="3" xfId="3" applyFont="1" applyFill="1" applyBorder="1" applyAlignment="1">
      <alignment horizontal="center" vertical="top" wrapText="1"/>
    </xf>
    <xf numFmtId="176" fontId="18" fillId="5" borderId="3" xfId="3" applyNumberFormat="1" applyFont="1" applyFill="1" applyBorder="1" applyAlignment="1">
      <alignment horizontal="center" vertical="top" wrapText="1"/>
    </xf>
    <xf numFmtId="38" fontId="18" fillId="5" borderId="53" xfId="1" applyFont="1" applyFill="1" applyBorder="1" applyAlignment="1">
      <alignment horizontal="right" vertical="top"/>
    </xf>
    <xf numFmtId="38" fontId="18" fillId="5" borderId="49" xfId="1" applyFont="1" applyFill="1" applyBorder="1" applyAlignment="1">
      <alignment horizontal="right" vertical="top"/>
    </xf>
    <xf numFmtId="0" fontId="18" fillId="8" borderId="58" xfId="2" applyFont="1" applyFill="1" applyBorder="1" applyAlignment="1">
      <alignment horizontal="center" vertical="center" wrapText="1"/>
    </xf>
    <xf numFmtId="0" fontId="18" fillId="8" borderId="46" xfId="2" applyFont="1" applyFill="1" applyBorder="1" applyAlignment="1">
      <alignment horizontal="center" vertical="center" wrapText="1"/>
    </xf>
    <xf numFmtId="0" fontId="18" fillId="8" borderId="59" xfId="2" applyFont="1" applyFill="1" applyBorder="1" applyAlignment="1">
      <alignment horizontal="center" vertical="center" wrapText="1"/>
    </xf>
    <xf numFmtId="0" fontId="18" fillId="5" borderId="42" xfId="2" applyNumberFormat="1" applyFont="1" applyFill="1" applyBorder="1" applyAlignment="1">
      <alignment vertical="center" wrapText="1"/>
    </xf>
    <xf numFmtId="0" fontId="18" fillId="5" borderId="56" xfId="2" applyNumberFormat="1" applyFont="1" applyFill="1" applyBorder="1" applyAlignment="1">
      <alignment vertical="center" wrapText="1"/>
    </xf>
    <xf numFmtId="0" fontId="18" fillId="5" borderId="9" xfId="8" applyNumberFormat="1" applyFont="1" applyFill="1" applyBorder="1" applyAlignment="1">
      <alignment vertical="center" wrapText="1"/>
    </xf>
    <xf numFmtId="0" fontId="18" fillId="5" borderId="42" xfId="1" applyNumberFormat="1" applyFont="1" applyFill="1" applyBorder="1" applyAlignment="1">
      <alignment vertical="center"/>
    </xf>
    <xf numFmtId="0" fontId="18" fillId="5" borderId="42" xfId="8" applyNumberFormat="1" applyFont="1" applyFill="1" applyBorder="1" applyAlignment="1">
      <alignment vertical="center" wrapText="1"/>
    </xf>
    <xf numFmtId="0" fontId="19" fillId="4" borderId="42" xfId="1" applyNumberFormat="1" applyFont="1" applyFill="1" applyBorder="1" applyAlignment="1">
      <alignment vertical="center"/>
    </xf>
    <xf numFmtId="0" fontId="18" fillId="5" borderId="9" xfId="2" applyNumberFormat="1" applyFont="1" applyFill="1" applyBorder="1" applyAlignment="1">
      <alignment vertical="center" wrapText="1"/>
    </xf>
    <xf numFmtId="0" fontId="18" fillId="5" borderId="42" xfId="7" applyNumberFormat="1" applyFont="1" applyFill="1" applyBorder="1" applyAlignment="1">
      <alignment vertical="center" wrapText="1"/>
    </xf>
    <xf numFmtId="0" fontId="20" fillId="5" borderId="42" xfId="8" applyNumberFormat="1" applyFont="1" applyFill="1" applyBorder="1" applyAlignment="1">
      <alignment vertical="center" wrapText="1"/>
    </xf>
    <xf numFmtId="0" fontId="19" fillId="5" borderId="42" xfId="8" applyNumberFormat="1" applyFont="1" applyFill="1" applyBorder="1" applyAlignment="1">
      <alignment vertical="center" wrapText="1"/>
    </xf>
    <xf numFmtId="0" fontId="20" fillId="5" borderId="56" xfId="8" applyNumberFormat="1" applyFont="1" applyFill="1" applyBorder="1" applyAlignment="1">
      <alignment vertical="center" wrapText="1"/>
    </xf>
    <xf numFmtId="0" fontId="18" fillId="5" borderId="9" xfId="10" applyNumberFormat="1" applyFont="1" applyFill="1" applyBorder="1" applyAlignment="1">
      <alignment vertical="center" wrapText="1"/>
    </xf>
    <xf numFmtId="0" fontId="18" fillId="5" borderId="42" xfId="10" applyNumberFormat="1" applyFont="1" applyFill="1" applyBorder="1" applyAlignment="1">
      <alignment vertical="center" wrapText="1"/>
    </xf>
    <xf numFmtId="0" fontId="18" fillId="5" borderId="47" xfId="2" applyNumberFormat="1" applyFont="1" applyFill="1" applyBorder="1" applyAlignment="1">
      <alignment vertical="center" wrapText="1"/>
    </xf>
    <xf numFmtId="0" fontId="18" fillId="5" borderId="49" xfId="2" applyNumberFormat="1" applyFont="1" applyFill="1" applyBorder="1" applyAlignment="1">
      <alignment vertical="center" wrapText="1"/>
    </xf>
    <xf numFmtId="0" fontId="18" fillId="5" borderId="56" xfId="1" applyNumberFormat="1" applyFont="1" applyFill="1" applyBorder="1" applyAlignment="1">
      <alignment vertical="center"/>
    </xf>
    <xf numFmtId="0" fontId="18" fillId="5" borderId="9" xfId="1" applyNumberFormat="1" applyFont="1" applyFill="1" applyBorder="1" applyAlignment="1">
      <alignment vertical="center"/>
    </xf>
    <xf numFmtId="0" fontId="18" fillId="5" borderId="61" xfId="1" applyNumberFormat="1" applyFont="1" applyFill="1" applyBorder="1" applyAlignment="1">
      <alignment vertical="center"/>
    </xf>
    <xf numFmtId="0" fontId="18" fillId="5" borderId="47" xfId="8" applyNumberFormat="1" applyFont="1" applyFill="1" applyBorder="1" applyAlignment="1">
      <alignment vertical="center" wrapText="1"/>
    </xf>
    <xf numFmtId="0" fontId="18" fillId="5" borderId="49" xfId="8" applyNumberFormat="1" applyFont="1" applyFill="1" applyBorder="1" applyAlignment="1">
      <alignment vertical="center" wrapText="1"/>
    </xf>
    <xf numFmtId="0" fontId="18" fillId="5" borderId="55" xfId="2" applyNumberFormat="1" applyFont="1" applyFill="1" applyBorder="1" applyAlignment="1">
      <alignment vertical="center" wrapText="1"/>
    </xf>
    <xf numFmtId="0" fontId="18" fillId="5" borderId="55" xfId="8" applyNumberFormat="1" applyFont="1" applyFill="1" applyBorder="1" applyAlignment="1">
      <alignment vertical="center" wrapText="1"/>
    </xf>
    <xf numFmtId="0" fontId="18" fillId="5" borderId="57" xfId="2" applyNumberFormat="1" applyFont="1" applyFill="1" applyBorder="1" applyAlignment="1">
      <alignment vertical="center" wrapText="1"/>
    </xf>
    <xf numFmtId="0" fontId="19" fillId="2" borderId="58" xfId="2" applyNumberFormat="1" applyFont="1" applyFill="1" applyBorder="1" applyAlignment="1">
      <alignment vertical="center"/>
    </xf>
    <xf numFmtId="0" fontId="18" fillId="2" borderId="46" xfId="2" applyNumberFormat="1" applyFont="1" applyFill="1" applyBorder="1" applyAlignment="1">
      <alignment vertical="center" wrapText="1"/>
    </xf>
    <xf numFmtId="0" fontId="19" fillId="2" borderId="46" xfId="2" applyNumberFormat="1" applyFont="1" applyFill="1" applyBorder="1" applyAlignment="1">
      <alignment vertical="center"/>
    </xf>
    <xf numFmtId="0" fontId="18" fillId="2" borderId="59" xfId="2" applyNumberFormat="1" applyFont="1" applyFill="1" applyBorder="1" applyAlignment="1">
      <alignment vertical="center" wrapText="1"/>
    </xf>
    <xf numFmtId="0" fontId="18" fillId="9" borderId="46" xfId="2" applyNumberFormat="1" applyFont="1" applyFill="1" applyBorder="1" applyAlignment="1">
      <alignment vertical="center" wrapText="1"/>
    </xf>
    <xf numFmtId="0" fontId="19" fillId="9" borderId="46" xfId="2" applyNumberFormat="1" applyFont="1" applyFill="1" applyBorder="1" applyAlignment="1">
      <alignment vertical="center"/>
    </xf>
    <xf numFmtId="0" fontId="18" fillId="9" borderId="59" xfId="2" applyNumberFormat="1" applyFont="1" applyFill="1" applyBorder="1" applyAlignment="1">
      <alignment vertical="center" wrapText="1"/>
    </xf>
    <xf numFmtId="0" fontId="18" fillId="4" borderId="42" xfId="1" applyNumberFormat="1" applyFont="1" applyFill="1" applyBorder="1" applyAlignment="1">
      <alignment vertical="center"/>
    </xf>
    <xf numFmtId="38" fontId="19" fillId="9" borderId="58" xfId="2" applyNumberFormat="1" applyFont="1" applyFill="1" applyBorder="1" applyAlignment="1">
      <alignment vertical="center"/>
    </xf>
    <xf numFmtId="38" fontId="18" fillId="0" borderId="62" xfId="1" applyFont="1" applyFill="1" applyBorder="1" applyAlignment="1">
      <alignment horizontal="right" vertical="top"/>
    </xf>
    <xf numFmtId="0" fontId="18" fillId="5" borderId="28" xfId="2" applyFont="1" applyFill="1" applyBorder="1" applyAlignment="1">
      <alignment horizontal="center" vertical="center" wrapText="1"/>
    </xf>
    <xf numFmtId="0" fontId="18" fillId="5" borderId="63" xfId="2" applyFont="1" applyFill="1" applyBorder="1" applyAlignment="1">
      <alignment horizontal="center" vertical="center" wrapText="1"/>
    </xf>
    <xf numFmtId="38" fontId="18" fillId="5" borderId="9" xfId="1" applyFont="1" applyFill="1" applyBorder="1" applyAlignment="1">
      <alignment vertical="top"/>
    </xf>
    <xf numFmtId="38" fontId="19" fillId="8" borderId="46" xfId="1" applyFont="1" applyFill="1" applyBorder="1" applyAlignment="1">
      <alignment horizontal="right" vertical="top"/>
    </xf>
    <xf numFmtId="38" fontId="18" fillId="0" borderId="0" xfId="1" applyFont="1" applyAlignment="1">
      <alignment horizontal="center" vertical="top"/>
    </xf>
    <xf numFmtId="38" fontId="18" fillId="0" borderId="0" xfId="1" applyFont="1" applyAlignment="1">
      <alignment vertical="top" wrapText="1"/>
    </xf>
    <xf numFmtId="38" fontId="18" fillId="5" borderId="9" xfId="1" applyFont="1" applyFill="1" applyBorder="1" applyAlignment="1">
      <alignment vertical="top" wrapText="1"/>
    </xf>
    <xf numFmtId="38" fontId="19" fillId="9" borderId="58" xfId="1" applyFont="1" applyFill="1" applyBorder="1" applyAlignment="1">
      <alignment vertical="top"/>
    </xf>
    <xf numFmtId="38" fontId="18" fillId="5" borderId="47" xfId="1" applyFont="1" applyFill="1" applyBorder="1" applyAlignment="1">
      <alignment vertical="top" wrapText="1"/>
    </xf>
    <xf numFmtId="38" fontId="19" fillId="2" borderId="58" xfId="1" applyFont="1" applyFill="1" applyBorder="1" applyAlignment="1">
      <alignment vertical="top"/>
    </xf>
    <xf numFmtId="38" fontId="19" fillId="8" borderId="58" xfId="1" applyFont="1" applyFill="1" applyBorder="1" applyAlignment="1">
      <alignment horizontal="right" vertical="top"/>
    </xf>
    <xf numFmtId="38" fontId="18" fillId="0" borderId="0" xfId="1" applyFont="1" applyAlignment="1">
      <alignment horizontal="right" vertical="top"/>
    </xf>
    <xf numFmtId="38" fontId="18" fillId="5" borderId="55" xfId="1" applyFont="1" applyFill="1" applyBorder="1" applyAlignment="1">
      <alignment vertical="center" wrapText="1"/>
    </xf>
    <xf numFmtId="38" fontId="18" fillId="5" borderId="42" xfId="1" applyFont="1" applyFill="1" applyBorder="1" applyAlignment="1">
      <alignment vertical="center" wrapText="1"/>
    </xf>
    <xf numFmtId="38" fontId="19" fillId="5" borderId="42" xfId="1" applyFont="1" applyFill="1" applyBorder="1" applyAlignment="1">
      <alignment vertical="center"/>
    </xf>
    <xf numFmtId="38" fontId="18" fillId="5" borderId="42" xfId="1" applyFont="1" applyFill="1" applyBorder="1" applyAlignment="1">
      <alignment vertical="center"/>
    </xf>
    <xf numFmtId="38" fontId="19" fillId="9" borderId="46" xfId="1" applyFont="1" applyFill="1" applyBorder="1" applyAlignment="1">
      <alignment vertical="center"/>
    </xf>
    <xf numFmtId="38" fontId="19" fillId="5" borderId="42" xfId="1" applyFont="1" applyFill="1" applyBorder="1" applyAlignment="1">
      <alignment vertical="center" wrapText="1"/>
    </xf>
    <xf numFmtId="38" fontId="18" fillId="5" borderId="49" xfId="1" applyFont="1" applyFill="1" applyBorder="1" applyAlignment="1">
      <alignment vertical="center" wrapText="1"/>
    </xf>
    <xf numFmtId="38" fontId="19" fillId="2" borderId="46" xfId="1" applyFont="1" applyFill="1" applyBorder="1" applyAlignment="1">
      <alignment vertical="center"/>
    </xf>
    <xf numFmtId="38" fontId="18" fillId="0" borderId="0" xfId="1" applyFont="1" applyAlignment="1">
      <alignment horizontal="center" vertical="center" wrapText="1"/>
    </xf>
    <xf numFmtId="38" fontId="18" fillId="5" borderId="57" xfId="1" applyFont="1" applyFill="1" applyBorder="1" applyAlignment="1">
      <alignment vertical="center" wrapText="1"/>
    </xf>
    <xf numFmtId="38" fontId="18" fillId="5" borderId="56" xfId="1" applyFont="1" applyFill="1" applyBorder="1" applyAlignment="1">
      <alignment vertical="center" wrapText="1"/>
    </xf>
    <xf numFmtId="38" fontId="18" fillId="5" borderId="56" xfId="1" applyFont="1" applyFill="1" applyBorder="1" applyAlignment="1">
      <alignment vertical="center"/>
    </xf>
    <xf numFmtId="38" fontId="18" fillId="9" borderId="59" xfId="1" applyFont="1" applyFill="1" applyBorder="1" applyAlignment="1">
      <alignment vertical="center" wrapText="1"/>
    </xf>
    <xf numFmtId="38" fontId="18" fillId="5" borderId="61" xfId="1" applyFont="1" applyFill="1" applyBorder="1" applyAlignment="1">
      <alignment vertical="center"/>
    </xf>
    <xf numFmtId="38" fontId="18" fillId="2" borderId="59" xfId="1" applyFont="1" applyFill="1" applyBorder="1" applyAlignment="1">
      <alignment vertical="center" wrapText="1"/>
    </xf>
    <xf numFmtId="38" fontId="18" fillId="5" borderId="66" xfId="1" applyFont="1" applyFill="1" applyBorder="1" applyAlignment="1">
      <alignment vertical="center" wrapText="1"/>
    </xf>
    <xf numFmtId="38" fontId="18" fillId="5" borderId="67" xfId="1" applyFont="1" applyFill="1" applyBorder="1" applyAlignment="1">
      <alignment vertical="center"/>
    </xf>
    <xf numFmtId="38" fontId="18" fillId="5" borderId="67" xfId="1" applyFont="1" applyFill="1" applyBorder="1" applyAlignment="1">
      <alignment vertical="center" wrapText="1"/>
    </xf>
    <xf numFmtId="38" fontId="18" fillId="9" borderId="65" xfId="1" applyFont="1" applyFill="1" applyBorder="1" applyAlignment="1">
      <alignment vertical="center" wrapText="1"/>
    </xf>
    <xf numFmtId="38" fontId="18" fillId="5" borderId="68" xfId="1" applyFont="1" applyFill="1" applyBorder="1" applyAlignment="1">
      <alignment vertical="center"/>
    </xf>
    <xf numFmtId="38" fontId="19" fillId="4" borderId="58" xfId="1" applyFont="1" applyFill="1" applyBorder="1" applyAlignment="1">
      <alignment vertical="top"/>
    </xf>
    <xf numFmtId="49" fontId="23" fillId="4" borderId="22" xfId="2" applyNumberFormat="1" applyFont="1" applyFill="1" applyBorder="1" applyAlignment="1">
      <alignment horizontal="left" vertical="top"/>
    </xf>
    <xf numFmtId="0" fontId="19" fillId="4" borderId="19" xfId="2" applyFont="1" applyFill="1" applyBorder="1" applyAlignment="1">
      <alignment vertical="top" wrapText="1"/>
    </xf>
    <xf numFmtId="0" fontId="18" fillId="4" borderId="19" xfId="2" applyFont="1" applyFill="1" applyBorder="1" applyAlignment="1">
      <alignment horizontal="center" vertical="top" wrapText="1"/>
    </xf>
    <xf numFmtId="0" fontId="18" fillId="4" borderId="20" xfId="2" applyFont="1" applyFill="1" applyBorder="1" applyAlignment="1">
      <alignment horizontal="center" vertical="top" wrapText="1"/>
    </xf>
    <xf numFmtId="176" fontId="18" fillId="4" borderId="20" xfId="2" applyNumberFormat="1" applyFont="1" applyFill="1" applyBorder="1" applyAlignment="1">
      <alignment horizontal="center" vertical="top" wrapText="1"/>
    </xf>
    <xf numFmtId="38" fontId="18" fillId="4" borderId="46" xfId="1" applyFont="1" applyFill="1" applyBorder="1" applyAlignment="1">
      <alignment horizontal="right" vertical="top" wrapText="1"/>
    </xf>
    <xf numFmtId="0" fontId="19" fillId="4" borderId="58" xfId="2" applyNumberFormat="1" applyFont="1" applyFill="1" applyBorder="1" applyAlignment="1">
      <alignment vertical="top"/>
    </xf>
    <xf numFmtId="0" fontId="18" fillId="4" borderId="46" xfId="2" applyNumberFormat="1" applyFont="1" applyFill="1" applyBorder="1" applyAlignment="1">
      <alignment vertical="top" wrapText="1"/>
    </xf>
    <xf numFmtId="0" fontId="19" fillId="4" borderId="46" xfId="2" applyNumberFormat="1" applyFont="1" applyFill="1" applyBorder="1" applyAlignment="1">
      <alignment vertical="top"/>
    </xf>
    <xf numFmtId="0" fontId="18" fillId="4" borderId="59" xfId="2" applyNumberFormat="1" applyFont="1" applyFill="1" applyBorder="1" applyAlignment="1">
      <alignment vertical="top" wrapText="1"/>
    </xf>
    <xf numFmtId="38" fontId="19" fillId="4" borderId="46" xfId="1" applyFont="1" applyFill="1" applyBorder="1" applyAlignment="1">
      <alignment vertical="top"/>
    </xf>
    <xf numFmtId="38" fontId="18" fillId="4" borderId="65" xfId="1" applyFont="1" applyFill="1" applyBorder="1" applyAlignment="1">
      <alignment vertical="top" wrapText="1"/>
    </xf>
    <xf numFmtId="38" fontId="18" fillId="4" borderId="59" xfId="1" applyFont="1" applyFill="1" applyBorder="1" applyAlignment="1">
      <alignment vertical="top" wrapText="1"/>
    </xf>
    <xf numFmtId="38" fontId="19" fillId="4" borderId="19" xfId="1" applyFont="1" applyFill="1" applyBorder="1" applyAlignment="1">
      <alignment horizontal="right" vertical="top" wrapText="1"/>
    </xf>
    <xf numFmtId="38" fontId="19" fillId="4" borderId="65" xfId="1" applyFont="1" applyFill="1" applyBorder="1" applyAlignment="1">
      <alignment horizontal="right" vertical="top" wrapText="1"/>
    </xf>
    <xf numFmtId="38" fontId="19" fillId="5" borderId="84" xfId="1" applyFont="1" applyFill="1" applyBorder="1" applyAlignment="1">
      <alignment horizontal="right" vertical="top"/>
    </xf>
    <xf numFmtId="38" fontId="19" fillId="9" borderId="65" xfId="1" applyFont="1" applyFill="1" applyBorder="1" applyAlignment="1">
      <alignment horizontal="right" vertical="center" wrapText="1"/>
    </xf>
    <xf numFmtId="38" fontId="19" fillId="5" borderId="71" xfId="1" applyFont="1" applyFill="1" applyBorder="1" applyAlignment="1">
      <alignment horizontal="right" vertical="top"/>
    </xf>
    <xf numFmtId="38" fontId="19" fillId="5" borderId="85" xfId="1" applyFont="1" applyFill="1" applyBorder="1" applyAlignment="1">
      <alignment horizontal="right" vertical="top"/>
    </xf>
    <xf numFmtId="38" fontId="19" fillId="5" borderId="86" xfId="1" applyFont="1" applyFill="1" applyBorder="1" applyAlignment="1">
      <alignment horizontal="right" vertical="top"/>
    </xf>
    <xf numFmtId="38" fontId="19" fillId="2" borderId="65" xfId="1" applyFont="1" applyFill="1" applyBorder="1" applyAlignment="1">
      <alignment horizontal="right" vertical="center" wrapText="1"/>
    </xf>
    <xf numFmtId="49" fontId="19" fillId="4" borderId="25" xfId="2" applyNumberFormat="1" applyFont="1" applyFill="1" applyBorder="1" applyAlignment="1">
      <alignment vertical="top"/>
    </xf>
    <xf numFmtId="49" fontId="19" fillId="4" borderId="91" xfId="2" applyNumberFormat="1" applyFont="1" applyFill="1" applyBorder="1" applyAlignment="1">
      <alignment vertical="top"/>
    </xf>
    <xf numFmtId="0" fontId="18" fillId="5" borderId="92" xfId="2" applyFont="1" applyFill="1" applyBorder="1" applyAlignment="1">
      <alignment horizontal="center" vertical="center" wrapText="1"/>
    </xf>
    <xf numFmtId="0" fontId="18" fillId="4" borderId="90" xfId="2" applyFont="1" applyFill="1" applyBorder="1" applyAlignment="1">
      <alignment horizontal="center" vertical="top" wrapText="1"/>
    </xf>
    <xf numFmtId="0" fontId="18" fillId="5" borderId="23" xfId="2" applyFont="1" applyFill="1" applyBorder="1" applyAlignment="1">
      <alignment horizontal="center" vertical="center" wrapText="1"/>
    </xf>
    <xf numFmtId="0" fontId="18" fillId="5" borderId="24" xfId="2" applyFont="1" applyFill="1" applyBorder="1" applyAlignment="1">
      <alignment horizontal="center" vertical="center" wrapText="1"/>
    </xf>
    <xf numFmtId="0" fontId="18" fillId="9" borderId="90" xfId="2" applyFont="1" applyFill="1" applyBorder="1" applyAlignment="1">
      <alignment horizontal="center" vertical="center" wrapText="1"/>
    </xf>
    <xf numFmtId="0" fontId="20" fillId="5" borderId="24" xfId="8" applyFont="1" applyFill="1" applyBorder="1" applyAlignment="1">
      <alignment horizontal="center" vertical="center" wrapText="1"/>
    </xf>
    <xf numFmtId="0" fontId="18" fillId="2" borderId="90" xfId="2" applyFont="1" applyFill="1" applyBorder="1" applyAlignment="1">
      <alignment horizontal="center" vertical="center" wrapText="1"/>
    </xf>
    <xf numFmtId="0" fontId="18" fillId="5" borderId="24" xfId="5" applyFont="1" applyFill="1" applyBorder="1" applyAlignment="1">
      <alignment horizontal="center" vertical="center" wrapText="1"/>
    </xf>
    <xf numFmtId="0" fontId="18" fillId="5" borderId="25" xfId="2" applyFont="1" applyFill="1" applyBorder="1" applyAlignment="1">
      <alignment horizontal="center" vertical="center" wrapText="1"/>
    </xf>
    <xf numFmtId="0" fontId="19" fillId="5" borderId="21" xfId="1" applyNumberFormat="1" applyFont="1" applyFill="1" applyBorder="1" applyAlignment="1">
      <alignment vertical="center"/>
    </xf>
    <xf numFmtId="0" fontId="19" fillId="5" borderId="60" xfId="1" applyNumberFormat="1" applyFont="1" applyFill="1" applyBorder="1" applyAlignment="1">
      <alignment vertical="center"/>
    </xf>
    <xf numFmtId="38" fontId="18" fillId="5" borderId="42" xfId="1" applyFont="1" applyFill="1" applyBorder="1" applyAlignment="1">
      <alignment vertical="top" wrapText="1"/>
    </xf>
    <xf numFmtId="38" fontId="26" fillId="6" borderId="46" xfId="1" applyFont="1" applyFill="1" applyBorder="1" applyAlignment="1">
      <alignment horizontal="right" vertical="top"/>
    </xf>
    <xf numFmtId="177" fontId="19" fillId="8" borderId="78" xfId="2" applyNumberFormat="1" applyFont="1" applyFill="1" applyBorder="1" applyAlignment="1">
      <alignment horizontal="center" vertical="top"/>
    </xf>
    <xf numFmtId="0" fontId="19" fillId="8" borderId="58" xfId="2" applyNumberFormat="1" applyFont="1" applyFill="1" applyBorder="1" applyAlignment="1">
      <alignment horizontal="right" vertical="top"/>
    </xf>
    <xf numFmtId="0" fontId="19" fillId="8" borderId="46" xfId="2" applyNumberFormat="1" applyFont="1" applyFill="1" applyBorder="1" applyAlignment="1">
      <alignment horizontal="right" vertical="top"/>
    </xf>
    <xf numFmtId="0" fontId="19" fillId="8" borderId="59" xfId="2" applyNumberFormat="1" applyFont="1" applyFill="1" applyBorder="1" applyAlignment="1">
      <alignment horizontal="right" vertical="top"/>
    </xf>
    <xf numFmtId="38" fontId="19" fillId="8" borderId="65" xfId="1" applyFont="1" applyFill="1" applyBorder="1" applyAlignment="1">
      <alignment horizontal="right" vertical="top"/>
    </xf>
    <xf numFmtId="38" fontId="19" fillId="8" borderId="59" xfId="1" applyFont="1" applyFill="1" applyBorder="1" applyAlignment="1">
      <alignment horizontal="right" vertical="top"/>
    </xf>
    <xf numFmtId="49" fontId="29" fillId="0" borderId="0" xfId="2" applyNumberFormat="1" applyFont="1" applyAlignment="1">
      <alignment vertical="center"/>
    </xf>
    <xf numFmtId="38" fontId="18" fillId="5" borderId="46" xfId="1" applyFont="1" applyFill="1" applyBorder="1" applyAlignment="1">
      <alignment horizontal="right" vertical="top" wrapText="1"/>
    </xf>
    <xf numFmtId="38" fontId="18" fillId="5" borderId="46" xfId="1" applyFont="1" applyFill="1" applyBorder="1" applyAlignment="1">
      <alignment horizontal="right" vertical="center" wrapText="1"/>
    </xf>
    <xf numFmtId="38" fontId="19" fillId="5" borderId="44" xfId="1" applyFont="1" applyFill="1" applyBorder="1" applyAlignment="1">
      <alignment horizontal="right" vertical="top"/>
    </xf>
    <xf numFmtId="38" fontId="19" fillId="5" borderId="45" xfId="1" applyFont="1" applyFill="1" applyBorder="1" applyAlignment="1">
      <alignment horizontal="right" vertical="top"/>
    </xf>
    <xf numFmtId="38" fontId="19" fillId="5" borderId="15" xfId="1" applyFont="1" applyFill="1" applyBorder="1" applyAlignment="1">
      <alignment horizontal="right" vertical="top"/>
    </xf>
    <xf numFmtId="38" fontId="18" fillId="5" borderId="0" xfId="1" applyFont="1" applyFill="1" applyBorder="1" applyAlignment="1">
      <alignment horizontal="right" vertical="top"/>
    </xf>
    <xf numFmtId="38" fontId="18" fillId="5" borderId="93" xfId="1" applyFont="1" applyFill="1" applyBorder="1" applyAlignment="1">
      <alignment horizontal="right" vertical="top"/>
    </xf>
    <xf numFmtId="38" fontId="19" fillId="5" borderId="42" xfId="1" applyFont="1" applyFill="1" applyBorder="1" applyAlignment="1">
      <alignment horizontal="right" vertical="top"/>
    </xf>
    <xf numFmtId="38" fontId="18" fillId="5" borderId="62" xfId="1" applyFont="1" applyFill="1" applyBorder="1" applyAlignment="1">
      <alignment vertical="center" wrapText="1"/>
    </xf>
    <xf numFmtId="38" fontId="30" fillId="5" borderId="45" xfId="1" applyFont="1" applyFill="1" applyBorder="1" applyAlignment="1">
      <alignment horizontal="right" vertical="top"/>
    </xf>
    <xf numFmtId="38" fontId="20" fillId="5" borderId="9" xfId="1" applyFont="1" applyFill="1" applyBorder="1" applyAlignment="1">
      <alignment vertical="top"/>
    </xf>
    <xf numFmtId="38" fontId="18" fillId="5" borderId="42" xfId="1" applyFont="1" applyFill="1" applyBorder="1" applyAlignment="1">
      <alignment horizontal="right" vertical="top"/>
    </xf>
    <xf numFmtId="38" fontId="18" fillId="5" borderId="42" xfId="1" applyFont="1" applyFill="1" applyBorder="1" applyAlignment="1">
      <alignment vertical="top"/>
    </xf>
    <xf numFmtId="38" fontId="19" fillId="0" borderId="0" xfId="1" applyFont="1" applyAlignment="1">
      <alignment vertical="top"/>
    </xf>
    <xf numFmtId="38" fontId="18" fillId="5" borderId="62" xfId="1" applyFont="1" applyFill="1" applyBorder="1" applyAlignment="1">
      <alignment vertical="top"/>
    </xf>
    <xf numFmtId="38" fontId="19" fillId="8" borderId="46" xfId="1" applyFont="1" applyFill="1" applyBorder="1" applyAlignment="1">
      <alignment horizontal="right" vertical="top"/>
    </xf>
    <xf numFmtId="38" fontId="18" fillId="0" borderId="0" xfId="1" applyFont="1" applyAlignment="1">
      <alignment horizontal="center" vertical="top"/>
    </xf>
    <xf numFmtId="38" fontId="18" fillId="4" borderId="46" xfId="1" applyFont="1" applyFill="1" applyBorder="1" applyAlignment="1">
      <alignment vertical="top"/>
    </xf>
    <xf numFmtId="38" fontId="18" fillId="5" borderId="55" xfId="1" applyFont="1" applyFill="1" applyBorder="1" applyAlignment="1">
      <alignment vertical="top"/>
    </xf>
    <xf numFmtId="38" fontId="18" fillId="9" borderId="46" xfId="1" applyFont="1" applyFill="1" applyBorder="1" applyAlignment="1">
      <alignment vertical="top"/>
    </xf>
    <xf numFmtId="38" fontId="20" fillId="5" borderId="42" xfId="1" applyFont="1" applyFill="1" applyBorder="1" applyAlignment="1">
      <alignment vertical="top"/>
    </xf>
    <xf numFmtId="38" fontId="18" fillId="5" borderId="49" xfId="1" applyFont="1" applyFill="1" applyBorder="1" applyAlignment="1">
      <alignment vertical="top"/>
    </xf>
    <xf numFmtId="38" fontId="18" fillId="2" borderId="46" xfId="1" applyFont="1" applyFill="1" applyBorder="1" applyAlignment="1">
      <alignment vertical="top"/>
    </xf>
    <xf numFmtId="38" fontId="18" fillId="0" borderId="0" xfId="1" applyFont="1" applyAlignment="1">
      <alignment vertical="top" wrapText="1"/>
    </xf>
    <xf numFmtId="38" fontId="18" fillId="5" borderId="42" xfId="1" applyFont="1" applyFill="1" applyBorder="1" applyAlignment="1">
      <alignment vertical="center" wrapText="1"/>
    </xf>
    <xf numFmtId="38" fontId="19" fillId="4" borderId="46" xfId="1" applyFont="1" applyFill="1" applyBorder="1" applyAlignment="1">
      <alignment horizontal="right" vertical="top" wrapText="1"/>
    </xf>
    <xf numFmtId="38" fontId="18" fillId="5" borderId="42" xfId="1" applyFont="1" applyFill="1" applyBorder="1" applyAlignment="1">
      <alignment vertical="top" wrapText="1"/>
    </xf>
    <xf numFmtId="38" fontId="18" fillId="0" borderId="42" xfId="1" applyFont="1" applyBorder="1" applyAlignment="1">
      <alignment vertical="top" wrapText="1"/>
    </xf>
    <xf numFmtId="38" fontId="18" fillId="0" borderId="42" xfId="1" applyFont="1" applyBorder="1" applyAlignment="1">
      <alignment horizontal="right" vertical="top"/>
    </xf>
    <xf numFmtId="38" fontId="18" fillId="4" borderId="42" xfId="1" applyFont="1" applyFill="1" applyBorder="1" applyAlignment="1">
      <alignment vertical="top" wrapText="1"/>
    </xf>
    <xf numFmtId="38" fontId="18" fillId="4" borderId="42" xfId="1" applyFont="1" applyFill="1" applyBorder="1" applyAlignment="1">
      <alignment horizontal="center" vertical="top"/>
    </xf>
    <xf numFmtId="38" fontId="18" fillId="4" borderId="42" xfId="1" applyFont="1" applyFill="1" applyBorder="1" applyAlignment="1">
      <alignment horizontal="center" vertical="top" wrapText="1"/>
    </xf>
    <xf numFmtId="38" fontId="18" fillId="4" borderId="95" xfId="1" applyFont="1" applyFill="1" applyBorder="1" applyAlignment="1">
      <alignment horizontal="right" vertical="top" wrapText="1"/>
    </xf>
    <xf numFmtId="38" fontId="25" fillId="5" borderId="62" xfId="1" applyFont="1" applyFill="1" applyBorder="1" applyAlignment="1">
      <alignment horizontal="center" vertical="center"/>
    </xf>
    <xf numFmtId="38" fontId="25" fillId="9" borderId="95" xfId="1" applyFont="1" applyFill="1" applyBorder="1" applyAlignment="1">
      <alignment horizontal="center" vertical="center" wrapText="1"/>
    </xf>
    <xf numFmtId="38" fontId="27" fillId="5" borderId="62" xfId="1" applyFont="1" applyFill="1" applyBorder="1" applyAlignment="1">
      <alignment horizontal="center" vertical="center"/>
    </xf>
    <xf numFmtId="38" fontId="25" fillId="2" borderId="95" xfId="1" applyFont="1" applyFill="1" applyBorder="1" applyAlignment="1">
      <alignment horizontal="center" vertical="center" wrapText="1"/>
    </xf>
    <xf numFmtId="38" fontId="25" fillId="5" borderId="96" xfId="1" applyFont="1" applyFill="1" applyBorder="1" applyAlignment="1">
      <alignment horizontal="center" vertical="center"/>
    </xf>
    <xf numFmtId="38" fontId="26" fillId="6" borderId="95" xfId="1" applyFont="1" applyFill="1" applyBorder="1" applyAlignment="1">
      <alignment horizontal="right" vertical="top"/>
    </xf>
    <xf numFmtId="38" fontId="19" fillId="5" borderId="56" xfId="1" applyFont="1" applyFill="1" applyBorder="1" applyAlignment="1">
      <alignment horizontal="right" vertical="top"/>
    </xf>
    <xf numFmtId="38" fontId="20" fillId="5" borderId="56" xfId="1" applyFont="1" applyFill="1" applyBorder="1" applyAlignment="1">
      <alignment horizontal="right" vertical="top"/>
    </xf>
    <xf numFmtId="38" fontId="18" fillId="5" borderId="17" xfId="1" applyFont="1" applyFill="1" applyBorder="1" applyAlignment="1">
      <alignment horizontal="right" vertical="top" wrapText="1"/>
    </xf>
    <xf numFmtId="38" fontId="19" fillId="4" borderId="100" xfId="1" applyFont="1" applyFill="1" applyBorder="1" applyAlignment="1">
      <alignment horizontal="right" vertical="top" wrapText="1"/>
    </xf>
    <xf numFmtId="38" fontId="19" fillId="5" borderId="101" xfId="1" applyFont="1" applyFill="1" applyBorder="1" applyAlignment="1">
      <alignment horizontal="right" vertical="top"/>
    </xf>
    <xf numFmtId="38" fontId="19" fillId="5" borderId="102" xfId="1" applyFont="1" applyFill="1" applyBorder="1" applyAlignment="1">
      <alignment horizontal="right" vertical="top"/>
    </xf>
    <xf numFmtId="38" fontId="19" fillId="5" borderId="103" xfId="1" applyFont="1" applyFill="1" applyBorder="1" applyAlignment="1">
      <alignment horizontal="right" vertical="top"/>
    </xf>
    <xf numFmtId="38" fontId="19" fillId="5" borderId="104" xfId="1" applyFont="1" applyFill="1" applyBorder="1" applyAlignment="1">
      <alignment horizontal="right" vertical="top"/>
    </xf>
    <xf numFmtId="38" fontId="19" fillId="5" borderId="55" xfId="1" applyFont="1" applyFill="1" applyBorder="1" applyAlignment="1">
      <alignment horizontal="right" vertical="top"/>
    </xf>
    <xf numFmtId="38" fontId="19" fillId="5" borderId="57" xfId="1" applyFont="1" applyFill="1" applyBorder="1" applyAlignment="1">
      <alignment horizontal="right" vertical="top"/>
    </xf>
    <xf numFmtId="38" fontId="19" fillId="4" borderId="59" xfId="1" applyFont="1" applyFill="1" applyBorder="1" applyAlignment="1">
      <alignment horizontal="right" vertical="top" wrapText="1"/>
    </xf>
    <xf numFmtId="38" fontId="19" fillId="5" borderId="17" xfId="1" applyFont="1" applyFill="1" applyBorder="1" applyAlignment="1">
      <alignment horizontal="right" vertical="top"/>
    </xf>
    <xf numFmtId="38" fontId="20" fillId="5" borderId="67" xfId="1" applyFont="1" applyFill="1" applyBorder="1" applyAlignment="1">
      <alignment vertical="center" wrapText="1"/>
    </xf>
    <xf numFmtId="38" fontId="20" fillId="5" borderId="42" xfId="1" applyFont="1" applyFill="1" applyBorder="1" applyAlignment="1">
      <alignment vertical="center" wrapText="1"/>
    </xf>
    <xf numFmtId="38" fontId="20" fillId="5" borderId="49" xfId="1" applyFont="1" applyFill="1" applyBorder="1" applyAlignment="1">
      <alignment horizontal="right" vertical="top"/>
    </xf>
    <xf numFmtId="38" fontId="31" fillId="5" borderId="42" xfId="1" applyFont="1" applyFill="1" applyBorder="1" applyAlignment="1">
      <alignment horizontal="right" vertical="top" wrapText="1"/>
    </xf>
    <xf numFmtId="38" fontId="31" fillId="5" borderId="42" xfId="1" applyFont="1" applyFill="1" applyBorder="1" applyAlignment="1">
      <alignment horizontal="right" vertical="top"/>
    </xf>
    <xf numFmtId="38" fontId="20" fillId="5" borderId="15" xfId="1" applyFont="1" applyFill="1" applyBorder="1" applyAlignment="1">
      <alignment horizontal="right" vertical="top"/>
    </xf>
    <xf numFmtId="38" fontId="19" fillId="5" borderId="105" xfId="1" applyFont="1" applyFill="1" applyBorder="1" applyAlignment="1">
      <alignment horizontal="right" vertical="top"/>
    </xf>
    <xf numFmtId="38" fontId="19" fillId="0" borderId="0" xfId="2" applyNumberFormat="1" applyFont="1" applyAlignment="1">
      <alignment vertical="top"/>
    </xf>
    <xf numFmtId="178" fontId="18" fillId="0" borderId="0" xfId="1" applyNumberFormat="1" applyFont="1" applyAlignment="1">
      <alignment vertical="top"/>
    </xf>
    <xf numFmtId="40" fontId="19" fillId="0" borderId="0" xfId="1" applyNumberFormat="1" applyFont="1" applyAlignment="1">
      <alignment vertical="top"/>
    </xf>
    <xf numFmtId="0" fontId="18" fillId="5" borderId="29" xfId="2" applyFont="1" applyFill="1" applyBorder="1" applyAlignment="1">
      <alignment vertical="top" wrapText="1"/>
    </xf>
    <xf numFmtId="0" fontId="19" fillId="5" borderId="51" xfId="2" applyFont="1" applyFill="1" applyBorder="1" applyAlignment="1">
      <alignment vertical="top" wrapText="1"/>
    </xf>
    <xf numFmtId="0" fontId="20" fillId="5" borderId="2" xfId="3" applyFont="1" applyFill="1" applyBorder="1" applyAlignment="1">
      <alignment horizontal="center" vertical="top" wrapText="1"/>
    </xf>
    <xf numFmtId="0" fontId="20" fillId="5" borderId="2" xfId="3" applyFont="1" applyFill="1" applyBorder="1" applyAlignment="1">
      <alignment vertical="top" wrapText="1"/>
    </xf>
    <xf numFmtId="0" fontId="18" fillId="5" borderId="61" xfId="2" applyNumberFormat="1" applyFont="1" applyFill="1" applyBorder="1" applyAlignment="1">
      <alignment vertical="center" wrapText="1"/>
    </xf>
    <xf numFmtId="38" fontId="18" fillId="5" borderId="9" xfId="1" applyFont="1" applyFill="1" applyBorder="1" applyAlignment="1">
      <alignment horizontal="right" vertical="top"/>
    </xf>
    <xf numFmtId="38" fontId="18" fillId="5" borderId="68" xfId="1" applyFont="1" applyFill="1" applyBorder="1" applyAlignment="1">
      <alignment vertical="center" wrapText="1"/>
    </xf>
    <xf numFmtId="38" fontId="18" fillId="5" borderId="56" xfId="1" applyFont="1" applyFill="1" applyBorder="1" applyAlignment="1">
      <alignment vertical="top"/>
    </xf>
    <xf numFmtId="49" fontId="19" fillId="9" borderId="25" xfId="8" applyNumberFormat="1" applyFont="1" applyFill="1" applyBorder="1" applyAlignment="1">
      <alignment vertical="top"/>
    </xf>
    <xf numFmtId="0" fontId="21" fillId="0" borderId="1" xfId="8" applyFont="1" applyBorder="1" applyAlignment="1">
      <alignment horizontal="center" vertical="center" wrapText="1"/>
    </xf>
    <xf numFmtId="0" fontId="18" fillId="5" borderId="34" xfId="2" applyFont="1" applyFill="1" applyBorder="1" applyAlignment="1">
      <alignment vertical="top" wrapText="1"/>
    </xf>
    <xf numFmtId="0" fontId="19" fillId="5" borderId="1" xfId="8" applyFont="1" applyFill="1" applyBorder="1" applyAlignment="1">
      <alignment vertical="top" wrapText="1"/>
    </xf>
    <xf numFmtId="0" fontId="21" fillId="0" borderId="6" xfId="2" quotePrefix="1" applyFont="1" applyFill="1" applyBorder="1" applyAlignment="1">
      <alignment horizontal="center" vertical="center" wrapText="1"/>
    </xf>
    <xf numFmtId="0" fontId="21" fillId="3" borderId="33" xfId="2" applyFont="1" applyFill="1" applyBorder="1" applyAlignment="1">
      <alignment horizontal="center" vertical="center" wrapText="1"/>
    </xf>
    <xf numFmtId="0" fontId="18" fillId="5" borderId="3" xfId="2" applyFont="1" applyFill="1" applyBorder="1" applyAlignment="1">
      <alignment horizontal="center" vertical="top" wrapText="1"/>
    </xf>
    <xf numFmtId="176" fontId="18" fillId="5" borderId="3" xfId="2" applyNumberFormat="1" applyFont="1" applyFill="1" applyBorder="1" applyAlignment="1">
      <alignment horizontal="center" vertical="top" wrapText="1"/>
    </xf>
    <xf numFmtId="38" fontId="18" fillId="5" borderId="16" xfId="1" applyFont="1" applyFill="1" applyBorder="1" applyAlignment="1">
      <alignment horizontal="right" vertical="top"/>
    </xf>
    <xf numFmtId="38" fontId="18" fillId="5" borderId="15" xfId="1" applyFont="1" applyFill="1" applyBorder="1" applyAlignment="1">
      <alignment horizontal="right" vertical="top"/>
    </xf>
    <xf numFmtId="0" fontId="20" fillId="5" borderId="47" xfId="1" applyNumberFormat="1" applyFont="1" applyFill="1" applyBorder="1" applyAlignment="1">
      <alignment vertical="center"/>
    </xf>
    <xf numFmtId="0" fontId="18" fillId="0" borderId="42" xfId="2" applyFont="1" applyBorder="1" applyAlignment="1">
      <alignment horizontal="center" vertical="center" wrapText="1"/>
    </xf>
    <xf numFmtId="0" fontId="18" fillId="4" borderId="56" xfId="1" applyNumberFormat="1" applyFont="1" applyFill="1" applyBorder="1" applyAlignment="1">
      <alignment vertical="center"/>
    </xf>
    <xf numFmtId="38" fontId="20" fillId="5" borderId="9" xfId="1" applyFont="1" applyFill="1" applyBorder="1" applyAlignment="1">
      <alignment horizontal="right" vertical="top"/>
    </xf>
    <xf numFmtId="38" fontId="20" fillId="5" borderId="49" xfId="1" applyFont="1" applyFill="1" applyBorder="1" applyAlignment="1">
      <alignment vertical="top"/>
    </xf>
    <xf numFmtId="38" fontId="18" fillId="5" borderId="16" xfId="1" applyFont="1" applyFill="1" applyBorder="1" applyAlignment="1">
      <alignment vertical="top"/>
    </xf>
    <xf numFmtId="38" fontId="18" fillId="5" borderId="15" xfId="1" applyFont="1" applyFill="1" applyBorder="1" applyAlignment="1">
      <alignment vertical="top"/>
    </xf>
    <xf numFmtId="38" fontId="18" fillId="5" borderId="62" xfId="1" applyFont="1" applyFill="1" applyBorder="1" applyAlignment="1">
      <alignment vertical="top" wrapText="1"/>
    </xf>
    <xf numFmtId="38" fontId="20" fillId="5" borderId="56" xfId="1" applyFont="1" applyFill="1" applyBorder="1" applyAlignment="1">
      <alignment vertical="center"/>
    </xf>
    <xf numFmtId="0" fontId="18" fillId="5" borderId="0" xfId="1" applyNumberFormat="1" applyFont="1" applyFill="1" applyBorder="1" applyAlignment="1">
      <alignment vertical="center"/>
    </xf>
    <xf numFmtId="0" fontId="18" fillId="5" borderId="53" xfId="2" applyNumberFormat="1" applyFont="1" applyFill="1" applyBorder="1" applyAlignment="1">
      <alignment vertical="center" wrapText="1"/>
    </xf>
    <xf numFmtId="38" fontId="19" fillId="5" borderId="9" xfId="1" applyFont="1" applyFill="1" applyBorder="1" applyAlignment="1">
      <alignment horizontal="right" vertical="top"/>
    </xf>
    <xf numFmtId="38" fontId="18" fillId="5" borderId="69" xfId="1" applyFont="1" applyFill="1" applyBorder="1" applyAlignment="1">
      <alignment vertical="top"/>
    </xf>
    <xf numFmtId="38" fontId="18" fillId="5" borderId="62" xfId="1" applyFont="1" applyFill="1" applyBorder="1" applyAlignment="1">
      <alignment horizontal="center" vertical="top"/>
    </xf>
    <xf numFmtId="38" fontId="18" fillId="5" borderId="70" xfId="1" applyFont="1" applyFill="1" applyBorder="1" applyAlignment="1">
      <alignment vertical="center" wrapText="1"/>
    </xf>
    <xf numFmtId="38" fontId="20" fillId="5" borderId="67" xfId="1" applyFont="1" applyFill="1" applyBorder="1" applyAlignment="1">
      <alignment vertical="top"/>
    </xf>
    <xf numFmtId="38" fontId="18" fillId="5" borderId="69" xfId="1" applyFont="1" applyFill="1" applyBorder="1" applyAlignment="1">
      <alignment vertical="center" wrapText="1"/>
    </xf>
    <xf numFmtId="0" fontId="28" fillId="0" borderId="0" xfId="2" applyFont="1" applyAlignment="1">
      <alignment vertical="top" wrapText="1"/>
    </xf>
    <xf numFmtId="177" fontId="33" fillId="4" borderId="19" xfId="2" applyNumberFormat="1" applyFont="1" applyFill="1" applyBorder="1" applyAlignment="1">
      <alignment horizontal="left" vertical="top"/>
    </xf>
    <xf numFmtId="0" fontId="28" fillId="5" borderId="72" xfId="8" applyFont="1" applyFill="1" applyBorder="1" applyAlignment="1">
      <alignment vertical="top" wrapText="1"/>
    </xf>
    <xf numFmtId="0" fontId="28" fillId="5" borderId="72" xfId="8" applyFont="1" applyFill="1" applyBorder="1" applyAlignment="1">
      <alignment horizontal="left" vertical="top" wrapText="1"/>
    </xf>
    <xf numFmtId="0" fontId="28" fillId="5" borderId="72" xfId="2" applyFont="1" applyFill="1" applyBorder="1" applyAlignment="1">
      <alignment vertical="top" wrapText="1"/>
    </xf>
    <xf numFmtId="177" fontId="33" fillId="9" borderId="19" xfId="2" applyNumberFormat="1" applyFont="1" applyFill="1" applyBorder="1" applyAlignment="1">
      <alignment horizontal="left" vertical="center"/>
    </xf>
    <xf numFmtId="0" fontId="28" fillId="5" borderId="72" xfId="2" applyFont="1" applyFill="1" applyBorder="1" applyAlignment="1">
      <alignment horizontal="left" vertical="top" wrapText="1"/>
    </xf>
    <xf numFmtId="0" fontId="28" fillId="5" borderId="73" xfId="2" applyFont="1" applyFill="1" applyBorder="1" applyAlignment="1">
      <alignment horizontal="left" vertical="top" wrapText="1"/>
    </xf>
    <xf numFmtId="0" fontId="28" fillId="5" borderId="87" xfId="2" applyFont="1" applyFill="1" applyBorder="1" applyAlignment="1">
      <alignment horizontal="right" vertical="top" wrapText="1"/>
    </xf>
    <xf numFmtId="0" fontId="28" fillId="5" borderId="72" xfId="8" applyFont="1" applyFill="1" applyBorder="1" applyAlignment="1">
      <alignment horizontal="right" vertical="top" wrapText="1"/>
    </xf>
    <xf numFmtId="0" fontId="28" fillId="5" borderId="87" xfId="8" applyFont="1" applyFill="1" applyBorder="1" applyAlignment="1">
      <alignment horizontal="left" vertical="top" wrapText="1"/>
    </xf>
    <xf numFmtId="0" fontId="28" fillId="5" borderId="72" xfId="7" applyFont="1" applyFill="1" applyBorder="1" applyAlignment="1">
      <alignment horizontal="left" vertical="top" wrapText="1"/>
    </xf>
    <xf numFmtId="0" fontId="33" fillId="5" borderId="72" xfId="8" applyFont="1" applyFill="1" applyBorder="1" applyAlignment="1">
      <alignment horizontal="left" vertical="top" wrapText="1"/>
    </xf>
    <xf numFmtId="0" fontId="28" fillId="5" borderId="72" xfId="2" applyFont="1" applyFill="1" applyBorder="1" applyAlignment="1">
      <alignment horizontal="right" vertical="top" wrapText="1"/>
    </xf>
    <xf numFmtId="177" fontId="33" fillId="2" borderId="19" xfId="2" applyNumberFormat="1" applyFont="1" applyFill="1" applyBorder="1" applyAlignment="1">
      <alignment horizontal="left" vertical="center"/>
    </xf>
    <xf numFmtId="0" fontId="28" fillId="5" borderId="89" xfId="8" applyFont="1" applyFill="1" applyBorder="1" applyAlignment="1">
      <alignment horizontal="left" vertical="top" wrapText="1"/>
    </xf>
    <xf numFmtId="0" fontId="28" fillId="5" borderId="87" xfId="2" applyFont="1" applyFill="1" applyBorder="1" applyAlignment="1">
      <alignment horizontal="left" vertical="top" wrapText="1"/>
    </xf>
    <xf numFmtId="0" fontId="28" fillId="5" borderId="72" xfId="8" applyFont="1" applyFill="1" applyBorder="1" applyAlignment="1">
      <alignment horizontal="center" vertical="top" wrapText="1"/>
    </xf>
    <xf numFmtId="0" fontId="28" fillId="5" borderId="88" xfId="8" applyFont="1" applyFill="1" applyBorder="1" applyAlignment="1">
      <alignment horizontal="left" vertical="top" wrapText="1"/>
    </xf>
    <xf numFmtId="0" fontId="28" fillId="5" borderId="72" xfId="10" applyFont="1" applyFill="1" applyBorder="1" applyAlignment="1">
      <alignment vertical="top" wrapText="1"/>
    </xf>
    <xf numFmtId="0" fontId="28" fillId="5" borderId="88" xfId="2" applyFont="1" applyFill="1" applyBorder="1" applyAlignment="1">
      <alignment horizontal="right" vertical="top" wrapText="1"/>
    </xf>
    <xf numFmtId="177" fontId="33" fillId="8" borderId="19" xfId="2" applyNumberFormat="1" applyFont="1" applyFill="1" applyBorder="1" applyAlignment="1">
      <alignment vertical="top"/>
    </xf>
    <xf numFmtId="38" fontId="20" fillId="5" borderId="64" xfId="1" applyFont="1" applyFill="1" applyBorder="1" applyAlignment="1">
      <alignment vertical="top"/>
    </xf>
    <xf numFmtId="38" fontId="19" fillId="5" borderId="67" xfId="1" applyFont="1" applyFill="1" applyBorder="1" applyAlignment="1">
      <alignment horizontal="right" vertical="top"/>
    </xf>
    <xf numFmtId="38" fontId="19" fillId="5" borderId="66" xfId="1" applyFont="1" applyFill="1" applyBorder="1" applyAlignment="1">
      <alignment horizontal="right" vertical="top"/>
    </xf>
    <xf numFmtId="38" fontId="18" fillId="5" borderId="96" xfId="1" applyFont="1" applyFill="1" applyBorder="1" applyAlignment="1">
      <alignment vertical="top" wrapText="1"/>
    </xf>
    <xf numFmtId="38" fontId="19" fillId="4" borderId="106" xfId="1" applyFont="1" applyFill="1" applyBorder="1" applyAlignment="1">
      <alignment horizontal="right" vertical="top"/>
    </xf>
    <xf numFmtId="38" fontId="19" fillId="5" borderId="42" xfId="1" applyFont="1" applyFill="1" applyBorder="1" applyAlignment="1">
      <alignment horizontal="right" vertical="top"/>
    </xf>
    <xf numFmtId="38" fontId="19" fillId="4" borderId="46" xfId="1" applyFont="1" applyFill="1" applyBorder="1" applyAlignment="1">
      <alignment horizontal="right" vertical="top" wrapText="1"/>
    </xf>
    <xf numFmtId="38" fontId="19" fillId="4" borderId="106" xfId="1" applyFont="1" applyFill="1" applyBorder="1" applyAlignment="1">
      <alignment horizontal="right" vertical="top"/>
    </xf>
    <xf numFmtId="0" fontId="18" fillId="8" borderId="10" xfId="2" applyFont="1" applyFill="1" applyBorder="1" applyAlignment="1">
      <alignment horizontal="center" vertical="center" wrapText="1"/>
    </xf>
    <xf numFmtId="38" fontId="19" fillId="0" borderId="9" xfId="2" applyNumberFormat="1" applyFont="1" applyBorder="1" applyAlignment="1">
      <alignment vertical="top"/>
    </xf>
    <xf numFmtId="38" fontId="19" fillId="0" borderId="56" xfId="2" applyNumberFormat="1" applyFont="1" applyBorder="1" applyAlignment="1">
      <alignment vertical="top"/>
    </xf>
    <xf numFmtId="38" fontId="18" fillId="9" borderId="9" xfId="1" applyFont="1" applyFill="1" applyBorder="1" applyAlignment="1">
      <alignment vertical="top"/>
    </xf>
    <xf numFmtId="38" fontId="18" fillId="9" borderId="56" xfId="1" applyFont="1" applyFill="1" applyBorder="1" applyAlignment="1">
      <alignment vertical="top"/>
    </xf>
    <xf numFmtId="38" fontId="18" fillId="2" borderId="9" xfId="1" applyFont="1" applyFill="1" applyBorder="1" applyAlignment="1">
      <alignment vertical="top"/>
    </xf>
    <xf numFmtId="38" fontId="18" fillId="2" borderId="56" xfId="1" applyFont="1" applyFill="1" applyBorder="1" applyAlignment="1">
      <alignment vertical="top"/>
    </xf>
    <xf numFmtId="38" fontId="18" fillId="4" borderId="111" xfId="1" applyFont="1" applyFill="1" applyBorder="1" applyAlignment="1">
      <alignment vertical="top"/>
    </xf>
    <xf numFmtId="38" fontId="18" fillId="4" borderId="57" xfId="1" applyFont="1" applyFill="1" applyBorder="1" applyAlignment="1">
      <alignment vertical="top"/>
    </xf>
    <xf numFmtId="38" fontId="20" fillId="5" borderId="106" xfId="1" applyFont="1" applyFill="1" applyBorder="1" applyAlignment="1">
      <alignment vertical="top"/>
    </xf>
    <xf numFmtId="38" fontId="18" fillId="4" borderId="95" xfId="1" applyFont="1" applyFill="1" applyBorder="1" applyAlignment="1">
      <alignment vertical="top"/>
    </xf>
    <xf numFmtId="38" fontId="18" fillId="5" borderId="62" xfId="1" applyFont="1" applyFill="1" applyBorder="1" applyAlignment="1">
      <alignment horizontal="right" vertical="top"/>
    </xf>
    <xf numFmtId="38" fontId="18" fillId="5" borderId="105" xfId="1" applyFont="1" applyFill="1" applyBorder="1" applyAlignment="1">
      <alignment vertical="top"/>
    </xf>
    <xf numFmtId="38" fontId="18" fillId="5" borderId="96" xfId="1" applyFont="1" applyFill="1" applyBorder="1" applyAlignment="1">
      <alignment vertical="top"/>
    </xf>
    <xf numFmtId="38" fontId="18" fillId="9" borderId="95" xfId="1" applyFont="1" applyFill="1" applyBorder="1" applyAlignment="1">
      <alignment vertical="top"/>
    </xf>
    <xf numFmtId="38" fontId="20" fillId="5" borderId="62" xfId="1" applyFont="1" applyFill="1" applyBorder="1" applyAlignment="1">
      <alignment vertical="top"/>
    </xf>
    <xf numFmtId="38" fontId="18" fillId="2" borderId="95" xfId="1" applyFont="1" applyFill="1" applyBorder="1" applyAlignment="1">
      <alignment vertical="top"/>
    </xf>
    <xf numFmtId="38" fontId="20" fillId="5" borderId="96" xfId="1" applyFont="1" applyFill="1" applyBorder="1" applyAlignment="1">
      <alignment vertical="top"/>
    </xf>
    <xf numFmtId="38" fontId="19" fillId="8" borderId="95" xfId="1" applyFont="1" applyFill="1" applyBorder="1" applyAlignment="1">
      <alignment horizontal="right" vertical="top"/>
    </xf>
    <xf numFmtId="38" fontId="18" fillId="5" borderId="111" xfId="1" applyFont="1" applyFill="1" applyBorder="1" applyAlignment="1">
      <alignment horizontal="right" vertical="top"/>
    </xf>
    <xf numFmtId="38" fontId="20" fillId="5" borderId="110" xfId="1" applyFont="1" applyFill="1" applyBorder="1" applyAlignment="1">
      <alignment horizontal="right" vertical="top"/>
    </xf>
    <xf numFmtId="38" fontId="20" fillId="5" borderId="58" xfId="1" applyFont="1" applyFill="1" applyBorder="1" applyAlignment="1">
      <alignment horizontal="right" vertical="top"/>
    </xf>
    <xf numFmtId="38" fontId="18" fillId="5" borderId="47" xfId="1" applyFont="1" applyFill="1" applyBorder="1" applyAlignment="1">
      <alignment vertical="top"/>
    </xf>
    <xf numFmtId="38" fontId="20" fillId="5" borderId="112" xfId="1" applyFont="1" applyFill="1" applyBorder="1" applyAlignment="1">
      <alignment horizontal="right" vertical="top"/>
    </xf>
    <xf numFmtId="38" fontId="20" fillId="5" borderId="113" xfId="1" applyFont="1" applyFill="1" applyBorder="1" applyAlignment="1">
      <alignment horizontal="right" vertical="top"/>
    </xf>
    <xf numFmtId="38" fontId="20" fillId="5" borderId="114" xfId="1" applyFont="1" applyFill="1" applyBorder="1" applyAlignment="1">
      <alignment horizontal="right" vertical="top"/>
    </xf>
    <xf numFmtId="38" fontId="20" fillId="5" borderId="115" xfId="1" applyFont="1" applyFill="1" applyBorder="1" applyAlignment="1">
      <alignment horizontal="right" vertical="top"/>
    </xf>
    <xf numFmtId="38" fontId="19" fillId="5" borderId="115" xfId="1" applyFont="1" applyFill="1" applyBorder="1" applyAlignment="1">
      <alignment horizontal="right" vertical="top"/>
    </xf>
    <xf numFmtId="38" fontId="19" fillId="5" borderId="116" xfId="1" applyFont="1" applyFill="1" applyBorder="1" applyAlignment="1">
      <alignment horizontal="right" vertical="top"/>
    </xf>
    <xf numFmtId="38" fontId="20" fillId="5" borderId="111" xfId="1" applyFont="1" applyFill="1" applyBorder="1" applyAlignment="1">
      <alignment horizontal="right" vertical="top"/>
    </xf>
    <xf numFmtId="38" fontId="18" fillId="5" borderId="111" xfId="1" applyFont="1" applyFill="1" applyBorder="1" applyAlignment="1">
      <alignment vertical="top"/>
    </xf>
    <xf numFmtId="38" fontId="20" fillId="5" borderId="9" xfId="1" applyFont="1" applyFill="1" applyBorder="1" applyAlignment="1">
      <alignment horizontal="right" vertical="top" wrapText="1"/>
    </xf>
    <xf numFmtId="38" fontId="18" fillId="5" borderId="107" xfId="1" applyFont="1" applyFill="1" applyBorder="1" applyAlignment="1">
      <alignment vertical="top" wrapText="1"/>
    </xf>
    <xf numFmtId="38" fontId="19" fillId="8" borderId="50" xfId="1" applyFont="1" applyFill="1" applyBorder="1" applyAlignment="1">
      <alignment horizontal="right" vertical="top"/>
    </xf>
    <xf numFmtId="38" fontId="18" fillId="5" borderId="67" xfId="1" applyFont="1" applyFill="1" applyBorder="1" applyAlignment="1">
      <alignment vertical="top"/>
    </xf>
    <xf numFmtId="38" fontId="18" fillId="5" borderId="64" xfId="1" applyFont="1" applyFill="1" applyBorder="1" applyAlignment="1">
      <alignment vertical="top" wrapText="1"/>
    </xf>
    <xf numFmtId="38" fontId="19" fillId="5" borderId="108" xfId="1" applyFont="1" applyFill="1" applyBorder="1" applyAlignment="1">
      <alignment horizontal="right" vertical="top"/>
    </xf>
    <xf numFmtId="38" fontId="19" fillId="5" borderId="9" xfId="1" applyFont="1" applyFill="1" applyBorder="1" applyAlignment="1">
      <alignment vertical="top"/>
    </xf>
    <xf numFmtId="38" fontId="19" fillId="5" borderId="62" xfId="1" applyFont="1" applyFill="1" applyBorder="1" applyAlignment="1">
      <alignment vertical="top"/>
    </xf>
    <xf numFmtId="38" fontId="18" fillId="5" borderId="110" xfId="1" applyFont="1" applyFill="1" applyBorder="1" applyAlignment="1">
      <alignment vertical="top" wrapText="1"/>
    </xf>
    <xf numFmtId="38" fontId="19" fillId="5" borderId="118" xfId="1" applyFont="1" applyFill="1" applyBorder="1" applyAlignment="1">
      <alignment horizontal="right" vertical="top"/>
    </xf>
    <xf numFmtId="38" fontId="19" fillId="5" borderId="83" xfId="1" applyFont="1" applyFill="1" applyBorder="1" applyAlignment="1">
      <alignment horizontal="right" vertical="top"/>
    </xf>
    <xf numFmtId="38" fontId="19" fillId="5" borderId="119" xfId="1" applyFont="1" applyFill="1" applyBorder="1" applyAlignment="1">
      <alignment horizontal="right" vertical="top"/>
    </xf>
    <xf numFmtId="38" fontId="19" fillId="5" borderId="120" xfId="1" applyFont="1" applyFill="1" applyBorder="1" applyAlignment="1">
      <alignment horizontal="right" vertical="top"/>
    </xf>
    <xf numFmtId="38" fontId="25" fillId="5" borderId="9" xfId="1" applyFont="1" applyFill="1" applyBorder="1" applyAlignment="1">
      <alignment horizontal="center" vertical="center"/>
    </xf>
    <xf numFmtId="38" fontId="19" fillId="5" borderId="122" xfId="1" applyFont="1" applyFill="1" applyBorder="1" applyAlignment="1">
      <alignment horizontal="right" vertical="top"/>
    </xf>
    <xf numFmtId="38" fontId="19" fillId="5" borderId="123" xfId="1" applyFont="1" applyFill="1" applyBorder="1" applyAlignment="1">
      <alignment horizontal="right" vertical="top"/>
    </xf>
    <xf numFmtId="38" fontId="19" fillId="5" borderId="124" xfId="1" applyFont="1" applyFill="1" applyBorder="1" applyAlignment="1">
      <alignment horizontal="right" vertical="top"/>
    </xf>
    <xf numFmtId="38" fontId="19" fillId="5" borderId="125" xfId="1" applyFont="1" applyFill="1" applyBorder="1" applyAlignment="1">
      <alignment horizontal="right" vertical="top"/>
    </xf>
    <xf numFmtId="38" fontId="19" fillId="9" borderId="126" xfId="1" applyFont="1" applyFill="1" applyBorder="1" applyAlignment="1">
      <alignment horizontal="right" vertical="center" wrapText="1"/>
    </xf>
    <xf numFmtId="38" fontId="20" fillId="5" borderId="61" xfId="1" applyFont="1" applyFill="1" applyBorder="1" applyAlignment="1">
      <alignment horizontal="right" vertical="top"/>
    </xf>
    <xf numFmtId="38" fontId="19" fillId="9" borderId="58" xfId="1" applyFont="1" applyFill="1" applyBorder="1" applyAlignment="1">
      <alignment horizontal="right" vertical="center" wrapText="1"/>
    </xf>
    <xf numFmtId="38" fontId="19" fillId="9" borderId="59" xfId="1" applyFont="1" applyFill="1" applyBorder="1" applyAlignment="1">
      <alignment horizontal="right" vertical="center" wrapText="1"/>
    </xf>
    <xf numFmtId="38" fontId="19" fillId="5" borderId="68" xfId="1" applyFont="1" applyFill="1" applyBorder="1" applyAlignment="1">
      <alignment horizontal="right" vertical="top"/>
    </xf>
    <xf numFmtId="38" fontId="19" fillId="5" borderId="127" xfId="1" applyFont="1" applyFill="1" applyBorder="1" applyAlignment="1">
      <alignment horizontal="right" vertical="top"/>
    </xf>
    <xf numFmtId="38" fontId="19" fillId="2" borderId="126" xfId="1" applyFont="1" applyFill="1" applyBorder="1" applyAlignment="1">
      <alignment horizontal="right" vertical="center" wrapText="1"/>
    </xf>
    <xf numFmtId="38" fontId="30" fillId="5" borderId="49" xfId="1" applyFont="1" applyFill="1" applyBorder="1" applyAlignment="1">
      <alignment horizontal="right" vertical="top"/>
    </xf>
    <xf numFmtId="38" fontId="30" fillId="5" borderId="61" xfId="1" applyFont="1" applyFill="1" applyBorder="1" applyAlignment="1">
      <alignment horizontal="right" vertical="top"/>
    </xf>
    <xf numFmtId="38" fontId="19" fillId="2" borderId="58" xfId="1" applyFont="1" applyFill="1" applyBorder="1" applyAlignment="1">
      <alignment horizontal="right" vertical="center" wrapText="1"/>
    </xf>
    <xf numFmtId="38" fontId="19" fillId="2" borderId="59" xfId="1" applyFont="1" applyFill="1" applyBorder="1" applyAlignment="1">
      <alignment horizontal="right" vertical="center" wrapText="1"/>
    </xf>
    <xf numFmtId="38" fontId="24" fillId="6" borderId="54" xfId="1" applyFont="1" applyFill="1" applyBorder="1" applyAlignment="1">
      <alignment horizontal="right" vertical="top"/>
    </xf>
    <xf numFmtId="38" fontId="24" fillId="6" borderId="128" xfId="1" applyFont="1" applyFill="1" applyBorder="1" applyAlignment="1">
      <alignment horizontal="right" vertical="top"/>
    </xf>
    <xf numFmtId="38" fontId="24" fillId="6" borderId="76" xfId="1" applyFont="1" applyFill="1" applyBorder="1" applyAlignment="1">
      <alignment horizontal="right" vertical="top"/>
    </xf>
    <xf numFmtId="38" fontId="18" fillId="5" borderId="98" xfId="1" applyFont="1" applyFill="1" applyBorder="1" applyAlignment="1">
      <alignment horizontal="right" vertical="top"/>
    </xf>
    <xf numFmtId="38" fontId="18" fillId="5" borderId="97" xfId="1" applyFont="1" applyFill="1" applyBorder="1" applyAlignment="1">
      <alignment horizontal="right" vertical="top"/>
    </xf>
    <xf numFmtId="38" fontId="18" fillId="5" borderId="67" xfId="1" applyFont="1" applyFill="1" applyBorder="1" applyAlignment="1">
      <alignment horizontal="right" vertical="top"/>
    </xf>
    <xf numFmtId="38" fontId="18" fillId="5" borderId="119" xfId="1" applyFont="1" applyFill="1" applyBorder="1" applyAlignment="1">
      <alignment horizontal="right" vertical="top"/>
    </xf>
    <xf numFmtId="49" fontId="35" fillId="0" borderId="0" xfId="2" applyNumberFormat="1" applyFont="1" applyAlignment="1">
      <alignment vertical="top"/>
    </xf>
    <xf numFmtId="0" fontId="35" fillId="0" borderId="0" xfId="2" applyFont="1" applyAlignment="1">
      <alignment vertical="top" wrapText="1"/>
    </xf>
    <xf numFmtId="0" fontId="36" fillId="0" borderId="0" xfId="2" applyFont="1" applyAlignment="1">
      <alignment vertical="top" wrapText="1"/>
    </xf>
    <xf numFmtId="0" fontId="36" fillId="0" borderId="0" xfId="2" applyFont="1" applyAlignment="1">
      <alignment horizontal="center" vertical="top" wrapText="1"/>
    </xf>
    <xf numFmtId="176" fontId="36" fillId="0" borderId="0" xfId="2" applyNumberFormat="1" applyFont="1" applyAlignment="1">
      <alignment horizontal="center" vertical="top" wrapText="1"/>
    </xf>
    <xf numFmtId="38" fontId="35" fillId="0" borderId="0" xfId="1" applyFont="1" applyAlignment="1">
      <alignment vertical="top"/>
    </xf>
    <xf numFmtId="38" fontId="36" fillId="0" borderId="0" xfId="1" applyFont="1" applyAlignment="1">
      <alignment vertical="top"/>
    </xf>
    <xf numFmtId="0" fontId="36" fillId="0" borderId="0" xfId="2" applyFont="1" applyAlignment="1">
      <alignment horizontal="center" vertical="center" wrapText="1"/>
    </xf>
    <xf numFmtId="38" fontId="36" fillId="0" borderId="0" xfId="1" applyFont="1" applyAlignment="1">
      <alignment horizontal="center" vertical="center" wrapText="1"/>
    </xf>
    <xf numFmtId="0" fontId="35" fillId="0" borderId="0" xfId="2" applyFont="1" applyAlignment="1">
      <alignment vertical="top"/>
    </xf>
    <xf numFmtId="38" fontId="35" fillId="0" borderId="0" xfId="2" applyNumberFormat="1" applyFont="1" applyAlignment="1">
      <alignment vertical="top"/>
    </xf>
    <xf numFmtId="38" fontId="24" fillId="6" borderId="81" xfId="1" applyFont="1" applyFill="1" applyBorder="1" applyAlignment="1">
      <alignment horizontal="right" vertical="top"/>
    </xf>
    <xf numFmtId="38" fontId="24" fillId="6" borderId="46" xfId="1" applyFont="1" applyFill="1" applyBorder="1" applyAlignment="1">
      <alignment horizontal="right" vertical="top"/>
    </xf>
    <xf numFmtId="38" fontId="32" fillId="6" borderId="76" xfId="1" applyFont="1" applyFill="1" applyBorder="1" applyAlignment="1">
      <alignment horizontal="right" vertical="top"/>
    </xf>
    <xf numFmtId="38" fontId="35" fillId="0" borderId="0" xfId="1" applyFont="1" applyAlignment="1">
      <alignment horizontal="center" vertical="center"/>
    </xf>
    <xf numFmtId="38" fontId="36" fillId="0" borderId="0" xfId="1" applyFont="1" applyAlignment="1">
      <alignment horizontal="center" vertical="center"/>
    </xf>
    <xf numFmtId="38" fontId="37" fillId="6" borderId="46" xfId="1" applyFont="1" applyFill="1" applyBorder="1" applyAlignment="1">
      <alignment horizontal="right" vertical="top"/>
    </xf>
    <xf numFmtId="0" fontId="35" fillId="0" borderId="0" xfId="2" applyFont="1" applyAlignment="1"/>
    <xf numFmtId="38" fontId="19" fillId="8" borderId="130" xfId="1" applyFont="1" applyFill="1" applyBorder="1" applyAlignment="1">
      <alignment horizontal="right" vertical="top"/>
    </xf>
    <xf numFmtId="38" fontId="19" fillId="0" borderId="47" xfId="2" applyNumberFormat="1" applyFont="1" applyBorder="1" applyAlignment="1">
      <alignment vertical="top"/>
    </xf>
    <xf numFmtId="38" fontId="32" fillId="8" borderId="129" xfId="1" applyFont="1" applyFill="1" applyBorder="1" applyAlignment="1">
      <alignment horizontal="right" vertical="top"/>
    </xf>
    <xf numFmtId="38" fontId="36" fillId="0" borderId="10" xfId="1" applyFont="1" applyBorder="1" applyAlignment="1">
      <alignment vertical="center" wrapText="1"/>
    </xf>
    <xf numFmtId="0" fontId="19" fillId="11" borderId="1" xfId="2" applyFont="1" applyFill="1" applyBorder="1" applyAlignment="1">
      <alignment vertical="top" wrapText="1"/>
    </xf>
    <xf numFmtId="0" fontId="18" fillId="11" borderId="2" xfId="2" applyFont="1" applyFill="1" applyBorder="1" applyAlignment="1">
      <alignment vertical="top" wrapText="1"/>
    </xf>
    <xf numFmtId="0" fontId="18" fillId="11" borderId="2" xfId="2" applyFont="1" applyFill="1" applyBorder="1" applyAlignment="1">
      <alignment horizontal="center" vertical="top" wrapText="1"/>
    </xf>
    <xf numFmtId="176" fontId="18" fillId="11" borderId="2" xfId="2" applyNumberFormat="1" applyFont="1" applyFill="1" applyBorder="1" applyAlignment="1">
      <alignment horizontal="center" vertical="top" wrapText="1"/>
    </xf>
    <xf numFmtId="38" fontId="19" fillId="11" borderId="67" xfId="1" applyFont="1" applyFill="1" applyBorder="1" applyAlignment="1">
      <alignment horizontal="right" vertical="top"/>
    </xf>
    <xf numFmtId="38" fontId="19" fillId="11" borderId="119" xfId="1" applyFont="1" applyFill="1" applyBorder="1" applyAlignment="1">
      <alignment horizontal="right" vertical="top"/>
    </xf>
    <xf numFmtId="38" fontId="19" fillId="11" borderId="42" xfId="1" applyFont="1" applyFill="1" applyBorder="1" applyAlignment="1">
      <alignment horizontal="right" vertical="top"/>
    </xf>
    <xf numFmtId="38" fontId="19" fillId="11" borderId="56" xfId="1" applyFont="1" applyFill="1" applyBorder="1" applyAlignment="1">
      <alignment horizontal="right" vertical="top"/>
    </xf>
    <xf numFmtId="38" fontId="25" fillId="11" borderId="62" xfId="1" applyFont="1" applyFill="1" applyBorder="1" applyAlignment="1">
      <alignment horizontal="center" vertical="center"/>
    </xf>
    <xf numFmtId="38" fontId="18" fillId="11" borderId="42" xfId="1" applyFont="1" applyFill="1" applyBorder="1" applyAlignment="1">
      <alignment horizontal="right" vertical="top"/>
    </xf>
    <xf numFmtId="0" fontId="28" fillId="11" borderId="71" xfId="8" applyFont="1" applyFill="1" applyBorder="1" applyAlignment="1">
      <alignment horizontal="left" vertical="top" wrapText="1"/>
    </xf>
    <xf numFmtId="0" fontId="18" fillId="11" borderId="24" xfId="2" applyFont="1" applyFill="1" applyBorder="1" applyAlignment="1">
      <alignment horizontal="center" vertical="center" wrapText="1"/>
    </xf>
    <xf numFmtId="0" fontId="18" fillId="11" borderId="9" xfId="8" applyNumberFormat="1" applyFont="1" applyFill="1" applyBorder="1" applyAlignment="1">
      <alignment vertical="center" wrapText="1"/>
    </xf>
    <xf numFmtId="0" fontId="18" fillId="11" borderId="42" xfId="2" applyNumberFormat="1" applyFont="1" applyFill="1" applyBorder="1" applyAlignment="1">
      <alignment vertical="center" wrapText="1"/>
    </xf>
    <xf numFmtId="0" fontId="18" fillId="11" borderId="42" xfId="1" applyNumberFormat="1" applyFont="1" applyFill="1" applyBorder="1" applyAlignment="1">
      <alignment vertical="center"/>
    </xf>
    <xf numFmtId="0" fontId="18" fillId="11" borderId="56" xfId="2" applyNumberFormat="1" applyFont="1" applyFill="1" applyBorder="1" applyAlignment="1">
      <alignment vertical="center" wrapText="1"/>
    </xf>
    <xf numFmtId="38" fontId="19" fillId="11" borderId="67" xfId="1" applyFont="1" applyFill="1" applyBorder="1" applyAlignment="1">
      <alignment vertical="top"/>
    </xf>
    <xf numFmtId="38" fontId="19" fillId="11" borderId="9" xfId="1" applyFont="1" applyFill="1" applyBorder="1" applyAlignment="1">
      <alignment vertical="top"/>
    </xf>
    <xf numFmtId="38" fontId="18" fillId="11" borderId="62" xfId="1" applyFont="1" applyFill="1" applyBorder="1" applyAlignment="1">
      <alignment vertical="top"/>
    </xf>
    <xf numFmtId="38" fontId="18" fillId="11" borderId="42" xfId="1" applyFont="1" applyFill="1" applyBorder="1" applyAlignment="1">
      <alignment vertical="top"/>
    </xf>
    <xf numFmtId="38" fontId="18" fillId="11" borderId="42" xfId="1" applyFont="1" applyFill="1" applyBorder="1" applyAlignment="1">
      <alignment vertical="center"/>
    </xf>
    <xf numFmtId="38" fontId="18" fillId="11" borderId="67" xfId="1" applyFont="1" applyFill="1" applyBorder="1" applyAlignment="1">
      <alignment vertical="center" wrapText="1"/>
    </xf>
    <xf numFmtId="38" fontId="18" fillId="11" borderId="56" xfId="1" applyFont="1" applyFill="1" applyBorder="1" applyAlignment="1">
      <alignment vertical="center" wrapText="1"/>
    </xf>
    <xf numFmtId="0" fontId="19" fillId="11" borderId="0" xfId="2" applyFont="1" applyFill="1" applyAlignment="1">
      <alignment vertical="top"/>
    </xf>
    <xf numFmtId="38" fontId="19" fillId="11" borderId="0" xfId="2" applyNumberFormat="1" applyFont="1" applyFill="1" applyAlignment="1">
      <alignment vertical="top"/>
    </xf>
    <xf numFmtId="38" fontId="19" fillId="11" borderId="9" xfId="2" applyNumberFormat="1" applyFont="1" applyFill="1" applyBorder="1" applyAlignment="1">
      <alignment vertical="top"/>
    </xf>
    <xf numFmtId="38" fontId="19" fillId="11" borderId="56" xfId="2" applyNumberFormat="1" applyFont="1" applyFill="1" applyBorder="1" applyAlignment="1">
      <alignment vertical="top"/>
    </xf>
    <xf numFmtId="0" fontId="28" fillId="11" borderId="72" xfId="8" applyFont="1" applyFill="1" applyBorder="1" applyAlignment="1">
      <alignment horizontal="left" vertical="top" wrapText="1"/>
    </xf>
    <xf numFmtId="0" fontId="18" fillId="11" borderId="0" xfId="2" applyFont="1" applyFill="1" applyAlignment="1">
      <alignment horizontal="center" vertical="center" wrapText="1"/>
    </xf>
    <xf numFmtId="0" fontId="18" fillId="11" borderId="42" xfId="8" applyNumberFormat="1" applyFont="1" applyFill="1" applyBorder="1" applyAlignment="1">
      <alignment vertical="center" wrapText="1"/>
    </xf>
    <xf numFmtId="38" fontId="18" fillId="11" borderId="106" xfId="1" applyFont="1" applyFill="1" applyBorder="1" applyAlignment="1">
      <alignment vertical="top" wrapText="1"/>
    </xf>
    <xf numFmtId="38" fontId="18" fillId="11" borderId="62" xfId="1" applyFont="1" applyFill="1" applyBorder="1" applyAlignment="1">
      <alignment horizontal="right" vertical="top"/>
    </xf>
    <xf numFmtId="38" fontId="18" fillId="11" borderId="0" xfId="1" applyFont="1" applyFill="1" applyAlignment="1">
      <alignment horizontal="right" vertical="top"/>
    </xf>
    <xf numFmtId="38" fontId="18" fillId="11" borderId="42" xfId="1" applyFont="1" applyFill="1" applyBorder="1" applyAlignment="1">
      <alignment vertical="center" wrapText="1"/>
    </xf>
    <xf numFmtId="38" fontId="18" fillId="11" borderId="67" xfId="1" applyFont="1" applyFill="1" applyBorder="1" applyAlignment="1">
      <alignment vertical="center"/>
    </xf>
    <xf numFmtId="0" fontId="19" fillId="11" borderId="4" xfId="2" applyFont="1" applyFill="1" applyBorder="1" applyAlignment="1">
      <alignment vertical="top" wrapText="1"/>
    </xf>
    <xf numFmtId="0" fontId="18" fillId="11" borderId="6" xfId="2" applyFont="1" applyFill="1" applyBorder="1" applyAlignment="1">
      <alignment vertical="top" wrapText="1"/>
    </xf>
    <xf numFmtId="0" fontId="18" fillId="11" borderId="6" xfId="3" applyFont="1" applyFill="1" applyBorder="1" applyAlignment="1">
      <alignment vertical="top" wrapText="1"/>
    </xf>
    <xf numFmtId="0" fontId="18" fillId="11" borderId="6" xfId="3" applyFont="1" applyFill="1" applyBorder="1" applyAlignment="1">
      <alignment horizontal="center" vertical="top" wrapText="1"/>
    </xf>
    <xf numFmtId="176" fontId="18" fillId="11" borderId="6" xfId="3" applyNumberFormat="1" applyFont="1" applyFill="1" applyBorder="1" applyAlignment="1">
      <alignment horizontal="center" vertical="top" wrapText="1"/>
    </xf>
    <xf numFmtId="38" fontId="19" fillId="11" borderId="86" xfId="1" applyFont="1" applyFill="1" applyBorder="1" applyAlignment="1">
      <alignment horizontal="right" vertical="top"/>
    </xf>
    <xf numFmtId="38" fontId="19" fillId="11" borderId="104" xfId="1" applyFont="1" applyFill="1" applyBorder="1" applyAlignment="1">
      <alignment horizontal="right" vertical="top"/>
    </xf>
    <xf numFmtId="38" fontId="19" fillId="11" borderId="55" xfId="1" applyFont="1" applyFill="1" applyBorder="1" applyAlignment="1">
      <alignment horizontal="right" vertical="top"/>
    </xf>
    <xf numFmtId="38" fontId="19" fillId="11" borderId="66" xfId="1" applyFont="1" applyFill="1" applyBorder="1" applyAlignment="1">
      <alignment horizontal="right" vertical="top"/>
    </xf>
    <xf numFmtId="38" fontId="19" fillId="11" borderId="57" xfId="1" applyFont="1" applyFill="1" applyBorder="1" applyAlignment="1">
      <alignment horizontal="right" vertical="top"/>
    </xf>
    <xf numFmtId="38" fontId="25" fillId="11" borderId="105" xfId="1" applyFont="1" applyFill="1" applyBorder="1" applyAlignment="1">
      <alignment horizontal="center" vertical="center"/>
    </xf>
    <xf numFmtId="38" fontId="18" fillId="11" borderId="55" xfId="1" applyFont="1" applyFill="1" applyBorder="1" applyAlignment="1">
      <alignment horizontal="right" vertical="top"/>
    </xf>
    <xf numFmtId="38" fontId="20" fillId="11" borderId="43" xfId="1" applyFont="1" applyFill="1" applyBorder="1" applyAlignment="1">
      <alignment horizontal="right" vertical="top"/>
    </xf>
    <xf numFmtId="38" fontId="18" fillId="11" borderId="0" xfId="1" applyFont="1" applyFill="1" applyBorder="1" applyAlignment="1">
      <alignment horizontal="right" vertical="top"/>
    </xf>
    <xf numFmtId="0" fontId="28" fillId="11" borderId="87" xfId="2" applyFont="1" applyFill="1" applyBorder="1" applyAlignment="1">
      <alignment horizontal="left" vertical="center" wrapText="1"/>
    </xf>
    <xf numFmtId="0" fontId="18" fillId="11" borderId="23" xfId="2" applyFont="1" applyFill="1" applyBorder="1" applyAlignment="1">
      <alignment horizontal="center" vertical="center" wrapText="1"/>
    </xf>
    <xf numFmtId="0" fontId="18" fillId="11" borderId="21" xfId="1" applyNumberFormat="1" applyFont="1" applyFill="1" applyBorder="1" applyAlignment="1">
      <alignment vertical="center"/>
    </xf>
    <xf numFmtId="0" fontId="18" fillId="11" borderId="55" xfId="2" applyNumberFormat="1" applyFont="1" applyFill="1" applyBorder="1" applyAlignment="1">
      <alignment vertical="center" wrapText="1"/>
    </xf>
    <xf numFmtId="0" fontId="18" fillId="11" borderId="57" xfId="2" applyNumberFormat="1" applyFont="1" applyFill="1" applyBorder="1" applyAlignment="1">
      <alignment vertical="center" wrapText="1"/>
    </xf>
    <xf numFmtId="38" fontId="18" fillId="11" borderId="106" xfId="1" applyFont="1" applyFill="1" applyBorder="1" applyAlignment="1">
      <alignment vertical="top"/>
    </xf>
    <xf numFmtId="38" fontId="18" fillId="11" borderId="105" xfId="1" applyFont="1" applyFill="1" applyBorder="1" applyAlignment="1">
      <alignment vertical="top"/>
    </xf>
    <xf numFmtId="38" fontId="18" fillId="11" borderId="55" xfId="1" applyFont="1" applyFill="1" applyBorder="1" applyAlignment="1">
      <alignment vertical="top"/>
    </xf>
    <xf numFmtId="38" fontId="18" fillId="11" borderId="55" xfId="1" applyFont="1" applyFill="1" applyBorder="1" applyAlignment="1">
      <alignment vertical="center" wrapText="1"/>
    </xf>
    <xf numFmtId="38" fontId="18" fillId="11" borderId="66" xfId="1" applyFont="1" applyFill="1" applyBorder="1" applyAlignment="1">
      <alignment vertical="center" wrapText="1"/>
    </xf>
    <xf numFmtId="38" fontId="18" fillId="11" borderId="57" xfId="1" applyFont="1" applyFill="1" applyBorder="1" applyAlignment="1">
      <alignment vertical="center" wrapText="1"/>
    </xf>
    <xf numFmtId="0" fontId="18" fillId="11" borderId="2" xfId="5" applyFont="1" applyFill="1" applyBorder="1" applyAlignment="1">
      <alignment vertical="top" wrapText="1"/>
    </xf>
    <xf numFmtId="0" fontId="18" fillId="11" borderId="2" xfId="5" applyFont="1" applyFill="1" applyBorder="1" applyAlignment="1">
      <alignment horizontal="center" vertical="top" wrapText="1"/>
    </xf>
    <xf numFmtId="176" fontId="20" fillId="11" borderId="2" xfId="5" applyNumberFormat="1" applyFont="1" applyFill="1" applyBorder="1" applyAlignment="1">
      <alignment horizontal="center" vertical="top" wrapText="1"/>
    </xf>
    <xf numFmtId="176" fontId="18" fillId="11" borderId="2" xfId="5" applyNumberFormat="1" applyFont="1" applyFill="1" applyBorder="1" applyAlignment="1">
      <alignment horizontal="center" vertical="top" wrapText="1"/>
    </xf>
    <xf numFmtId="38" fontId="19" fillId="11" borderId="121" xfId="1" applyFont="1" applyFill="1" applyBorder="1" applyAlignment="1">
      <alignment horizontal="right" vertical="center"/>
    </xf>
    <xf numFmtId="38" fontId="19" fillId="11" borderId="119" xfId="1" applyFont="1" applyFill="1" applyBorder="1" applyAlignment="1">
      <alignment horizontal="right" vertical="center"/>
    </xf>
    <xf numFmtId="38" fontId="19" fillId="11" borderId="42" xfId="1" applyFont="1" applyFill="1" applyBorder="1" applyAlignment="1">
      <alignment horizontal="right" vertical="center"/>
    </xf>
    <xf numFmtId="38" fontId="19" fillId="11" borderId="67" xfId="1" applyFont="1" applyFill="1" applyBorder="1" applyAlignment="1">
      <alignment horizontal="right" vertical="center"/>
    </xf>
    <xf numFmtId="38" fontId="19" fillId="11" borderId="56" xfId="1" applyFont="1" applyFill="1" applyBorder="1" applyAlignment="1">
      <alignment horizontal="right" vertical="center"/>
    </xf>
    <xf numFmtId="38" fontId="20" fillId="11" borderId="42" xfId="1" applyFont="1" applyFill="1" applyBorder="1" applyAlignment="1">
      <alignment horizontal="right" vertical="top"/>
    </xf>
    <xf numFmtId="38" fontId="18" fillId="11" borderId="42" xfId="1" applyFont="1" applyFill="1" applyBorder="1" applyAlignment="1">
      <alignment horizontal="right" vertical="center"/>
    </xf>
    <xf numFmtId="0" fontId="34" fillId="11" borderId="72" xfId="10" applyFont="1" applyFill="1" applyBorder="1" applyAlignment="1">
      <alignment horizontal="left" vertical="top" wrapText="1"/>
    </xf>
    <xf numFmtId="0" fontId="18" fillId="11" borderId="24" xfId="5" applyFont="1" applyFill="1" applyBorder="1" applyAlignment="1">
      <alignment horizontal="center" vertical="center" wrapText="1"/>
    </xf>
    <xf numFmtId="0" fontId="20" fillId="11" borderId="47" xfId="10" applyNumberFormat="1" applyFont="1" applyFill="1" applyBorder="1" applyAlignment="1">
      <alignment vertical="center" wrapText="1"/>
    </xf>
    <xf numFmtId="0" fontId="18" fillId="11" borderId="49" xfId="5" applyNumberFormat="1" applyFont="1" applyFill="1" applyBorder="1" applyAlignment="1">
      <alignment vertical="center" wrapText="1"/>
    </xf>
    <xf numFmtId="0" fontId="20" fillId="11" borderId="49" xfId="10" applyNumberFormat="1" applyFont="1" applyFill="1" applyBorder="1" applyAlignment="1">
      <alignment vertical="center" wrapText="1"/>
    </xf>
    <xf numFmtId="0" fontId="18" fillId="11" borderId="61" xfId="1" applyNumberFormat="1" applyFont="1" applyFill="1" applyBorder="1" applyAlignment="1">
      <alignment vertical="center"/>
    </xf>
    <xf numFmtId="38" fontId="20" fillId="11" borderId="117" xfId="1" applyFont="1" applyFill="1" applyBorder="1" applyAlignment="1">
      <alignment vertical="top" wrapText="1"/>
    </xf>
    <xf numFmtId="38" fontId="20" fillId="11" borderId="9" xfId="1" applyFont="1" applyFill="1" applyBorder="1" applyAlignment="1">
      <alignment vertical="top" wrapText="1"/>
    </xf>
    <xf numFmtId="38" fontId="18" fillId="11" borderId="96" xfId="1" applyFont="1" applyFill="1" applyBorder="1" applyAlignment="1">
      <alignment vertical="top"/>
    </xf>
    <xf numFmtId="38" fontId="18" fillId="11" borderId="49" xfId="1" applyFont="1" applyFill="1" applyBorder="1" applyAlignment="1">
      <alignment vertical="top"/>
    </xf>
    <xf numFmtId="38" fontId="20" fillId="11" borderId="49" xfId="1" applyFont="1" applyFill="1" applyBorder="1" applyAlignment="1">
      <alignment vertical="center" wrapText="1"/>
    </xf>
    <xf numFmtId="38" fontId="18" fillId="11" borderId="68" xfId="1" applyFont="1" applyFill="1" applyBorder="1" applyAlignment="1">
      <alignment vertical="center"/>
    </xf>
    <xf numFmtId="38" fontId="18" fillId="11" borderId="61" xfId="1" applyFont="1" applyFill="1" applyBorder="1" applyAlignment="1">
      <alignment vertical="center"/>
    </xf>
    <xf numFmtId="38" fontId="19" fillId="8" borderId="83" xfId="1" applyFont="1" applyFill="1" applyBorder="1" applyAlignment="1">
      <alignment horizontal="center" vertical="center" wrapText="1"/>
    </xf>
    <xf numFmtId="38" fontId="19" fillId="8" borderId="19" xfId="1" applyFont="1" applyFill="1" applyBorder="1" applyAlignment="1">
      <alignment horizontal="center" vertical="center" wrapText="1"/>
    </xf>
    <xf numFmtId="38" fontId="19" fillId="10" borderId="46" xfId="1" applyFont="1" applyFill="1" applyBorder="1" applyAlignment="1">
      <alignment horizontal="center" vertical="center" wrapText="1"/>
    </xf>
    <xf numFmtId="38" fontId="19" fillId="4" borderId="65" xfId="1" applyFont="1" applyFill="1" applyBorder="1" applyAlignment="1">
      <alignment horizontal="center" vertical="center" wrapText="1"/>
    </xf>
    <xf numFmtId="38" fontId="19" fillId="8" borderId="99" xfId="1" applyFont="1" applyFill="1" applyBorder="1" applyAlignment="1">
      <alignment horizontal="center" vertical="center" wrapText="1"/>
    </xf>
    <xf numFmtId="38" fontId="19" fillId="10" borderId="59" xfId="1" applyFont="1" applyFill="1" applyBorder="1" applyAlignment="1">
      <alignment horizontal="center" vertical="center" wrapText="1"/>
    </xf>
    <xf numFmtId="0" fontId="19" fillId="0" borderId="0" xfId="2" applyFont="1" applyAlignment="1">
      <alignment horizontal="right" vertical="center"/>
    </xf>
    <xf numFmtId="0" fontId="18" fillId="8" borderId="10" xfId="2" applyFont="1" applyFill="1" applyBorder="1" applyAlignment="1">
      <alignment horizontal="center" vertical="center" wrapText="1"/>
    </xf>
    <xf numFmtId="38" fontId="19" fillId="12" borderId="65" xfId="1" applyFont="1" applyFill="1" applyBorder="1" applyAlignment="1">
      <alignment horizontal="center" vertical="center" wrapText="1"/>
    </xf>
    <xf numFmtId="0" fontId="21" fillId="9" borderId="5" xfId="2" applyFont="1" applyFill="1" applyBorder="1" applyAlignment="1">
      <alignment horizontal="center" vertical="center" wrapText="1"/>
    </xf>
    <xf numFmtId="0" fontId="21" fillId="9" borderId="2" xfId="2" applyFont="1" applyFill="1" applyBorder="1" applyAlignment="1">
      <alignment horizontal="center" vertical="center" wrapText="1"/>
    </xf>
    <xf numFmtId="0" fontId="19" fillId="9" borderId="12" xfId="2" applyFont="1" applyFill="1" applyBorder="1" applyAlignment="1">
      <alignment vertical="top" wrapText="1"/>
    </xf>
    <xf numFmtId="0" fontId="18" fillId="9" borderId="2" xfId="2" applyFont="1" applyFill="1" applyBorder="1" applyAlignment="1">
      <alignment vertical="top" wrapText="1"/>
    </xf>
    <xf numFmtId="0" fontId="18" fillId="9" borderId="2" xfId="2" applyFont="1" applyFill="1" applyBorder="1" applyAlignment="1">
      <alignment horizontal="center" vertical="top" wrapText="1"/>
    </xf>
    <xf numFmtId="176" fontId="18" fillId="9" borderId="2" xfId="2" applyNumberFormat="1" applyFont="1" applyFill="1" applyBorder="1" applyAlignment="1">
      <alignment horizontal="center" vertical="top" wrapText="1"/>
    </xf>
    <xf numFmtId="38" fontId="19" fillId="9" borderId="71" xfId="1" applyFont="1" applyFill="1" applyBorder="1" applyAlignment="1">
      <alignment horizontal="right" vertical="top"/>
    </xf>
    <xf numFmtId="38" fontId="19" fillId="9" borderId="102" xfId="1" applyFont="1" applyFill="1" applyBorder="1" applyAlignment="1">
      <alignment horizontal="right" vertical="top"/>
    </xf>
    <xf numFmtId="38" fontId="19" fillId="9" borderId="42" xfId="1" applyFont="1" applyFill="1" applyBorder="1" applyAlignment="1">
      <alignment horizontal="right" vertical="top"/>
    </xf>
    <xf numFmtId="38" fontId="19" fillId="9" borderId="67" xfId="1" applyFont="1" applyFill="1" applyBorder="1" applyAlignment="1">
      <alignment horizontal="right" vertical="top"/>
    </xf>
    <xf numFmtId="38" fontId="19" fillId="9" borderId="56" xfId="1" applyFont="1" applyFill="1" applyBorder="1" applyAlignment="1">
      <alignment horizontal="right" vertical="top"/>
    </xf>
    <xf numFmtId="38" fontId="25" fillId="9" borderId="62" xfId="1" applyFont="1" applyFill="1" applyBorder="1" applyAlignment="1">
      <alignment horizontal="center" vertical="center"/>
    </xf>
    <xf numFmtId="38" fontId="18" fillId="9" borderId="42" xfId="1" applyFont="1" applyFill="1" applyBorder="1" applyAlignment="1">
      <alignment horizontal="right" vertical="top"/>
    </xf>
    <xf numFmtId="0" fontId="28" fillId="9" borderId="72" xfId="8" applyFont="1" applyFill="1" applyBorder="1" applyAlignment="1">
      <alignment horizontal="left" vertical="top" wrapText="1"/>
    </xf>
    <xf numFmtId="0" fontId="18" fillId="9" borderId="24" xfId="2" applyFont="1" applyFill="1" applyBorder="1" applyAlignment="1">
      <alignment horizontal="center" vertical="center" wrapText="1"/>
    </xf>
    <xf numFmtId="0" fontId="18" fillId="9" borderId="9" xfId="8" applyNumberFormat="1" applyFont="1" applyFill="1" applyBorder="1" applyAlignment="1">
      <alignment vertical="center" wrapText="1"/>
    </xf>
    <xf numFmtId="0" fontId="18" fillId="9" borderId="42" xfId="2" applyNumberFormat="1" applyFont="1" applyFill="1" applyBorder="1" applyAlignment="1">
      <alignment vertical="center" wrapText="1"/>
    </xf>
    <xf numFmtId="0" fontId="18" fillId="9" borderId="42" xfId="8" applyNumberFormat="1" applyFont="1" applyFill="1" applyBorder="1" applyAlignment="1">
      <alignment vertical="center" wrapText="1"/>
    </xf>
    <xf numFmtId="0" fontId="18" fillId="9" borderId="56" xfId="1" applyNumberFormat="1" applyFont="1" applyFill="1" applyBorder="1" applyAlignment="1">
      <alignment vertical="center"/>
    </xf>
    <xf numFmtId="38" fontId="18" fillId="9" borderId="62" xfId="1" applyFont="1" applyFill="1" applyBorder="1" applyAlignment="1">
      <alignment vertical="top"/>
    </xf>
    <xf numFmtId="38" fontId="18" fillId="9" borderId="62" xfId="1" applyFont="1" applyFill="1" applyBorder="1" applyAlignment="1">
      <alignment vertical="center" wrapText="1"/>
    </xf>
    <xf numFmtId="38" fontId="18" fillId="9" borderId="42" xfId="1" applyFont="1" applyFill="1" applyBorder="1" applyAlignment="1">
      <alignment vertical="center" wrapText="1"/>
    </xf>
    <xf numFmtId="38" fontId="18" fillId="9" borderId="67" xfId="1" applyFont="1" applyFill="1" applyBorder="1" applyAlignment="1">
      <alignment vertical="center"/>
    </xf>
    <xf numFmtId="0" fontId="19" fillId="9" borderId="0" xfId="2" applyFont="1" applyFill="1" applyAlignment="1">
      <alignment vertical="top"/>
    </xf>
    <xf numFmtId="38" fontId="19" fillId="9" borderId="0" xfId="2" applyNumberFormat="1" applyFont="1" applyFill="1" applyAlignment="1">
      <alignment vertical="top"/>
    </xf>
    <xf numFmtId="38" fontId="19" fillId="9" borderId="9" xfId="2" applyNumberFormat="1" applyFont="1" applyFill="1" applyBorder="1" applyAlignment="1">
      <alignment vertical="top"/>
    </xf>
    <xf numFmtId="38" fontId="19" fillId="9" borderId="56" xfId="2" applyNumberFormat="1" applyFont="1" applyFill="1" applyBorder="1" applyAlignment="1">
      <alignment vertical="top"/>
    </xf>
    <xf numFmtId="49" fontId="19" fillId="4" borderId="24" xfId="2" applyNumberFormat="1" applyFont="1" applyFill="1" applyBorder="1" applyAlignment="1">
      <alignment vertical="top" wrapText="1"/>
    </xf>
    <xf numFmtId="49" fontId="19" fillId="4" borderId="23" xfId="2" applyNumberFormat="1" applyFont="1" applyFill="1" applyBorder="1" applyAlignment="1">
      <alignment vertical="top" wrapText="1"/>
    </xf>
    <xf numFmtId="49" fontId="19" fillId="2" borderId="9" xfId="2" applyNumberFormat="1" applyFont="1" applyFill="1" applyBorder="1" applyAlignment="1">
      <alignment vertical="top" wrapText="1"/>
    </xf>
    <xf numFmtId="49" fontId="19" fillId="10" borderId="9" xfId="2" applyNumberFormat="1" applyFont="1" applyFill="1" applyBorder="1" applyAlignment="1">
      <alignment vertical="top" wrapText="1"/>
    </xf>
    <xf numFmtId="0" fontId="21" fillId="10" borderId="5" xfId="2" applyFont="1" applyFill="1" applyBorder="1" applyAlignment="1">
      <alignment horizontal="center" vertical="center" wrapText="1"/>
    </xf>
    <xf numFmtId="0" fontId="21" fillId="10" borderId="2" xfId="2" applyFont="1" applyFill="1" applyBorder="1" applyAlignment="1">
      <alignment horizontal="center" vertical="center" wrapText="1"/>
    </xf>
    <xf numFmtId="0" fontId="19" fillId="10" borderId="12" xfId="2" applyFont="1" applyFill="1" applyBorder="1" applyAlignment="1">
      <alignment vertical="top" wrapText="1"/>
    </xf>
    <xf numFmtId="0" fontId="18" fillId="10" borderId="2" xfId="2" applyFont="1" applyFill="1" applyBorder="1" applyAlignment="1">
      <alignment vertical="top" wrapText="1"/>
    </xf>
    <xf numFmtId="0" fontId="18" fillId="10" borderId="2" xfId="2" applyFont="1" applyFill="1" applyBorder="1" applyAlignment="1">
      <alignment horizontal="center" vertical="top" wrapText="1"/>
    </xf>
    <xf numFmtId="176" fontId="18" fillId="10" borderId="2" xfId="2" applyNumberFormat="1" applyFont="1" applyFill="1" applyBorder="1" applyAlignment="1">
      <alignment horizontal="center" vertical="top" wrapText="1"/>
    </xf>
    <xf numFmtId="38" fontId="19" fillId="10" borderId="67" xfId="1" applyFont="1" applyFill="1" applyBorder="1" applyAlignment="1">
      <alignment horizontal="right" vertical="top"/>
    </xf>
    <xf numFmtId="38" fontId="19" fillId="10" borderId="119" xfId="1" applyFont="1" applyFill="1" applyBorder="1" applyAlignment="1">
      <alignment horizontal="right" vertical="top"/>
    </xf>
    <xf numFmtId="38" fontId="19" fillId="10" borderId="42" xfId="1" applyFont="1" applyFill="1" applyBorder="1" applyAlignment="1">
      <alignment horizontal="right" vertical="top"/>
    </xf>
    <xf numFmtId="38" fontId="19" fillId="10" borderId="56" xfId="1" applyFont="1" applyFill="1" applyBorder="1" applyAlignment="1">
      <alignment horizontal="right" vertical="top"/>
    </xf>
    <xf numFmtId="38" fontId="25" fillId="10" borderId="62" xfId="1" applyFont="1" applyFill="1" applyBorder="1" applyAlignment="1">
      <alignment horizontal="center" vertical="center"/>
    </xf>
    <xf numFmtId="38" fontId="18" fillId="10" borderId="42" xfId="1" applyFont="1" applyFill="1" applyBorder="1" applyAlignment="1">
      <alignment horizontal="right" vertical="top"/>
    </xf>
    <xf numFmtId="38" fontId="20" fillId="10" borderId="42" xfId="1" applyFont="1" applyFill="1" applyBorder="1" applyAlignment="1">
      <alignment horizontal="right" vertical="top"/>
    </xf>
    <xf numFmtId="0" fontId="28" fillId="10" borderId="73" xfId="2" applyFont="1" applyFill="1" applyBorder="1" applyAlignment="1">
      <alignment horizontal="left" vertical="top" wrapText="1"/>
    </xf>
    <xf numFmtId="0" fontId="18" fillId="10" borderId="24" xfId="2" applyFont="1" applyFill="1" applyBorder="1" applyAlignment="1">
      <alignment horizontal="center" vertical="center" wrapText="1"/>
    </xf>
    <xf numFmtId="0" fontId="18" fillId="10" borderId="9" xfId="1" applyNumberFormat="1" applyFont="1" applyFill="1" applyBorder="1" applyAlignment="1">
      <alignment vertical="center"/>
    </xf>
    <xf numFmtId="0" fontId="18" fillId="10" borderId="42" xfId="2" applyNumberFormat="1" applyFont="1" applyFill="1" applyBorder="1" applyAlignment="1">
      <alignment vertical="center" wrapText="1"/>
    </xf>
    <xf numFmtId="0" fontId="18" fillId="10" borderId="56" xfId="2" applyNumberFormat="1" applyFont="1" applyFill="1" applyBorder="1" applyAlignment="1">
      <alignment vertical="center" wrapText="1"/>
    </xf>
    <xf numFmtId="38" fontId="20" fillId="10" borderId="42" xfId="1" applyFont="1" applyFill="1" applyBorder="1" applyAlignment="1">
      <alignment vertical="center" wrapText="1"/>
    </xf>
    <xf numFmtId="38" fontId="20" fillId="10" borderId="9" xfId="1" applyFont="1" applyFill="1" applyBorder="1" applyAlignment="1">
      <alignment horizontal="right" vertical="top"/>
    </xf>
    <xf numFmtId="38" fontId="18" fillId="10" borderId="62" xfId="1" applyFont="1" applyFill="1" applyBorder="1" applyAlignment="1">
      <alignment vertical="top"/>
    </xf>
    <xf numFmtId="38" fontId="18" fillId="10" borderId="42" xfId="1" applyFont="1" applyFill="1" applyBorder="1" applyAlignment="1">
      <alignment vertical="top"/>
    </xf>
    <xf numFmtId="38" fontId="18" fillId="10" borderId="67" xfId="1" applyFont="1" applyFill="1" applyBorder="1" applyAlignment="1">
      <alignment vertical="center" wrapText="1"/>
    </xf>
    <xf numFmtId="0" fontId="19" fillId="10" borderId="0" xfId="2" applyFont="1" applyFill="1" applyAlignment="1">
      <alignment vertical="top"/>
    </xf>
    <xf numFmtId="38" fontId="19" fillId="10" borderId="0" xfId="2" applyNumberFormat="1" applyFont="1" applyFill="1" applyAlignment="1">
      <alignment vertical="top"/>
    </xf>
    <xf numFmtId="38" fontId="19" fillId="10" borderId="9" xfId="2" applyNumberFormat="1" applyFont="1" applyFill="1" applyBorder="1" applyAlignment="1">
      <alignment vertical="top"/>
    </xf>
    <xf numFmtId="38" fontId="19" fillId="10" borderId="56" xfId="2" applyNumberFormat="1" applyFont="1" applyFill="1" applyBorder="1" applyAlignment="1">
      <alignment vertical="top"/>
    </xf>
    <xf numFmtId="38" fontId="19" fillId="5" borderId="56" xfId="2" applyNumberFormat="1" applyFont="1" applyFill="1" applyBorder="1" applyAlignment="1">
      <alignment vertical="top"/>
    </xf>
    <xf numFmtId="0" fontId="19" fillId="4" borderId="42" xfId="2" applyFont="1" applyFill="1" applyBorder="1" applyAlignment="1">
      <alignment vertical="top" wrapText="1"/>
    </xf>
    <xf numFmtId="38" fontId="19" fillId="0" borderId="42" xfId="2" applyNumberFormat="1" applyFont="1" applyBorder="1" applyAlignment="1">
      <alignment vertical="top"/>
    </xf>
    <xf numFmtId="38" fontId="18" fillId="5" borderId="42" xfId="1" applyFont="1" applyFill="1" applyBorder="1" applyAlignment="1">
      <alignment horizontal="center" vertical="top"/>
    </xf>
    <xf numFmtId="38" fontId="18" fillId="5" borderId="42" xfId="1" applyFont="1" applyFill="1" applyBorder="1" applyAlignment="1">
      <alignment horizontal="center" vertical="top" wrapText="1"/>
    </xf>
    <xf numFmtId="38" fontId="33" fillId="0" borderId="0" xfId="2" applyNumberFormat="1" applyFont="1" applyAlignment="1">
      <alignment vertical="top"/>
    </xf>
    <xf numFmtId="49" fontId="19" fillId="0" borderId="0" xfId="2" applyNumberFormat="1" applyFont="1" applyAlignment="1">
      <alignment horizontal="left" vertical="top" wrapText="1"/>
    </xf>
    <xf numFmtId="0" fontId="19" fillId="13" borderId="0" xfId="2" applyFont="1" applyFill="1" applyAlignment="1">
      <alignment vertical="top"/>
    </xf>
    <xf numFmtId="0" fontId="19" fillId="0" borderId="87" xfId="2" applyFont="1" applyBorder="1" applyAlignment="1">
      <alignment vertical="top"/>
    </xf>
    <xf numFmtId="0" fontId="19" fillId="0" borderId="0" xfId="2" applyFont="1" applyAlignment="1">
      <alignment vertical="center" wrapText="1"/>
    </xf>
    <xf numFmtId="0" fontId="22" fillId="5" borderId="42" xfId="2" applyFont="1" applyFill="1" applyBorder="1" applyAlignment="1">
      <alignment vertical="center" wrapText="1"/>
    </xf>
    <xf numFmtId="49" fontId="22" fillId="8" borderId="42" xfId="2" applyNumberFormat="1" applyFont="1" applyFill="1" applyBorder="1" applyAlignment="1">
      <alignment horizontal="center" vertical="center" wrapText="1"/>
    </xf>
    <xf numFmtId="49" fontId="38" fillId="8" borderId="42" xfId="2" applyNumberFormat="1" applyFont="1" applyFill="1" applyBorder="1" applyAlignment="1">
      <alignment horizontal="center" vertical="center" wrapText="1"/>
    </xf>
    <xf numFmtId="49" fontId="19" fillId="8" borderId="42" xfId="2" applyNumberFormat="1" applyFont="1" applyFill="1" applyBorder="1" applyAlignment="1">
      <alignment horizontal="center" vertical="center" wrapText="1"/>
    </xf>
    <xf numFmtId="0" fontId="39" fillId="0" borderId="42" xfId="2" applyFont="1" applyFill="1" applyBorder="1" applyAlignment="1">
      <alignment vertical="center" wrapText="1"/>
    </xf>
    <xf numFmtId="49" fontId="39" fillId="0" borderId="42" xfId="2" applyNumberFormat="1" applyFont="1" applyFill="1" applyBorder="1" applyAlignment="1">
      <alignment horizontal="center" vertical="center" wrapText="1"/>
    </xf>
    <xf numFmtId="0" fontId="39" fillId="0" borderId="42" xfId="8" applyFont="1" applyFill="1" applyBorder="1" applyAlignment="1">
      <alignment vertical="center" wrapText="1"/>
    </xf>
    <xf numFmtId="0" fontId="39" fillId="0" borderId="67" xfId="2" applyFont="1" applyFill="1" applyBorder="1" applyAlignment="1">
      <alignment horizontal="left" vertical="center" wrapText="1"/>
    </xf>
    <xf numFmtId="0" fontId="39" fillId="0" borderId="67" xfId="63" applyFont="1" applyFill="1" applyBorder="1" applyAlignment="1">
      <alignment horizontal="left" vertical="center" wrapText="1"/>
    </xf>
    <xf numFmtId="0" fontId="39" fillId="0" borderId="67" xfId="8" applyFont="1" applyFill="1" applyBorder="1" applyAlignment="1">
      <alignment horizontal="left" vertical="center" wrapText="1"/>
    </xf>
    <xf numFmtId="0" fontId="39" fillId="5" borderId="67" xfId="2" applyFont="1" applyFill="1" applyBorder="1" applyAlignment="1">
      <alignment horizontal="left" vertical="center" wrapText="1"/>
    </xf>
    <xf numFmtId="0" fontId="19" fillId="8" borderId="69" xfId="2" applyFont="1" applyFill="1" applyBorder="1" applyAlignment="1">
      <alignment vertical="top"/>
    </xf>
    <xf numFmtId="0" fontId="19" fillId="8" borderId="62" xfId="2" applyFont="1" applyFill="1" applyBorder="1" applyAlignment="1">
      <alignment vertical="top"/>
    </xf>
    <xf numFmtId="0" fontId="35" fillId="5" borderId="42" xfId="2" applyFont="1" applyFill="1" applyBorder="1" applyAlignment="1">
      <alignment horizontal="center" vertical="center"/>
    </xf>
    <xf numFmtId="0" fontId="22" fillId="0" borderId="42" xfId="2" applyFont="1" applyFill="1" applyBorder="1" applyAlignment="1">
      <alignment vertical="top" wrapText="1"/>
    </xf>
    <xf numFmtId="0" fontId="22" fillId="0" borderId="42" xfId="2" applyFont="1" applyFill="1" applyBorder="1" applyAlignment="1">
      <alignment vertical="top"/>
    </xf>
    <xf numFmtId="0" fontId="22" fillId="8" borderId="49" xfId="2" applyFont="1" applyFill="1" applyBorder="1" applyAlignment="1">
      <alignment horizontal="center" vertical="center" shrinkToFit="1"/>
    </xf>
    <xf numFmtId="49" fontId="39" fillId="0" borderId="55" xfId="2" applyNumberFormat="1" applyFont="1" applyFill="1" applyBorder="1" applyAlignment="1">
      <alignment horizontal="center" vertical="center" wrapText="1"/>
    </xf>
    <xf numFmtId="0" fontId="39" fillId="0" borderId="55" xfId="2" applyFont="1" applyFill="1" applyBorder="1" applyAlignment="1">
      <alignment vertical="center" wrapText="1"/>
    </xf>
    <xf numFmtId="0" fontId="39" fillId="0" borderId="66" xfId="2" applyFont="1" applyFill="1" applyBorder="1" applyAlignment="1">
      <alignment horizontal="left" vertical="center" wrapText="1"/>
    </xf>
    <xf numFmtId="0" fontId="22" fillId="0" borderId="55" xfId="2" applyFont="1" applyFill="1" applyBorder="1" applyAlignment="1">
      <alignment vertical="top" wrapText="1"/>
    </xf>
    <xf numFmtId="0" fontId="35" fillId="5" borderId="55" xfId="2" applyFont="1" applyFill="1" applyBorder="1" applyAlignment="1">
      <alignment horizontal="center" vertical="center"/>
    </xf>
    <xf numFmtId="49" fontId="40" fillId="8" borderId="67" xfId="2" applyNumberFormat="1" applyFont="1" applyFill="1" applyBorder="1" applyAlignment="1">
      <alignment horizontal="left" vertical="center"/>
    </xf>
    <xf numFmtId="0" fontId="22" fillId="8" borderId="69" xfId="2" applyFont="1" applyFill="1" applyBorder="1" applyAlignment="1">
      <alignment vertical="center" wrapText="1"/>
    </xf>
    <xf numFmtId="0" fontId="39" fillId="8" borderId="69" xfId="2" applyFont="1" applyFill="1" applyBorder="1" applyAlignment="1">
      <alignment horizontal="center" vertical="top" wrapText="1"/>
    </xf>
    <xf numFmtId="0" fontId="0" fillId="8" borderId="69" xfId="0" applyFill="1" applyBorder="1" applyAlignment="1">
      <alignment horizontal="center" vertical="center"/>
    </xf>
    <xf numFmtId="49" fontId="38" fillId="8" borderId="55" xfId="2" applyNumberFormat="1" applyFont="1" applyFill="1" applyBorder="1" applyAlignment="1">
      <alignment horizontal="center" vertical="center" wrapText="1"/>
    </xf>
    <xf numFmtId="0" fontId="39" fillId="8" borderId="69" xfId="2" applyFont="1" applyFill="1" applyBorder="1" applyAlignment="1">
      <alignment horizontal="left" vertical="center" wrapText="1"/>
    </xf>
    <xf numFmtId="0" fontId="22" fillId="8" borderId="69" xfId="2" applyFont="1" applyFill="1" applyBorder="1" applyAlignment="1">
      <alignment vertical="top"/>
    </xf>
    <xf numFmtId="0" fontId="22" fillId="0" borderId="55" xfId="2" applyFont="1" applyFill="1" applyBorder="1" applyAlignment="1">
      <alignment vertical="top"/>
    </xf>
    <xf numFmtId="49" fontId="19" fillId="8" borderId="55" xfId="2" applyNumberFormat="1" applyFont="1" applyFill="1" applyBorder="1" applyAlignment="1">
      <alignment horizontal="center" vertical="center" wrapText="1"/>
    </xf>
    <xf numFmtId="0" fontId="22" fillId="5" borderId="55" xfId="2" applyFont="1" applyFill="1" applyBorder="1" applyAlignment="1">
      <alignment vertical="center" wrapText="1"/>
    </xf>
    <xf numFmtId="0" fontId="39" fillId="5" borderId="66" xfId="2" applyFont="1" applyFill="1" applyBorder="1" applyAlignment="1">
      <alignment horizontal="left" vertical="center" wrapText="1"/>
    </xf>
    <xf numFmtId="0" fontId="22" fillId="8" borderId="69" xfId="2" applyFont="1" applyFill="1" applyBorder="1" applyAlignment="1">
      <alignment vertical="top" wrapText="1"/>
    </xf>
    <xf numFmtId="0" fontId="35" fillId="5" borderId="42" xfId="2" applyFont="1" applyFill="1" applyBorder="1" applyAlignment="1">
      <alignment horizontal="center" vertical="center" wrapText="1"/>
    </xf>
    <xf numFmtId="38" fontId="36" fillId="0" borderId="0" xfId="1" applyFont="1" applyAlignment="1">
      <alignment horizontal="center" vertical="top" wrapText="1"/>
    </xf>
    <xf numFmtId="38" fontId="18" fillId="4" borderId="17" xfId="1" applyFont="1" applyFill="1" applyBorder="1" applyAlignment="1">
      <alignment horizontal="center" vertical="center" wrapText="1"/>
    </xf>
    <xf numFmtId="38" fontId="18" fillId="4" borderId="76" xfId="1" applyFont="1" applyFill="1" applyBorder="1" applyAlignment="1">
      <alignment horizontal="center" vertical="center" wrapText="1"/>
    </xf>
    <xf numFmtId="38" fontId="18" fillId="4" borderId="7" xfId="1" applyFont="1" applyFill="1" applyBorder="1" applyAlignment="1">
      <alignment horizontal="center" vertical="center" wrapText="1"/>
    </xf>
    <xf numFmtId="38" fontId="18" fillId="4" borderId="79" xfId="1" applyFont="1" applyFill="1" applyBorder="1" applyAlignment="1">
      <alignment horizontal="center" vertical="center" wrapText="1"/>
    </xf>
    <xf numFmtId="0" fontId="19" fillId="8" borderId="108" xfId="2" applyFont="1" applyFill="1" applyBorder="1" applyAlignment="1">
      <alignment horizontal="center" vertical="center" wrapText="1"/>
    </xf>
    <xf numFmtId="0" fontId="19" fillId="8" borderId="110" xfId="2" applyFont="1" applyFill="1" applyBorder="1" applyAlignment="1">
      <alignment horizontal="center" vertical="center" wrapText="1"/>
    </xf>
    <xf numFmtId="0" fontId="19" fillId="8" borderId="109" xfId="2" applyFont="1" applyFill="1" applyBorder="1" applyAlignment="1">
      <alignment horizontal="center" vertical="center" wrapText="1"/>
    </xf>
    <xf numFmtId="0" fontId="19" fillId="8" borderId="97" xfId="2" applyFont="1" applyFill="1" applyBorder="1" applyAlignment="1">
      <alignment horizontal="center" vertical="center" wrapText="1"/>
    </xf>
    <xf numFmtId="38" fontId="18" fillId="8" borderId="17" xfId="1" applyFont="1" applyFill="1" applyBorder="1" applyAlignment="1">
      <alignment horizontal="center" vertical="center" wrapText="1"/>
    </xf>
    <xf numFmtId="38" fontId="18" fillId="8" borderId="76" xfId="1" applyFont="1" applyFill="1" applyBorder="1" applyAlignment="1">
      <alignment horizontal="center" vertical="center" wrapText="1"/>
    </xf>
    <xf numFmtId="49" fontId="19" fillId="8" borderId="74" xfId="2" applyNumberFormat="1" applyFont="1" applyFill="1" applyBorder="1" applyAlignment="1">
      <alignment horizontal="center" vertical="center" wrapText="1"/>
    </xf>
    <xf numFmtId="49" fontId="19" fillId="8" borderId="75" xfId="2" applyNumberFormat="1" applyFont="1" applyFill="1" applyBorder="1" applyAlignment="1">
      <alignment horizontal="center" vertical="center" wrapText="1"/>
    </xf>
    <xf numFmtId="0" fontId="19" fillId="8" borderId="10" xfId="2" applyFont="1" applyFill="1" applyBorder="1" applyAlignment="1">
      <alignment horizontal="center" vertical="center" wrapText="1"/>
    </xf>
    <xf numFmtId="0" fontId="19" fillId="8" borderId="54" xfId="2" applyFont="1" applyFill="1" applyBorder="1" applyAlignment="1">
      <alignment horizontal="center" vertical="center" wrapText="1"/>
    </xf>
    <xf numFmtId="38" fontId="18" fillId="8" borderId="94" xfId="1" applyFont="1" applyFill="1" applyBorder="1" applyAlignment="1">
      <alignment horizontal="center" vertical="center" wrapText="1"/>
    </xf>
    <xf numFmtId="0" fontId="18" fillId="8" borderId="10" xfId="2" applyFont="1" applyFill="1" applyBorder="1" applyAlignment="1">
      <alignment horizontal="center" vertical="center" wrapText="1"/>
    </xf>
    <xf numFmtId="0" fontId="18" fillId="8" borderId="54" xfId="2" applyFont="1" applyFill="1" applyBorder="1" applyAlignment="1">
      <alignment horizontal="center" vertical="center" wrapText="1"/>
    </xf>
    <xf numFmtId="38" fontId="19" fillId="8" borderId="18" xfId="1" applyFont="1" applyFill="1" applyBorder="1" applyAlignment="1">
      <alignment horizontal="center" vertical="center" wrapText="1"/>
    </xf>
    <xf numFmtId="38" fontId="19" fillId="8" borderId="10" xfId="1" applyFont="1" applyFill="1" applyBorder="1" applyAlignment="1">
      <alignment horizontal="center" vertical="center" wrapText="1"/>
    </xf>
    <xf numFmtId="38" fontId="19" fillId="8" borderId="82" xfId="1" applyFont="1" applyFill="1" applyBorder="1" applyAlignment="1">
      <alignment horizontal="center" vertical="center" wrapText="1"/>
    </xf>
    <xf numFmtId="38" fontId="28" fillId="0" borderId="54" xfId="1" applyFont="1" applyBorder="1" applyAlignment="1">
      <alignment horizontal="center" vertical="center" wrapText="1"/>
    </xf>
    <xf numFmtId="38" fontId="19" fillId="8" borderId="17" xfId="1" applyFont="1" applyFill="1" applyBorder="1" applyAlignment="1">
      <alignment horizontal="center" vertical="center" wrapText="1"/>
    </xf>
    <xf numFmtId="38" fontId="19" fillId="8" borderId="76" xfId="1" applyFont="1" applyFill="1" applyBorder="1" applyAlignment="1">
      <alignment horizontal="center" vertical="center" wrapText="1"/>
    </xf>
    <xf numFmtId="0" fontId="18" fillId="8" borderId="77" xfId="2" applyFont="1" applyFill="1" applyBorder="1" applyAlignment="1">
      <alignment horizontal="center" vertical="center" wrapText="1"/>
    </xf>
    <xf numFmtId="0" fontId="18" fillId="8" borderId="78" xfId="2" applyFont="1" applyFill="1" applyBorder="1" applyAlignment="1">
      <alignment horizontal="center" vertical="center" wrapText="1"/>
    </xf>
    <xf numFmtId="38" fontId="18" fillId="8" borderId="7" xfId="1" applyFont="1" applyFill="1" applyBorder="1" applyAlignment="1">
      <alignment horizontal="center" vertical="center" wrapText="1"/>
    </xf>
    <xf numFmtId="38" fontId="18" fillId="8" borderId="79" xfId="1" applyFont="1" applyFill="1" applyBorder="1" applyAlignment="1">
      <alignment horizontal="center" vertical="center" wrapText="1"/>
    </xf>
    <xf numFmtId="38" fontId="18" fillId="8" borderId="82" xfId="1" applyFont="1" applyFill="1" applyBorder="1" applyAlignment="1">
      <alignment horizontal="center" vertical="center" wrapText="1"/>
    </xf>
    <xf numFmtId="38" fontId="18" fillId="8" borderId="80" xfId="1" applyFont="1" applyFill="1" applyBorder="1" applyAlignment="1">
      <alignment horizontal="center" vertical="center" wrapText="1"/>
    </xf>
    <xf numFmtId="38" fontId="18" fillId="8" borderId="81" xfId="1" applyFont="1" applyFill="1" applyBorder="1" applyAlignment="1">
      <alignment horizontal="center" vertical="center" wrapText="1"/>
    </xf>
    <xf numFmtId="0" fontId="28" fillId="8" borderId="80" xfId="2" applyFont="1" applyFill="1" applyBorder="1" applyAlignment="1">
      <alignment horizontal="center" vertical="center" wrapText="1"/>
    </xf>
    <xf numFmtId="0" fontId="28" fillId="8" borderId="81" xfId="2" applyFont="1" applyFill="1" applyBorder="1" applyAlignment="1">
      <alignment horizontal="center" vertical="center" wrapText="1"/>
    </xf>
    <xf numFmtId="38" fontId="18" fillId="12" borderId="17" xfId="1" applyFont="1" applyFill="1" applyBorder="1" applyAlignment="1">
      <alignment horizontal="center" vertical="center" wrapText="1"/>
    </xf>
    <xf numFmtId="38" fontId="18" fillId="12" borderId="76" xfId="1" applyFont="1" applyFill="1" applyBorder="1" applyAlignment="1">
      <alignment horizontal="center" vertical="center" wrapText="1"/>
    </xf>
    <xf numFmtId="0" fontId="19" fillId="4" borderId="109" xfId="2" applyFont="1" applyFill="1" applyBorder="1" applyAlignment="1">
      <alignment horizontal="center" vertical="center" wrapText="1"/>
    </xf>
    <xf numFmtId="0" fontId="19" fillId="4" borderId="97" xfId="2" applyFont="1" applyFill="1" applyBorder="1" applyAlignment="1">
      <alignment horizontal="center" vertical="center" wrapText="1"/>
    </xf>
    <xf numFmtId="38" fontId="18" fillId="12" borderId="7" xfId="1" applyFont="1" applyFill="1" applyBorder="1" applyAlignment="1">
      <alignment horizontal="center" vertical="center" wrapText="1"/>
    </xf>
    <xf numFmtId="38" fontId="18" fillId="12" borderId="79" xfId="1" applyFont="1" applyFill="1" applyBorder="1" applyAlignment="1">
      <alignment horizontal="center" vertical="center" wrapText="1"/>
    </xf>
    <xf numFmtId="0" fontId="22" fillId="8" borderId="67" xfId="2" applyFont="1" applyFill="1" applyBorder="1" applyAlignment="1">
      <alignment horizontal="center" vertical="center"/>
    </xf>
    <xf numFmtId="0" fontId="22" fillId="8" borderId="69" xfId="2" applyFont="1" applyFill="1" applyBorder="1" applyAlignment="1">
      <alignment horizontal="center" vertical="center"/>
    </xf>
    <xf numFmtId="0" fontId="22" fillId="8" borderId="62" xfId="2" applyFont="1" applyFill="1" applyBorder="1" applyAlignment="1">
      <alignment horizontal="center" vertical="center"/>
    </xf>
    <xf numFmtId="49" fontId="22" fillId="8" borderId="42" xfId="2" applyNumberFormat="1" applyFont="1" applyFill="1" applyBorder="1" applyAlignment="1">
      <alignment horizontal="center" vertical="center" wrapText="1"/>
    </xf>
    <xf numFmtId="49" fontId="22" fillId="8" borderId="49" xfId="2" applyNumberFormat="1" applyFont="1" applyFill="1" applyBorder="1" applyAlignment="1">
      <alignment horizontal="center" vertical="center" wrapText="1"/>
    </xf>
    <xf numFmtId="0" fontId="22" fillId="8" borderId="42" xfId="2" applyFont="1" applyFill="1" applyBorder="1" applyAlignment="1">
      <alignment horizontal="center" vertical="center" wrapText="1"/>
    </xf>
    <xf numFmtId="0" fontId="22" fillId="8" borderId="49" xfId="2" applyFont="1" applyFill="1" applyBorder="1" applyAlignment="1">
      <alignment horizontal="center" vertical="center" wrapText="1"/>
    </xf>
    <xf numFmtId="0" fontId="39" fillId="8" borderId="42" xfId="2" applyFont="1" applyFill="1" applyBorder="1" applyAlignment="1">
      <alignment horizontal="center" vertical="center" wrapText="1"/>
    </xf>
    <xf numFmtId="0" fontId="39" fillId="8" borderId="68" xfId="2" applyFont="1" applyFill="1" applyBorder="1" applyAlignment="1">
      <alignment horizontal="center" vertical="center" wrapText="1"/>
    </xf>
    <xf numFmtId="0" fontId="0" fillId="8" borderId="131" xfId="0" applyFill="1" applyBorder="1" applyAlignment="1">
      <alignment horizontal="center" vertical="center" wrapText="1"/>
    </xf>
  </cellXfs>
  <cellStyles count="124">
    <cellStyle name="桁区切り" xfId="1" builtinId="6"/>
    <cellStyle name="標準" xfId="0" builtinId="0"/>
    <cellStyle name="標準 2" xfId="2"/>
    <cellStyle name="標準 2 2" xfId="3"/>
    <cellStyle name="標準 2 2 2" xfId="8"/>
    <cellStyle name="標準 2 2 2 2" xfId="23"/>
    <cellStyle name="標準 2 2 2 2 2" xfId="53"/>
    <cellStyle name="標準 2 2 2 2 2 2" xfId="114"/>
    <cellStyle name="標準 2 2 2 2 3" xfId="84"/>
    <cellStyle name="標準 2 2 2 3" xfId="38"/>
    <cellStyle name="標準 2 2 2 3 2" xfId="99"/>
    <cellStyle name="標準 2 2 2 4" xfId="69"/>
    <cellStyle name="標準 2 2 3" xfId="13"/>
    <cellStyle name="標準 2 2 3 2" xfId="28"/>
    <cellStyle name="標準 2 2 3 2 2" xfId="58"/>
    <cellStyle name="標準 2 2 3 2 2 2" xfId="119"/>
    <cellStyle name="標準 2 2 3 2 3" xfId="89"/>
    <cellStyle name="標準 2 2 3 3" xfId="43"/>
    <cellStyle name="標準 2 2 3 3 2" xfId="104"/>
    <cellStyle name="標準 2 2 3 4" xfId="74"/>
    <cellStyle name="標準 2 2 4" xfId="18"/>
    <cellStyle name="標準 2 2 4 2" xfId="48"/>
    <cellStyle name="標準 2 2 4 2 2" xfId="109"/>
    <cellStyle name="標準 2 2 4 3" xfId="79"/>
    <cellStyle name="標準 2 2 5" xfId="33"/>
    <cellStyle name="標準 2 2 5 2" xfId="94"/>
    <cellStyle name="標準 2 2 6" xfId="64"/>
    <cellStyle name="標準 2 3" xfId="5"/>
    <cellStyle name="標準 2 3 2" xfId="10"/>
    <cellStyle name="標準 2 3 2 2" xfId="25"/>
    <cellStyle name="標準 2 3 2 2 2" xfId="55"/>
    <cellStyle name="標準 2 3 2 2 2 2" xfId="116"/>
    <cellStyle name="標準 2 3 2 2 3" xfId="86"/>
    <cellStyle name="標準 2 3 2 3" xfId="40"/>
    <cellStyle name="標準 2 3 2 3 2" xfId="101"/>
    <cellStyle name="標準 2 3 2 4" xfId="71"/>
    <cellStyle name="標準 2 3 3" xfId="15"/>
    <cellStyle name="標準 2 3 3 2" xfId="30"/>
    <cellStyle name="標準 2 3 3 2 2" xfId="60"/>
    <cellStyle name="標準 2 3 3 2 2 2" xfId="121"/>
    <cellStyle name="標準 2 3 3 2 3" xfId="91"/>
    <cellStyle name="標準 2 3 3 3" xfId="45"/>
    <cellStyle name="標準 2 3 3 3 2" xfId="106"/>
    <cellStyle name="標準 2 3 3 4" xfId="76"/>
    <cellStyle name="標準 2 3 4" xfId="20"/>
    <cellStyle name="標準 2 3 4 2" xfId="50"/>
    <cellStyle name="標準 2 3 4 2 2" xfId="111"/>
    <cellStyle name="標準 2 3 4 3" xfId="81"/>
    <cellStyle name="標準 2 3 5" xfId="35"/>
    <cellStyle name="標準 2 3 5 2" xfId="96"/>
    <cellStyle name="標準 2 3 6" xfId="66"/>
    <cellStyle name="標準 2 4" xfId="7"/>
    <cellStyle name="標準 2 4 2" xfId="22"/>
    <cellStyle name="標準 2 4 2 2" xfId="52"/>
    <cellStyle name="標準 2 4 2 2 2" xfId="113"/>
    <cellStyle name="標準 2 4 2 3" xfId="83"/>
    <cellStyle name="標準 2 4 3" xfId="37"/>
    <cellStyle name="標準 2 4 3 2" xfId="98"/>
    <cellStyle name="標準 2 4 4" xfId="68"/>
    <cellStyle name="標準 2 5" xfId="12"/>
    <cellStyle name="標準 2 5 2" xfId="27"/>
    <cellStyle name="標準 2 5 2 2" xfId="57"/>
    <cellStyle name="標準 2 5 2 2 2" xfId="118"/>
    <cellStyle name="標準 2 5 2 3" xfId="88"/>
    <cellStyle name="標準 2 5 3" xfId="42"/>
    <cellStyle name="標準 2 5 3 2" xfId="103"/>
    <cellStyle name="標準 2 5 4" xfId="73"/>
    <cellStyle name="標準 2 6" xfId="17"/>
    <cellStyle name="標準 2 6 2" xfId="47"/>
    <cellStyle name="標準 2 6 2 2" xfId="108"/>
    <cellStyle name="標準 2 6 3" xfId="78"/>
    <cellStyle name="標準 2 7" xfId="32"/>
    <cellStyle name="標準 2 7 2" xfId="93"/>
    <cellStyle name="標準 2 8" xfId="62"/>
    <cellStyle name="標準 2 8 2" xfId="123"/>
    <cellStyle name="標準 2 9" xfId="63"/>
    <cellStyle name="標準 3" xfId="4"/>
    <cellStyle name="標準 3 2" xfId="9"/>
    <cellStyle name="標準 3 2 2" xfId="24"/>
    <cellStyle name="標準 3 2 2 2" xfId="54"/>
    <cellStyle name="標準 3 2 2 2 2" xfId="115"/>
    <cellStyle name="標準 3 2 2 3" xfId="85"/>
    <cellStyle name="標準 3 2 3" xfId="39"/>
    <cellStyle name="標準 3 2 3 2" xfId="100"/>
    <cellStyle name="標準 3 2 4" xfId="70"/>
    <cellStyle name="標準 3 3" xfId="14"/>
    <cellStyle name="標準 3 3 2" xfId="29"/>
    <cellStyle name="標準 3 3 2 2" xfId="59"/>
    <cellStyle name="標準 3 3 2 2 2" xfId="120"/>
    <cellStyle name="標準 3 3 2 3" xfId="90"/>
    <cellStyle name="標準 3 3 3" xfId="44"/>
    <cellStyle name="標準 3 3 3 2" xfId="105"/>
    <cellStyle name="標準 3 3 4" xfId="75"/>
    <cellStyle name="標準 3 4" xfId="19"/>
    <cellStyle name="標準 3 4 2" xfId="49"/>
    <cellStyle name="標準 3 4 2 2" xfId="110"/>
    <cellStyle name="標準 3 4 3" xfId="80"/>
    <cellStyle name="標準 3 5" xfId="34"/>
    <cellStyle name="標準 3 5 2" xfId="95"/>
    <cellStyle name="標準 3 6" xfId="65"/>
    <cellStyle name="標準 4" xfId="6"/>
    <cellStyle name="標準 4 2" xfId="11"/>
    <cellStyle name="標準 4 2 2" xfId="26"/>
    <cellStyle name="標準 4 2 2 2" xfId="56"/>
    <cellStyle name="標準 4 2 2 2 2" xfId="117"/>
    <cellStyle name="標準 4 2 2 3" xfId="87"/>
    <cellStyle name="標準 4 2 3" xfId="41"/>
    <cellStyle name="標準 4 2 3 2" xfId="102"/>
    <cellStyle name="標準 4 2 4" xfId="72"/>
    <cellStyle name="標準 4 3" xfId="16"/>
    <cellStyle name="標準 4 3 2" xfId="31"/>
    <cellStyle name="標準 4 3 2 2" xfId="61"/>
    <cellStyle name="標準 4 3 2 2 2" xfId="122"/>
    <cellStyle name="標準 4 3 2 3" xfId="92"/>
    <cellStyle name="標準 4 3 3" xfId="46"/>
    <cellStyle name="標準 4 3 3 2" xfId="107"/>
    <cellStyle name="標準 4 3 4" xfId="77"/>
    <cellStyle name="標準 4 4" xfId="21"/>
    <cellStyle name="標準 4 4 2" xfId="51"/>
    <cellStyle name="標準 4 4 2 2" xfId="112"/>
    <cellStyle name="標準 4 4 3" xfId="82"/>
    <cellStyle name="標準 4 5" xfId="36"/>
    <cellStyle name="標準 4 5 2" xfId="97"/>
    <cellStyle name="標準 4 6" xfId="67"/>
  </cellStyles>
  <dxfs count="0"/>
  <tableStyles count="0" defaultTableStyle="TableStyleMedium2" defaultPivotStyle="PivotStyleMedium9"/>
  <colors>
    <mruColors>
      <color rgb="FF66FF66"/>
      <color rgb="FF00FF00"/>
      <color rgb="FF0000FF"/>
      <color rgb="FFFFFF66"/>
      <color rgb="FFFCD5B4"/>
      <color rgb="FF99FF99"/>
      <color rgb="FF92CDD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495822</xdr:colOff>
      <xdr:row>36</xdr:row>
      <xdr:rowOff>508869</xdr:rowOff>
    </xdr:from>
    <xdr:to>
      <xdr:col>11</xdr:col>
      <xdr:colOff>208768</xdr:colOff>
      <xdr:row>36</xdr:row>
      <xdr:rowOff>1069931</xdr:rowOff>
    </xdr:to>
    <xdr:sp macro="" textlink="">
      <xdr:nvSpPr>
        <xdr:cNvPr id="2" name="テキスト ボックス 1"/>
        <xdr:cNvSpPr txBox="1"/>
      </xdr:nvSpPr>
      <xdr:spPr>
        <a:xfrm>
          <a:off x="18593322" y="39887568"/>
          <a:ext cx="3170651" cy="5610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従前国庫補助事業</a:t>
          </a:r>
        </a:p>
      </xdr:txBody>
    </xdr:sp>
    <xdr:clientData/>
  </xdr:twoCellAnchor>
  <xdr:twoCellAnchor>
    <xdr:from>
      <xdr:col>6</xdr:col>
      <xdr:colOff>495822</xdr:colOff>
      <xdr:row>37</xdr:row>
      <xdr:rowOff>495822</xdr:rowOff>
    </xdr:from>
    <xdr:to>
      <xdr:col>11</xdr:col>
      <xdr:colOff>208768</xdr:colOff>
      <xdr:row>37</xdr:row>
      <xdr:rowOff>1056884</xdr:rowOff>
    </xdr:to>
    <xdr:sp macro="" textlink="">
      <xdr:nvSpPr>
        <xdr:cNvPr id="4" name="テキスト ボックス 3"/>
        <xdr:cNvSpPr txBox="1"/>
      </xdr:nvSpPr>
      <xdr:spPr>
        <a:xfrm>
          <a:off x="18593322" y="41427226"/>
          <a:ext cx="3170651" cy="5610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従前国庫補助事業</a:t>
          </a:r>
        </a:p>
      </xdr:txBody>
    </xdr:sp>
    <xdr:clientData/>
  </xdr:twoCellAnchor>
  <xdr:twoCellAnchor>
    <xdr:from>
      <xdr:col>6</xdr:col>
      <xdr:colOff>495822</xdr:colOff>
      <xdr:row>38</xdr:row>
      <xdr:rowOff>313150</xdr:rowOff>
    </xdr:from>
    <xdr:to>
      <xdr:col>11</xdr:col>
      <xdr:colOff>208768</xdr:colOff>
      <xdr:row>38</xdr:row>
      <xdr:rowOff>750387</xdr:rowOff>
    </xdr:to>
    <xdr:sp macro="" textlink="">
      <xdr:nvSpPr>
        <xdr:cNvPr id="6" name="テキスト ボックス 5"/>
        <xdr:cNvSpPr txBox="1"/>
      </xdr:nvSpPr>
      <xdr:spPr>
        <a:xfrm>
          <a:off x="18593322" y="42888595"/>
          <a:ext cx="3170651" cy="4372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従前国庫補助事業</a:t>
          </a:r>
        </a:p>
      </xdr:txBody>
    </xdr:sp>
    <xdr:clientData/>
  </xdr:twoCellAnchor>
  <xdr:twoCellAnchor>
    <xdr:from>
      <xdr:col>6</xdr:col>
      <xdr:colOff>495822</xdr:colOff>
      <xdr:row>39</xdr:row>
      <xdr:rowOff>313150</xdr:rowOff>
    </xdr:from>
    <xdr:to>
      <xdr:col>11</xdr:col>
      <xdr:colOff>208768</xdr:colOff>
      <xdr:row>39</xdr:row>
      <xdr:rowOff>750387</xdr:rowOff>
    </xdr:to>
    <xdr:sp macro="" textlink="">
      <xdr:nvSpPr>
        <xdr:cNvPr id="9" name="テキスト ボックス 8"/>
        <xdr:cNvSpPr txBox="1"/>
      </xdr:nvSpPr>
      <xdr:spPr>
        <a:xfrm>
          <a:off x="18593322" y="42888595"/>
          <a:ext cx="3170651" cy="4372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従前国庫補助事業</a:t>
          </a:r>
        </a:p>
      </xdr:txBody>
    </xdr:sp>
    <xdr:clientData/>
  </xdr:twoCellAnchor>
  <xdr:twoCellAnchor>
    <xdr:from>
      <xdr:col>6</xdr:col>
      <xdr:colOff>495822</xdr:colOff>
      <xdr:row>40</xdr:row>
      <xdr:rowOff>313150</xdr:rowOff>
    </xdr:from>
    <xdr:to>
      <xdr:col>11</xdr:col>
      <xdr:colOff>208768</xdr:colOff>
      <xdr:row>40</xdr:row>
      <xdr:rowOff>750387</xdr:rowOff>
    </xdr:to>
    <xdr:sp macro="" textlink="">
      <xdr:nvSpPr>
        <xdr:cNvPr id="11" name="テキスト ボックス 10"/>
        <xdr:cNvSpPr txBox="1"/>
      </xdr:nvSpPr>
      <xdr:spPr>
        <a:xfrm>
          <a:off x="18593322" y="42888595"/>
          <a:ext cx="3170651" cy="4372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従前国庫補助事業</a:t>
          </a:r>
        </a:p>
      </xdr:txBody>
    </xdr:sp>
    <xdr:clientData/>
  </xdr:twoCellAnchor>
  <xdr:twoCellAnchor>
    <xdr:from>
      <xdr:col>6</xdr:col>
      <xdr:colOff>495822</xdr:colOff>
      <xdr:row>42</xdr:row>
      <xdr:rowOff>313150</xdr:rowOff>
    </xdr:from>
    <xdr:to>
      <xdr:col>11</xdr:col>
      <xdr:colOff>208768</xdr:colOff>
      <xdr:row>42</xdr:row>
      <xdr:rowOff>750387</xdr:rowOff>
    </xdr:to>
    <xdr:sp macro="" textlink="">
      <xdr:nvSpPr>
        <xdr:cNvPr id="13" name="テキスト ボックス 12"/>
        <xdr:cNvSpPr txBox="1"/>
      </xdr:nvSpPr>
      <xdr:spPr>
        <a:xfrm>
          <a:off x="18593322" y="42888595"/>
          <a:ext cx="3170651" cy="4372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従前国庫補助事業</a:t>
          </a:r>
        </a:p>
      </xdr:txBody>
    </xdr:sp>
    <xdr:clientData/>
  </xdr:twoCellAnchor>
  <xdr:twoCellAnchor>
    <xdr:from>
      <xdr:col>6</xdr:col>
      <xdr:colOff>469726</xdr:colOff>
      <xdr:row>43</xdr:row>
      <xdr:rowOff>613253</xdr:rowOff>
    </xdr:from>
    <xdr:to>
      <xdr:col>11</xdr:col>
      <xdr:colOff>182672</xdr:colOff>
      <xdr:row>43</xdr:row>
      <xdr:rowOff>1050490</xdr:rowOff>
    </xdr:to>
    <xdr:sp macro="" textlink="">
      <xdr:nvSpPr>
        <xdr:cNvPr id="14" name="テキスト ボックス 13"/>
        <xdr:cNvSpPr txBox="1"/>
      </xdr:nvSpPr>
      <xdr:spPr>
        <a:xfrm>
          <a:off x="18567226" y="47885958"/>
          <a:ext cx="3170651" cy="4372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従前国庫補助事業</a:t>
          </a:r>
        </a:p>
      </xdr:txBody>
    </xdr:sp>
    <xdr:clientData/>
  </xdr:twoCellAnchor>
  <xdr:twoCellAnchor>
    <xdr:from>
      <xdr:col>6</xdr:col>
      <xdr:colOff>495822</xdr:colOff>
      <xdr:row>44</xdr:row>
      <xdr:rowOff>313150</xdr:rowOff>
    </xdr:from>
    <xdr:to>
      <xdr:col>11</xdr:col>
      <xdr:colOff>208768</xdr:colOff>
      <xdr:row>44</xdr:row>
      <xdr:rowOff>750387</xdr:rowOff>
    </xdr:to>
    <xdr:sp macro="" textlink="">
      <xdr:nvSpPr>
        <xdr:cNvPr id="15" name="テキスト ボックス 14"/>
        <xdr:cNvSpPr txBox="1"/>
      </xdr:nvSpPr>
      <xdr:spPr>
        <a:xfrm>
          <a:off x="18593322" y="42888595"/>
          <a:ext cx="3170651" cy="4372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従前国庫補助事業</a:t>
          </a:r>
        </a:p>
      </xdr:txBody>
    </xdr:sp>
    <xdr:clientData/>
  </xdr:twoCellAnchor>
  <xdr:twoCellAnchor>
    <xdr:from>
      <xdr:col>6</xdr:col>
      <xdr:colOff>495822</xdr:colOff>
      <xdr:row>45</xdr:row>
      <xdr:rowOff>795924</xdr:rowOff>
    </xdr:from>
    <xdr:to>
      <xdr:col>11</xdr:col>
      <xdr:colOff>208768</xdr:colOff>
      <xdr:row>45</xdr:row>
      <xdr:rowOff>1233161</xdr:rowOff>
    </xdr:to>
    <xdr:sp macro="" textlink="">
      <xdr:nvSpPr>
        <xdr:cNvPr id="17" name="テキスト ボックス 16"/>
        <xdr:cNvSpPr txBox="1"/>
      </xdr:nvSpPr>
      <xdr:spPr>
        <a:xfrm>
          <a:off x="18593322" y="50508595"/>
          <a:ext cx="3170651" cy="4372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従前国庫補助事業</a:t>
          </a:r>
        </a:p>
      </xdr:txBody>
    </xdr:sp>
    <xdr:clientData/>
  </xdr:twoCellAnchor>
  <xdr:twoCellAnchor>
    <xdr:from>
      <xdr:col>6</xdr:col>
      <xdr:colOff>495822</xdr:colOff>
      <xdr:row>46</xdr:row>
      <xdr:rowOff>313150</xdr:rowOff>
    </xdr:from>
    <xdr:to>
      <xdr:col>11</xdr:col>
      <xdr:colOff>208768</xdr:colOff>
      <xdr:row>46</xdr:row>
      <xdr:rowOff>750387</xdr:rowOff>
    </xdr:to>
    <xdr:sp macro="" textlink="">
      <xdr:nvSpPr>
        <xdr:cNvPr id="19" name="テキスト ボックス 18"/>
        <xdr:cNvSpPr txBox="1"/>
      </xdr:nvSpPr>
      <xdr:spPr>
        <a:xfrm>
          <a:off x="18593322" y="42888595"/>
          <a:ext cx="3170651" cy="4372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従前国庫補助事業</a:t>
          </a:r>
        </a:p>
      </xdr:txBody>
    </xdr:sp>
    <xdr:clientData/>
  </xdr:twoCellAnchor>
  <xdr:twoCellAnchor>
    <xdr:from>
      <xdr:col>6</xdr:col>
      <xdr:colOff>495822</xdr:colOff>
      <xdr:row>47</xdr:row>
      <xdr:rowOff>313150</xdr:rowOff>
    </xdr:from>
    <xdr:to>
      <xdr:col>11</xdr:col>
      <xdr:colOff>208768</xdr:colOff>
      <xdr:row>47</xdr:row>
      <xdr:rowOff>750387</xdr:rowOff>
    </xdr:to>
    <xdr:sp macro="" textlink="">
      <xdr:nvSpPr>
        <xdr:cNvPr id="21" name="テキスト ボックス 20"/>
        <xdr:cNvSpPr txBox="1"/>
      </xdr:nvSpPr>
      <xdr:spPr>
        <a:xfrm>
          <a:off x="18593322" y="42888595"/>
          <a:ext cx="3170651" cy="4372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従前国庫補助事業</a:t>
          </a:r>
        </a:p>
      </xdr:txBody>
    </xdr:sp>
    <xdr:clientData/>
  </xdr:twoCellAnchor>
  <xdr:twoCellAnchor>
    <xdr:from>
      <xdr:col>6</xdr:col>
      <xdr:colOff>521918</xdr:colOff>
      <xdr:row>57</xdr:row>
      <xdr:rowOff>613254</xdr:rowOff>
    </xdr:from>
    <xdr:to>
      <xdr:col>11</xdr:col>
      <xdr:colOff>234864</xdr:colOff>
      <xdr:row>57</xdr:row>
      <xdr:rowOff>1050491</xdr:rowOff>
    </xdr:to>
    <xdr:sp macro="" textlink="">
      <xdr:nvSpPr>
        <xdr:cNvPr id="18" name="テキスト ボックス 17"/>
        <xdr:cNvSpPr txBox="1"/>
      </xdr:nvSpPr>
      <xdr:spPr>
        <a:xfrm>
          <a:off x="18619418" y="62734521"/>
          <a:ext cx="3170651" cy="4372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従前国庫補助事業</a:t>
          </a:r>
        </a:p>
      </xdr:txBody>
    </xdr:sp>
    <xdr:clientData/>
  </xdr:twoCellAnchor>
  <xdr:twoCellAnchor>
    <xdr:from>
      <xdr:col>0</xdr:col>
      <xdr:colOff>117432</xdr:colOff>
      <xdr:row>6</xdr:row>
      <xdr:rowOff>287055</xdr:rowOff>
    </xdr:from>
    <xdr:to>
      <xdr:col>0</xdr:col>
      <xdr:colOff>795925</xdr:colOff>
      <xdr:row>6</xdr:row>
      <xdr:rowOff>991644</xdr:rowOff>
    </xdr:to>
    <xdr:sp macro="" textlink="">
      <xdr:nvSpPr>
        <xdr:cNvPr id="3" name="円/楕円 2"/>
        <xdr:cNvSpPr/>
      </xdr:nvSpPr>
      <xdr:spPr>
        <a:xfrm>
          <a:off x="117432" y="5506233"/>
          <a:ext cx="678493" cy="704589"/>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65239</xdr:colOff>
      <xdr:row>10</xdr:row>
      <xdr:rowOff>247911</xdr:rowOff>
    </xdr:from>
    <xdr:to>
      <xdr:col>0</xdr:col>
      <xdr:colOff>743732</xdr:colOff>
      <xdr:row>10</xdr:row>
      <xdr:rowOff>952500</xdr:rowOff>
    </xdr:to>
    <xdr:sp macro="" textlink="">
      <xdr:nvSpPr>
        <xdr:cNvPr id="22" name="円/楕円 21"/>
        <xdr:cNvSpPr/>
      </xdr:nvSpPr>
      <xdr:spPr>
        <a:xfrm>
          <a:off x="65239" y="10216541"/>
          <a:ext cx="678493" cy="704589"/>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65239</xdr:colOff>
      <xdr:row>24</xdr:row>
      <xdr:rowOff>130480</xdr:rowOff>
    </xdr:from>
    <xdr:to>
      <xdr:col>0</xdr:col>
      <xdr:colOff>743732</xdr:colOff>
      <xdr:row>24</xdr:row>
      <xdr:rowOff>835069</xdr:rowOff>
    </xdr:to>
    <xdr:sp macro="" textlink="">
      <xdr:nvSpPr>
        <xdr:cNvPr id="24" name="円/楕円 23"/>
        <xdr:cNvSpPr/>
      </xdr:nvSpPr>
      <xdr:spPr>
        <a:xfrm>
          <a:off x="65239" y="24673665"/>
          <a:ext cx="678493" cy="704589"/>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78288</xdr:colOff>
      <xdr:row>26</xdr:row>
      <xdr:rowOff>156576</xdr:rowOff>
    </xdr:from>
    <xdr:to>
      <xdr:col>0</xdr:col>
      <xdr:colOff>756781</xdr:colOff>
      <xdr:row>26</xdr:row>
      <xdr:rowOff>861165</xdr:rowOff>
    </xdr:to>
    <xdr:sp macro="" textlink="">
      <xdr:nvSpPr>
        <xdr:cNvPr id="26" name="円/楕円 25"/>
        <xdr:cNvSpPr/>
      </xdr:nvSpPr>
      <xdr:spPr>
        <a:xfrm>
          <a:off x="78288" y="26578665"/>
          <a:ext cx="678493" cy="704589"/>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heetViews>
  <sheetFormatPr defaultRowHeight="13.5"/>
  <cols>
    <col min="3" max="3" width="9" hidden="1" customWidth="1"/>
  </cols>
  <sheetData>
    <row r="1" spans="1:3">
      <c r="A1" t="s">
        <v>28</v>
      </c>
      <c r="C1" t="str">
        <f>"「"&amp;A1</f>
        <v>「該当なし</v>
      </c>
    </row>
    <row r="2" spans="1:3">
      <c r="A2" t="s">
        <v>29</v>
      </c>
      <c r="C2" t="str">
        <f>C1&amp;"」「"&amp;A2</f>
        <v>「該当なし」「五疾病（がん）</v>
      </c>
    </row>
    <row r="3" spans="1:3">
      <c r="A3" t="s">
        <v>33</v>
      </c>
      <c r="C3" t="str">
        <f t="shared" ref="C3:C16" si="0">C2&amp;"」「"&amp;A3</f>
        <v>「該当なし」「五疾病（がん）」「五疾病（脳卒中）</v>
      </c>
    </row>
    <row r="4" spans="1:3">
      <c r="A4" t="s">
        <v>32</v>
      </c>
      <c r="C4" t="str">
        <f t="shared" si="0"/>
        <v>「該当なし」「五疾病（がん）」「五疾病（脳卒中）」「五疾病（急性心筋梗塞）</v>
      </c>
    </row>
    <row r="5" spans="1:3">
      <c r="A5" t="s">
        <v>31</v>
      </c>
      <c r="C5" t="str">
        <f t="shared" si="0"/>
        <v>「該当なし」「五疾病（がん）」「五疾病（脳卒中）」「五疾病（急性心筋梗塞）」「五疾病（糖尿病）</v>
      </c>
    </row>
    <row r="6" spans="1:3">
      <c r="A6" t="s">
        <v>30</v>
      </c>
      <c r="C6" t="str">
        <f t="shared" si="0"/>
        <v>「該当なし」「五疾病（がん）」「五疾病（脳卒中）」「五疾病（急性心筋梗塞）」「五疾病（糖尿病）」「五疾病（精神疾患）</v>
      </c>
    </row>
    <row r="7" spans="1:3">
      <c r="A7" t="s">
        <v>34</v>
      </c>
      <c r="C7" t="str">
        <f t="shared" si="0"/>
        <v>「該当なし」「五疾病（がん）」「五疾病（脳卒中）」「五疾病（急性心筋梗塞）」「五疾病（糖尿病）」「五疾病（精神疾患）」「五事業（救急医療）</v>
      </c>
    </row>
    <row r="8" spans="1:3">
      <c r="A8" t="s">
        <v>37</v>
      </c>
      <c r="C8" t="str">
        <f t="shared" si="0"/>
        <v>「該当なし」「五疾病（がん）」「五疾病（脳卒中）」「五疾病（急性心筋梗塞）」「五疾病（糖尿病）」「五疾病（精神疾患）」「五事業（救急医療）」「五事業（災害時における医療）</v>
      </c>
    </row>
    <row r="9" spans="1:3">
      <c r="A9" t="s">
        <v>38</v>
      </c>
      <c r="C9" t="str">
        <f t="shared" si="0"/>
        <v>「該当なし」「五疾病（がん）」「五疾病（脳卒中）」「五疾病（急性心筋梗塞）」「五疾病（糖尿病）」「五疾病（精神疾患）」「五事業（救急医療）」「五事業（災害時における医療）」「五事業（へき地の医療）</v>
      </c>
    </row>
    <row r="10" spans="1:3">
      <c r="A10" t="s">
        <v>35</v>
      </c>
      <c r="C10" t="str">
        <f t="shared" si="0"/>
        <v>「該当なし」「五疾病（がん）」「五疾病（脳卒中）」「五疾病（急性心筋梗塞）」「五疾病（糖尿病）」「五疾病（精神疾患）」「五事業（救急医療）」「五事業（災害時における医療）」「五事業（へき地の医療）」「五事業（周産期医療）</v>
      </c>
    </row>
    <row r="11" spans="1:3">
      <c r="A11" t="s">
        <v>36</v>
      </c>
      <c r="C11" t="str">
        <f t="shared" si="0"/>
        <v>「該当なし」「五疾病（がん）」「五疾病（脳卒中）」「五疾病（急性心筋梗塞）」「五疾病（糖尿病）」「五疾病（精神疾患）」「五事業（救急医療）」「五事業（災害時における医療）」「五事業（へき地の医療）」「五事業（周産期医療）」「五事業（小児医療（小児救急含む））</v>
      </c>
    </row>
    <row r="12" spans="1:3">
      <c r="A12" t="s">
        <v>22</v>
      </c>
      <c r="C12" t="str">
        <f t="shared" si="0"/>
        <v>「該当なし」「五疾病（がん）」「五疾病（脳卒中）」「五疾病（急性心筋梗塞）」「五疾病（糖尿病）」「五疾病（精神疾患）」「五事業（救急医療）」「五事業（災害時における医療）」「五事業（へき地の医療）」「五事業（周産期医療）」「五事業（小児医療（小児救急含む））」「在宅医療</v>
      </c>
    </row>
    <row r="13" spans="1:3">
      <c r="A13" t="s">
        <v>23</v>
      </c>
      <c r="C13" t="str">
        <f t="shared" si="0"/>
        <v>「該当なし」「五疾病（がん）」「五疾病（脳卒中）」「五疾病（急性心筋梗塞）」「五疾病（糖尿病）」「五疾病（精神疾患）」「五事業（救急医療）」「五事業（災害時における医療）」「五事業（へき地の医療）」「五事業（周産期医療）」「五事業（小児医療（小児救急含む））」「在宅医療」「医療従事者の確保</v>
      </c>
    </row>
    <row r="14" spans="1:3">
      <c r="A14" t="s">
        <v>24</v>
      </c>
      <c r="C14" t="str">
        <f t="shared" si="0"/>
        <v>「該当なし」「五疾病（がん）」「五疾病（脳卒中）」「五疾病（急性心筋梗塞）」「五疾病（糖尿病）」「五疾病（精神疾患）」「五事業（救急医療）」「五事業（災害時における医療）」「五事業（へき地の医療）」「五事業（周産期医療）」「五事業（小児医療（小児救急含む））」「在宅医療」「医療従事者の確保」「医療の安全の確保</v>
      </c>
    </row>
    <row r="15" spans="1:3">
      <c r="A15" t="s">
        <v>25</v>
      </c>
      <c r="C15" t="str">
        <f t="shared" si="0"/>
        <v>「該当なし」「五疾病（がん）」「五疾病（脳卒中）」「五疾病（急性心筋梗塞）」「五疾病（糖尿病）」「五疾病（精神疾患）」「五事業（救急医療）」「五事業（災害時における医療）」「五事業（へき地の医療）」「五事業（周産期医療）」「五事業（小児医療（小児救急含む））」「在宅医療」「医療従事者の確保」「医療の安全の確保」「医療提供施設の整備目標</v>
      </c>
    </row>
    <row r="16" spans="1:3">
      <c r="A16" t="s">
        <v>26</v>
      </c>
      <c r="C16" t="str">
        <f t="shared" si="0"/>
        <v>「該当なし」「五疾病（がん）」「五疾病（脳卒中）」「五疾病（急性心筋梗塞）」「五疾病（糖尿病）」「五疾病（精神疾患）」「五事業（救急医療）」「五事業（災害時における医療）」「五事業（へき地の医療）」「五事業（周産期医療）」「五事業（小児医療（小児救急含む））」「在宅医療」「医療従事者の確保」「医療の安全の確保」「医療提供施設の整備目標」「基準病床数</v>
      </c>
    </row>
    <row r="17" spans="1:3">
      <c r="A17" t="s">
        <v>27</v>
      </c>
      <c r="C17" t="str">
        <f>C16&amp;"」「"&amp;A17&amp;"」"</f>
        <v>「該当なし」「五疾病（がん）」「五疾病（脳卒中）」「五疾病（急性心筋梗塞）」「五疾病（糖尿病）」「五疾病（精神疾患）」「五事業（救急医療）」「五事業（災害時における医療）」「五事業（へき地の医療）」「五事業（周産期医療）」「五事業（小児医療（小児救急含む））」「在宅医療」「医療従事者の確保」「医療の安全の確保」「医療提供施設の整備目標」「基準病床数」「その他医療提供体制の確保に必要な事項」</v>
      </c>
    </row>
  </sheetData>
  <phoneticPr fontId="1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1"/>
  <sheetViews>
    <sheetView view="pageBreakPreview" zoomScale="50" zoomScaleNormal="70" zoomScaleSheetLayoutView="50" workbookViewId="0">
      <pane xSplit="4" ySplit="3" topLeftCell="E40" activePane="bottomRight" state="frozen"/>
      <selection pane="topRight" activeCell="E1" sqref="E1"/>
      <selection pane="bottomLeft" activeCell="A4" sqref="A4"/>
      <selection pane="bottomRight" activeCell="AN75" sqref="AN75"/>
    </sheetView>
  </sheetViews>
  <sheetFormatPr defaultRowHeight="21"/>
  <cols>
    <col min="1" max="1" width="9.5" style="97" customWidth="1"/>
    <col min="2" max="2" width="4.75" style="25" hidden="1" customWidth="1"/>
    <col min="3" max="3" width="9.75" style="25" hidden="1" customWidth="1"/>
    <col min="4" max="4" width="47.75" style="25" customWidth="1"/>
    <col min="5" max="5" width="60.625" style="26" customWidth="1"/>
    <col min="6" max="6" width="30.375" style="26" hidden="1" customWidth="1"/>
    <col min="7" max="7" width="18.875" style="27" hidden="1" customWidth="1"/>
    <col min="8" max="9" width="27.875" style="26" hidden="1" customWidth="1"/>
    <col min="10" max="10" width="25.375" style="26" hidden="1" customWidth="1"/>
    <col min="11" max="11" width="21.125" style="28" hidden="1" customWidth="1"/>
    <col min="12" max="12" width="14.875" style="28" hidden="1" customWidth="1"/>
    <col min="13" max="13" width="18.875" style="28" hidden="1" customWidth="1"/>
    <col min="14" max="16" width="16.875" style="28" hidden="1" customWidth="1"/>
    <col min="17" max="19" width="16.625" style="126" customWidth="1"/>
    <col min="20" max="20" width="20.125" style="126" customWidth="1"/>
    <col min="21" max="21" width="16.625" style="269" customWidth="1"/>
    <col min="22" max="22" width="19.625" style="269" customWidth="1"/>
    <col min="23" max="23" width="10.875" style="118" customWidth="1"/>
    <col min="24" max="24" width="17.375" style="118" customWidth="1"/>
    <col min="25" max="25" width="22.125" style="118" customWidth="1"/>
    <col min="26" max="26" width="20.625" style="118" customWidth="1"/>
    <col min="27" max="27" width="17.875" style="118" hidden="1" customWidth="1"/>
    <col min="28" max="28" width="16.125" style="118" hidden="1" customWidth="1"/>
    <col min="29" max="29" width="20.75" style="126" customWidth="1"/>
    <col min="30" max="30" width="71.125" style="352" hidden="1" customWidth="1"/>
    <col min="31" max="31" width="13.25" style="29" customWidth="1"/>
    <col min="32" max="32" width="16.875" style="26" hidden="1" customWidth="1"/>
    <col min="33" max="33" width="14.375" style="29" hidden="1" customWidth="1"/>
    <col min="34" max="34" width="14.375" style="26" hidden="1" customWidth="1"/>
    <col min="35" max="35" width="14.375" style="29" hidden="1" customWidth="1"/>
    <col min="36" max="36" width="16.875" style="185" customWidth="1"/>
    <col min="37" max="37" width="16.875" style="279" customWidth="1"/>
    <col min="38" max="38" width="18.875" style="184" customWidth="1"/>
    <col min="39" max="39" width="15.375" style="272" customWidth="1"/>
    <col min="40" max="40" width="14.875" style="185" customWidth="1"/>
    <col min="41" max="42" width="14.375" style="200" customWidth="1"/>
    <col min="43" max="43" width="15.125" style="1" hidden="1" customWidth="1"/>
    <col min="44" max="44" width="16.375" style="1" hidden="1" customWidth="1"/>
    <col min="45" max="45" width="22.625" style="1" customWidth="1"/>
    <col min="46" max="46" width="19.375" style="1" customWidth="1"/>
    <col min="47" max="47" width="10.875" style="1" bestFit="1" customWidth="1"/>
    <col min="48" max="48" width="15.125" style="1" bestFit="1" customWidth="1"/>
    <col min="49" max="16384" width="9" style="1"/>
  </cols>
  <sheetData>
    <row r="1" spans="1:46" ht="68.25" customHeight="1" thickBot="1">
      <c r="A1" s="255" t="s">
        <v>256</v>
      </c>
      <c r="AJ1" s="688"/>
      <c r="AK1" s="688"/>
      <c r="AL1" s="688"/>
      <c r="AM1" s="688"/>
      <c r="AN1" s="688"/>
      <c r="AO1" s="688"/>
      <c r="AP1" s="688"/>
      <c r="AR1" s="314">
        <f t="shared" ref="AR1:AR13" si="0">Y1-AJ1</f>
        <v>0</v>
      </c>
      <c r="AT1" s="561" t="s">
        <v>317</v>
      </c>
    </row>
    <row r="2" spans="1:46" s="77" customFormat="1" ht="55.5" customHeight="1" thickBot="1">
      <c r="A2" s="678" t="s">
        <v>130</v>
      </c>
      <c r="B2" s="73" t="s">
        <v>9</v>
      </c>
      <c r="C2" s="74"/>
      <c r="D2" s="680" t="s">
        <v>9</v>
      </c>
      <c r="E2" s="683" t="s">
        <v>0</v>
      </c>
      <c r="F2" s="382" t="s">
        <v>15</v>
      </c>
      <c r="G2" s="75" t="s">
        <v>11</v>
      </c>
      <c r="H2" s="75" t="s">
        <v>12</v>
      </c>
      <c r="I2" s="75" t="s">
        <v>13</v>
      </c>
      <c r="J2" s="75" t="s">
        <v>14</v>
      </c>
      <c r="K2" s="76" t="s">
        <v>16</v>
      </c>
      <c r="L2" s="76" t="s">
        <v>17</v>
      </c>
      <c r="M2" s="76" t="s">
        <v>19</v>
      </c>
      <c r="N2" s="76" t="s">
        <v>20</v>
      </c>
      <c r="O2" s="76" t="s">
        <v>18</v>
      </c>
      <c r="P2" s="76" t="s">
        <v>21</v>
      </c>
      <c r="Q2" s="685" t="s">
        <v>167</v>
      </c>
      <c r="R2" s="686"/>
      <c r="S2" s="686"/>
      <c r="T2" s="686"/>
      <c r="U2" s="686"/>
      <c r="V2" s="687"/>
      <c r="W2" s="676" t="s">
        <v>209</v>
      </c>
      <c r="X2" s="676" t="s">
        <v>210</v>
      </c>
      <c r="Y2" s="676" t="s">
        <v>267</v>
      </c>
      <c r="Z2" s="668" t="s">
        <v>302</v>
      </c>
      <c r="AA2" s="676" t="s">
        <v>257</v>
      </c>
      <c r="AB2" s="676" t="s">
        <v>258</v>
      </c>
      <c r="AC2" s="689" t="s">
        <v>268</v>
      </c>
      <c r="AD2" s="698" t="s">
        <v>280</v>
      </c>
      <c r="AE2" s="691" t="s">
        <v>215</v>
      </c>
      <c r="AF2" s="144" t="s">
        <v>212</v>
      </c>
      <c r="AG2" s="145" t="s">
        <v>214</v>
      </c>
      <c r="AH2" s="145" t="s">
        <v>173</v>
      </c>
      <c r="AI2" s="146" t="s">
        <v>174</v>
      </c>
      <c r="AJ2" s="693" t="s">
        <v>253</v>
      </c>
      <c r="AK2" s="670" t="s">
        <v>303</v>
      </c>
      <c r="AL2" s="695" t="s">
        <v>254</v>
      </c>
      <c r="AM2" s="676" t="s">
        <v>264</v>
      </c>
      <c r="AN2" s="676" t="s">
        <v>259</v>
      </c>
      <c r="AO2" s="676" t="s">
        <v>239</v>
      </c>
      <c r="AP2" s="696" t="s">
        <v>261</v>
      </c>
      <c r="AR2" s="314" t="e">
        <f t="shared" si="0"/>
        <v>#VALUE!</v>
      </c>
      <c r="AS2" s="672" t="s">
        <v>304</v>
      </c>
      <c r="AT2" s="674" t="s">
        <v>305</v>
      </c>
    </row>
    <row r="3" spans="1:46" s="77" customFormat="1" ht="99" customHeight="1" thickTop="1" thickBot="1">
      <c r="A3" s="679"/>
      <c r="B3" s="74"/>
      <c r="C3" s="74"/>
      <c r="D3" s="681"/>
      <c r="E3" s="684"/>
      <c r="F3" s="382"/>
      <c r="G3" s="75"/>
      <c r="H3" s="75"/>
      <c r="I3" s="75"/>
      <c r="J3" s="75"/>
      <c r="K3" s="76"/>
      <c r="L3" s="76"/>
      <c r="M3" s="76"/>
      <c r="N3" s="76"/>
      <c r="O3" s="76"/>
      <c r="P3" s="76"/>
      <c r="Q3" s="555" t="s">
        <v>265</v>
      </c>
      <c r="R3" s="559" t="s">
        <v>315</v>
      </c>
      <c r="S3" s="556" t="s">
        <v>266</v>
      </c>
      <c r="T3" s="557" t="s">
        <v>269</v>
      </c>
      <c r="U3" s="558" t="s">
        <v>301</v>
      </c>
      <c r="V3" s="560" t="s">
        <v>270</v>
      </c>
      <c r="W3" s="682"/>
      <c r="X3" s="677"/>
      <c r="Y3" s="677"/>
      <c r="Z3" s="669"/>
      <c r="AA3" s="677"/>
      <c r="AB3" s="677"/>
      <c r="AC3" s="690"/>
      <c r="AD3" s="699"/>
      <c r="AE3" s="692"/>
      <c r="AF3" s="144"/>
      <c r="AG3" s="145"/>
      <c r="AH3" s="145"/>
      <c r="AI3" s="146"/>
      <c r="AJ3" s="694"/>
      <c r="AK3" s="671"/>
      <c r="AL3" s="682"/>
      <c r="AM3" s="677"/>
      <c r="AN3" s="677"/>
      <c r="AO3" s="677"/>
      <c r="AP3" s="697"/>
      <c r="AR3" s="314">
        <f t="shared" si="0"/>
        <v>0</v>
      </c>
      <c r="AS3" s="673"/>
      <c r="AT3" s="675"/>
    </row>
    <row r="4" spans="1:46" s="2" customFormat="1" ht="34.5" customHeight="1" thickBot="1">
      <c r="A4" s="213" t="s">
        <v>127</v>
      </c>
      <c r="B4" s="214"/>
      <c r="C4" s="214"/>
      <c r="D4" s="214"/>
      <c r="E4" s="215"/>
      <c r="F4" s="215"/>
      <c r="G4" s="216"/>
      <c r="H4" s="216"/>
      <c r="I4" s="216"/>
      <c r="J4" s="216"/>
      <c r="K4" s="217"/>
      <c r="L4" s="217"/>
      <c r="M4" s="217"/>
      <c r="N4" s="217"/>
      <c r="O4" s="217"/>
      <c r="P4" s="217"/>
      <c r="Q4" s="227">
        <f t="shared" ref="Q4:Q13" si="1">R4+S4</f>
        <v>1493074</v>
      </c>
      <c r="R4" s="298">
        <f>SUM(R5:R12)</f>
        <v>1474714</v>
      </c>
      <c r="S4" s="226">
        <f>SUM(S5:S12)</f>
        <v>18360</v>
      </c>
      <c r="T4" s="281">
        <f>SUM(T5:T12)</f>
        <v>8694</v>
      </c>
      <c r="U4" s="380">
        <f>SUM(U5:U12)</f>
        <v>11340</v>
      </c>
      <c r="V4" s="305">
        <f t="shared" ref="V4:V13" si="2">T4-S4</f>
        <v>-9666</v>
      </c>
      <c r="W4" s="288"/>
      <c r="X4" s="218">
        <f t="shared" ref="X4:AC4" si="3">SUM(X5:X12)</f>
        <v>43364</v>
      </c>
      <c r="Y4" s="218">
        <f t="shared" si="3"/>
        <v>793714</v>
      </c>
      <c r="Z4" s="218">
        <f t="shared" si="3"/>
        <v>2729243</v>
      </c>
      <c r="AA4" s="297">
        <f t="shared" si="3"/>
        <v>1258114</v>
      </c>
      <c r="AB4" s="256">
        <f t="shared" si="3"/>
        <v>-464400</v>
      </c>
      <c r="AC4" s="218">
        <f t="shared" si="3"/>
        <v>-681000</v>
      </c>
      <c r="AD4" s="353"/>
      <c r="AE4" s="237">
        <f t="shared" ref="AE4:AP4" si="4">SUM(AE5:AE12)</f>
        <v>0</v>
      </c>
      <c r="AF4" s="219">
        <f t="shared" si="4"/>
        <v>2964</v>
      </c>
      <c r="AG4" s="220">
        <f t="shared" si="4"/>
        <v>0</v>
      </c>
      <c r="AH4" s="221">
        <f t="shared" si="4"/>
        <v>947150</v>
      </c>
      <c r="AI4" s="222">
        <f t="shared" si="4"/>
        <v>308000</v>
      </c>
      <c r="AJ4" s="212">
        <f t="shared" si="4"/>
        <v>782750</v>
      </c>
      <c r="AK4" s="212">
        <f t="shared" si="4"/>
        <v>2718279</v>
      </c>
      <c r="AL4" s="392">
        <f t="shared" si="4"/>
        <v>10964</v>
      </c>
      <c r="AM4" s="273">
        <f t="shared" si="4"/>
        <v>0</v>
      </c>
      <c r="AN4" s="223">
        <f t="shared" si="4"/>
        <v>0</v>
      </c>
      <c r="AO4" s="224">
        <f t="shared" si="4"/>
        <v>0</v>
      </c>
      <c r="AP4" s="225">
        <f t="shared" si="4"/>
        <v>153668</v>
      </c>
      <c r="AR4" s="314">
        <f t="shared" si="0"/>
        <v>10964</v>
      </c>
      <c r="AS4" s="389">
        <f>SUM(AS5:AS12)</f>
        <v>802408</v>
      </c>
      <c r="AT4" s="390">
        <f>SUM(AT5:AT12)</f>
        <v>2740583</v>
      </c>
    </row>
    <row r="5" spans="1:46" ht="93" customHeight="1">
      <c r="A5" s="87">
        <v>1</v>
      </c>
      <c r="B5" s="3"/>
      <c r="C5" s="17" t="e">
        <f>+C9+1</f>
        <v>#VALUE!</v>
      </c>
      <c r="D5" s="11" t="s">
        <v>55</v>
      </c>
      <c r="E5" s="12" t="s">
        <v>300</v>
      </c>
      <c r="F5" s="12" t="s">
        <v>56</v>
      </c>
      <c r="G5" s="14">
        <v>534</v>
      </c>
      <c r="H5" s="12" t="s">
        <v>53</v>
      </c>
      <c r="I5" s="12"/>
      <c r="J5" s="12"/>
      <c r="K5" s="13">
        <v>3</v>
      </c>
      <c r="L5" s="13">
        <v>1</v>
      </c>
      <c r="M5" s="13"/>
      <c r="N5" s="13"/>
      <c r="O5" s="13">
        <v>1</v>
      </c>
      <c r="P5" s="13">
        <f>K5-SUM(L5:O5)</f>
        <v>1</v>
      </c>
      <c r="Q5" s="427">
        <f t="shared" si="1"/>
        <v>428750</v>
      </c>
      <c r="R5" s="428">
        <v>428750</v>
      </c>
      <c r="S5" s="379"/>
      <c r="T5" s="263"/>
      <c r="U5" s="375"/>
      <c r="V5" s="295">
        <f t="shared" si="2"/>
        <v>0</v>
      </c>
      <c r="W5" s="289" t="s">
        <v>231</v>
      </c>
      <c r="X5" s="119">
        <v>0</v>
      </c>
      <c r="Y5" s="263">
        <v>244505</v>
      </c>
      <c r="Z5" s="379">
        <v>244505</v>
      </c>
      <c r="AA5" s="127">
        <v>428750</v>
      </c>
      <c r="AB5" s="127">
        <f t="shared" ref="AB5:AB12" si="5">Y5-AA5</f>
        <v>-184245</v>
      </c>
      <c r="AC5" s="127">
        <f t="shared" ref="AC5:AC12" si="6">Y5-R5</f>
        <v>-184245</v>
      </c>
      <c r="AD5" s="354" t="s">
        <v>281</v>
      </c>
      <c r="AE5" s="239" t="s">
        <v>216</v>
      </c>
      <c r="AF5" s="149"/>
      <c r="AG5" s="147"/>
      <c r="AH5" s="152">
        <v>428750</v>
      </c>
      <c r="AI5" s="148"/>
      <c r="AJ5" s="417">
        <f>782750-(AJ8+AJ10)</f>
        <v>244505</v>
      </c>
      <c r="AK5" s="418">
        <v>244505</v>
      </c>
      <c r="AL5" s="270"/>
      <c r="AM5" s="268"/>
      <c r="AN5" s="194"/>
      <c r="AO5" s="209"/>
      <c r="AP5" s="202"/>
      <c r="AR5" s="314">
        <f t="shared" si="0"/>
        <v>0</v>
      </c>
      <c r="AS5" s="383">
        <f>T5+Y5</f>
        <v>244505</v>
      </c>
      <c r="AT5" s="384">
        <f>U5+Z5</f>
        <v>244505</v>
      </c>
    </row>
    <row r="6" spans="1:46" ht="139.5" customHeight="1">
      <c r="A6" s="87" t="s">
        <v>175</v>
      </c>
      <c r="B6" s="4"/>
      <c r="C6" s="5" t="s">
        <v>2</v>
      </c>
      <c r="D6" s="471" t="s">
        <v>131</v>
      </c>
      <c r="E6" s="472" t="s">
        <v>244</v>
      </c>
      <c r="F6" s="472" t="s">
        <v>115</v>
      </c>
      <c r="G6" s="473">
        <v>23</v>
      </c>
      <c r="H6" s="472" t="s">
        <v>116</v>
      </c>
      <c r="I6" s="472"/>
      <c r="J6" s="472"/>
      <c r="K6" s="474">
        <v>3</v>
      </c>
      <c r="L6" s="474">
        <v>1</v>
      </c>
      <c r="M6" s="474"/>
      <c r="N6" s="474"/>
      <c r="O6" s="474">
        <v>1</v>
      </c>
      <c r="P6" s="474">
        <v>1</v>
      </c>
      <c r="Q6" s="475">
        <f t="shared" si="1"/>
        <v>486000</v>
      </c>
      <c r="R6" s="476">
        <v>486000</v>
      </c>
      <c r="S6" s="477"/>
      <c r="T6" s="477"/>
      <c r="U6" s="475"/>
      <c r="V6" s="478">
        <f t="shared" si="2"/>
        <v>0</v>
      </c>
      <c r="W6" s="479" t="s">
        <v>231</v>
      </c>
      <c r="X6" s="480">
        <v>0</v>
      </c>
      <c r="Y6" s="480">
        <v>0</v>
      </c>
      <c r="Z6" s="480">
        <v>0</v>
      </c>
      <c r="AA6" s="480">
        <v>486000</v>
      </c>
      <c r="AB6" s="480">
        <f t="shared" si="5"/>
        <v>-486000</v>
      </c>
      <c r="AC6" s="477">
        <f t="shared" si="6"/>
        <v>-486000</v>
      </c>
      <c r="AD6" s="481" t="s">
        <v>283</v>
      </c>
      <c r="AE6" s="482" t="s">
        <v>217</v>
      </c>
      <c r="AF6" s="483"/>
      <c r="AG6" s="484"/>
      <c r="AH6" s="485">
        <v>486000</v>
      </c>
      <c r="AI6" s="486"/>
      <c r="AJ6" s="487">
        <v>0</v>
      </c>
      <c r="AK6" s="488">
        <v>0</v>
      </c>
      <c r="AL6" s="489"/>
      <c r="AM6" s="490"/>
      <c r="AN6" s="491"/>
      <c r="AO6" s="492"/>
      <c r="AP6" s="493"/>
      <c r="AQ6" s="494"/>
      <c r="AR6" s="495">
        <f t="shared" si="0"/>
        <v>0</v>
      </c>
      <c r="AS6" s="496">
        <f t="shared" ref="AS6:AT68" si="7">T6+Y6</f>
        <v>0</v>
      </c>
      <c r="AT6" s="497">
        <f t="shared" si="7"/>
        <v>0</v>
      </c>
    </row>
    <row r="7" spans="1:46" ht="74.25" customHeight="1">
      <c r="A7" s="87" t="s">
        <v>176</v>
      </c>
      <c r="B7" s="4"/>
      <c r="C7" s="5"/>
      <c r="D7" s="471"/>
      <c r="E7" s="472" t="s">
        <v>197</v>
      </c>
      <c r="F7" s="472"/>
      <c r="G7" s="473"/>
      <c r="H7" s="472"/>
      <c r="I7" s="472"/>
      <c r="J7" s="472"/>
      <c r="K7" s="474"/>
      <c r="L7" s="474"/>
      <c r="M7" s="474"/>
      <c r="N7" s="474"/>
      <c r="O7" s="474"/>
      <c r="P7" s="474"/>
      <c r="Q7" s="475">
        <f t="shared" si="1"/>
        <v>8000</v>
      </c>
      <c r="R7" s="476">
        <v>8000</v>
      </c>
      <c r="S7" s="477"/>
      <c r="T7" s="477"/>
      <c r="U7" s="475"/>
      <c r="V7" s="478">
        <f t="shared" si="2"/>
        <v>0</v>
      </c>
      <c r="W7" s="479" t="s">
        <v>213</v>
      </c>
      <c r="X7" s="480">
        <v>8000</v>
      </c>
      <c r="Y7" s="480">
        <v>8000</v>
      </c>
      <c r="Z7" s="480">
        <v>8000</v>
      </c>
      <c r="AA7" s="480">
        <v>8000</v>
      </c>
      <c r="AB7" s="480">
        <f t="shared" si="5"/>
        <v>0</v>
      </c>
      <c r="AC7" s="477">
        <f>Y7-R7</f>
        <v>0</v>
      </c>
      <c r="AD7" s="498"/>
      <c r="AE7" s="482" t="s">
        <v>217</v>
      </c>
      <c r="AF7" s="483"/>
      <c r="AG7" s="499"/>
      <c r="AH7" s="500"/>
      <c r="AI7" s="485">
        <v>8000</v>
      </c>
      <c r="AJ7" s="501">
        <v>0</v>
      </c>
      <c r="AK7" s="489">
        <v>0</v>
      </c>
      <c r="AL7" s="502">
        <v>8000</v>
      </c>
      <c r="AM7" s="503"/>
      <c r="AN7" s="504"/>
      <c r="AO7" s="505"/>
      <c r="AP7" s="491"/>
      <c r="AQ7" s="494"/>
      <c r="AR7" s="495">
        <f t="shared" si="0"/>
        <v>8000</v>
      </c>
      <c r="AS7" s="496">
        <f t="shared" si="7"/>
        <v>8000</v>
      </c>
      <c r="AT7" s="497">
        <f t="shared" si="7"/>
        <v>8000</v>
      </c>
    </row>
    <row r="8" spans="1:46" ht="79.5" customHeight="1">
      <c r="A8" s="87">
        <v>3</v>
      </c>
      <c r="B8" s="4"/>
      <c r="C8" s="5" t="s">
        <v>2</v>
      </c>
      <c r="D8" s="11" t="s">
        <v>282</v>
      </c>
      <c r="E8" s="12" t="s">
        <v>114</v>
      </c>
      <c r="F8" s="14" t="s">
        <v>10</v>
      </c>
      <c r="G8" s="14" t="s">
        <v>10</v>
      </c>
      <c r="H8" s="14" t="s">
        <v>10</v>
      </c>
      <c r="I8" s="14" t="s">
        <v>10</v>
      </c>
      <c r="J8" s="14" t="s">
        <v>10</v>
      </c>
      <c r="K8" s="13">
        <v>0</v>
      </c>
      <c r="L8" s="13">
        <v>0</v>
      </c>
      <c r="M8" s="13">
        <v>0</v>
      </c>
      <c r="N8" s="13">
        <v>0</v>
      </c>
      <c r="O8" s="13">
        <v>0</v>
      </c>
      <c r="P8" s="13">
        <f>K8-SUM(L8:O8)</f>
        <v>0</v>
      </c>
      <c r="Q8" s="429">
        <f t="shared" si="1"/>
        <v>54000</v>
      </c>
      <c r="R8" s="430">
        <v>54000</v>
      </c>
      <c r="S8" s="379"/>
      <c r="T8" s="263"/>
      <c r="U8" s="375"/>
      <c r="V8" s="295">
        <f t="shared" si="2"/>
        <v>0</v>
      </c>
      <c r="W8" s="426" t="s">
        <v>231</v>
      </c>
      <c r="X8" s="267">
        <v>32400</v>
      </c>
      <c r="Y8" s="267">
        <v>238245</v>
      </c>
      <c r="Z8" s="267">
        <v>1873774</v>
      </c>
      <c r="AA8" s="267">
        <v>32400</v>
      </c>
      <c r="AB8" s="267">
        <f t="shared" si="5"/>
        <v>205845</v>
      </c>
      <c r="AC8" s="263">
        <f t="shared" si="6"/>
        <v>184245</v>
      </c>
      <c r="AD8" s="355" t="s">
        <v>298</v>
      </c>
      <c r="AE8" s="239" t="s">
        <v>217</v>
      </c>
      <c r="AF8" s="149"/>
      <c r="AG8" s="147"/>
      <c r="AH8" s="150">
        <v>32400</v>
      </c>
      <c r="AI8" s="148"/>
      <c r="AJ8" s="391">
        <v>238245</v>
      </c>
      <c r="AK8" s="420">
        <v>1873774</v>
      </c>
      <c r="AL8" s="270"/>
      <c r="AM8" s="268"/>
      <c r="AN8" s="195"/>
      <c r="AO8" s="209"/>
      <c r="AP8" s="202"/>
      <c r="AR8" s="314">
        <f t="shared" si="0"/>
        <v>0</v>
      </c>
      <c r="AS8" s="383">
        <f t="shared" si="7"/>
        <v>238245</v>
      </c>
      <c r="AT8" s="384">
        <f t="shared" si="7"/>
        <v>1873774</v>
      </c>
    </row>
    <row r="9" spans="1:46" ht="79.5" customHeight="1">
      <c r="A9" s="86">
        <v>4</v>
      </c>
      <c r="B9" s="4"/>
      <c r="C9" s="124" t="s">
        <v>2</v>
      </c>
      <c r="D9" s="506" t="s">
        <v>228</v>
      </c>
      <c r="E9" s="507" t="s">
        <v>306</v>
      </c>
      <c r="F9" s="508" t="s">
        <v>52</v>
      </c>
      <c r="G9" s="509">
        <v>7600</v>
      </c>
      <c r="H9" s="508" t="s">
        <v>117</v>
      </c>
      <c r="I9" s="508" t="s">
        <v>118</v>
      </c>
      <c r="J9" s="508"/>
      <c r="K9" s="510">
        <v>1</v>
      </c>
      <c r="L9" s="510">
        <v>1</v>
      </c>
      <c r="M9" s="510"/>
      <c r="N9" s="510"/>
      <c r="O9" s="510" t="s">
        <v>229</v>
      </c>
      <c r="P9" s="510" t="s">
        <v>229</v>
      </c>
      <c r="Q9" s="511">
        <f t="shared" si="1"/>
        <v>2964</v>
      </c>
      <c r="R9" s="512">
        <v>2964</v>
      </c>
      <c r="S9" s="513"/>
      <c r="T9" s="513"/>
      <c r="U9" s="514"/>
      <c r="V9" s="515">
        <f t="shared" si="2"/>
        <v>0</v>
      </c>
      <c r="W9" s="516" t="s">
        <v>211</v>
      </c>
      <c r="X9" s="517">
        <v>2964</v>
      </c>
      <c r="Y9" s="518">
        <v>2964</v>
      </c>
      <c r="Z9" s="480">
        <v>2964</v>
      </c>
      <c r="AA9" s="517">
        <v>2964</v>
      </c>
      <c r="AB9" s="519">
        <f t="shared" si="5"/>
        <v>0</v>
      </c>
      <c r="AC9" s="513">
        <f>Y9-R9</f>
        <v>0</v>
      </c>
      <c r="AD9" s="520"/>
      <c r="AE9" s="521" t="s">
        <v>230</v>
      </c>
      <c r="AF9" s="522">
        <v>2964</v>
      </c>
      <c r="AG9" s="523"/>
      <c r="AH9" s="523"/>
      <c r="AI9" s="524"/>
      <c r="AJ9" s="525">
        <v>0</v>
      </c>
      <c r="AK9" s="489">
        <v>0</v>
      </c>
      <c r="AL9" s="526">
        <v>2964</v>
      </c>
      <c r="AM9" s="527"/>
      <c r="AN9" s="528"/>
      <c r="AO9" s="529"/>
      <c r="AP9" s="530"/>
      <c r="AQ9" s="494"/>
      <c r="AR9" s="495">
        <f t="shared" si="0"/>
        <v>2964</v>
      </c>
      <c r="AS9" s="496">
        <f t="shared" si="7"/>
        <v>2964</v>
      </c>
      <c r="AT9" s="497">
        <f t="shared" si="7"/>
        <v>2964</v>
      </c>
    </row>
    <row r="10" spans="1:46" ht="84" customHeight="1">
      <c r="A10" s="88">
        <v>5</v>
      </c>
      <c r="B10" s="4"/>
      <c r="C10" s="36">
        <v>1</v>
      </c>
      <c r="D10" s="40" t="s">
        <v>51</v>
      </c>
      <c r="E10" s="12" t="s">
        <v>299</v>
      </c>
      <c r="F10" s="9" t="s">
        <v>49</v>
      </c>
      <c r="G10" s="9">
        <v>1</v>
      </c>
      <c r="H10" s="9" t="s">
        <v>50</v>
      </c>
      <c r="I10" s="9"/>
      <c r="J10" s="9"/>
      <c r="K10" s="10">
        <v>5</v>
      </c>
      <c r="L10" s="10">
        <v>1</v>
      </c>
      <c r="M10" s="10">
        <v>1</v>
      </c>
      <c r="N10" s="10">
        <v>1</v>
      </c>
      <c r="O10" s="10">
        <v>1</v>
      </c>
      <c r="P10" s="10">
        <v>1</v>
      </c>
      <c r="Q10" s="425">
        <f t="shared" si="1"/>
        <v>300000</v>
      </c>
      <c r="R10" s="424">
        <v>300000</v>
      </c>
      <c r="S10" s="379"/>
      <c r="T10" s="263"/>
      <c r="U10" s="375"/>
      <c r="V10" s="295">
        <f t="shared" si="2"/>
        <v>0</v>
      </c>
      <c r="W10" s="289" t="s">
        <v>227</v>
      </c>
      <c r="X10" s="119">
        <v>0</v>
      </c>
      <c r="Y10" s="267">
        <v>300000</v>
      </c>
      <c r="Z10" s="267">
        <v>600000</v>
      </c>
      <c r="AA10" s="119">
        <v>300000</v>
      </c>
      <c r="AB10" s="119">
        <f t="shared" si="5"/>
        <v>0</v>
      </c>
      <c r="AC10" s="127">
        <f t="shared" si="6"/>
        <v>0</v>
      </c>
      <c r="AD10" s="356"/>
      <c r="AE10" s="239" t="s">
        <v>218</v>
      </c>
      <c r="AF10" s="153"/>
      <c r="AG10" s="147"/>
      <c r="AH10" s="147"/>
      <c r="AI10" s="162">
        <v>300000</v>
      </c>
      <c r="AJ10" s="417">
        <v>300000</v>
      </c>
      <c r="AK10" s="419">
        <v>600000</v>
      </c>
      <c r="AL10" s="270"/>
      <c r="AM10" s="268"/>
      <c r="AN10" s="193"/>
      <c r="AO10" s="208"/>
      <c r="AP10" s="203"/>
      <c r="AR10" s="314">
        <f t="shared" si="0"/>
        <v>0</v>
      </c>
      <c r="AS10" s="383">
        <f t="shared" si="7"/>
        <v>300000</v>
      </c>
      <c r="AT10" s="384">
        <f t="shared" si="7"/>
        <v>600000</v>
      </c>
    </row>
    <row r="11" spans="1:46" ht="81.75" customHeight="1">
      <c r="A11" s="234">
        <v>6</v>
      </c>
      <c r="B11" s="4"/>
      <c r="C11" s="5" t="s">
        <v>2</v>
      </c>
      <c r="D11" s="471" t="s">
        <v>132</v>
      </c>
      <c r="E11" s="472" t="s">
        <v>103</v>
      </c>
      <c r="F11" s="531" t="s">
        <v>93</v>
      </c>
      <c r="G11" s="532">
        <v>2</v>
      </c>
      <c r="H11" s="531" t="s">
        <v>94</v>
      </c>
      <c r="I11" s="531" t="s">
        <v>95</v>
      </c>
      <c r="J11" s="531"/>
      <c r="K11" s="533">
        <v>4</v>
      </c>
      <c r="L11" s="534">
        <v>1</v>
      </c>
      <c r="M11" s="534"/>
      <c r="N11" s="533">
        <v>1</v>
      </c>
      <c r="O11" s="534">
        <v>1</v>
      </c>
      <c r="P11" s="534">
        <v>1</v>
      </c>
      <c r="Q11" s="535">
        <f t="shared" si="1"/>
        <v>195000</v>
      </c>
      <c r="R11" s="536">
        <v>195000</v>
      </c>
      <c r="S11" s="537"/>
      <c r="T11" s="537"/>
      <c r="U11" s="538"/>
      <c r="V11" s="539">
        <f t="shared" si="2"/>
        <v>0</v>
      </c>
      <c r="W11" s="479" t="s">
        <v>227</v>
      </c>
      <c r="X11" s="480">
        <v>0</v>
      </c>
      <c r="Y11" s="540">
        <v>0</v>
      </c>
      <c r="Z11" s="540">
        <v>0</v>
      </c>
      <c r="AA11" s="541">
        <v>0</v>
      </c>
      <c r="AB11" s="541">
        <f t="shared" si="5"/>
        <v>0</v>
      </c>
      <c r="AC11" s="477">
        <f t="shared" si="6"/>
        <v>-195000</v>
      </c>
      <c r="AD11" s="542"/>
      <c r="AE11" s="543" t="s">
        <v>219</v>
      </c>
      <c r="AF11" s="544"/>
      <c r="AG11" s="545"/>
      <c r="AH11" s="546"/>
      <c r="AI11" s="547">
        <v>0</v>
      </c>
      <c r="AJ11" s="548">
        <v>0</v>
      </c>
      <c r="AK11" s="549">
        <v>0</v>
      </c>
      <c r="AL11" s="550"/>
      <c r="AM11" s="551"/>
      <c r="AN11" s="552"/>
      <c r="AO11" s="553">
        <v>0</v>
      </c>
      <c r="AP11" s="554">
        <v>153668</v>
      </c>
      <c r="AQ11" s="494"/>
      <c r="AR11" s="495">
        <f t="shared" si="0"/>
        <v>0</v>
      </c>
      <c r="AS11" s="496">
        <f t="shared" si="7"/>
        <v>0</v>
      </c>
      <c r="AT11" s="497"/>
    </row>
    <row r="12" spans="1:46" ht="82.5" customHeight="1" thickBot="1">
      <c r="A12" s="235" t="s">
        <v>245</v>
      </c>
      <c r="B12" s="4"/>
      <c r="C12" s="36"/>
      <c r="D12" s="40" t="s">
        <v>246</v>
      </c>
      <c r="E12" s="12" t="s">
        <v>247</v>
      </c>
      <c r="F12" s="9"/>
      <c r="G12" s="9"/>
      <c r="H12" s="9"/>
      <c r="I12" s="9"/>
      <c r="J12" s="9"/>
      <c r="K12" s="10"/>
      <c r="L12" s="10"/>
      <c r="M12" s="10"/>
      <c r="N12" s="10"/>
      <c r="O12" s="10"/>
      <c r="P12" s="10"/>
      <c r="Q12" s="232">
        <f t="shared" si="1"/>
        <v>18360</v>
      </c>
      <c r="R12" s="302">
        <v>0</v>
      </c>
      <c r="S12" s="309">
        <v>18360</v>
      </c>
      <c r="T12" s="309">
        <v>8694</v>
      </c>
      <c r="U12" s="143">
        <v>11340</v>
      </c>
      <c r="V12" s="432">
        <f t="shared" si="2"/>
        <v>-9666</v>
      </c>
      <c r="W12" s="289"/>
      <c r="X12" s="267"/>
      <c r="Y12" s="267"/>
      <c r="Z12" s="267">
        <v>0</v>
      </c>
      <c r="AA12" s="119"/>
      <c r="AB12" s="119">
        <f t="shared" si="5"/>
        <v>0</v>
      </c>
      <c r="AC12" s="127">
        <f t="shared" si="6"/>
        <v>0</v>
      </c>
      <c r="AD12" s="356"/>
      <c r="AE12" s="239" t="s">
        <v>218</v>
      </c>
      <c r="AF12" s="153"/>
      <c r="AG12" s="147"/>
      <c r="AH12" s="147"/>
      <c r="AI12" s="162"/>
      <c r="AJ12" s="417">
        <v>0</v>
      </c>
      <c r="AK12" s="421">
        <v>0</v>
      </c>
      <c r="AL12" s="270"/>
      <c r="AM12" s="268"/>
      <c r="AN12" s="193"/>
      <c r="AO12" s="208"/>
      <c r="AP12" s="203"/>
      <c r="AR12" s="314">
        <f t="shared" si="0"/>
        <v>0</v>
      </c>
      <c r="AS12" s="383">
        <f t="shared" si="7"/>
        <v>8694</v>
      </c>
      <c r="AT12" s="384">
        <f t="shared" si="7"/>
        <v>11340</v>
      </c>
    </row>
    <row r="13" spans="1:46" s="35" customFormat="1" ht="32.25" customHeight="1" thickBot="1">
      <c r="A13" s="104" t="s">
        <v>128</v>
      </c>
      <c r="B13" s="105"/>
      <c r="C13" s="105"/>
      <c r="D13" s="105"/>
      <c r="E13" s="106"/>
      <c r="F13" s="106"/>
      <c r="G13" s="107"/>
      <c r="H13" s="107"/>
      <c r="I13" s="107"/>
      <c r="J13" s="107"/>
      <c r="K13" s="108"/>
      <c r="L13" s="108"/>
      <c r="M13" s="108"/>
      <c r="N13" s="108"/>
      <c r="O13" s="108"/>
      <c r="P13" s="108"/>
      <c r="Q13" s="229">
        <f t="shared" si="1"/>
        <v>978733</v>
      </c>
      <c r="R13" s="431">
        <f>SUM(R14:R42)</f>
        <v>839558</v>
      </c>
      <c r="S13" s="433">
        <f>SUM(S14:S42)</f>
        <v>139175</v>
      </c>
      <c r="T13" s="109">
        <f>SUM(T14:T42)</f>
        <v>110000</v>
      </c>
      <c r="U13" s="229"/>
      <c r="V13" s="434">
        <f t="shared" si="2"/>
        <v>-29175</v>
      </c>
      <c r="W13" s="290">
        <f t="shared" ref="W13:AP13" si="8">SUM(W14:W42)</f>
        <v>0</v>
      </c>
      <c r="X13" s="121">
        <f t="shared" si="8"/>
        <v>363073</v>
      </c>
      <c r="Y13" s="121">
        <f t="shared" si="8"/>
        <v>559390</v>
      </c>
      <c r="Z13" s="121">
        <f t="shared" si="8"/>
        <v>580495</v>
      </c>
      <c r="AA13" s="257">
        <f t="shared" si="8"/>
        <v>688971</v>
      </c>
      <c r="AB13" s="257">
        <f t="shared" si="8"/>
        <v>-129581</v>
      </c>
      <c r="AC13" s="109">
        <f t="shared" si="8"/>
        <v>-280168</v>
      </c>
      <c r="AD13" s="357"/>
      <c r="AE13" s="240">
        <f t="shared" si="8"/>
        <v>0</v>
      </c>
      <c r="AF13" s="178">
        <f t="shared" si="8"/>
        <v>604415</v>
      </c>
      <c r="AG13" s="174">
        <f t="shared" si="8"/>
        <v>0</v>
      </c>
      <c r="AH13" s="175">
        <f t="shared" si="8"/>
        <v>0</v>
      </c>
      <c r="AI13" s="176">
        <f t="shared" si="8"/>
        <v>84556</v>
      </c>
      <c r="AJ13" s="187">
        <f t="shared" si="8"/>
        <v>398790</v>
      </c>
      <c r="AK13" s="187">
        <f t="shared" si="8"/>
        <v>419895</v>
      </c>
      <c r="AL13" s="396">
        <f t="shared" si="8"/>
        <v>160600</v>
      </c>
      <c r="AM13" s="275">
        <f t="shared" si="8"/>
        <v>0</v>
      </c>
      <c r="AN13" s="196">
        <f t="shared" si="8"/>
        <v>0</v>
      </c>
      <c r="AO13" s="210">
        <f t="shared" si="8"/>
        <v>0</v>
      </c>
      <c r="AP13" s="204">
        <f t="shared" si="8"/>
        <v>0</v>
      </c>
      <c r="AR13" s="314">
        <f t="shared" si="0"/>
        <v>160600</v>
      </c>
      <c r="AS13" s="385">
        <f>SUM(AS14:AS42)</f>
        <v>669390</v>
      </c>
      <c r="AT13" s="386">
        <f>SUM(AT14:AT42)</f>
        <v>800495</v>
      </c>
    </row>
    <row r="14" spans="1:46" ht="69.75" customHeight="1">
      <c r="A14" s="110">
        <v>7</v>
      </c>
      <c r="B14" s="6" t="s">
        <v>1</v>
      </c>
      <c r="C14" s="7" t="e">
        <f>+C11+1</f>
        <v>#VALUE!</v>
      </c>
      <c r="D14" s="11" t="s">
        <v>91</v>
      </c>
      <c r="E14" s="12" t="s">
        <v>149</v>
      </c>
      <c r="F14" s="8" t="s">
        <v>52</v>
      </c>
      <c r="G14" s="9">
        <v>30</v>
      </c>
      <c r="H14" s="8" t="s">
        <v>58</v>
      </c>
      <c r="I14" s="8" t="s">
        <v>92</v>
      </c>
      <c r="J14" s="8" t="s">
        <v>60</v>
      </c>
      <c r="K14" s="10">
        <v>5</v>
      </c>
      <c r="L14" s="10">
        <v>1</v>
      </c>
      <c r="M14" s="10">
        <v>1</v>
      </c>
      <c r="N14" s="10">
        <v>1</v>
      </c>
      <c r="O14" s="10">
        <v>1</v>
      </c>
      <c r="P14" s="10">
        <v>1</v>
      </c>
      <c r="Q14" s="427">
        <f t="shared" ref="Q14:Q41" si="9">R14+S14</f>
        <v>342753</v>
      </c>
      <c r="R14" s="428">
        <v>342753</v>
      </c>
      <c r="S14" s="303"/>
      <c r="T14" s="303"/>
      <c r="U14" s="376"/>
      <c r="V14" s="304">
        <f t="shared" ref="V14:V41" si="10">T14-S14</f>
        <v>0</v>
      </c>
      <c r="W14" s="289" t="s">
        <v>211</v>
      </c>
      <c r="X14" s="122">
        <f>99825</f>
        <v>99825</v>
      </c>
      <c r="Y14" s="130">
        <f>182625+1900</f>
        <v>184525</v>
      </c>
      <c r="Z14" s="267">
        <v>184525</v>
      </c>
      <c r="AA14" s="119">
        <v>265425</v>
      </c>
      <c r="AB14" s="119">
        <f t="shared" ref="AB14:AB41" si="11">Y14-AA14</f>
        <v>-80900</v>
      </c>
      <c r="AC14" s="99">
        <f t="shared" ref="AC14:AC41" si="12">Y14-R14</f>
        <v>-158228</v>
      </c>
      <c r="AD14" s="358" t="s">
        <v>284</v>
      </c>
      <c r="AE14" s="181" t="s">
        <v>218</v>
      </c>
      <c r="AF14" s="179">
        <v>265425</v>
      </c>
      <c r="AG14" s="167"/>
      <c r="AH14" s="167"/>
      <c r="AI14" s="169"/>
      <c r="AJ14" s="122">
        <f>398790-SUM(AJ15:AJ42)</f>
        <v>23925</v>
      </c>
      <c r="AK14" s="401">
        <v>23925</v>
      </c>
      <c r="AL14" s="394">
        <f>Y14-AJ14</f>
        <v>160600</v>
      </c>
      <c r="AM14" s="274"/>
      <c r="AN14" s="192"/>
      <c r="AO14" s="207"/>
      <c r="AP14" s="201"/>
      <c r="AQ14" s="314">
        <f>AJ14+AL14+AM14</f>
        <v>184525</v>
      </c>
      <c r="AR14" s="314">
        <f t="shared" ref="AR14:AR41" si="13">Y14-AJ14</f>
        <v>160600</v>
      </c>
      <c r="AS14" s="383">
        <f t="shared" si="7"/>
        <v>184525</v>
      </c>
      <c r="AT14" s="384">
        <f>U14+Z14</f>
        <v>184525</v>
      </c>
    </row>
    <row r="15" spans="1:46" ht="51.75" customHeight="1">
      <c r="A15" s="111">
        <v>8</v>
      </c>
      <c r="B15" s="63" t="s">
        <v>1</v>
      </c>
      <c r="C15" s="68" t="e">
        <f>+C14+1</f>
        <v>#VALUE!</v>
      </c>
      <c r="D15" s="69" t="s">
        <v>59</v>
      </c>
      <c r="E15" s="62" t="s">
        <v>148</v>
      </c>
      <c r="F15" s="70" t="s">
        <v>60</v>
      </c>
      <c r="G15" s="71">
        <v>1</v>
      </c>
      <c r="H15" s="70" t="s">
        <v>60</v>
      </c>
      <c r="I15" s="70"/>
      <c r="J15" s="70"/>
      <c r="K15" s="72">
        <v>5</v>
      </c>
      <c r="L15" s="72">
        <v>1</v>
      </c>
      <c r="M15" s="72">
        <v>1</v>
      </c>
      <c r="N15" s="72">
        <v>1</v>
      </c>
      <c r="O15" s="72">
        <v>1</v>
      </c>
      <c r="P15" s="72">
        <v>1</v>
      </c>
      <c r="Q15" s="376">
        <f t="shared" si="9"/>
        <v>245</v>
      </c>
      <c r="R15" s="430">
        <v>245</v>
      </c>
      <c r="S15" s="379"/>
      <c r="T15" s="263"/>
      <c r="U15" s="375"/>
      <c r="V15" s="295">
        <f t="shared" si="10"/>
        <v>0</v>
      </c>
      <c r="W15" s="289" t="s">
        <v>211</v>
      </c>
      <c r="X15" s="119">
        <v>0</v>
      </c>
      <c r="Y15" s="267">
        <v>245</v>
      </c>
      <c r="Z15" s="267">
        <v>245</v>
      </c>
      <c r="AA15" s="119">
        <v>245</v>
      </c>
      <c r="AB15" s="119">
        <f t="shared" si="11"/>
        <v>0</v>
      </c>
      <c r="AC15" s="127">
        <f t="shared" si="12"/>
        <v>0</v>
      </c>
      <c r="AD15" s="359"/>
      <c r="AE15" s="180" t="s">
        <v>218</v>
      </c>
      <c r="AF15" s="119">
        <v>245</v>
      </c>
      <c r="AG15" s="147"/>
      <c r="AH15" s="147"/>
      <c r="AI15" s="148"/>
      <c r="AJ15" s="122">
        <v>245</v>
      </c>
      <c r="AK15" s="322">
        <v>245</v>
      </c>
      <c r="AL15" s="270"/>
      <c r="AM15" s="268"/>
      <c r="AN15" s="193"/>
      <c r="AO15" s="209"/>
      <c r="AP15" s="202"/>
      <c r="AR15" s="314">
        <f t="shared" si="13"/>
        <v>0</v>
      </c>
      <c r="AS15" s="383">
        <f t="shared" si="7"/>
        <v>245</v>
      </c>
      <c r="AT15" s="384">
        <f t="shared" si="7"/>
        <v>245</v>
      </c>
    </row>
    <row r="16" spans="1:46" ht="58.5" customHeight="1">
      <c r="A16" s="112">
        <v>9</v>
      </c>
      <c r="B16" s="6"/>
      <c r="C16" s="67" t="s">
        <v>2</v>
      </c>
      <c r="D16" s="46" t="s">
        <v>133</v>
      </c>
      <c r="E16" s="47" t="s">
        <v>105</v>
      </c>
      <c r="F16" s="47" t="s">
        <v>98</v>
      </c>
      <c r="G16" s="48">
        <v>1</v>
      </c>
      <c r="H16" s="47" t="s">
        <v>98</v>
      </c>
      <c r="I16" s="47"/>
      <c r="J16" s="47"/>
      <c r="K16" s="49">
        <v>3</v>
      </c>
      <c r="L16" s="49">
        <v>1</v>
      </c>
      <c r="M16" s="49"/>
      <c r="N16" s="49"/>
      <c r="O16" s="49">
        <v>1</v>
      </c>
      <c r="P16" s="49">
        <v>1</v>
      </c>
      <c r="Q16" s="375">
        <f t="shared" si="9"/>
        <v>4814</v>
      </c>
      <c r="R16" s="424">
        <v>4814</v>
      </c>
      <c r="S16" s="379"/>
      <c r="T16" s="263"/>
      <c r="U16" s="375"/>
      <c r="V16" s="295">
        <f t="shared" si="10"/>
        <v>0</v>
      </c>
      <c r="W16" s="291" t="s">
        <v>227</v>
      </c>
      <c r="X16" s="119">
        <v>4700</v>
      </c>
      <c r="Y16" s="267">
        <v>4700</v>
      </c>
      <c r="Z16" s="267">
        <v>4700</v>
      </c>
      <c r="AA16" s="119">
        <v>4700</v>
      </c>
      <c r="AB16" s="119">
        <f t="shared" si="11"/>
        <v>0</v>
      </c>
      <c r="AC16" s="127">
        <f t="shared" si="12"/>
        <v>-114</v>
      </c>
      <c r="AD16" s="360"/>
      <c r="AE16" s="238" t="s">
        <v>220</v>
      </c>
      <c r="AF16" s="153"/>
      <c r="AG16" s="147"/>
      <c r="AH16" s="147"/>
      <c r="AI16" s="162">
        <v>4700</v>
      </c>
      <c r="AJ16" s="268">
        <v>4700</v>
      </c>
      <c r="AK16" s="182">
        <v>4700</v>
      </c>
      <c r="AL16" s="270"/>
      <c r="AM16" s="280"/>
      <c r="AN16" s="193"/>
      <c r="AO16" s="208"/>
      <c r="AP16" s="324"/>
      <c r="AR16" s="314">
        <f t="shared" si="13"/>
        <v>0</v>
      </c>
      <c r="AS16" s="383">
        <f t="shared" si="7"/>
        <v>4700</v>
      </c>
      <c r="AT16" s="384">
        <f t="shared" si="7"/>
        <v>4700</v>
      </c>
    </row>
    <row r="17" spans="1:46" ht="51" customHeight="1">
      <c r="A17" s="113">
        <v>10</v>
      </c>
      <c r="B17" s="6"/>
      <c r="C17" s="7" t="s">
        <v>2</v>
      </c>
      <c r="D17" s="11" t="s">
        <v>134</v>
      </c>
      <c r="E17" s="12" t="s">
        <v>154</v>
      </c>
      <c r="F17" s="12" t="s">
        <v>69</v>
      </c>
      <c r="G17" s="14">
        <v>5</v>
      </c>
      <c r="H17" s="12" t="s">
        <v>70</v>
      </c>
      <c r="I17" s="12"/>
      <c r="J17" s="12"/>
      <c r="K17" s="13">
        <v>5</v>
      </c>
      <c r="L17" s="13">
        <v>1</v>
      </c>
      <c r="M17" s="13">
        <v>1</v>
      </c>
      <c r="N17" s="13">
        <v>1</v>
      </c>
      <c r="O17" s="13">
        <v>1</v>
      </c>
      <c r="P17" s="13">
        <f>K17-SUM(L17:O17)</f>
        <v>1</v>
      </c>
      <c r="Q17" s="435">
        <f t="shared" si="9"/>
        <v>8160</v>
      </c>
      <c r="R17" s="436">
        <v>8160</v>
      </c>
      <c r="S17" s="379"/>
      <c r="T17" s="263"/>
      <c r="U17" s="375"/>
      <c r="V17" s="295">
        <f t="shared" si="10"/>
        <v>0</v>
      </c>
      <c r="W17" s="289" t="s">
        <v>211</v>
      </c>
      <c r="X17" s="119"/>
      <c r="Y17" s="267">
        <v>4140</v>
      </c>
      <c r="Z17" s="267">
        <v>4140</v>
      </c>
      <c r="AA17" s="119">
        <v>8160</v>
      </c>
      <c r="AB17" s="119">
        <f t="shared" si="11"/>
        <v>-4020</v>
      </c>
      <c r="AC17" s="263">
        <f t="shared" si="12"/>
        <v>-4020</v>
      </c>
      <c r="AD17" s="355" t="s">
        <v>285</v>
      </c>
      <c r="AE17" s="239" t="s">
        <v>220</v>
      </c>
      <c r="AF17" s="163">
        <v>8160</v>
      </c>
      <c r="AG17" s="147"/>
      <c r="AH17" s="151"/>
      <c r="AI17" s="148"/>
      <c r="AJ17" s="267">
        <v>4140</v>
      </c>
      <c r="AK17" s="322">
        <v>4140</v>
      </c>
      <c r="AL17" s="270"/>
      <c r="AM17" s="268"/>
      <c r="AN17" s="193"/>
      <c r="AO17" s="209"/>
      <c r="AP17" s="202"/>
      <c r="AR17" s="314">
        <f t="shared" si="13"/>
        <v>0</v>
      </c>
      <c r="AS17" s="383">
        <f t="shared" si="7"/>
        <v>4140</v>
      </c>
      <c r="AT17" s="384">
        <f t="shared" si="7"/>
        <v>4140</v>
      </c>
    </row>
    <row r="18" spans="1:46" ht="81" customHeight="1">
      <c r="A18" s="114">
        <v>11</v>
      </c>
      <c r="B18" s="15" t="s">
        <v>1</v>
      </c>
      <c r="C18" s="16" t="e">
        <f>+C17+1</f>
        <v>#VALUE!</v>
      </c>
      <c r="D18" s="11" t="s">
        <v>62</v>
      </c>
      <c r="E18" s="12" t="s">
        <v>155</v>
      </c>
      <c r="F18" s="12" t="s">
        <v>63</v>
      </c>
      <c r="G18" s="14">
        <v>20</v>
      </c>
      <c r="H18" s="12" t="s">
        <v>64</v>
      </c>
      <c r="I18" s="12"/>
      <c r="J18" s="12"/>
      <c r="K18" s="13">
        <v>3</v>
      </c>
      <c r="L18" s="13">
        <v>1</v>
      </c>
      <c r="M18" s="13"/>
      <c r="N18" s="13"/>
      <c r="O18" s="13">
        <v>1</v>
      </c>
      <c r="P18" s="13">
        <f>K18-SUM(L18:O18)</f>
        <v>1</v>
      </c>
      <c r="Q18" s="231">
        <f t="shared" si="9"/>
        <v>78414</v>
      </c>
      <c r="R18" s="301">
        <v>78414</v>
      </c>
      <c r="S18" s="379"/>
      <c r="T18" s="263"/>
      <c r="U18" s="375"/>
      <c r="V18" s="295">
        <f t="shared" si="10"/>
        <v>0</v>
      </c>
      <c r="W18" s="289" t="s">
        <v>211</v>
      </c>
      <c r="X18" s="119">
        <v>6000</v>
      </c>
      <c r="Y18" s="267">
        <v>6000</v>
      </c>
      <c r="Z18" s="267">
        <v>6000</v>
      </c>
      <c r="AA18" s="119">
        <v>40000</v>
      </c>
      <c r="AB18" s="119">
        <f t="shared" si="11"/>
        <v>-34000</v>
      </c>
      <c r="AC18" s="130">
        <f t="shared" si="12"/>
        <v>-72414</v>
      </c>
      <c r="AD18" s="355" t="s">
        <v>286</v>
      </c>
      <c r="AE18" s="239" t="s">
        <v>220</v>
      </c>
      <c r="AF18" s="163">
        <v>40000</v>
      </c>
      <c r="AG18" s="147"/>
      <c r="AH18" s="151"/>
      <c r="AI18" s="148"/>
      <c r="AJ18" s="322">
        <v>6000</v>
      </c>
      <c r="AK18" s="322">
        <v>6000</v>
      </c>
      <c r="AL18" s="270"/>
      <c r="AM18" s="268"/>
      <c r="AN18" s="193"/>
      <c r="AO18" s="209"/>
      <c r="AP18" s="202"/>
      <c r="AR18" s="314">
        <f t="shared" si="13"/>
        <v>0</v>
      </c>
      <c r="AS18" s="383">
        <f t="shared" si="7"/>
        <v>6000</v>
      </c>
      <c r="AT18" s="384">
        <f t="shared" si="7"/>
        <v>6000</v>
      </c>
    </row>
    <row r="19" spans="1:46" ht="117.75" customHeight="1">
      <c r="A19" s="114">
        <v>12</v>
      </c>
      <c r="B19" s="3" t="s">
        <v>3</v>
      </c>
      <c r="C19" s="17">
        <v>17</v>
      </c>
      <c r="D19" s="11" t="s">
        <v>72</v>
      </c>
      <c r="E19" s="12" t="s">
        <v>151</v>
      </c>
      <c r="F19" s="8" t="s">
        <v>73</v>
      </c>
      <c r="G19" s="9">
        <v>56</v>
      </c>
      <c r="H19" s="8" t="s">
        <v>74</v>
      </c>
      <c r="I19" s="8"/>
      <c r="J19" s="8"/>
      <c r="K19" s="10">
        <v>2</v>
      </c>
      <c r="L19" s="10"/>
      <c r="M19" s="10">
        <v>1</v>
      </c>
      <c r="N19" s="10"/>
      <c r="O19" s="10"/>
      <c r="P19" s="10">
        <v>1</v>
      </c>
      <c r="Q19" s="375">
        <f t="shared" si="9"/>
        <v>67625</v>
      </c>
      <c r="R19" s="424">
        <v>67625</v>
      </c>
      <c r="S19" s="379"/>
      <c r="T19" s="263"/>
      <c r="U19" s="375"/>
      <c r="V19" s="295">
        <f t="shared" si="10"/>
        <v>0</v>
      </c>
      <c r="W19" s="289" t="s">
        <v>211</v>
      </c>
      <c r="X19" s="119">
        <v>67625</v>
      </c>
      <c r="Y19" s="267">
        <v>67625</v>
      </c>
      <c r="Z19" s="267">
        <v>67625</v>
      </c>
      <c r="AA19" s="119">
        <v>67625</v>
      </c>
      <c r="AB19" s="119">
        <f t="shared" si="11"/>
        <v>0</v>
      </c>
      <c r="AC19" s="127">
        <f t="shared" si="12"/>
        <v>0</v>
      </c>
      <c r="AD19" s="355"/>
      <c r="AE19" s="239" t="s">
        <v>221</v>
      </c>
      <c r="AF19" s="163">
        <v>67625</v>
      </c>
      <c r="AG19" s="147"/>
      <c r="AH19" s="151"/>
      <c r="AI19" s="148"/>
      <c r="AJ19" s="182">
        <v>67625</v>
      </c>
      <c r="AK19" s="411">
        <v>67625</v>
      </c>
      <c r="AL19" s="270"/>
      <c r="AM19" s="268"/>
      <c r="AN19" s="193"/>
      <c r="AO19" s="209"/>
      <c r="AP19" s="202"/>
      <c r="AR19" s="314">
        <f t="shared" si="13"/>
        <v>0</v>
      </c>
      <c r="AS19" s="383">
        <f t="shared" si="7"/>
        <v>67625</v>
      </c>
      <c r="AT19" s="384">
        <f t="shared" si="7"/>
        <v>67625</v>
      </c>
    </row>
    <row r="20" spans="1:46" ht="60" customHeight="1">
      <c r="A20" s="114">
        <v>13</v>
      </c>
      <c r="B20" s="3" t="s">
        <v>3</v>
      </c>
      <c r="C20" s="17" t="e">
        <f>+C21+1</f>
        <v>#REF!</v>
      </c>
      <c r="D20" s="18" t="s">
        <v>75</v>
      </c>
      <c r="E20" s="12" t="s">
        <v>168</v>
      </c>
      <c r="F20" s="8" t="s">
        <v>76</v>
      </c>
      <c r="G20" s="9">
        <v>1</v>
      </c>
      <c r="H20" s="8" t="s">
        <v>76</v>
      </c>
      <c r="I20" s="8"/>
      <c r="J20" s="8"/>
      <c r="K20" s="10">
        <v>2</v>
      </c>
      <c r="L20" s="10"/>
      <c r="M20" s="10">
        <v>1</v>
      </c>
      <c r="N20" s="10"/>
      <c r="O20" s="10"/>
      <c r="P20" s="10">
        <v>1</v>
      </c>
      <c r="Q20" s="435">
        <f t="shared" si="9"/>
        <v>3275</v>
      </c>
      <c r="R20" s="436">
        <v>3275</v>
      </c>
      <c r="S20" s="303"/>
      <c r="T20" s="263"/>
      <c r="U20" s="375"/>
      <c r="V20" s="295">
        <f t="shared" si="10"/>
        <v>0</v>
      </c>
      <c r="W20" s="289" t="s">
        <v>211</v>
      </c>
      <c r="X20" s="119">
        <v>0</v>
      </c>
      <c r="Y20" s="267">
        <v>3275</v>
      </c>
      <c r="Z20" s="267">
        <v>3275</v>
      </c>
      <c r="AA20" s="119">
        <v>3275</v>
      </c>
      <c r="AB20" s="119">
        <f t="shared" si="11"/>
        <v>0</v>
      </c>
      <c r="AC20" s="127">
        <f t="shared" si="12"/>
        <v>0</v>
      </c>
      <c r="AD20" s="361"/>
      <c r="AE20" s="239" t="s">
        <v>221</v>
      </c>
      <c r="AF20" s="153">
        <v>3275</v>
      </c>
      <c r="AG20" s="147"/>
      <c r="AH20" s="151"/>
      <c r="AI20" s="162"/>
      <c r="AJ20" s="182">
        <v>3275</v>
      </c>
      <c r="AK20" s="338">
        <v>3275</v>
      </c>
      <c r="AL20" s="270"/>
      <c r="AM20" s="268"/>
      <c r="AN20" s="193"/>
      <c r="AO20" s="208"/>
      <c r="AP20" s="203"/>
      <c r="AR20" s="314">
        <f t="shared" si="13"/>
        <v>0</v>
      </c>
      <c r="AS20" s="383">
        <f t="shared" si="7"/>
        <v>3275</v>
      </c>
      <c r="AT20" s="384">
        <f t="shared" si="7"/>
        <v>3275</v>
      </c>
    </row>
    <row r="21" spans="1:46" ht="75.75" customHeight="1">
      <c r="A21" s="112">
        <v>14</v>
      </c>
      <c r="B21" s="15" t="s">
        <v>1</v>
      </c>
      <c r="C21" s="16" t="e">
        <f>+#REF!+1</f>
        <v>#REF!</v>
      </c>
      <c r="D21" s="18" t="s">
        <v>77</v>
      </c>
      <c r="E21" s="12" t="s">
        <v>159</v>
      </c>
      <c r="F21" s="12" t="s">
        <v>78</v>
      </c>
      <c r="G21" s="19">
        <v>1</v>
      </c>
      <c r="H21" s="12" t="s">
        <v>78</v>
      </c>
      <c r="I21" s="12"/>
      <c r="J21" s="12"/>
      <c r="K21" s="20">
        <v>1</v>
      </c>
      <c r="L21" s="13"/>
      <c r="M21" s="13"/>
      <c r="N21" s="13">
        <v>1</v>
      </c>
      <c r="O21" s="13"/>
      <c r="P21" s="13">
        <f>K21-SUM(L21:O21)</f>
        <v>0</v>
      </c>
      <c r="Q21" s="230">
        <f t="shared" si="9"/>
        <v>8250</v>
      </c>
      <c r="R21" s="300">
        <v>8250</v>
      </c>
      <c r="S21" s="379"/>
      <c r="T21" s="263"/>
      <c r="U21" s="375"/>
      <c r="V21" s="295">
        <f t="shared" si="10"/>
        <v>0</v>
      </c>
      <c r="W21" s="289" t="s">
        <v>211</v>
      </c>
      <c r="X21" s="119">
        <v>0</v>
      </c>
      <c r="Y21" s="267">
        <v>8250</v>
      </c>
      <c r="Z21" s="267">
        <v>9750</v>
      </c>
      <c r="AA21" s="119">
        <v>8250</v>
      </c>
      <c r="AB21" s="119">
        <f t="shared" si="11"/>
        <v>0</v>
      </c>
      <c r="AC21" s="127">
        <f t="shared" si="12"/>
        <v>0</v>
      </c>
      <c r="AD21" s="355"/>
      <c r="AE21" s="239" t="s">
        <v>222</v>
      </c>
      <c r="AF21" s="163">
        <v>8250</v>
      </c>
      <c r="AG21" s="147"/>
      <c r="AH21" s="151"/>
      <c r="AI21" s="148"/>
      <c r="AJ21" s="182">
        <v>8250</v>
      </c>
      <c r="AK21" s="412">
        <v>9750</v>
      </c>
      <c r="AL21" s="270"/>
      <c r="AM21" s="268"/>
      <c r="AN21" s="193"/>
      <c r="AO21" s="209"/>
      <c r="AP21" s="202"/>
      <c r="AR21" s="314">
        <f t="shared" si="13"/>
        <v>0</v>
      </c>
      <c r="AS21" s="383">
        <f t="shared" si="7"/>
        <v>8250</v>
      </c>
      <c r="AT21" s="384">
        <f t="shared" si="7"/>
        <v>9750</v>
      </c>
    </row>
    <row r="22" spans="1:46" ht="87.75" customHeight="1">
      <c r="A22" s="116" t="s">
        <v>179</v>
      </c>
      <c r="B22" s="63"/>
      <c r="C22" s="64" t="s">
        <v>2</v>
      </c>
      <c r="D22" s="327" t="s">
        <v>169</v>
      </c>
      <c r="E22" s="62" t="s">
        <v>177</v>
      </c>
      <c r="F22" s="62" t="s">
        <v>71</v>
      </c>
      <c r="G22" s="65">
        <v>2</v>
      </c>
      <c r="H22" s="62" t="s">
        <v>71</v>
      </c>
      <c r="I22" s="62" t="s">
        <v>125</v>
      </c>
      <c r="J22" s="62"/>
      <c r="K22" s="66">
        <v>4</v>
      </c>
      <c r="L22" s="66"/>
      <c r="M22" s="66"/>
      <c r="N22" s="66"/>
      <c r="O22" s="66">
        <v>1</v>
      </c>
      <c r="P22" s="66">
        <f>K22-SUM(L22:O22)</f>
        <v>3</v>
      </c>
      <c r="Q22" s="230">
        <f t="shared" si="9"/>
        <v>38107</v>
      </c>
      <c r="R22" s="300">
        <v>38107</v>
      </c>
      <c r="S22" s="379"/>
      <c r="T22" s="263"/>
      <c r="U22" s="375"/>
      <c r="V22" s="295">
        <f t="shared" si="10"/>
        <v>0</v>
      </c>
      <c r="W22" s="289" t="s">
        <v>211</v>
      </c>
      <c r="X22" s="119">
        <v>38107</v>
      </c>
      <c r="Y22" s="267">
        <v>38107</v>
      </c>
      <c r="Z22" s="267">
        <v>38107</v>
      </c>
      <c r="AA22" s="119">
        <v>38107</v>
      </c>
      <c r="AB22" s="119">
        <f t="shared" si="11"/>
        <v>0</v>
      </c>
      <c r="AC22" s="263">
        <f t="shared" si="12"/>
        <v>0</v>
      </c>
      <c r="AD22" s="355"/>
      <c r="AE22" s="239" t="s">
        <v>223</v>
      </c>
      <c r="AF22" s="163">
        <v>38107</v>
      </c>
      <c r="AG22" s="147"/>
      <c r="AH22" s="151"/>
      <c r="AI22" s="148"/>
      <c r="AJ22" s="182">
        <v>38107</v>
      </c>
      <c r="AK22" s="346">
        <v>38107</v>
      </c>
      <c r="AL22" s="270"/>
      <c r="AM22" s="268"/>
      <c r="AN22" s="280"/>
      <c r="AO22" s="209"/>
      <c r="AP22" s="202"/>
      <c r="AR22" s="314">
        <f t="shared" si="13"/>
        <v>0</v>
      </c>
      <c r="AS22" s="383">
        <f t="shared" si="7"/>
        <v>38107</v>
      </c>
      <c r="AT22" s="384">
        <f t="shared" si="7"/>
        <v>38107</v>
      </c>
    </row>
    <row r="23" spans="1:46" ht="87.75" customHeight="1">
      <c r="A23" s="112" t="s">
        <v>180</v>
      </c>
      <c r="B23" s="6"/>
      <c r="C23" s="136"/>
      <c r="D23" s="317"/>
      <c r="E23" s="47" t="s">
        <v>178</v>
      </c>
      <c r="F23" s="47"/>
      <c r="G23" s="48"/>
      <c r="H23" s="47"/>
      <c r="I23" s="47"/>
      <c r="J23" s="47"/>
      <c r="K23" s="49"/>
      <c r="L23" s="49"/>
      <c r="M23" s="49"/>
      <c r="N23" s="49"/>
      <c r="O23" s="49"/>
      <c r="P23" s="49"/>
      <c r="Q23" s="230">
        <f t="shared" si="9"/>
        <v>416</v>
      </c>
      <c r="R23" s="300">
        <v>416</v>
      </c>
      <c r="S23" s="379"/>
      <c r="T23" s="263"/>
      <c r="U23" s="375"/>
      <c r="V23" s="295">
        <f t="shared" si="10"/>
        <v>0</v>
      </c>
      <c r="W23" s="289" t="s">
        <v>211</v>
      </c>
      <c r="X23" s="119">
        <v>0</v>
      </c>
      <c r="Y23" s="267">
        <v>416</v>
      </c>
      <c r="Z23" s="267">
        <v>416</v>
      </c>
      <c r="AA23" s="119">
        <v>416</v>
      </c>
      <c r="AB23" s="119">
        <f t="shared" si="11"/>
        <v>0</v>
      </c>
      <c r="AC23" s="127">
        <f t="shared" si="12"/>
        <v>0</v>
      </c>
      <c r="AD23" s="362"/>
      <c r="AE23" s="238" t="s">
        <v>223</v>
      </c>
      <c r="AF23" s="163">
        <v>416</v>
      </c>
      <c r="AG23" s="147"/>
      <c r="AH23" s="151"/>
      <c r="AI23" s="148"/>
      <c r="AJ23" s="182">
        <v>416</v>
      </c>
      <c r="AK23" s="346">
        <v>416</v>
      </c>
      <c r="AL23" s="270"/>
      <c r="AM23" s="268"/>
      <c r="AN23" s="193"/>
      <c r="AO23" s="209"/>
      <c r="AP23" s="202"/>
      <c r="AR23" s="314">
        <f t="shared" si="13"/>
        <v>0</v>
      </c>
      <c r="AS23" s="383">
        <f t="shared" si="7"/>
        <v>416</v>
      </c>
      <c r="AT23" s="384">
        <f t="shared" si="7"/>
        <v>416</v>
      </c>
    </row>
    <row r="24" spans="1:46" ht="87.75" customHeight="1">
      <c r="A24" s="114" t="s">
        <v>181</v>
      </c>
      <c r="B24" s="21"/>
      <c r="C24" s="37" t="s">
        <v>6</v>
      </c>
      <c r="D24" s="45" t="s">
        <v>135</v>
      </c>
      <c r="E24" s="12" t="s">
        <v>185</v>
      </c>
      <c r="F24" s="12" t="s">
        <v>122</v>
      </c>
      <c r="G24" s="14">
        <v>3</v>
      </c>
      <c r="H24" s="12" t="s">
        <v>123</v>
      </c>
      <c r="I24" s="12" t="s">
        <v>124</v>
      </c>
      <c r="J24" s="12" t="s">
        <v>125</v>
      </c>
      <c r="K24" s="13">
        <v>4</v>
      </c>
      <c r="L24" s="13"/>
      <c r="M24" s="13"/>
      <c r="N24" s="13"/>
      <c r="O24" s="13">
        <v>1</v>
      </c>
      <c r="P24" s="13">
        <f>K24-SUM(L24:O24)</f>
        <v>3</v>
      </c>
      <c r="Q24" s="230">
        <f t="shared" si="9"/>
        <v>5640</v>
      </c>
      <c r="R24" s="300">
        <v>5640</v>
      </c>
      <c r="S24" s="379"/>
      <c r="T24" s="263"/>
      <c r="U24" s="375"/>
      <c r="V24" s="295">
        <f t="shared" si="10"/>
        <v>0</v>
      </c>
      <c r="W24" s="289" t="s">
        <v>211</v>
      </c>
      <c r="X24" s="119">
        <v>5640</v>
      </c>
      <c r="Y24" s="267">
        <v>5640</v>
      </c>
      <c r="Z24" s="267">
        <v>5640</v>
      </c>
      <c r="AA24" s="119">
        <v>5640</v>
      </c>
      <c r="AB24" s="119">
        <f t="shared" si="11"/>
        <v>0</v>
      </c>
      <c r="AC24" s="127">
        <f t="shared" si="12"/>
        <v>0</v>
      </c>
      <c r="AD24" s="355"/>
      <c r="AE24" s="239" t="s">
        <v>223</v>
      </c>
      <c r="AF24" s="163">
        <v>5640</v>
      </c>
      <c r="AG24" s="147"/>
      <c r="AH24" s="151"/>
      <c r="AI24" s="148"/>
      <c r="AJ24" s="182">
        <v>5640</v>
      </c>
      <c r="AK24" s="346">
        <v>5640</v>
      </c>
      <c r="AL24" s="270"/>
      <c r="AM24" s="268"/>
      <c r="AN24" s="280"/>
      <c r="AO24" s="209"/>
      <c r="AP24" s="202"/>
      <c r="AR24" s="314">
        <f t="shared" si="13"/>
        <v>0</v>
      </c>
      <c r="AS24" s="383">
        <f t="shared" si="7"/>
        <v>5640</v>
      </c>
      <c r="AT24" s="384">
        <f t="shared" si="7"/>
        <v>5640</v>
      </c>
    </row>
    <row r="25" spans="1:46" ht="87.75" customHeight="1">
      <c r="A25" s="117" t="s">
        <v>182</v>
      </c>
      <c r="B25" s="21"/>
      <c r="C25" s="37"/>
      <c r="D25" s="45"/>
      <c r="E25" s="12" t="s">
        <v>186</v>
      </c>
      <c r="F25" s="12"/>
      <c r="G25" s="14"/>
      <c r="H25" s="12"/>
      <c r="I25" s="12"/>
      <c r="J25" s="12"/>
      <c r="K25" s="13"/>
      <c r="L25" s="13"/>
      <c r="M25" s="13"/>
      <c r="N25" s="13"/>
      <c r="O25" s="13"/>
      <c r="P25" s="13"/>
      <c r="Q25" s="232">
        <f t="shared" si="9"/>
        <v>7345</v>
      </c>
      <c r="R25" s="302">
        <v>7345</v>
      </c>
      <c r="S25" s="379"/>
      <c r="T25" s="263"/>
      <c r="U25" s="375"/>
      <c r="V25" s="295">
        <f t="shared" si="10"/>
        <v>0</v>
      </c>
      <c r="W25" s="289" t="s">
        <v>211</v>
      </c>
      <c r="X25" s="119">
        <v>7345</v>
      </c>
      <c r="Y25" s="267">
        <v>7345</v>
      </c>
      <c r="Z25" s="267">
        <v>7345</v>
      </c>
      <c r="AA25" s="119">
        <v>7345</v>
      </c>
      <c r="AB25" s="119">
        <f t="shared" si="11"/>
        <v>0</v>
      </c>
      <c r="AC25" s="127">
        <f t="shared" si="12"/>
        <v>0</v>
      </c>
      <c r="AD25" s="355"/>
      <c r="AE25" s="239" t="s">
        <v>223</v>
      </c>
      <c r="AF25" s="163">
        <v>7345</v>
      </c>
      <c r="AG25" s="147"/>
      <c r="AH25" s="151"/>
      <c r="AI25" s="148"/>
      <c r="AJ25" s="182">
        <v>7345</v>
      </c>
      <c r="AK25" s="346">
        <v>7345</v>
      </c>
      <c r="AL25" s="270"/>
      <c r="AM25" s="268"/>
      <c r="AN25" s="280"/>
      <c r="AO25" s="209"/>
      <c r="AP25" s="202"/>
      <c r="AR25" s="314">
        <f t="shared" si="13"/>
        <v>0</v>
      </c>
      <c r="AS25" s="383">
        <f t="shared" si="7"/>
        <v>7345</v>
      </c>
      <c r="AT25" s="384">
        <f t="shared" si="7"/>
        <v>7345</v>
      </c>
    </row>
    <row r="26" spans="1:46" ht="101.25" customHeight="1">
      <c r="A26" s="117" t="s">
        <v>183</v>
      </c>
      <c r="B26" s="21"/>
      <c r="C26" s="37"/>
      <c r="D26" s="45"/>
      <c r="E26" s="12" t="s">
        <v>187</v>
      </c>
      <c r="F26" s="12"/>
      <c r="G26" s="14"/>
      <c r="H26" s="12"/>
      <c r="I26" s="12"/>
      <c r="J26" s="12"/>
      <c r="K26" s="13"/>
      <c r="L26" s="13"/>
      <c r="M26" s="13"/>
      <c r="N26" s="13"/>
      <c r="O26" s="13"/>
      <c r="P26" s="13"/>
      <c r="Q26" s="228">
        <f t="shared" si="9"/>
        <v>2080</v>
      </c>
      <c r="R26" s="299">
        <v>2080</v>
      </c>
      <c r="S26" s="379"/>
      <c r="T26" s="263"/>
      <c r="U26" s="375"/>
      <c r="V26" s="295">
        <f t="shared" si="10"/>
        <v>0</v>
      </c>
      <c r="W26" s="289" t="s">
        <v>211</v>
      </c>
      <c r="X26" s="267">
        <v>2080</v>
      </c>
      <c r="Y26" s="267">
        <v>2080</v>
      </c>
      <c r="Z26" s="267">
        <v>2080</v>
      </c>
      <c r="AA26" s="119">
        <v>2080</v>
      </c>
      <c r="AB26" s="119">
        <f t="shared" si="11"/>
        <v>0</v>
      </c>
      <c r="AC26" s="127">
        <f t="shared" si="12"/>
        <v>0</v>
      </c>
      <c r="AD26" s="355"/>
      <c r="AE26" s="239" t="s">
        <v>223</v>
      </c>
      <c r="AF26" s="163">
        <v>2080</v>
      </c>
      <c r="AG26" s="147"/>
      <c r="AH26" s="151"/>
      <c r="AI26" s="148"/>
      <c r="AJ26" s="182">
        <v>2080</v>
      </c>
      <c r="AK26" s="346">
        <v>2080</v>
      </c>
      <c r="AL26" s="270"/>
      <c r="AM26" s="268"/>
      <c r="AN26" s="193"/>
      <c r="AO26" s="209"/>
      <c r="AP26" s="202"/>
      <c r="AR26" s="314">
        <f t="shared" si="13"/>
        <v>0</v>
      </c>
      <c r="AS26" s="383">
        <f t="shared" si="7"/>
        <v>2080</v>
      </c>
      <c r="AT26" s="384">
        <f t="shared" si="7"/>
        <v>2080</v>
      </c>
    </row>
    <row r="27" spans="1:46" ht="90" customHeight="1">
      <c r="A27" s="117" t="s">
        <v>184</v>
      </c>
      <c r="B27" s="21"/>
      <c r="C27" s="37"/>
      <c r="D27" s="45"/>
      <c r="E27" s="12" t="s">
        <v>188</v>
      </c>
      <c r="F27" s="12"/>
      <c r="G27" s="14"/>
      <c r="H27" s="12"/>
      <c r="I27" s="12"/>
      <c r="J27" s="12"/>
      <c r="K27" s="13"/>
      <c r="L27" s="13"/>
      <c r="M27" s="13"/>
      <c r="N27" s="13"/>
      <c r="O27" s="13"/>
      <c r="P27" s="13"/>
      <c r="Q27" s="228">
        <f t="shared" si="9"/>
        <v>27150</v>
      </c>
      <c r="R27" s="299">
        <v>27150</v>
      </c>
      <c r="S27" s="379"/>
      <c r="T27" s="263"/>
      <c r="U27" s="375"/>
      <c r="V27" s="295">
        <f t="shared" si="10"/>
        <v>0</v>
      </c>
      <c r="W27" s="289" t="s">
        <v>211</v>
      </c>
      <c r="X27" s="119">
        <v>27150</v>
      </c>
      <c r="Y27" s="267">
        <v>27150</v>
      </c>
      <c r="Z27" s="267">
        <v>27150</v>
      </c>
      <c r="AA27" s="119">
        <v>27150</v>
      </c>
      <c r="AB27" s="119">
        <f t="shared" si="11"/>
        <v>0</v>
      </c>
      <c r="AC27" s="127">
        <f t="shared" si="12"/>
        <v>0</v>
      </c>
      <c r="AD27" s="355"/>
      <c r="AE27" s="239" t="s">
        <v>223</v>
      </c>
      <c r="AF27" s="163">
        <v>27150</v>
      </c>
      <c r="AG27" s="147"/>
      <c r="AH27" s="151"/>
      <c r="AI27" s="148"/>
      <c r="AJ27" s="182">
        <v>27150</v>
      </c>
      <c r="AK27" s="346">
        <v>27150</v>
      </c>
      <c r="AL27" s="270"/>
      <c r="AM27" s="270"/>
      <c r="AN27" s="193"/>
      <c r="AO27" s="209"/>
      <c r="AP27" s="202"/>
      <c r="AR27" s="314">
        <f t="shared" si="13"/>
        <v>0</v>
      </c>
      <c r="AS27" s="383">
        <f t="shared" si="7"/>
        <v>27150</v>
      </c>
      <c r="AT27" s="384">
        <f t="shared" si="7"/>
        <v>27150</v>
      </c>
    </row>
    <row r="28" spans="1:46" ht="101.25" customHeight="1">
      <c r="A28" s="117" t="s">
        <v>191</v>
      </c>
      <c r="B28" s="21"/>
      <c r="C28" s="37"/>
      <c r="D28" s="45"/>
      <c r="E28" s="12" t="s">
        <v>189</v>
      </c>
      <c r="F28" s="12"/>
      <c r="G28" s="14"/>
      <c r="H28" s="12"/>
      <c r="I28" s="12"/>
      <c r="J28" s="12"/>
      <c r="K28" s="13"/>
      <c r="L28" s="13"/>
      <c r="M28" s="13"/>
      <c r="N28" s="13"/>
      <c r="O28" s="13"/>
      <c r="P28" s="13"/>
      <c r="Q28" s="228">
        <f t="shared" si="9"/>
        <v>1035</v>
      </c>
      <c r="R28" s="299">
        <v>1035</v>
      </c>
      <c r="S28" s="379"/>
      <c r="T28" s="263"/>
      <c r="U28" s="375"/>
      <c r="V28" s="295">
        <f t="shared" si="10"/>
        <v>0</v>
      </c>
      <c r="W28" s="289" t="s">
        <v>211</v>
      </c>
      <c r="X28" s="119">
        <v>1035</v>
      </c>
      <c r="Y28" s="267">
        <v>1035</v>
      </c>
      <c r="Z28" s="267">
        <v>1035</v>
      </c>
      <c r="AA28" s="119">
        <v>1035</v>
      </c>
      <c r="AB28" s="119">
        <f t="shared" si="11"/>
        <v>0</v>
      </c>
      <c r="AC28" s="127">
        <f t="shared" si="12"/>
        <v>0</v>
      </c>
      <c r="AD28" s="355"/>
      <c r="AE28" s="239" t="s">
        <v>223</v>
      </c>
      <c r="AF28" s="163">
        <v>1035</v>
      </c>
      <c r="AG28" s="147"/>
      <c r="AH28" s="151"/>
      <c r="AI28" s="148"/>
      <c r="AJ28" s="268">
        <v>1035</v>
      </c>
      <c r="AK28" s="346">
        <v>1035</v>
      </c>
      <c r="AL28" s="270"/>
      <c r="AM28" s="268"/>
      <c r="AN28" s="280"/>
      <c r="AO28" s="209"/>
      <c r="AP28" s="280"/>
      <c r="AR28" s="314">
        <f t="shared" si="13"/>
        <v>0</v>
      </c>
      <c r="AS28" s="383">
        <f t="shared" si="7"/>
        <v>1035</v>
      </c>
      <c r="AT28" s="384">
        <f t="shared" si="7"/>
        <v>1035</v>
      </c>
    </row>
    <row r="29" spans="1:46" ht="39.75" customHeight="1">
      <c r="A29" s="114" t="s">
        <v>192</v>
      </c>
      <c r="B29" s="21"/>
      <c r="C29" s="135"/>
      <c r="D29" s="18"/>
      <c r="E29" s="12" t="s">
        <v>190</v>
      </c>
      <c r="F29" s="12"/>
      <c r="G29" s="14"/>
      <c r="H29" s="12"/>
      <c r="I29" s="12"/>
      <c r="J29" s="12"/>
      <c r="K29" s="13"/>
      <c r="L29" s="13"/>
      <c r="M29" s="13"/>
      <c r="N29" s="13"/>
      <c r="O29" s="13"/>
      <c r="P29" s="13"/>
      <c r="Q29" s="228">
        <f t="shared" si="9"/>
        <v>40800</v>
      </c>
      <c r="R29" s="299">
        <v>40800</v>
      </c>
      <c r="S29" s="379"/>
      <c r="T29" s="263"/>
      <c r="U29" s="375"/>
      <c r="V29" s="295">
        <f t="shared" si="10"/>
        <v>0</v>
      </c>
      <c r="W29" s="289" t="s">
        <v>211</v>
      </c>
      <c r="X29" s="119">
        <v>40800</v>
      </c>
      <c r="Y29" s="267">
        <v>40800</v>
      </c>
      <c r="Z29" s="267">
        <v>40800</v>
      </c>
      <c r="AA29" s="119">
        <v>40800</v>
      </c>
      <c r="AB29" s="119">
        <f t="shared" si="11"/>
        <v>0</v>
      </c>
      <c r="AC29" s="127">
        <f t="shared" si="12"/>
        <v>0</v>
      </c>
      <c r="AD29" s="355"/>
      <c r="AE29" s="239" t="s">
        <v>223</v>
      </c>
      <c r="AF29" s="163">
        <v>40800</v>
      </c>
      <c r="AG29" s="147"/>
      <c r="AH29" s="151"/>
      <c r="AI29" s="148"/>
      <c r="AJ29" s="268">
        <v>40800</v>
      </c>
      <c r="AK29" s="346">
        <v>40800</v>
      </c>
      <c r="AL29" s="270"/>
      <c r="AM29" s="268"/>
      <c r="AN29" s="193"/>
      <c r="AO29" s="209"/>
      <c r="AP29" s="280"/>
      <c r="AR29" s="314">
        <f t="shared" si="13"/>
        <v>0</v>
      </c>
      <c r="AS29" s="383">
        <f t="shared" si="7"/>
        <v>40800</v>
      </c>
      <c r="AT29" s="384">
        <f t="shared" si="7"/>
        <v>40800</v>
      </c>
    </row>
    <row r="30" spans="1:46" ht="97.5" customHeight="1">
      <c r="A30" s="114">
        <v>17</v>
      </c>
      <c r="B30" s="15" t="s">
        <v>1</v>
      </c>
      <c r="C30" s="16">
        <v>13</v>
      </c>
      <c r="D30" s="11" t="s">
        <v>90</v>
      </c>
      <c r="E30" s="12" t="s">
        <v>156</v>
      </c>
      <c r="F30" s="12" t="s">
        <v>57</v>
      </c>
      <c r="G30" s="14">
        <v>2</v>
      </c>
      <c r="H30" s="12" t="s">
        <v>58</v>
      </c>
      <c r="I30" s="12"/>
      <c r="J30" s="12"/>
      <c r="K30" s="13">
        <v>3</v>
      </c>
      <c r="L30" s="13">
        <v>1</v>
      </c>
      <c r="M30" s="13"/>
      <c r="N30" s="13"/>
      <c r="O30" s="13">
        <v>1</v>
      </c>
      <c r="P30" s="13">
        <f>K30-SUM(L30:O30)</f>
        <v>1</v>
      </c>
      <c r="Q30" s="230">
        <f t="shared" si="9"/>
        <v>4895</v>
      </c>
      <c r="R30" s="300">
        <v>4895</v>
      </c>
      <c r="S30" s="379"/>
      <c r="T30" s="263"/>
      <c r="U30" s="375"/>
      <c r="V30" s="295">
        <f t="shared" si="10"/>
        <v>0</v>
      </c>
      <c r="W30" s="289" t="s">
        <v>211</v>
      </c>
      <c r="X30" s="119">
        <v>4893</v>
      </c>
      <c r="Y30" s="267">
        <v>4893</v>
      </c>
      <c r="Z30" s="267">
        <v>4893</v>
      </c>
      <c r="AA30" s="119">
        <v>4893</v>
      </c>
      <c r="AB30" s="119">
        <f t="shared" si="11"/>
        <v>0</v>
      </c>
      <c r="AC30" s="127">
        <f t="shared" si="12"/>
        <v>-2</v>
      </c>
      <c r="AD30" s="355"/>
      <c r="AE30" s="239" t="s">
        <v>220</v>
      </c>
      <c r="AF30" s="163">
        <v>4893</v>
      </c>
      <c r="AG30" s="147"/>
      <c r="AH30" s="151"/>
      <c r="AI30" s="148"/>
      <c r="AJ30" s="322">
        <v>4893</v>
      </c>
      <c r="AK30" s="322">
        <v>4893</v>
      </c>
      <c r="AL30" s="270"/>
      <c r="AM30" s="268"/>
      <c r="AN30" s="193"/>
      <c r="AO30" s="209"/>
      <c r="AP30" s="202"/>
      <c r="AR30" s="314">
        <f t="shared" si="13"/>
        <v>0</v>
      </c>
      <c r="AS30" s="383">
        <f t="shared" si="7"/>
        <v>4893</v>
      </c>
      <c r="AT30" s="384">
        <f t="shared" si="7"/>
        <v>4893</v>
      </c>
    </row>
    <row r="31" spans="1:46" ht="88.5" customHeight="1">
      <c r="A31" s="114">
        <v>18</v>
      </c>
      <c r="B31" s="6"/>
      <c r="C31" s="39" t="s">
        <v>2</v>
      </c>
      <c r="D31" s="318" t="s">
        <v>136</v>
      </c>
      <c r="E31" s="12" t="s">
        <v>157</v>
      </c>
      <c r="F31" s="12" t="s">
        <v>58</v>
      </c>
      <c r="G31" s="14">
        <v>1</v>
      </c>
      <c r="H31" s="12" t="s">
        <v>58</v>
      </c>
      <c r="I31" s="12"/>
      <c r="J31" s="12"/>
      <c r="K31" s="13">
        <v>3</v>
      </c>
      <c r="L31" s="13">
        <v>1</v>
      </c>
      <c r="M31" s="13"/>
      <c r="N31" s="13"/>
      <c r="O31" s="13">
        <v>1</v>
      </c>
      <c r="P31" s="13">
        <f>K31-SUM(L31:O31)</f>
        <v>1</v>
      </c>
      <c r="Q31" s="230">
        <f t="shared" si="9"/>
        <v>2519</v>
      </c>
      <c r="R31" s="300">
        <v>2519</v>
      </c>
      <c r="S31" s="379"/>
      <c r="T31" s="263"/>
      <c r="U31" s="375"/>
      <c r="V31" s="295">
        <f t="shared" si="10"/>
        <v>0</v>
      </c>
      <c r="W31" s="289" t="s">
        <v>211</v>
      </c>
      <c r="X31" s="119">
        <v>2518</v>
      </c>
      <c r="Y31" s="267">
        <v>2518</v>
      </c>
      <c r="Z31" s="267">
        <v>2518</v>
      </c>
      <c r="AA31" s="119">
        <v>2518</v>
      </c>
      <c r="AB31" s="119">
        <f t="shared" si="11"/>
        <v>0</v>
      </c>
      <c r="AC31" s="127">
        <f t="shared" si="12"/>
        <v>-1</v>
      </c>
      <c r="AD31" s="355"/>
      <c r="AE31" s="239" t="s">
        <v>220</v>
      </c>
      <c r="AF31" s="163">
        <v>2518</v>
      </c>
      <c r="AG31" s="147"/>
      <c r="AH31" s="151"/>
      <c r="AI31" s="148"/>
      <c r="AJ31" s="267">
        <v>2518</v>
      </c>
      <c r="AK31" s="322">
        <v>2518</v>
      </c>
      <c r="AL31" s="270"/>
      <c r="AM31" s="268"/>
      <c r="AN31" s="193"/>
      <c r="AO31" s="209"/>
      <c r="AP31" s="202"/>
      <c r="AR31" s="314">
        <f t="shared" si="13"/>
        <v>0</v>
      </c>
      <c r="AS31" s="383">
        <f t="shared" si="7"/>
        <v>2518</v>
      </c>
      <c r="AT31" s="384">
        <f t="shared" si="7"/>
        <v>2518</v>
      </c>
    </row>
    <row r="32" spans="1:46" ht="136.5" customHeight="1" thickBot="1">
      <c r="A32" s="115">
        <v>19</v>
      </c>
      <c r="B32" s="15" t="s">
        <v>1</v>
      </c>
      <c r="C32" s="38">
        <v>11</v>
      </c>
      <c r="D32" s="40" t="s">
        <v>61</v>
      </c>
      <c r="E32" s="12" t="s">
        <v>158</v>
      </c>
      <c r="F32" s="12" t="s">
        <v>52</v>
      </c>
      <c r="G32" s="14">
        <v>2</v>
      </c>
      <c r="H32" s="12" t="s">
        <v>52</v>
      </c>
      <c r="I32" s="12" t="s">
        <v>60</v>
      </c>
      <c r="J32" s="12"/>
      <c r="K32" s="13">
        <v>3</v>
      </c>
      <c r="L32" s="13">
        <v>1</v>
      </c>
      <c r="M32" s="13"/>
      <c r="N32" s="13"/>
      <c r="O32" s="13">
        <v>1</v>
      </c>
      <c r="P32" s="13">
        <f>K32-SUM(L32:O32)</f>
        <v>1</v>
      </c>
      <c r="Q32" s="230">
        <f t="shared" si="9"/>
        <v>1201</v>
      </c>
      <c r="R32" s="300">
        <v>1201</v>
      </c>
      <c r="S32" s="379"/>
      <c r="T32" s="263"/>
      <c r="U32" s="375"/>
      <c r="V32" s="295">
        <f t="shared" si="10"/>
        <v>0</v>
      </c>
      <c r="W32" s="289" t="s">
        <v>211</v>
      </c>
      <c r="X32" s="119">
        <v>1034</v>
      </c>
      <c r="Y32" s="130">
        <v>1084</v>
      </c>
      <c r="Z32" s="267">
        <v>1084</v>
      </c>
      <c r="AA32" s="119">
        <v>1201</v>
      </c>
      <c r="AB32" s="119">
        <f t="shared" si="11"/>
        <v>-117</v>
      </c>
      <c r="AC32" s="127">
        <f t="shared" si="12"/>
        <v>-117</v>
      </c>
      <c r="AD32" s="363"/>
      <c r="AE32" s="239" t="s">
        <v>224</v>
      </c>
      <c r="AF32" s="163">
        <v>1201</v>
      </c>
      <c r="AG32" s="147"/>
      <c r="AH32" s="154"/>
      <c r="AI32" s="148"/>
      <c r="AJ32" s="416">
        <v>1084</v>
      </c>
      <c r="AK32" s="402">
        <v>1084</v>
      </c>
      <c r="AL32" s="270"/>
      <c r="AM32" s="268"/>
      <c r="AN32" s="193"/>
      <c r="AO32" s="209"/>
      <c r="AP32" s="202"/>
      <c r="AR32" s="314">
        <f t="shared" si="13"/>
        <v>0</v>
      </c>
      <c r="AS32" s="383">
        <f t="shared" si="7"/>
        <v>1084</v>
      </c>
      <c r="AT32" s="384">
        <f t="shared" si="7"/>
        <v>1084</v>
      </c>
    </row>
    <row r="33" spans="1:46" ht="136.5" customHeight="1" thickBot="1">
      <c r="A33" s="115">
        <v>20</v>
      </c>
      <c r="B33" s="6"/>
      <c r="C33" s="39" t="s">
        <v>2</v>
      </c>
      <c r="D33" s="40" t="s">
        <v>137</v>
      </c>
      <c r="E33" s="12" t="s">
        <v>150</v>
      </c>
      <c r="F33" s="8" t="s">
        <v>52</v>
      </c>
      <c r="G33" s="319">
        <v>1</v>
      </c>
      <c r="H33" s="320" t="s">
        <v>52</v>
      </c>
      <c r="I33" s="8"/>
      <c r="J33" s="8"/>
      <c r="K33" s="10">
        <v>3</v>
      </c>
      <c r="L33" s="10">
        <v>1</v>
      </c>
      <c r="M33" s="10">
        <v>1</v>
      </c>
      <c r="N33" s="10">
        <v>1</v>
      </c>
      <c r="O33" s="10">
        <v>1</v>
      </c>
      <c r="P33" s="10">
        <v>-1</v>
      </c>
      <c r="Q33" s="230">
        <f t="shared" si="9"/>
        <v>10416</v>
      </c>
      <c r="R33" s="300">
        <v>10416</v>
      </c>
      <c r="S33" s="379"/>
      <c r="T33" s="263"/>
      <c r="U33" s="375"/>
      <c r="V33" s="295">
        <f t="shared" si="10"/>
        <v>0</v>
      </c>
      <c r="W33" s="289" t="s">
        <v>211</v>
      </c>
      <c r="X33" s="119">
        <v>10416</v>
      </c>
      <c r="Y33" s="267">
        <v>10416</v>
      </c>
      <c r="Z33" s="267">
        <v>10416</v>
      </c>
      <c r="AA33" s="119">
        <v>10416</v>
      </c>
      <c r="AB33" s="119">
        <f t="shared" si="11"/>
        <v>0</v>
      </c>
      <c r="AC33" s="127">
        <f t="shared" si="12"/>
        <v>0</v>
      </c>
      <c r="AD33" s="355"/>
      <c r="AE33" s="239" t="s">
        <v>221</v>
      </c>
      <c r="AF33" s="163">
        <v>10416</v>
      </c>
      <c r="AG33" s="147"/>
      <c r="AH33" s="151"/>
      <c r="AI33" s="148"/>
      <c r="AJ33" s="268">
        <v>10416</v>
      </c>
      <c r="AK33" s="403">
        <v>10416</v>
      </c>
      <c r="AL33" s="270"/>
      <c r="AM33" s="268"/>
      <c r="AN33" s="193"/>
      <c r="AO33" s="209"/>
      <c r="AP33" s="202"/>
      <c r="AR33" s="314">
        <f t="shared" si="13"/>
        <v>0</v>
      </c>
      <c r="AS33" s="383">
        <f t="shared" si="7"/>
        <v>10416</v>
      </c>
      <c r="AT33" s="384">
        <f t="shared" si="7"/>
        <v>10416</v>
      </c>
    </row>
    <row r="34" spans="1:46" ht="111" customHeight="1">
      <c r="A34" s="115">
        <v>21</v>
      </c>
      <c r="B34" s="6"/>
      <c r="C34" s="39" t="s">
        <v>2</v>
      </c>
      <c r="D34" s="40" t="s">
        <v>138</v>
      </c>
      <c r="E34" s="12" t="s">
        <v>153</v>
      </c>
      <c r="F34" s="8" t="s">
        <v>119</v>
      </c>
      <c r="G34" s="319">
        <v>5</v>
      </c>
      <c r="H34" s="8" t="s">
        <v>53</v>
      </c>
      <c r="I34" s="8" t="s">
        <v>54</v>
      </c>
      <c r="J34" s="8"/>
      <c r="K34" s="10">
        <v>3</v>
      </c>
      <c r="L34" s="10">
        <v>1</v>
      </c>
      <c r="M34" s="10"/>
      <c r="N34" s="10"/>
      <c r="O34" s="10">
        <v>1</v>
      </c>
      <c r="P34" s="10">
        <f>K34-SUM(L34:O34)</f>
        <v>1</v>
      </c>
      <c r="Q34" s="230">
        <f t="shared" si="9"/>
        <v>34990</v>
      </c>
      <c r="R34" s="300">
        <v>34990</v>
      </c>
      <c r="S34" s="379"/>
      <c r="T34" s="263"/>
      <c r="U34" s="375"/>
      <c r="V34" s="295">
        <f t="shared" si="10"/>
        <v>0</v>
      </c>
      <c r="W34" s="289" t="s">
        <v>211</v>
      </c>
      <c r="X34" s="119">
        <v>34990</v>
      </c>
      <c r="Y34" s="130">
        <v>34990</v>
      </c>
      <c r="Z34" s="267">
        <v>34990</v>
      </c>
      <c r="AA34" s="119">
        <v>34990</v>
      </c>
      <c r="AB34" s="119">
        <f t="shared" si="11"/>
        <v>0</v>
      </c>
      <c r="AC34" s="127">
        <f t="shared" si="12"/>
        <v>0</v>
      </c>
      <c r="AD34" s="358"/>
      <c r="AE34" s="239" t="s">
        <v>225</v>
      </c>
      <c r="AF34" s="163">
        <v>34990</v>
      </c>
      <c r="AG34" s="147"/>
      <c r="AH34" s="147"/>
      <c r="AI34" s="148"/>
      <c r="AJ34" s="268">
        <v>34990</v>
      </c>
      <c r="AK34" s="413">
        <v>34990</v>
      </c>
      <c r="AL34" s="270"/>
      <c r="AM34" s="268"/>
      <c r="AN34" s="193"/>
      <c r="AO34" s="209"/>
      <c r="AP34" s="202"/>
      <c r="AR34" s="314">
        <f t="shared" si="13"/>
        <v>0</v>
      </c>
      <c r="AS34" s="383">
        <f t="shared" si="7"/>
        <v>34990</v>
      </c>
      <c r="AT34" s="384">
        <f t="shared" si="7"/>
        <v>34990</v>
      </c>
    </row>
    <row r="35" spans="1:46" ht="93" customHeight="1">
      <c r="A35" s="325" t="s">
        <v>233</v>
      </c>
      <c r="B35" s="100"/>
      <c r="C35" s="326" t="s">
        <v>234</v>
      </c>
      <c r="D35" s="328" t="s">
        <v>232</v>
      </c>
      <c r="E35" s="101" t="s">
        <v>235</v>
      </c>
      <c r="F35" s="101" t="s">
        <v>67</v>
      </c>
      <c r="G35" s="102">
        <v>2</v>
      </c>
      <c r="H35" s="101" t="s">
        <v>68</v>
      </c>
      <c r="I35" s="101" t="s">
        <v>120</v>
      </c>
      <c r="J35" s="101"/>
      <c r="K35" s="103">
        <v>8</v>
      </c>
      <c r="L35" s="103">
        <v>1</v>
      </c>
      <c r="M35" s="103">
        <v>1</v>
      </c>
      <c r="N35" s="103"/>
      <c r="O35" s="103">
        <v>1</v>
      </c>
      <c r="P35" s="103">
        <v>5</v>
      </c>
      <c r="Q35" s="228">
        <f t="shared" si="9"/>
        <v>744</v>
      </c>
      <c r="R35" s="299">
        <v>744</v>
      </c>
      <c r="S35" s="379"/>
      <c r="T35" s="263"/>
      <c r="U35" s="375"/>
      <c r="V35" s="295">
        <f t="shared" si="10"/>
        <v>0</v>
      </c>
      <c r="W35" s="289" t="s">
        <v>211</v>
      </c>
      <c r="X35" s="119">
        <v>415</v>
      </c>
      <c r="Y35" s="310">
        <v>600</v>
      </c>
      <c r="Z35" s="267">
        <v>600</v>
      </c>
      <c r="AA35" s="119">
        <v>744</v>
      </c>
      <c r="AB35" s="119">
        <f t="shared" si="11"/>
        <v>-144</v>
      </c>
      <c r="AC35" s="127">
        <f t="shared" si="12"/>
        <v>-144</v>
      </c>
      <c r="AD35" s="364"/>
      <c r="AE35" s="241" t="s">
        <v>221</v>
      </c>
      <c r="AF35" s="163">
        <v>744</v>
      </c>
      <c r="AG35" s="155"/>
      <c r="AH35" s="156"/>
      <c r="AI35" s="157"/>
      <c r="AJ35" s="268">
        <v>600</v>
      </c>
      <c r="AK35" s="413">
        <v>600</v>
      </c>
      <c r="AL35" s="397"/>
      <c r="AM35" s="276"/>
      <c r="AN35" s="197"/>
      <c r="AO35" s="307"/>
      <c r="AP35" s="308"/>
      <c r="AR35" s="314">
        <f t="shared" si="13"/>
        <v>0</v>
      </c>
      <c r="AS35" s="383">
        <f t="shared" si="7"/>
        <v>600</v>
      </c>
      <c r="AT35" s="384">
        <f t="shared" si="7"/>
        <v>600</v>
      </c>
    </row>
    <row r="36" spans="1:46" ht="45.75" customHeight="1">
      <c r="A36" s="133" t="s">
        <v>236</v>
      </c>
      <c r="B36" s="100"/>
      <c r="C36" s="326"/>
      <c r="D36" s="328" t="s">
        <v>237</v>
      </c>
      <c r="E36" s="101" t="s">
        <v>238</v>
      </c>
      <c r="F36" s="101"/>
      <c r="G36" s="102"/>
      <c r="H36" s="101"/>
      <c r="I36" s="101"/>
      <c r="J36" s="101"/>
      <c r="K36" s="103"/>
      <c r="L36" s="103"/>
      <c r="M36" s="103"/>
      <c r="N36" s="103"/>
      <c r="O36" s="103"/>
      <c r="P36" s="103"/>
      <c r="Q36" s="228">
        <f t="shared" si="9"/>
        <v>5511</v>
      </c>
      <c r="R36" s="299">
        <v>5511</v>
      </c>
      <c r="S36" s="379"/>
      <c r="T36" s="263"/>
      <c r="U36" s="375"/>
      <c r="V36" s="295">
        <f t="shared" si="10"/>
        <v>0</v>
      </c>
      <c r="W36" s="289" t="s">
        <v>211</v>
      </c>
      <c r="X36" s="119">
        <v>4500</v>
      </c>
      <c r="Y36" s="311">
        <v>5200</v>
      </c>
      <c r="Z36" s="267">
        <v>5200</v>
      </c>
      <c r="AA36" s="119">
        <v>5500</v>
      </c>
      <c r="AB36" s="119">
        <f t="shared" si="11"/>
        <v>-300</v>
      </c>
      <c r="AC36" s="127">
        <f t="shared" si="12"/>
        <v>-311</v>
      </c>
      <c r="AD36" s="364"/>
      <c r="AE36" s="241" t="s">
        <v>221</v>
      </c>
      <c r="AF36" s="163">
        <v>5500</v>
      </c>
      <c r="AG36" s="155"/>
      <c r="AH36" s="156"/>
      <c r="AI36" s="157"/>
      <c r="AJ36" s="268">
        <v>5200</v>
      </c>
      <c r="AK36" s="338">
        <v>5200</v>
      </c>
      <c r="AL36" s="397"/>
      <c r="AM36" s="276"/>
      <c r="AN36" s="197"/>
      <c r="AO36" s="307"/>
      <c r="AP36" s="308"/>
      <c r="AR36" s="314">
        <f t="shared" si="13"/>
        <v>0</v>
      </c>
      <c r="AS36" s="383">
        <f t="shared" si="7"/>
        <v>5200</v>
      </c>
      <c r="AT36" s="384">
        <f t="shared" si="7"/>
        <v>5200</v>
      </c>
    </row>
    <row r="37" spans="1:46" ht="96.75" customHeight="1">
      <c r="A37" s="115">
        <v>23</v>
      </c>
      <c r="B37" s="6"/>
      <c r="C37" s="39" t="s">
        <v>2</v>
      </c>
      <c r="D37" s="40" t="s">
        <v>139</v>
      </c>
      <c r="E37" s="12" t="s">
        <v>152</v>
      </c>
      <c r="F37" s="8" t="s">
        <v>52</v>
      </c>
      <c r="G37" s="9">
        <v>81</v>
      </c>
      <c r="H37" s="8" t="s">
        <v>65</v>
      </c>
      <c r="I37" s="8" t="s">
        <v>53</v>
      </c>
      <c r="J37" s="8" t="s">
        <v>66</v>
      </c>
      <c r="K37" s="10">
        <v>5</v>
      </c>
      <c r="L37" s="10">
        <v>1</v>
      </c>
      <c r="M37" s="10">
        <v>1</v>
      </c>
      <c r="N37" s="10">
        <v>1</v>
      </c>
      <c r="O37" s="10">
        <v>1</v>
      </c>
      <c r="P37" s="10">
        <f>K37-SUM(L37:O37)</f>
        <v>1</v>
      </c>
      <c r="Q37" s="230">
        <f t="shared" si="9"/>
        <v>45850</v>
      </c>
      <c r="R37" s="300">
        <v>45850</v>
      </c>
      <c r="S37" s="379"/>
      <c r="T37" s="263"/>
      <c r="U37" s="375"/>
      <c r="V37" s="295">
        <f t="shared" si="10"/>
        <v>0</v>
      </c>
      <c r="W37" s="289" t="s">
        <v>211</v>
      </c>
      <c r="X37" s="268">
        <v>4000</v>
      </c>
      <c r="Y37" s="267">
        <v>18500</v>
      </c>
      <c r="Z37" s="267">
        <v>21000</v>
      </c>
      <c r="AA37" s="119">
        <v>28600</v>
      </c>
      <c r="AB37" s="119">
        <f t="shared" si="11"/>
        <v>-10100</v>
      </c>
      <c r="AC37" s="127">
        <f t="shared" si="12"/>
        <v>-27350</v>
      </c>
      <c r="AD37" s="355" t="s">
        <v>287</v>
      </c>
      <c r="AE37" s="239" t="s">
        <v>217</v>
      </c>
      <c r="AF37" s="163">
        <v>28600</v>
      </c>
      <c r="AG37" s="147"/>
      <c r="AH37" s="151"/>
      <c r="AI37" s="148"/>
      <c r="AJ37" s="276">
        <v>18500</v>
      </c>
      <c r="AK37" s="346">
        <v>21000</v>
      </c>
      <c r="AL37" s="270"/>
      <c r="AM37" s="268"/>
      <c r="AN37" s="280"/>
      <c r="AO37" s="209"/>
      <c r="AP37" s="202"/>
      <c r="AR37" s="314">
        <f t="shared" si="13"/>
        <v>0</v>
      </c>
      <c r="AS37" s="383">
        <f t="shared" si="7"/>
        <v>18500</v>
      </c>
      <c r="AT37" s="384">
        <f t="shared" si="7"/>
        <v>21000</v>
      </c>
    </row>
    <row r="38" spans="1:46" ht="136.5" customHeight="1">
      <c r="A38" s="115">
        <v>24</v>
      </c>
      <c r="B38" s="4"/>
      <c r="C38" s="43">
        <v>18</v>
      </c>
      <c r="D38" s="40" t="s">
        <v>140</v>
      </c>
      <c r="E38" s="12" t="s">
        <v>108</v>
      </c>
      <c r="F38" s="8" t="s">
        <v>96</v>
      </c>
      <c r="G38" s="9">
        <v>1</v>
      </c>
      <c r="H38" s="8" t="s">
        <v>96</v>
      </c>
      <c r="I38" s="8"/>
      <c r="J38" s="8"/>
      <c r="K38" s="10">
        <v>1</v>
      </c>
      <c r="L38" s="10"/>
      <c r="M38" s="10"/>
      <c r="N38" s="10"/>
      <c r="O38" s="10"/>
      <c r="P38" s="10">
        <v>1</v>
      </c>
      <c r="Q38" s="230">
        <f t="shared" si="9"/>
        <v>3150</v>
      </c>
      <c r="R38" s="300">
        <v>3150</v>
      </c>
      <c r="S38" s="379"/>
      <c r="T38" s="263"/>
      <c r="U38" s="375"/>
      <c r="V38" s="295">
        <f t="shared" si="10"/>
        <v>0</v>
      </c>
      <c r="W38" s="289" t="s">
        <v>227</v>
      </c>
      <c r="X38" s="119">
        <v>0</v>
      </c>
      <c r="Y38" s="267">
        <v>3150</v>
      </c>
      <c r="Z38" s="267">
        <v>3505</v>
      </c>
      <c r="AA38" s="119">
        <v>3150</v>
      </c>
      <c r="AB38" s="119">
        <f t="shared" si="11"/>
        <v>0</v>
      </c>
      <c r="AC38" s="127">
        <f t="shared" si="12"/>
        <v>0</v>
      </c>
      <c r="AD38" s="365"/>
      <c r="AE38" s="239" t="s">
        <v>221</v>
      </c>
      <c r="AF38" s="153"/>
      <c r="AG38" s="147"/>
      <c r="AH38" s="147"/>
      <c r="AI38" s="162">
        <v>3150</v>
      </c>
      <c r="AJ38" s="268">
        <v>3150</v>
      </c>
      <c r="AK38" s="411">
        <v>3505</v>
      </c>
      <c r="AL38" s="270"/>
      <c r="AM38" s="280"/>
      <c r="AN38" s="193"/>
      <c r="AO38" s="208"/>
      <c r="AP38" s="324"/>
      <c r="AR38" s="314">
        <f t="shared" si="13"/>
        <v>0</v>
      </c>
      <c r="AS38" s="383">
        <f>T38+Y38</f>
        <v>3150</v>
      </c>
      <c r="AT38" s="384">
        <f t="shared" si="7"/>
        <v>3505</v>
      </c>
    </row>
    <row r="39" spans="1:46" ht="162" customHeight="1" thickBot="1">
      <c r="A39" s="115">
        <v>25</v>
      </c>
      <c r="B39" s="4" t="s">
        <v>3</v>
      </c>
      <c r="C39" s="134">
        <f>+C38+1</f>
        <v>19</v>
      </c>
      <c r="D39" s="40" t="s">
        <v>97</v>
      </c>
      <c r="E39" s="12" t="s">
        <v>4</v>
      </c>
      <c r="F39" s="8" t="s">
        <v>73</v>
      </c>
      <c r="G39" s="9">
        <v>1</v>
      </c>
      <c r="H39" s="8" t="s">
        <v>73</v>
      </c>
      <c r="I39" s="8"/>
      <c r="J39" s="8"/>
      <c r="K39" s="10">
        <v>1</v>
      </c>
      <c r="L39" s="10"/>
      <c r="M39" s="10"/>
      <c r="N39" s="10"/>
      <c r="O39" s="10"/>
      <c r="P39" s="10">
        <v>1</v>
      </c>
      <c r="Q39" s="230">
        <f t="shared" si="9"/>
        <v>7963</v>
      </c>
      <c r="R39" s="300">
        <v>7963</v>
      </c>
      <c r="S39" s="379"/>
      <c r="T39" s="263"/>
      <c r="U39" s="375"/>
      <c r="V39" s="295">
        <f t="shared" si="10"/>
        <v>0</v>
      </c>
      <c r="W39" s="289" t="s">
        <v>227</v>
      </c>
      <c r="X39" s="119">
        <v>0</v>
      </c>
      <c r="Y39" s="267">
        <v>3496</v>
      </c>
      <c r="Z39" s="267">
        <v>4496</v>
      </c>
      <c r="AA39" s="119">
        <v>3496</v>
      </c>
      <c r="AB39" s="119">
        <f t="shared" si="11"/>
        <v>0</v>
      </c>
      <c r="AC39" s="127">
        <f t="shared" si="12"/>
        <v>-4467</v>
      </c>
      <c r="AD39" s="358" t="s">
        <v>288</v>
      </c>
      <c r="AE39" s="239" t="s">
        <v>221</v>
      </c>
      <c r="AF39" s="153"/>
      <c r="AG39" s="147"/>
      <c r="AH39" s="147"/>
      <c r="AI39" s="162">
        <v>3496</v>
      </c>
      <c r="AJ39" s="268">
        <v>3496</v>
      </c>
      <c r="AK39" s="402">
        <v>4496</v>
      </c>
      <c r="AL39" s="270"/>
      <c r="AM39" s="280"/>
      <c r="AN39" s="193"/>
      <c r="AO39" s="208"/>
      <c r="AP39" s="324"/>
      <c r="AR39" s="314">
        <f t="shared" si="13"/>
        <v>0</v>
      </c>
      <c r="AS39" s="383">
        <f t="shared" si="7"/>
        <v>3496</v>
      </c>
      <c r="AT39" s="384">
        <f t="shared" si="7"/>
        <v>4496</v>
      </c>
    </row>
    <row r="40" spans="1:46" ht="66" customHeight="1">
      <c r="A40" s="114">
        <v>26</v>
      </c>
      <c r="B40" s="6"/>
      <c r="C40" s="39" t="s">
        <v>2</v>
      </c>
      <c r="D40" s="40" t="s">
        <v>141</v>
      </c>
      <c r="E40" s="12" t="s">
        <v>106</v>
      </c>
      <c r="F40" s="12" t="s">
        <v>70</v>
      </c>
      <c r="G40" s="14"/>
      <c r="H40" s="12" t="s">
        <v>53</v>
      </c>
      <c r="I40" s="12"/>
      <c r="J40" s="12"/>
      <c r="K40" s="13">
        <v>3</v>
      </c>
      <c r="L40" s="13">
        <v>1</v>
      </c>
      <c r="M40" s="13"/>
      <c r="N40" s="13"/>
      <c r="O40" s="13">
        <v>1</v>
      </c>
      <c r="P40" s="13">
        <v>1</v>
      </c>
      <c r="Q40" s="230">
        <f t="shared" si="9"/>
        <v>15750</v>
      </c>
      <c r="R40" s="300">
        <v>15750</v>
      </c>
      <c r="S40" s="379"/>
      <c r="T40" s="263"/>
      <c r="U40" s="375"/>
      <c r="V40" s="295">
        <f t="shared" si="10"/>
        <v>0</v>
      </c>
      <c r="W40" s="289" t="s">
        <v>227</v>
      </c>
      <c r="X40" s="119"/>
      <c r="Y40" s="267">
        <v>15750</v>
      </c>
      <c r="Z40" s="267">
        <v>31500</v>
      </c>
      <c r="AA40" s="119">
        <v>15750</v>
      </c>
      <c r="AB40" s="119">
        <f t="shared" si="11"/>
        <v>0</v>
      </c>
      <c r="AC40" s="127">
        <f t="shared" si="12"/>
        <v>0</v>
      </c>
      <c r="AD40" s="355"/>
      <c r="AE40" s="239" t="s">
        <v>220</v>
      </c>
      <c r="AF40" s="149"/>
      <c r="AG40" s="147"/>
      <c r="AH40" s="151"/>
      <c r="AI40" s="162">
        <v>15750</v>
      </c>
      <c r="AJ40" s="182">
        <v>15750</v>
      </c>
      <c r="AK40" s="182">
        <v>31500</v>
      </c>
      <c r="AL40" s="270"/>
      <c r="AM40" s="264"/>
      <c r="AN40" s="193"/>
      <c r="AO40" s="208"/>
      <c r="AP40" s="324"/>
      <c r="AR40" s="314">
        <f t="shared" si="13"/>
        <v>0</v>
      </c>
      <c r="AS40" s="383">
        <f t="shared" si="7"/>
        <v>15750</v>
      </c>
      <c r="AT40" s="384">
        <f t="shared" si="7"/>
        <v>31500</v>
      </c>
    </row>
    <row r="41" spans="1:46" ht="51" customHeight="1">
      <c r="A41" s="114" t="s">
        <v>249</v>
      </c>
      <c r="B41" s="6"/>
      <c r="C41" s="7" t="s">
        <v>2</v>
      </c>
      <c r="D41" s="11" t="s">
        <v>142</v>
      </c>
      <c r="E41" s="12" t="s">
        <v>107</v>
      </c>
      <c r="F41" s="12" t="s">
        <v>126</v>
      </c>
      <c r="G41" s="14">
        <v>1</v>
      </c>
      <c r="H41" s="12" t="s">
        <v>70</v>
      </c>
      <c r="I41" s="12"/>
      <c r="J41" s="12"/>
      <c r="K41" s="13">
        <v>3</v>
      </c>
      <c r="L41" s="13">
        <v>1</v>
      </c>
      <c r="M41" s="13"/>
      <c r="N41" s="13"/>
      <c r="O41" s="13">
        <v>1</v>
      </c>
      <c r="P41" s="13">
        <v>1</v>
      </c>
      <c r="Q41" s="231">
        <f t="shared" si="9"/>
        <v>70460</v>
      </c>
      <c r="R41" s="301">
        <v>70460</v>
      </c>
      <c r="S41" s="379"/>
      <c r="T41" s="263"/>
      <c r="U41" s="375"/>
      <c r="V41" s="295">
        <f t="shared" si="10"/>
        <v>0</v>
      </c>
      <c r="W41" s="289" t="s">
        <v>227</v>
      </c>
      <c r="X41" s="119"/>
      <c r="Y41" s="267">
        <v>57460</v>
      </c>
      <c r="Z41" s="267">
        <v>57460</v>
      </c>
      <c r="AA41" s="119">
        <v>57460</v>
      </c>
      <c r="AB41" s="119">
        <f t="shared" si="11"/>
        <v>0</v>
      </c>
      <c r="AC41" s="130">
        <f t="shared" si="12"/>
        <v>-13000</v>
      </c>
      <c r="AD41" s="355" t="s">
        <v>289</v>
      </c>
      <c r="AE41" s="239" t="s">
        <v>220</v>
      </c>
      <c r="AF41" s="165"/>
      <c r="AG41" s="161"/>
      <c r="AH41" s="166"/>
      <c r="AI41" s="164">
        <v>57460</v>
      </c>
      <c r="AJ41" s="277">
        <v>57460</v>
      </c>
      <c r="AK41" s="404">
        <v>57460</v>
      </c>
      <c r="AL41" s="395"/>
      <c r="AM41" s="198"/>
      <c r="AN41" s="198"/>
      <c r="AO41" s="211"/>
      <c r="AP41" s="277"/>
      <c r="AR41" s="314">
        <f t="shared" si="13"/>
        <v>0</v>
      </c>
      <c r="AS41" s="383">
        <f t="shared" si="7"/>
        <v>57460</v>
      </c>
      <c r="AT41" s="384">
        <f t="shared" si="7"/>
        <v>57460</v>
      </c>
    </row>
    <row r="42" spans="1:46" ht="51" customHeight="1" thickBot="1">
      <c r="A42" s="114" t="s">
        <v>248</v>
      </c>
      <c r="B42" s="6"/>
      <c r="C42" s="7"/>
      <c r="D42" s="11" t="s">
        <v>250</v>
      </c>
      <c r="E42" s="12" t="s">
        <v>251</v>
      </c>
      <c r="F42" s="12"/>
      <c r="G42" s="14"/>
      <c r="H42" s="12"/>
      <c r="I42" s="12"/>
      <c r="J42" s="12"/>
      <c r="K42" s="13"/>
      <c r="L42" s="13"/>
      <c r="M42" s="13"/>
      <c r="N42" s="13"/>
      <c r="O42" s="13"/>
      <c r="P42" s="13"/>
      <c r="Q42" s="232">
        <f>R42+S42</f>
        <v>139175</v>
      </c>
      <c r="R42" s="302"/>
      <c r="S42" s="438">
        <v>139175</v>
      </c>
      <c r="T42" s="438">
        <v>110000</v>
      </c>
      <c r="U42" s="143">
        <v>220000</v>
      </c>
      <c r="V42" s="439">
        <f>T42-S42</f>
        <v>-29175</v>
      </c>
      <c r="W42" s="289"/>
      <c r="X42" s="119"/>
      <c r="Y42" s="267"/>
      <c r="Z42" s="267"/>
      <c r="AA42" s="119"/>
      <c r="AB42" s="119">
        <f>Y42-AA42</f>
        <v>0</v>
      </c>
      <c r="AC42" s="130">
        <f>Y42-R42</f>
        <v>0</v>
      </c>
      <c r="AD42" s="355"/>
      <c r="AE42" s="239" t="s">
        <v>255</v>
      </c>
      <c r="AF42" s="165"/>
      <c r="AG42" s="161"/>
      <c r="AH42" s="166"/>
      <c r="AI42" s="164"/>
      <c r="AJ42" s="188"/>
      <c r="AK42" s="377"/>
      <c r="AL42" s="395"/>
      <c r="AM42" s="277"/>
      <c r="AN42" s="198"/>
      <c r="AO42" s="211"/>
      <c r="AP42" s="205"/>
      <c r="AR42" s="314">
        <f>Y42-AJ42</f>
        <v>0</v>
      </c>
      <c r="AS42" s="383">
        <f t="shared" si="7"/>
        <v>110000</v>
      </c>
      <c r="AT42" s="384">
        <f t="shared" si="7"/>
        <v>220000</v>
      </c>
    </row>
    <row r="43" spans="1:46" s="34" customFormat="1" ht="30" customHeight="1" thickBot="1">
      <c r="A43" s="89" t="s">
        <v>129</v>
      </c>
      <c r="B43" s="30"/>
      <c r="C43" s="30"/>
      <c r="D43" s="30"/>
      <c r="E43" s="31"/>
      <c r="F43" s="31"/>
      <c r="G43" s="32"/>
      <c r="H43" s="32"/>
      <c r="I43" s="32"/>
      <c r="J43" s="32"/>
      <c r="K43" s="33"/>
      <c r="L43" s="33"/>
      <c r="M43" s="33"/>
      <c r="N43" s="33"/>
      <c r="O43" s="33"/>
      <c r="P43" s="33"/>
      <c r="Q43" s="233">
        <f>R43+S43</f>
        <v>3975127</v>
      </c>
      <c r="R43" s="437">
        <f>SUM(R44:R68)</f>
        <v>3609165</v>
      </c>
      <c r="S43" s="440">
        <f>SUM(S44:S68)</f>
        <v>365962</v>
      </c>
      <c r="T43" s="129">
        <f>SUM(T44:T68)</f>
        <v>271933</v>
      </c>
      <c r="U43" s="129">
        <f>SUM(U44:U68)</f>
        <v>1743692</v>
      </c>
      <c r="V43" s="441">
        <f>T43-S43</f>
        <v>-94029</v>
      </c>
      <c r="W43" s="292">
        <f t="shared" ref="W43:AP43" si="14">SUM(W44:W68)</f>
        <v>0</v>
      </c>
      <c r="X43" s="123">
        <f t="shared" si="14"/>
        <v>273226</v>
      </c>
      <c r="Y43" s="123">
        <f t="shared" si="14"/>
        <v>2993273</v>
      </c>
      <c r="Z43" s="123">
        <f t="shared" si="14"/>
        <v>51091981</v>
      </c>
      <c r="AA43" s="257">
        <f t="shared" si="14"/>
        <v>3126127</v>
      </c>
      <c r="AB43" s="257">
        <f t="shared" si="14"/>
        <v>-132854</v>
      </c>
      <c r="AC43" s="129">
        <f t="shared" si="14"/>
        <v>-615892</v>
      </c>
      <c r="AD43" s="366"/>
      <c r="AE43" s="242">
        <f t="shared" si="14"/>
        <v>0</v>
      </c>
      <c r="AF43" s="170">
        <f t="shared" si="14"/>
        <v>2730386</v>
      </c>
      <c r="AG43" s="171">
        <f t="shared" si="14"/>
        <v>12896</v>
      </c>
      <c r="AH43" s="172">
        <f t="shared" si="14"/>
        <v>13474</v>
      </c>
      <c r="AI43" s="173">
        <f t="shared" si="14"/>
        <v>369371</v>
      </c>
      <c r="AJ43" s="189">
        <f t="shared" si="14"/>
        <v>1560861</v>
      </c>
      <c r="AK43" s="398">
        <f>SUM(AK44:AK68)</f>
        <v>40801085</v>
      </c>
      <c r="AL43" s="398">
        <f>SUM(AL44:AL68)</f>
        <v>1080796</v>
      </c>
      <c r="AM43" s="278">
        <f t="shared" si="14"/>
        <v>132870</v>
      </c>
      <c r="AN43" s="199">
        <f t="shared" si="14"/>
        <v>218746</v>
      </c>
      <c r="AO43" s="278">
        <f t="shared" si="14"/>
        <v>0</v>
      </c>
      <c r="AP43" s="206">
        <f t="shared" si="14"/>
        <v>0</v>
      </c>
      <c r="AR43" s="314">
        <f>Y43-AJ43</f>
        <v>1432412</v>
      </c>
      <c r="AS43" s="387">
        <f>SUM(AS44:AS68)</f>
        <v>3265206</v>
      </c>
      <c r="AT43" s="388">
        <f>SUM(AT44:AT68)</f>
        <v>52835673</v>
      </c>
    </row>
    <row r="44" spans="1:46" ht="94.5" customHeight="1">
      <c r="A44" s="90">
        <v>28</v>
      </c>
      <c r="B44" s="4" t="s">
        <v>1</v>
      </c>
      <c r="C44" s="41">
        <v>49</v>
      </c>
      <c r="D44" s="83" t="s">
        <v>83</v>
      </c>
      <c r="E44" s="81" t="s">
        <v>170</v>
      </c>
      <c r="F44" s="12" t="s">
        <v>87</v>
      </c>
      <c r="G44" s="14"/>
      <c r="H44" s="12" t="s">
        <v>53</v>
      </c>
      <c r="I44" s="18" t="s">
        <v>54</v>
      </c>
      <c r="J44" s="12"/>
      <c r="K44" s="13">
        <v>5</v>
      </c>
      <c r="L44" s="13">
        <v>1</v>
      </c>
      <c r="M44" s="13">
        <v>1</v>
      </c>
      <c r="N44" s="13">
        <v>1</v>
      </c>
      <c r="O44" s="13">
        <v>1</v>
      </c>
      <c r="P44" s="13">
        <f>K44-SUM(L44:O44)</f>
        <v>1</v>
      </c>
      <c r="Q44" s="427">
        <f>R44+S44</f>
        <v>24835</v>
      </c>
      <c r="R44" s="428">
        <v>24835</v>
      </c>
      <c r="S44" s="303"/>
      <c r="T44" s="303"/>
      <c r="U44" s="376"/>
      <c r="V44" s="304">
        <f>T44-S44</f>
        <v>0</v>
      </c>
      <c r="W44" s="289" t="s">
        <v>211</v>
      </c>
      <c r="X44" s="267">
        <v>24835</v>
      </c>
      <c r="Y44" s="258">
        <v>24835</v>
      </c>
      <c r="Z44" s="267">
        <v>24835</v>
      </c>
      <c r="AA44" s="258">
        <v>24835</v>
      </c>
      <c r="AB44" s="306">
        <f>Y44-AA44</f>
        <v>0</v>
      </c>
      <c r="AC44" s="127">
        <f t="shared" ref="AC44:AC67" si="15">Y44-R44</f>
        <v>0</v>
      </c>
      <c r="AD44" s="355"/>
      <c r="AE44" s="239" t="s">
        <v>216</v>
      </c>
      <c r="AF44" s="245">
        <v>24835</v>
      </c>
      <c r="AG44" s="167"/>
      <c r="AH44" s="168"/>
      <c r="AI44" s="169"/>
      <c r="AJ44" s="258">
        <v>24835</v>
      </c>
      <c r="AK44" s="405">
        <v>24835</v>
      </c>
      <c r="AL44" s="394"/>
      <c r="AM44" s="274"/>
      <c r="AN44" s="192"/>
      <c r="AO44" s="207"/>
      <c r="AP44" s="201"/>
      <c r="AR44" s="314">
        <f>Y44-AJ44</f>
        <v>0</v>
      </c>
      <c r="AS44" s="383">
        <f t="shared" si="7"/>
        <v>24835</v>
      </c>
      <c r="AT44" s="384">
        <f t="shared" si="7"/>
        <v>24835</v>
      </c>
    </row>
    <row r="45" spans="1:46" ht="41.25" customHeight="1">
      <c r="A45" s="91">
        <v>29</v>
      </c>
      <c r="B45" s="57"/>
      <c r="C45" s="58" t="s">
        <v>8</v>
      </c>
      <c r="D45" s="82" t="s">
        <v>143</v>
      </c>
      <c r="E45" s="80" t="s">
        <v>160</v>
      </c>
      <c r="F45" s="59" t="s">
        <v>84</v>
      </c>
      <c r="G45" s="60">
        <v>7</v>
      </c>
      <c r="H45" s="59" t="s">
        <v>85</v>
      </c>
      <c r="I45" s="59" t="s">
        <v>86</v>
      </c>
      <c r="J45" s="59"/>
      <c r="K45" s="61">
        <v>3</v>
      </c>
      <c r="L45" s="61">
        <v>1</v>
      </c>
      <c r="M45" s="61"/>
      <c r="N45" s="61"/>
      <c r="O45" s="61">
        <v>1</v>
      </c>
      <c r="P45" s="61">
        <f>K45-SUM(L45:O45)</f>
        <v>1</v>
      </c>
      <c r="Q45" s="375">
        <f>R45+S45</f>
        <v>136800</v>
      </c>
      <c r="R45" s="424">
        <v>136800</v>
      </c>
      <c r="S45" s="379"/>
      <c r="T45" s="263"/>
      <c r="U45" s="375"/>
      <c r="V45" s="295">
        <f>T45-S45</f>
        <v>0</v>
      </c>
      <c r="W45" s="289" t="s">
        <v>211</v>
      </c>
      <c r="X45" s="267">
        <v>0</v>
      </c>
      <c r="Y45" s="265">
        <v>122360</v>
      </c>
      <c r="Z45" s="267">
        <v>367080</v>
      </c>
      <c r="AA45" s="259">
        <v>136800</v>
      </c>
      <c r="AB45" s="263">
        <f>Y45-AA45</f>
        <v>-14440</v>
      </c>
      <c r="AC45" s="127">
        <f t="shared" si="15"/>
        <v>-14440</v>
      </c>
      <c r="AD45" s="367" t="s">
        <v>290</v>
      </c>
      <c r="AE45" s="180" t="s">
        <v>216</v>
      </c>
      <c r="AF45" s="246">
        <v>136800</v>
      </c>
      <c r="AG45" s="147"/>
      <c r="AH45" s="151"/>
      <c r="AI45" s="148"/>
      <c r="AJ45" s="268">
        <f>122360</f>
        <v>122360</v>
      </c>
      <c r="AK45" s="406">
        <v>367080</v>
      </c>
      <c r="AL45" s="270"/>
      <c r="AM45" s="268"/>
      <c r="AN45" s="247"/>
      <c r="AO45" s="209"/>
      <c r="AP45" s="202"/>
      <c r="AR45" s="314">
        <f>Y45-AJ45</f>
        <v>0</v>
      </c>
      <c r="AS45" s="383">
        <f t="shared" si="7"/>
        <v>122360</v>
      </c>
      <c r="AT45" s="384">
        <f t="shared" si="7"/>
        <v>367080</v>
      </c>
    </row>
    <row r="46" spans="1:46" ht="90" customHeight="1">
      <c r="A46" s="92" t="s">
        <v>198</v>
      </c>
      <c r="B46" s="4"/>
      <c r="C46" s="36" t="s">
        <v>45</v>
      </c>
      <c r="D46" s="40" t="s">
        <v>200</v>
      </c>
      <c r="E46" s="12" t="s">
        <v>202</v>
      </c>
      <c r="F46" s="14" t="s">
        <v>10</v>
      </c>
      <c r="G46" s="14" t="s">
        <v>10</v>
      </c>
      <c r="H46" s="14" t="s">
        <v>10</v>
      </c>
      <c r="I46" s="14" t="s">
        <v>10</v>
      </c>
      <c r="J46" s="14" t="s">
        <v>10</v>
      </c>
      <c r="K46" s="13">
        <v>0</v>
      </c>
      <c r="L46" s="13">
        <v>0</v>
      </c>
      <c r="M46" s="13">
        <v>0</v>
      </c>
      <c r="N46" s="13">
        <v>0</v>
      </c>
      <c r="O46" s="13">
        <v>0</v>
      </c>
      <c r="P46" s="13">
        <f>K46-SUM(L46:O46)</f>
        <v>0</v>
      </c>
      <c r="Q46" s="375">
        <f t="shared" ref="Q46:Q67" si="16">R46+S46</f>
        <v>61171</v>
      </c>
      <c r="R46" s="424">
        <v>61171</v>
      </c>
      <c r="S46" s="379"/>
      <c r="T46" s="263"/>
      <c r="U46" s="375"/>
      <c r="V46" s="295">
        <f t="shared" ref="V46:V67" si="17">T46-S46</f>
        <v>0</v>
      </c>
      <c r="W46" s="289" t="s">
        <v>231</v>
      </c>
      <c r="X46" s="267"/>
      <c r="Y46" s="267">
        <f>8156+5318</f>
        <v>13474</v>
      </c>
      <c r="Z46" s="267">
        <v>27157641</v>
      </c>
      <c r="AA46" s="267">
        <f>8156+5318</f>
        <v>13474</v>
      </c>
      <c r="AB46" s="267">
        <f t="shared" ref="AB46:AB67" si="18">Y46-AA46</f>
        <v>0</v>
      </c>
      <c r="AC46" s="263">
        <f t="shared" si="15"/>
        <v>-47697</v>
      </c>
      <c r="AD46" s="355" t="s">
        <v>291</v>
      </c>
      <c r="AE46" s="239" t="s">
        <v>223</v>
      </c>
      <c r="AF46" s="149"/>
      <c r="AG46" s="147"/>
      <c r="AH46" s="150">
        <f>8156+5318</f>
        <v>13474</v>
      </c>
      <c r="AI46" s="148"/>
      <c r="AJ46" s="186">
        <f>8156+5318</f>
        <v>13474</v>
      </c>
      <c r="AK46" s="186">
        <v>27157641</v>
      </c>
      <c r="AL46" s="270"/>
      <c r="AM46" s="280"/>
      <c r="AN46" s="264"/>
      <c r="AO46" s="209"/>
      <c r="AP46" s="202"/>
      <c r="AR46" s="314">
        <f t="shared" ref="AR46:AR67" si="19">Y46-AJ46</f>
        <v>0</v>
      </c>
      <c r="AS46" s="383">
        <f t="shared" si="7"/>
        <v>13474</v>
      </c>
      <c r="AT46" s="384">
        <f t="shared" si="7"/>
        <v>27157641</v>
      </c>
    </row>
    <row r="47" spans="1:46" ht="75" customHeight="1">
      <c r="A47" s="92" t="s">
        <v>199</v>
      </c>
      <c r="B47" s="4"/>
      <c r="C47" s="55"/>
      <c r="D47" s="56" t="s">
        <v>201</v>
      </c>
      <c r="E47" s="47" t="s">
        <v>203</v>
      </c>
      <c r="F47" s="48"/>
      <c r="G47" s="48"/>
      <c r="H47" s="48"/>
      <c r="I47" s="48"/>
      <c r="J47" s="48"/>
      <c r="K47" s="49"/>
      <c r="L47" s="49"/>
      <c r="M47" s="49"/>
      <c r="N47" s="49"/>
      <c r="O47" s="49"/>
      <c r="P47" s="49"/>
      <c r="Q47" s="375">
        <f t="shared" si="16"/>
        <v>605244</v>
      </c>
      <c r="R47" s="424">
        <v>605244</v>
      </c>
      <c r="S47" s="379"/>
      <c r="T47" s="263"/>
      <c r="U47" s="375"/>
      <c r="V47" s="295">
        <f t="shared" si="17"/>
        <v>0</v>
      </c>
      <c r="W47" s="289" t="s">
        <v>211</v>
      </c>
      <c r="X47" s="267"/>
      <c r="Y47" s="267">
        <v>398512</v>
      </c>
      <c r="Z47" s="267">
        <v>2864753</v>
      </c>
      <c r="AA47" s="119">
        <v>398512</v>
      </c>
      <c r="AB47" s="119">
        <f t="shared" si="18"/>
        <v>0</v>
      </c>
      <c r="AC47" s="127">
        <f t="shared" si="15"/>
        <v>-206732</v>
      </c>
      <c r="AD47" s="362" t="s">
        <v>292</v>
      </c>
      <c r="AE47" s="238" t="s">
        <v>223</v>
      </c>
      <c r="AF47" s="163">
        <v>398512</v>
      </c>
      <c r="AG47" s="147"/>
      <c r="AH47" s="151"/>
      <c r="AI47" s="148"/>
      <c r="AJ47" s="266">
        <f>1560861-(AJ44+AJ45+AJ46+SUM(AJ48:AJ68))</f>
        <v>158549</v>
      </c>
      <c r="AK47" s="182">
        <v>1139749</v>
      </c>
      <c r="AL47" s="270">
        <f>Y47-AJ47</f>
        <v>239963</v>
      </c>
      <c r="AM47" s="268"/>
      <c r="AN47" s="280"/>
      <c r="AO47" s="209"/>
      <c r="AP47" s="202"/>
      <c r="AQ47" s="314">
        <f>AJ47+AL47+AM47</f>
        <v>398512</v>
      </c>
      <c r="AR47" s="314">
        <f t="shared" si="19"/>
        <v>239963</v>
      </c>
      <c r="AS47" s="383">
        <f t="shared" si="7"/>
        <v>398512</v>
      </c>
      <c r="AT47" s="384">
        <f t="shared" si="7"/>
        <v>2864753</v>
      </c>
    </row>
    <row r="48" spans="1:46" ht="98.25" customHeight="1">
      <c r="A48" s="92">
        <v>32</v>
      </c>
      <c r="B48" s="4"/>
      <c r="C48" s="55" t="s">
        <v>39</v>
      </c>
      <c r="D48" s="56" t="s">
        <v>48</v>
      </c>
      <c r="E48" s="47" t="s">
        <v>161</v>
      </c>
      <c r="F48" s="48" t="s">
        <v>10</v>
      </c>
      <c r="G48" s="48" t="s">
        <v>10</v>
      </c>
      <c r="H48" s="48" t="s">
        <v>10</v>
      </c>
      <c r="I48" s="48" t="s">
        <v>10</v>
      </c>
      <c r="J48" s="48" t="s">
        <v>10</v>
      </c>
      <c r="K48" s="49">
        <v>0</v>
      </c>
      <c r="L48" s="49">
        <v>0</v>
      </c>
      <c r="M48" s="49">
        <v>0</v>
      </c>
      <c r="N48" s="49">
        <v>0</v>
      </c>
      <c r="O48" s="49">
        <v>0</v>
      </c>
      <c r="P48" s="49">
        <f>K48-SUM(L48:O48)</f>
        <v>0</v>
      </c>
      <c r="Q48" s="375">
        <f t="shared" si="16"/>
        <v>52774</v>
      </c>
      <c r="R48" s="424">
        <v>52774</v>
      </c>
      <c r="S48" s="379"/>
      <c r="T48" s="263"/>
      <c r="U48" s="375"/>
      <c r="V48" s="295">
        <f t="shared" si="17"/>
        <v>0</v>
      </c>
      <c r="W48" s="289" t="s">
        <v>211</v>
      </c>
      <c r="X48" s="267">
        <v>52100</v>
      </c>
      <c r="Y48" s="267">
        <v>52573</v>
      </c>
      <c r="Z48" s="267">
        <v>52573</v>
      </c>
      <c r="AA48" s="119">
        <v>52573</v>
      </c>
      <c r="AB48" s="119">
        <f t="shared" si="18"/>
        <v>0</v>
      </c>
      <c r="AC48" s="127">
        <f t="shared" si="15"/>
        <v>-201</v>
      </c>
      <c r="AD48" s="368"/>
      <c r="AE48" s="238" t="s">
        <v>218</v>
      </c>
      <c r="AF48" s="163">
        <v>52573</v>
      </c>
      <c r="AG48" s="147"/>
      <c r="AH48" s="147"/>
      <c r="AI48" s="148"/>
      <c r="AJ48" s="182">
        <f>52573</f>
        <v>52573</v>
      </c>
      <c r="AK48" s="346">
        <v>52573</v>
      </c>
      <c r="AL48" s="270"/>
      <c r="AM48" s="268"/>
      <c r="AN48" s="193"/>
      <c r="AO48" s="209"/>
      <c r="AP48" s="202"/>
      <c r="AR48" s="314">
        <f t="shared" si="19"/>
        <v>0</v>
      </c>
      <c r="AS48" s="383">
        <f t="shared" si="7"/>
        <v>52573</v>
      </c>
      <c r="AT48" s="384">
        <f t="shared" si="7"/>
        <v>52573</v>
      </c>
    </row>
    <row r="49" spans="1:48" ht="63" customHeight="1">
      <c r="A49" s="92">
        <v>33</v>
      </c>
      <c r="B49" s="22"/>
      <c r="C49" s="42" t="s">
        <v>42</v>
      </c>
      <c r="D49" s="40" t="s">
        <v>82</v>
      </c>
      <c r="E49" s="12" t="s">
        <v>193</v>
      </c>
      <c r="F49" s="14" t="s">
        <v>10</v>
      </c>
      <c r="G49" s="14" t="s">
        <v>10</v>
      </c>
      <c r="H49" s="14" t="s">
        <v>10</v>
      </c>
      <c r="I49" s="14" t="s">
        <v>10</v>
      </c>
      <c r="J49" s="14" t="s">
        <v>10</v>
      </c>
      <c r="K49" s="13">
        <v>0</v>
      </c>
      <c r="L49" s="13">
        <v>0</v>
      </c>
      <c r="M49" s="13">
        <v>0</v>
      </c>
      <c r="N49" s="13">
        <v>0</v>
      </c>
      <c r="O49" s="13">
        <v>0</v>
      </c>
      <c r="P49" s="13">
        <f>K49-SUM(L49:O49)</f>
        <v>0</v>
      </c>
      <c r="Q49" s="375">
        <f t="shared" si="16"/>
        <v>156779</v>
      </c>
      <c r="R49" s="424">
        <v>156779</v>
      </c>
      <c r="S49" s="379"/>
      <c r="T49" s="263"/>
      <c r="U49" s="375"/>
      <c r="V49" s="295">
        <f t="shared" si="17"/>
        <v>0</v>
      </c>
      <c r="W49" s="289" t="s">
        <v>211</v>
      </c>
      <c r="X49" s="267">
        <v>15606</v>
      </c>
      <c r="Y49" s="374">
        <f>137600+1043</f>
        <v>138643</v>
      </c>
      <c r="Z49" s="267">
        <v>1588941</v>
      </c>
      <c r="AA49" s="119">
        <v>137600</v>
      </c>
      <c r="AB49" s="119">
        <f t="shared" si="18"/>
        <v>1043</v>
      </c>
      <c r="AC49" s="127">
        <f t="shared" si="15"/>
        <v>-18136</v>
      </c>
      <c r="AD49" s="355" t="s">
        <v>294</v>
      </c>
      <c r="AE49" s="239" t="s">
        <v>223</v>
      </c>
      <c r="AF49" s="163">
        <v>137600</v>
      </c>
      <c r="AG49" s="147"/>
      <c r="AH49" s="151"/>
      <c r="AI49" s="148"/>
      <c r="AJ49" s="374">
        <f>137600+1043</f>
        <v>138643</v>
      </c>
      <c r="AK49" s="182">
        <v>1588941</v>
      </c>
      <c r="AL49" s="270"/>
      <c r="AM49" s="268"/>
      <c r="AN49" s="193"/>
      <c r="AO49" s="209"/>
      <c r="AP49" s="202"/>
      <c r="AR49" s="314">
        <f t="shared" si="19"/>
        <v>0</v>
      </c>
      <c r="AS49" s="383">
        <f>T49+Y49</f>
        <v>138643</v>
      </c>
      <c r="AT49" s="384">
        <f>U49+Z49</f>
        <v>1588941</v>
      </c>
    </row>
    <row r="50" spans="1:48" ht="96.75" customHeight="1">
      <c r="A50" s="93" t="s">
        <v>205</v>
      </c>
      <c r="B50" s="22"/>
      <c r="C50" s="23" t="s">
        <v>44</v>
      </c>
      <c r="D50" s="11" t="s">
        <v>204</v>
      </c>
      <c r="E50" s="12" t="s">
        <v>207</v>
      </c>
      <c r="F50" s="14" t="s">
        <v>10</v>
      </c>
      <c r="G50" s="14" t="s">
        <v>10</v>
      </c>
      <c r="H50" s="14" t="s">
        <v>10</v>
      </c>
      <c r="I50" s="14" t="s">
        <v>10</v>
      </c>
      <c r="J50" s="14" t="s">
        <v>10</v>
      </c>
      <c r="K50" s="13">
        <v>0</v>
      </c>
      <c r="L50" s="13">
        <v>0</v>
      </c>
      <c r="M50" s="13">
        <v>0</v>
      </c>
      <c r="N50" s="13">
        <v>0</v>
      </c>
      <c r="O50" s="13">
        <v>0</v>
      </c>
      <c r="P50" s="13">
        <f>K50-SUM(L50:O50)</f>
        <v>0</v>
      </c>
      <c r="Q50" s="375">
        <f t="shared" si="16"/>
        <v>521096</v>
      </c>
      <c r="R50" s="424">
        <v>173862</v>
      </c>
      <c r="S50" s="130">
        <v>347234</v>
      </c>
      <c r="T50" s="130">
        <f>253205</f>
        <v>253205</v>
      </c>
      <c r="U50" s="381">
        <v>1718289</v>
      </c>
      <c r="V50" s="296">
        <f t="shared" si="17"/>
        <v>-94029</v>
      </c>
      <c r="W50" s="289" t="s">
        <v>231</v>
      </c>
      <c r="X50" s="267">
        <v>0</v>
      </c>
      <c r="Y50" s="267">
        <v>0</v>
      </c>
      <c r="Z50" s="267">
        <v>0</v>
      </c>
      <c r="AA50" s="267">
        <v>0</v>
      </c>
      <c r="AB50" s="267">
        <f t="shared" si="18"/>
        <v>0</v>
      </c>
      <c r="AC50" s="263">
        <f t="shared" si="15"/>
        <v>-173862</v>
      </c>
      <c r="AD50" s="362" t="s">
        <v>293</v>
      </c>
      <c r="AE50" s="239" t="s">
        <v>223</v>
      </c>
      <c r="AF50" s="149"/>
      <c r="AG50" s="147"/>
      <c r="AH50" s="150">
        <v>0</v>
      </c>
      <c r="AI50" s="148"/>
      <c r="AJ50" s="186">
        <v>0</v>
      </c>
      <c r="AK50" s="186">
        <v>0</v>
      </c>
      <c r="AL50" s="270"/>
      <c r="AM50" s="280"/>
      <c r="AN50" s="280"/>
      <c r="AO50" s="209"/>
      <c r="AP50" s="202"/>
      <c r="AR50" s="314">
        <f t="shared" si="19"/>
        <v>0</v>
      </c>
      <c r="AS50" s="383">
        <f t="shared" si="7"/>
        <v>253205</v>
      </c>
      <c r="AT50" s="384">
        <f t="shared" si="7"/>
        <v>1718289</v>
      </c>
    </row>
    <row r="51" spans="1:48" ht="166.5" customHeight="1">
      <c r="A51" s="94" t="s">
        <v>206</v>
      </c>
      <c r="B51" s="22"/>
      <c r="C51" s="42"/>
      <c r="D51" s="40" t="s">
        <v>272</v>
      </c>
      <c r="E51" s="12" t="s">
        <v>208</v>
      </c>
      <c r="F51" s="14"/>
      <c r="G51" s="14"/>
      <c r="H51" s="14"/>
      <c r="I51" s="14"/>
      <c r="J51" s="14"/>
      <c r="K51" s="13"/>
      <c r="L51" s="13"/>
      <c r="M51" s="13"/>
      <c r="N51" s="13"/>
      <c r="O51" s="13"/>
      <c r="P51" s="13"/>
      <c r="Q51" s="375">
        <f t="shared" si="16"/>
        <v>1048689</v>
      </c>
      <c r="R51" s="424">
        <v>1048689</v>
      </c>
      <c r="S51" s="379"/>
      <c r="T51" s="263"/>
      <c r="U51" s="375"/>
      <c r="V51" s="295">
        <f t="shared" si="17"/>
        <v>0</v>
      </c>
      <c r="W51" s="289" t="s">
        <v>211</v>
      </c>
      <c r="X51" s="267">
        <v>0</v>
      </c>
      <c r="Y51" s="267">
        <f>1013759</f>
        <v>1013759</v>
      </c>
      <c r="Z51" s="267">
        <v>8386802</v>
      </c>
      <c r="AA51" s="119">
        <v>1013759</v>
      </c>
      <c r="AB51" s="119">
        <f t="shared" si="18"/>
        <v>0</v>
      </c>
      <c r="AC51" s="127">
        <f t="shared" si="15"/>
        <v>-34930</v>
      </c>
      <c r="AD51" s="355" t="s">
        <v>294</v>
      </c>
      <c r="AE51" s="239" t="s">
        <v>223</v>
      </c>
      <c r="AF51" s="163">
        <v>1013759</v>
      </c>
      <c r="AG51" s="147"/>
      <c r="AH51" s="151"/>
      <c r="AI51" s="148"/>
      <c r="AJ51" s="182">
        <v>0</v>
      </c>
      <c r="AK51" s="182">
        <v>0</v>
      </c>
      <c r="AL51" s="393">
        <f>1013759-350573-1043</f>
        <v>662143</v>
      </c>
      <c r="AM51" s="268">
        <f>Y51-AL51-217703-1043</f>
        <v>132870</v>
      </c>
      <c r="AN51" s="268">
        <f>Y51-AL51-AM51</f>
        <v>218746</v>
      </c>
      <c r="AO51" s="209"/>
      <c r="AP51" s="202"/>
      <c r="AQ51" s="314">
        <f>AJ51+AL51+AM51+AN51</f>
        <v>1013759</v>
      </c>
      <c r="AR51" s="314">
        <f t="shared" si="19"/>
        <v>1013759</v>
      </c>
      <c r="AS51" s="383">
        <f t="shared" si="7"/>
        <v>1013759</v>
      </c>
      <c r="AT51" s="384">
        <f t="shared" si="7"/>
        <v>8386802</v>
      </c>
    </row>
    <row r="52" spans="1:48" ht="82.5" customHeight="1">
      <c r="A52" s="98">
        <v>36</v>
      </c>
      <c r="B52" s="22"/>
      <c r="C52" s="42" t="s">
        <v>40</v>
      </c>
      <c r="D52" s="40" t="s">
        <v>79</v>
      </c>
      <c r="E52" s="12" t="s">
        <v>163</v>
      </c>
      <c r="F52" s="14" t="s">
        <v>10</v>
      </c>
      <c r="G52" s="14" t="s">
        <v>10</v>
      </c>
      <c r="H52" s="14" t="s">
        <v>10</v>
      </c>
      <c r="I52" s="14" t="s">
        <v>10</v>
      </c>
      <c r="J52" s="14" t="s">
        <v>10</v>
      </c>
      <c r="K52" s="13">
        <v>0</v>
      </c>
      <c r="L52" s="13">
        <v>0</v>
      </c>
      <c r="M52" s="13">
        <v>0</v>
      </c>
      <c r="N52" s="13">
        <v>0</v>
      </c>
      <c r="O52" s="13">
        <v>0</v>
      </c>
      <c r="P52" s="13">
        <f>K52-SUM(L52:O52)</f>
        <v>0</v>
      </c>
      <c r="Q52" s="375">
        <f t="shared" si="16"/>
        <v>143202</v>
      </c>
      <c r="R52" s="424">
        <v>143202</v>
      </c>
      <c r="S52" s="379"/>
      <c r="T52" s="263"/>
      <c r="U52" s="375"/>
      <c r="V52" s="295">
        <f t="shared" si="17"/>
        <v>0</v>
      </c>
      <c r="W52" s="289" t="s">
        <v>211</v>
      </c>
      <c r="X52" s="267">
        <v>0</v>
      </c>
      <c r="Y52" s="267">
        <v>137810</v>
      </c>
      <c r="Z52" s="267">
        <v>463153</v>
      </c>
      <c r="AA52" s="119">
        <v>143202</v>
      </c>
      <c r="AB52" s="119">
        <f t="shared" si="18"/>
        <v>-5392</v>
      </c>
      <c r="AC52" s="127">
        <f t="shared" si="15"/>
        <v>-5392</v>
      </c>
      <c r="AD52" s="368"/>
      <c r="AE52" s="239" t="s">
        <v>218</v>
      </c>
      <c r="AF52" s="163">
        <v>143202</v>
      </c>
      <c r="AG52" s="147"/>
      <c r="AH52" s="147"/>
      <c r="AI52" s="148"/>
      <c r="AJ52" s="268">
        <v>137810</v>
      </c>
      <c r="AK52" s="346">
        <v>463153</v>
      </c>
      <c r="AL52" s="270"/>
      <c r="AM52" s="268"/>
      <c r="AN52" s="280"/>
      <c r="AO52" s="209"/>
      <c r="AP52" s="202"/>
      <c r="AR52" s="314">
        <f t="shared" si="19"/>
        <v>0</v>
      </c>
      <c r="AS52" s="383">
        <f t="shared" si="7"/>
        <v>137810</v>
      </c>
      <c r="AT52" s="384">
        <f t="shared" si="7"/>
        <v>463153</v>
      </c>
    </row>
    <row r="53" spans="1:48" ht="61.5" customHeight="1">
      <c r="A53" s="92">
        <v>37</v>
      </c>
      <c r="B53" s="22"/>
      <c r="C53" s="42" t="s">
        <v>7</v>
      </c>
      <c r="D53" s="40" t="s">
        <v>146</v>
      </c>
      <c r="E53" s="12" t="s">
        <v>166</v>
      </c>
      <c r="F53" s="12" t="s">
        <v>80</v>
      </c>
      <c r="G53" s="14"/>
      <c r="H53" s="12" t="s">
        <v>53</v>
      </c>
      <c r="I53" s="12" t="s">
        <v>54</v>
      </c>
      <c r="J53" s="12"/>
      <c r="K53" s="13">
        <v>3</v>
      </c>
      <c r="L53" s="13">
        <v>1</v>
      </c>
      <c r="M53" s="13"/>
      <c r="N53" s="13"/>
      <c r="O53" s="13">
        <v>1</v>
      </c>
      <c r="P53" s="13">
        <f>K53-SUM(L53:O53)</f>
        <v>1</v>
      </c>
      <c r="Q53" s="375">
        <f t="shared" si="16"/>
        <v>3286</v>
      </c>
      <c r="R53" s="424">
        <v>3286</v>
      </c>
      <c r="S53" s="379"/>
      <c r="T53" s="263"/>
      <c r="U53" s="375"/>
      <c r="V53" s="295">
        <f t="shared" si="17"/>
        <v>0</v>
      </c>
      <c r="W53" s="289" t="s">
        <v>211</v>
      </c>
      <c r="X53" s="267">
        <v>0</v>
      </c>
      <c r="Y53" s="267">
        <v>2700</v>
      </c>
      <c r="Z53" s="267">
        <v>2700</v>
      </c>
      <c r="AA53" s="267">
        <v>3286</v>
      </c>
      <c r="AB53" s="267">
        <f t="shared" si="18"/>
        <v>-586</v>
      </c>
      <c r="AC53" s="127">
        <f t="shared" si="15"/>
        <v>-586</v>
      </c>
      <c r="AD53" s="355"/>
      <c r="AE53" s="239" t="s">
        <v>220</v>
      </c>
      <c r="AF53" s="163">
        <v>3286</v>
      </c>
      <c r="AG53" s="147"/>
      <c r="AH53" s="151"/>
      <c r="AI53" s="148"/>
      <c r="AJ53" s="322">
        <v>2700</v>
      </c>
      <c r="AK53" s="322">
        <v>2700</v>
      </c>
      <c r="AL53" s="270"/>
      <c r="AM53" s="268"/>
      <c r="AN53" s="193"/>
      <c r="AO53" s="209"/>
      <c r="AP53" s="202"/>
      <c r="AR53" s="314">
        <f t="shared" si="19"/>
        <v>0</v>
      </c>
      <c r="AS53" s="383">
        <f t="shared" si="7"/>
        <v>2700</v>
      </c>
      <c r="AT53" s="384">
        <f t="shared" si="7"/>
        <v>2700</v>
      </c>
    </row>
    <row r="54" spans="1:48" ht="45" customHeight="1">
      <c r="A54" s="92">
        <v>38</v>
      </c>
      <c r="B54" s="24"/>
      <c r="C54" s="36" t="s">
        <v>47</v>
      </c>
      <c r="D54" s="40" t="s">
        <v>147</v>
      </c>
      <c r="E54" s="12" t="s">
        <v>164</v>
      </c>
      <c r="F54" s="14" t="s">
        <v>10</v>
      </c>
      <c r="G54" s="14" t="s">
        <v>10</v>
      </c>
      <c r="H54" s="14" t="s">
        <v>10</v>
      </c>
      <c r="I54" s="14" t="s">
        <v>10</v>
      </c>
      <c r="J54" s="14" t="s">
        <v>10</v>
      </c>
      <c r="K54" s="13">
        <v>0</v>
      </c>
      <c r="L54" s="13">
        <v>0</v>
      </c>
      <c r="M54" s="13">
        <v>0</v>
      </c>
      <c r="N54" s="13">
        <v>0</v>
      </c>
      <c r="O54" s="13">
        <v>0</v>
      </c>
      <c r="P54" s="13">
        <f>K54-SUM(L54:O54)</f>
        <v>0</v>
      </c>
      <c r="Q54" s="375">
        <f t="shared" si="16"/>
        <v>44320</v>
      </c>
      <c r="R54" s="424">
        <v>44320</v>
      </c>
      <c r="S54" s="379"/>
      <c r="T54" s="263"/>
      <c r="U54" s="375"/>
      <c r="V54" s="295">
        <f t="shared" si="17"/>
        <v>0</v>
      </c>
      <c r="W54" s="289" t="s">
        <v>211</v>
      </c>
      <c r="X54" s="267">
        <v>44320</v>
      </c>
      <c r="Y54" s="267">
        <v>44320</v>
      </c>
      <c r="Z54" s="267">
        <v>44320</v>
      </c>
      <c r="AA54" s="267">
        <v>44320</v>
      </c>
      <c r="AB54" s="267">
        <f t="shared" si="18"/>
        <v>0</v>
      </c>
      <c r="AC54" s="127">
        <f t="shared" si="15"/>
        <v>0</v>
      </c>
      <c r="AD54" s="358"/>
      <c r="AE54" s="239" t="s">
        <v>226</v>
      </c>
      <c r="AF54" s="163">
        <v>44320</v>
      </c>
      <c r="AG54" s="147"/>
      <c r="AH54" s="147"/>
      <c r="AI54" s="148"/>
      <c r="AJ54" s="182">
        <v>44320</v>
      </c>
      <c r="AK54" s="338">
        <v>44320</v>
      </c>
      <c r="AL54" s="270"/>
      <c r="AM54" s="268"/>
      <c r="AN54" s="193"/>
      <c r="AO54" s="209"/>
      <c r="AP54" s="202"/>
      <c r="AR54" s="314">
        <f t="shared" si="19"/>
        <v>0</v>
      </c>
      <c r="AS54" s="383">
        <f t="shared" si="7"/>
        <v>44320</v>
      </c>
      <c r="AT54" s="384">
        <f t="shared" si="7"/>
        <v>44320</v>
      </c>
    </row>
    <row r="55" spans="1:48" ht="81" customHeight="1">
      <c r="A55" s="92">
        <v>39</v>
      </c>
      <c r="B55" s="4"/>
      <c r="C55" s="36" t="s">
        <v>46</v>
      </c>
      <c r="D55" s="40" t="s">
        <v>88</v>
      </c>
      <c r="E55" s="12" t="s">
        <v>165</v>
      </c>
      <c r="F55" s="14" t="s">
        <v>10</v>
      </c>
      <c r="G55" s="14" t="s">
        <v>10</v>
      </c>
      <c r="H55" s="14" t="s">
        <v>10</v>
      </c>
      <c r="I55" s="14" t="s">
        <v>10</v>
      </c>
      <c r="J55" s="14" t="s">
        <v>10</v>
      </c>
      <c r="K55" s="13">
        <v>0</v>
      </c>
      <c r="L55" s="13">
        <v>0</v>
      </c>
      <c r="M55" s="13">
        <v>0</v>
      </c>
      <c r="N55" s="13">
        <v>0</v>
      </c>
      <c r="O55" s="13">
        <v>0</v>
      </c>
      <c r="P55" s="13">
        <f>K55-SUM(L55:O55)</f>
        <v>0</v>
      </c>
      <c r="Q55" s="375">
        <f t="shared" si="16"/>
        <v>168420</v>
      </c>
      <c r="R55" s="424">
        <v>168420</v>
      </c>
      <c r="S55" s="379"/>
      <c r="T55" s="263"/>
      <c r="U55" s="375"/>
      <c r="V55" s="295">
        <f t="shared" si="17"/>
        <v>0</v>
      </c>
      <c r="W55" s="289" t="s">
        <v>211</v>
      </c>
      <c r="X55" s="267">
        <v>0</v>
      </c>
      <c r="Y55" s="333">
        <v>148420</v>
      </c>
      <c r="Z55" s="267">
        <v>1188979</v>
      </c>
      <c r="AA55" s="333">
        <v>168420</v>
      </c>
      <c r="AB55" s="143">
        <f t="shared" si="18"/>
        <v>-20000</v>
      </c>
      <c r="AC55" s="127">
        <f t="shared" si="15"/>
        <v>-20000</v>
      </c>
      <c r="AD55" s="355" t="s">
        <v>294</v>
      </c>
      <c r="AE55" s="239" t="s">
        <v>226</v>
      </c>
      <c r="AF55" s="163">
        <v>168420</v>
      </c>
      <c r="AG55" s="147"/>
      <c r="AH55" s="147"/>
      <c r="AI55" s="148"/>
      <c r="AJ55" s="340">
        <v>148420</v>
      </c>
      <c r="AK55" s="407">
        <v>1188979</v>
      </c>
      <c r="AL55" s="270"/>
      <c r="AM55" s="268"/>
      <c r="AN55" s="193"/>
      <c r="AO55" s="209"/>
      <c r="AP55" s="202"/>
      <c r="AR55" s="314">
        <f t="shared" si="19"/>
        <v>0</v>
      </c>
      <c r="AS55" s="383">
        <f t="shared" si="7"/>
        <v>148420</v>
      </c>
      <c r="AT55" s="384">
        <f t="shared" si="7"/>
        <v>1188979</v>
      </c>
    </row>
    <row r="56" spans="1:48" ht="81" customHeight="1">
      <c r="A56" s="98" t="s">
        <v>275</v>
      </c>
      <c r="B56" s="4" t="s">
        <v>1</v>
      </c>
      <c r="C56" s="43">
        <v>54</v>
      </c>
      <c r="D56" s="40" t="s">
        <v>271</v>
      </c>
      <c r="E56" s="12" t="s">
        <v>5</v>
      </c>
      <c r="F56" s="12" t="s">
        <v>87</v>
      </c>
      <c r="G56" s="14">
        <v>276</v>
      </c>
      <c r="H56" s="12" t="s">
        <v>89</v>
      </c>
      <c r="I56" s="12"/>
      <c r="J56" s="12"/>
      <c r="K56" s="13">
        <v>3</v>
      </c>
      <c r="L56" s="13">
        <v>1</v>
      </c>
      <c r="M56" s="13"/>
      <c r="N56" s="13"/>
      <c r="O56" s="13">
        <v>1</v>
      </c>
      <c r="P56" s="13">
        <f>K56-SUM(L56:O56)</f>
        <v>1</v>
      </c>
      <c r="Q56" s="375">
        <f t="shared" si="16"/>
        <v>420000</v>
      </c>
      <c r="R56" s="424">
        <v>420000</v>
      </c>
      <c r="S56" s="379"/>
      <c r="T56" s="263"/>
      <c r="U56" s="375"/>
      <c r="V56" s="295">
        <f t="shared" si="17"/>
        <v>0</v>
      </c>
      <c r="W56" s="289" t="s">
        <v>211</v>
      </c>
      <c r="X56" s="267">
        <v>0</v>
      </c>
      <c r="Y56" s="260">
        <v>420000</v>
      </c>
      <c r="Z56" s="267">
        <v>8302736</v>
      </c>
      <c r="AA56" s="260">
        <v>420000</v>
      </c>
      <c r="AB56" s="313">
        <f t="shared" si="18"/>
        <v>0</v>
      </c>
      <c r="AC56" s="127">
        <f t="shared" si="15"/>
        <v>0</v>
      </c>
      <c r="AD56" s="358"/>
      <c r="AE56" s="239" t="s">
        <v>226</v>
      </c>
      <c r="AF56" s="163">
        <v>420000</v>
      </c>
      <c r="AG56" s="147"/>
      <c r="AH56" s="147"/>
      <c r="AI56" s="148"/>
      <c r="AJ56" s="346">
        <v>420000</v>
      </c>
      <c r="AK56" s="408">
        <v>8302736</v>
      </c>
      <c r="AL56" s="270"/>
      <c r="AM56" s="341"/>
      <c r="AN56" s="280"/>
      <c r="AO56" s="209"/>
      <c r="AP56" s="202"/>
      <c r="AR56" s="314">
        <f t="shared" si="19"/>
        <v>0</v>
      </c>
      <c r="AS56" s="383">
        <f t="shared" si="7"/>
        <v>420000</v>
      </c>
      <c r="AT56" s="384">
        <f t="shared" si="7"/>
        <v>8302736</v>
      </c>
      <c r="AV56" s="314">
        <f>AT56+AT57+AT58</f>
        <v>8486736</v>
      </c>
    </row>
    <row r="57" spans="1:48" ht="68.25" customHeight="1">
      <c r="A57" s="92" t="s">
        <v>276</v>
      </c>
      <c r="B57" s="4"/>
      <c r="C57" s="43"/>
      <c r="D57" s="40" t="s">
        <v>241</v>
      </c>
      <c r="E57" s="12"/>
      <c r="F57" s="12"/>
      <c r="G57" s="14"/>
      <c r="H57" s="12"/>
      <c r="I57" s="12"/>
      <c r="J57" s="12"/>
      <c r="K57" s="13"/>
      <c r="L57" s="13"/>
      <c r="M57" s="13"/>
      <c r="N57" s="13"/>
      <c r="O57" s="13"/>
      <c r="P57" s="13"/>
      <c r="Q57" s="375">
        <f t="shared" si="16"/>
        <v>159000</v>
      </c>
      <c r="R57" s="424">
        <v>159000</v>
      </c>
      <c r="S57" s="379"/>
      <c r="T57" s="263"/>
      <c r="U57" s="375"/>
      <c r="V57" s="295">
        <f t="shared" si="17"/>
        <v>0</v>
      </c>
      <c r="W57" s="289" t="s">
        <v>211</v>
      </c>
      <c r="X57" s="267"/>
      <c r="Y57" s="263">
        <v>159000</v>
      </c>
      <c r="Z57" s="267">
        <v>159000</v>
      </c>
      <c r="AA57" s="263">
        <v>159000</v>
      </c>
      <c r="AB57" s="263">
        <f t="shared" si="18"/>
        <v>0</v>
      </c>
      <c r="AC57" s="127">
        <f t="shared" si="15"/>
        <v>0</v>
      </c>
      <c r="AD57" s="358"/>
      <c r="AE57" s="239" t="s">
        <v>226</v>
      </c>
      <c r="AF57" s="163"/>
      <c r="AG57" s="147"/>
      <c r="AH57" s="147"/>
      <c r="AI57" s="148">
        <v>159000</v>
      </c>
      <c r="AJ57" s="182"/>
      <c r="AK57" s="338">
        <v>0</v>
      </c>
      <c r="AL57" s="270">
        <v>159000</v>
      </c>
      <c r="AM57" s="263"/>
      <c r="AN57" s="342"/>
      <c r="AO57" s="209"/>
      <c r="AP57" s="202"/>
      <c r="AR57" s="314">
        <f t="shared" si="19"/>
        <v>159000</v>
      </c>
      <c r="AS57" s="383">
        <f t="shared" si="7"/>
        <v>159000</v>
      </c>
      <c r="AT57" s="384">
        <f t="shared" si="7"/>
        <v>159000</v>
      </c>
    </row>
    <row r="58" spans="1:48" ht="69.75" customHeight="1">
      <c r="A58" s="94" t="s">
        <v>277</v>
      </c>
      <c r="B58" s="4"/>
      <c r="C58" s="43"/>
      <c r="D58" s="40" t="s">
        <v>240</v>
      </c>
      <c r="E58" s="12"/>
      <c r="F58" s="12"/>
      <c r="G58" s="14"/>
      <c r="H58" s="12"/>
      <c r="I58" s="12"/>
      <c r="J58" s="12"/>
      <c r="K58" s="13"/>
      <c r="L58" s="13"/>
      <c r="M58" s="13"/>
      <c r="N58" s="13"/>
      <c r="O58" s="13"/>
      <c r="P58" s="13"/>
      <c r="Q58" s="375">
        <f t="shared" si="16"/>
        <v>34874</v>
      </c>
      <c r="R58" s="424">
        <v>34874</v>
      </c>
      <c r="S58" s="379"/>
      <c r="T58" s="263"/>
      <c r="U58" s="375"/>
      <c r="V58" s="295">
        <f t="shared" si="17"/>
        <v>0</v>
      </c>
      <c r="W58" s="289" t="s">
        <v>227</v>
      </c>
      <c r="X58" s="267"/>
      <c r="Y58" s="130">
        <v>25000</v>
      </c>
      <c r="Z58" s="267">
        <v>25000</v>
      </c>
      <c r="AA58" s="263">
        <v>34874</v>
      </c>
      <c r="AB58" s="263">
        <f t="shared" si="18"/>
        <v>-9874</v>
      </c>
      <c r="AC58" s="127">
        <f t="shared" si="15"/>
        <v>-9874</v>
      </c>
      <c r="AD58" s="359" t="s">
        <v>295</v>
      </c>
      <c r="AE58" s="239" t="s">
        <v>226</v>
      </c>
      <c r="AF58" s="163"/>
      <c r="AG58" s="147"/>
      <c r="AH58" s="147"/>
      <c r="AI58" s="148">
        <v>34874</v>
      </c>
      <c r="AJ58" s="308">
        <v>25000</v>
      </c>
      <c r="AK58" s="338">
        <v>25000</v>
      </c>
      <c r="AL58" s="270"/>
      <c r="AM58" s="268"/>
      <c r="AN58" s="268"/>
      <c r="AO58" s="209"/>
      <c r="AP58" s="308"/>
      <c r="AR58" s="314">
        <f t="shared" si="19"/>
        <v>0</v>
      </c>
      <c r="AS58" s="383">
        <f t="shared" si="7"/>
        <v>25000</v>
      </c>
      <c r="AT58" s="384">
        <f t="shared" si="7"/>
        <v>25000</v>
      </c>
    </row>
    <row r="59" spans="1:48" ht="81" customHeight="1">
      <c r="A59" s="98">
        <v>41</v>
      </c>
      <c r="B59" s="4"/>
      <c r="C59" s="36" t="s">
        <v>41</v>
      </c>
      <c r="D59" s="40" t="s">
        <v>81</v>
      </c>
      <c r="E59" s="12" t="s">
        <v>162</v>
      </c>
      <c r="F59" s="14" t="s">
        <v>10</v>
      </c>
      <c r="G59" s="14" t="s">
        <v>10</v>
      </c>
      <c r="H59" s="14" t="s">
        <v>10</v>
      </c>
      <c r="I59" s="14" t="s">
        <v>10</v>
      </c>
      <c r="J59" s="14" t="s">
        <v>10</v>
      </c>
      <c r="K59" s="13">
        <v>0</v>
      </c>
      <c r="L59" s="13">
        <v>0</v>
      </c>
      <c r="M59" s="13">
        <v>0</v>
      </c>
      <c r="N59" s="13">
        <v>0</v>
      </c>
      <c r="O59" s="13">
        <v>0</v>
      </c>
      <c r="P59" s="13">
        <f>K59-SUM(L59:O59)</f>
        <v>0</v>
      </c>
      <c r="Q59" s="375">
        <f t="shared" si="16"/>
        <v>148685</v>
      </c>
      <c r="R59" s="424">
        <v>148685</v>
      </c>
      <c r="S59" s="379"/>
      <c r="T59" s="263"/>
      <c r="U59" s="375"/>
      <c r="V59" s="295">
        <f t="shared" si="17"/>
        <v>0</v>
      </c>
      <c r="W59" s="289" t="s">
        <v>211</v>
      </c>
      <c r="X59" s="267">
        <v>0</v>
      </c>
      <c r="Y59" s="312">
        <v>109619</v>
      </c>
      <c r="Z59" s="267">
        <v>272068</v>
      </c>
      <c r="AA59" s="334">
        <v>148685</v>
      </c>
      <c r="AB59" s="261">
        <f t="shared" si="18"/>
        <v>-39066</v>
      </c>
      <c r="AC59" s="263">
        <f t="shared" si="15"/>
        <v>-39066</v>
      </c>
      <c r="AD59" s="358" t="s">
        <v>294</v>
      </c>
      <c r="AE59" s="239" t="s">
        <v>218</v>
      </c>
      <c r="AF59" s="163">
        <v>148685</v>
      </c>
      <c r="AG59" s="147"/>
      <c r="AH59" s="147"/>
      <c r="AI59" s="148"/>
      <c r="AJ59" s="130">
        <v>109619</v>
      </c>
      <c r="AK59" s="409">
        <v>272068</v>
      </c>
      <c r="AL59" s="270"/>
      <c r="AM59" s="268"/>
      <c r="AN59" s="280"/>
      <c r="AO59" s="209"/>
      <c r="AP59" s="280"/>
      <c r="AR59" s="314">
        <f t="shared" si="19"/>
        <v>0</v>
      </c>
      <c r="AS59" s="383">
        <f t="shared" si="7"/>
        <v>109619</v>
      </c>
      <c r="AT59" s="384">
        <f t="shared" si="7"/>
        <v>272068</v>
      </c>
    </row>
    <row r="60" spans="1:48" ht="112.5" customHeight="1">
      <c r="A60" s="94" t="s">
        <v>278</v>
      </c>
      <c r="B60" s="22"/>
      <c r="C60" s="42" t="s">
        <v>43</v>
      </c>
      <c r="D60" s="40" t="s">
        <v>273</v>
      </c>
      <c r="E60" s="12" t="s">
        <v>195</v>
      </c>
      <c r="F60" s="14" t="s">
        <v>10</v>
      </c>
      <c r="G60" s="14" t="s">
        <v>10</v>
      </c>
      <c r="H60" s="14" t="s">
        <v>10</v>
      </c>
      <c r="I60" s="14" t="s">
        <v>10</v>
      </c>
      <c r="J60" s="14" t="s">
        <v>10</v>
      </c>
      <c r="K60" s="13">
        <v>0</v>
      </c>
      <c r="L60" s="13">
        <v>0</v>
      </c>
      <c r="M60" s="13">
        <v>0</v>
      </c>
      <c r="N60" s="13">
        <v>0</v>
      </c>
      <c r="O60" s="13">
        <v>0</v>
      </c>
      <c r="P60" s="13">
        <f>K60-SUM(L60:O60)</f>
        <v>0</v>
      </c>
      <c r="Q60" s="447">
        <f t="shared" si="16"/>
        <v>36007</v>
      </c>
      <c r="R60" s="448">
        <v>36007</v>
      </c>
      <c r="S60" s="379">
        <v>0</v>
      </c>
      <c r="T60" s="263"/>
      <c r="U60" s="375"/>
      <c r="V60" s="295">
        <f t="shared" si="17"/>
        <v>0</v>
      </c>
      <c r="W60" s="289" t="s">
        <v>211</v>
      </c>
      <c r="X60" s="267">
        <v>36007</v>
      </c>
      <c r="Y60" s="267">
        <v>36007</v>
      </c>
      <c r="Z60" s="267">
        <v>36407</v>
      </c>
      <c r="AA60" s="119">
        <v>36007</v>
      </c>
      <c r="AB60" s="119">
        <f t="shared" si="18"/>
        <v>0</v>
      </c>
      <c r="AC60" s="127">
        <f t="shared" si="15"/>
        <v>0</v>
      </c>
      <c r="AD60" s="369"/>
      <c r="AE60" s="239" t="s">
        <v>223</v>
      </c>
      <c r="AF60" s="163">
        <v>36007</v>
      </c>
      <c r="AG60" s="147"/>
      <c r="AH60" s="151"/>
      <c r="AI60" s="148"/>
      <c r="AJ60" s="276">
        <v>18097</v>
      </c>
      <c r="AK60" s="266">
        <v>18097</v>
      </c>
      <c r="AL60" s="397">
        <v>17910</v>
      </c>
      <c r="AM60" s="268"/>
      <c r="AN60" s="193"/>
      <c r="AO60" s="350"/>
      <c r="AP60" s="202"/>
      <c r="AQ60" s="314">
        <f>AJ60+AL60+AM60</f>
        <v>36007</v>
      </c>
      <c r="AR60" s="314">
        <f t="shared" si="19"/>
        <v>17910</v>
      </c>
      <c r="AS60" s="383">
        <f t="shared" si="7"/>
        <v>36007</v>
      </c>
      <c r="AT60" s="384">
        <f t="shared" si="7"/>
        <v>36407</v>
      </c>
      <c r="AU60" s="314"/>
      <c r="AV60" s="314">
        <f>AT60+AT61</f>
        <v>50240</v>
      </c>
    </row>
    <row r="61" spans="1:48" ht="80.25" customHeight="1">
      <c r="A61" s="95" t="s">
        <v>279</v>
      </c>
      <c r="B61" s="22"/>
      <c r="C61" s="137"/>
      <c r="D61" s="84"/>
      <c r="E61" s="44" t="s">
        <v>194</v>
      </c>
      <c r="F61" s="331"/>
      <c r="G61" s="331"/>
      <c r="H61" s="331"/>
      <c r="I61" s="331"/>
      <c r="J61" s="331"/>
      <c r="K61" s="332"/>
      <c r="L61" s="332"/>
      <c r="M61" s="332"/>
      <c r="N61" s="332"/>
      <c r="O61" s="332"/>
      <c r="P61" s="332"/>
      <c r="Q61" s="375">
        <f t="shared" si="16"/>
        <v>13833</v>
      </c>
      <c r="R61" s="424">
        <v>1780</v>
      </c>
      <c r="S61" s="379">
        <v>12053</v>
      </c>
      <c r="T61" s="263">
        <v>12053</v>
      </c>
      <c r="U61" s="378">
        <v>12053</v>
      </c>
      <c r="V61" s="295">
        <f t="shared" si="17"/>
        <v>0</v>
      </c>
      <c r="W61" s="293" t="s">
        <v>211</v>
      </c>
      <c r="X61" s="309">
        <v>1780</v>
      </c>
      <c r="Y61" s="309">
        <v>1780</v>
      </c>
      <c r="Z61" s="267">
        <v>1780</v>
      </c>
      <c r="AA61" s="309">
        <v>1780</v>
      </c>
      <c r="AB61" s="309">
        <f t="shared" si="18"/>
        <v>0</v>
      </c>
      <c r="AC61" s="128">
        <f t="shared" si="15"/>
        <v>0</v>
      </c>
      <c r="AD61" s="370"/>
      <c r="AE61" s="244" t="s">
        <v>223</v>
      </c>
      <c r="AF61" s="335">
        <v>1780</v>
      </c>
      <c r="AG61" s="161"/>
      <c r="AH61" s="166"/>
      <c r="AI61" s="321"/>
      <c r="AJ61" s="339">
        <v>0</v>
      </c>
      <c r="AK61" s="309">
        <v>0</v>
      </c>
      <c r="AL61" s="399">
        <v>1780</v>
      </c>
      <c r="AM61" s="277"/>
      <c r="AN61" s="198"/>
      <c r="AO61" s="323"/>
      <c r="AP61" s="198"/>
      <c r="AR61" s="314">
        <f t="shared" si="19"/>
        <v>1780</v>
      </c>
      <c r="AS61" s="383">
        <f t="shared" si="7"/>
        <v>13833</v>
      </c>
      <c r="AT61" s="384">
        <f t="shared" si="7"/>
        <v>13833</v>
      </c>
    </row>
    <row r="62" spans="1:48" ht="84.75" customHeight="1">
      <c r="A62" s="94">
        <v>43</v>
      </c>
      <c r="B62" s="4"/>
      <c r="C62" s="43">
        <v>54</v>
      </c>
      <c r="D62" s="40" t="s">
        <v>101</v>
      </c>
      <c r="E62" s="12" t="s">
        <v>111</v>
      </c>
      <c r="F62" s="12" t="s">
        <v>60</v>
      </c>
      <c r="G62" s="14">
        <v>1</v>
      </c>
      <c r="H62" s="12" t="s">
        <v>60</v>
      </c>
      <c r="I62" s="12"/>
      <c r="J62" s="12"/>
      <c r="K62" s="13">
        <v>5</v>
      </c>
      <c r="L62" s="13">
        <v>1</v>
      </c>
      <c r="M62" s="13">
        <v>1</v>
      </c>
      <c r="N62" s="13">
        <v>1</v>
      </c>
      <c r="O62" s="13">
        <v>1</v>
      </c>
      <c r="P62" s="13">
        <f>K62-SUM(L62:O62)</f>
        <v>1</v>
      </c>
      <c r="Q62" s="375">
        <f t="shared" si="16"/>
        <v>6528</v>
      </c>
      <c r="R62" s="424">
        <v>6528</v>
      </c>
      <c r="S62" s="379"/>
      <c r="T62" s="263"/>
      <c r="U62" s="375"/>
      <c r="V62" s="295">
        <f t="shared" si="17"/>
        <v>0</v>
      </c>
      <c r="W62" s="289" t="s">
        <v>174</v>
      </c>
      <c r="X62" s="267">
        <v>0</v>
      </c>
      <c r="Y62" s="130">
        <v>5400</v>
      </c>
      <c r="Z62" s="267">
        <v>5400</v>
      </c>
      <c r="AA62" s="119">
        <v>6528</v>
      </c>
      <c r="AB62" s="119">
        <f t="shared" si="18"/>
        <v>-1128</v>
      </c>
      <c r="AC62" s="263">
        <f t="shared" si="15"/>
        <v>-1128</v>
      </c>
      <c r="AD62" s="358" t="s">
        <v>296</v>
      </c>
      <c r="AE62" s="239" t="s">
        <v>226</v>
      </c>
      <c r="AF62" s="153"/>
      <c r="AG62" s="147"/>
      <c r="AH62" s="147"/>
      <c r="AI62" s="162">
        <v>6528</v>
      </c>
      <c r="AJ62" s="266">
        <v>5400</v>
      </c>
      <c r="AK62" s="338">
        <v>5400</v>
      </c>
      <c r="AL62" s="347"/>
      <c r="AM62" s="280"/>
      <c r="AN62" s="193"/>
      <c r="AO62" s="351"/>
      <c r="AP62" s="343"/>
      <c r="AR62" s="314">
        <f t="shared" si="19"/>
        <v>0</v>
      </c>
      <c r="AS62" s="383">
        <f t="shared" si="7"/>
        <v>5400</v>
      </c>
      <c r="AT62" s="384">
        <f t="shared" si="7"/>
        <v>5400</v>
      </c>
    </row>
    <row r="63" spans="1:48" ht="55.5" customHeight="1">
      <c r="A63" s="94">
        <v>44</v>
      </c>
      <c r="B63" s="57"/>
      <c r="C63" s="330">
        <v>54</v>
      </c>
      <c r="D63" s="78" t="s">
        <v>102</v>
      </c>
      <c r="E63" s="79" t="s">
        <v>112</v>
      </c>
      <c r="F63" s="62" t="s">
        <v>60</v>
      </c>
      <c r="G63" s="65">
        <v>1</v>
      </c>
      <c r="H63" s="62" t="s">
        <v>60</v>
      </c>
      <c r="I63" s="62"/>
      <c r="J63" s="62"/>
      <c r="K63" s="66">
        <v>1</v>
      </c>
      <c r="L63" s="66">
        <v>1</v>
      </c>
      <c r="M63" s="66"/>
      <c r="N63" s="66"/>
      <c r="O63" s="66"/>
      <c r="P63" s="66">
        <f>K63-SUM(L63:O63)</f>
        <v>0</v>
      </c>
      <c r="Q63" s="375">
        <f t="shared" si="16"/>
        <v>70502</v>
      </c>
      <c r="R63" s="424">
        <v>70502</v>
      </c>
      <c r="S63" s="379"/>
      <c r="T63" s="263"/>
      <c r="U63" s="375"/>
      <c r="V63" s="295">
        <f t="shared" si="17"/>
        <v>0</v>
      </c>
      <c r="W63" s="289" t="s">
        <v>213</v>
      </c>
      <c r="X63" s="267">
        <v>70484</v>
      </c>
      <c r="Y63" s="267">
        <v>70484</v>
      </c>
      <c r="Z63" s="267">
        <v>70484</v>
      </c>
      <c r="AA63" s="267">
        <v>70484</v>
      </c>
      <c r="AB63" s="267">
        <f t="shared" si="18"/>
        <v>0</v>
      </c>
      <c r="AC63" s="263">
        <f t="shared" si="15"/>
        <v>-18</v>
      </c>
      <c r="AD63" s="356"/>
      <c r="AE63" s="180" t="s">
        <v>226</v>
      </c>
      <c r="AF63" s="153"/>
      <c r="AG63" s="336"/>
      <c r="AH63" s="147"/>
      <c r="AI63" s="337">
        <v>70484</v>
      </c>
      <c r="AJ63" s="186">
        <v>70484</v>
      </c>
      <c r="AK63" s="338">
        <v>70484</v>
      </c>
      <c r="AL63" s="348"/>
      <c r="AM63" s="270"/>
      <c r="AN63" s="195"/>
      <c r="AO63" s="209"/>
      <c r="AP63" s="202"/>
      <c r="AR63" s="314">
        <f t="shared" si="19"/>
        <v>0</v>
      </c>
      <c r="AS63" s="383">
        <f t="shared" si="7"/>
        <v>70484</v>
      </c>
      <c r="AT63" s="384">
        <f t="shared" si="7"/>
        <v>70484</v>
      </c>
    </row>
    <row r="64" spans="1:48" ht="106.5" customHeight="1">
      <c r="A64" s="90">
        <v>45</v>
      </c>
      <c r="B64" s="6"/>
      <c r="C64" s="329" t="s">
        <v>7</v>
      </c>
      <c r="D64" s="56" t="s">
        <v>99</v>
      </c>
      <c r="E64" s="47" t="s">
        <v>196</v>
      </c>
      <c r="F64" s="125" t="s">
        <v>171</v>
      </c>
      <c r="G64" s="131">
        <v>5</v>
      </c>
      <c r="H64" s="125" t="s">
        <v>110</v>
      </c>
      <c r="I64" s="125"/>
      <c r="J64" s="125"/>
      <c r="K64" s="132">
        <v>1</v>
      </c>
      <c r="L64" s="132">
        <v>1</v>
      </c>
      <c r="M64" s="132"/>
      <c r="N64" s="132"/>
      <c r="O64" s="132"/>
      <c r="P64" s="132">
        <v>0</v>
      </c>
      <c r="Q64" s="375">
        <f t="shared" si="16"/>
        <v>83411</v>
      </c>
      <c r="R64" s="424">
        <v>83411</v>
      </c>
      <c r="S64" s="379"/>
      <c r="T64" s="263"/>
      <c r="U64" s="375"/>
      <c r="V64" s="295">
        <f t="shared" si="17"/>
        <v>0</v>
      </c>
      <c r="W64" s="289" t="s">
        <v>227</v>
      </c>
      <c r="X64" s="267">
        <v>0</v>
      </c>
      <c r="Y64" s="130">
        <v>40000</v>
      </c>
      <c r="Z64" s="267">
        <v>48752</v>
      </c>
      <c r="AA64" s="267">
        <v>83411</v>
      </c>
      <c r="AB64" s="267">
        <f t="shared" si="18"/>
        <v>-43411</v>
      </c>
      <c r="AC64" s="263">
        <f t="shared" si="15"/>
        <v>-43411</v>
      </c>
      <c r="AD64" s="368" t="s">
        <v>297</v>
      </c>
      <c r="AE64" s="238" t="s">
        <v>218</v>
      </c>
      <c r="AF64" s="153"/>
      <c r="AG64" s="147"/>
      <c r="AH64" s="147"/>
      <c r="AI64" s="162">
        <v>83411</v>
      </c>
      <c r="AJ64" s="338">
        <v>40000</v>
      </c>
      <c r="AK64" s="346">
        <v>48752</v>
      </c>
      <c r="AL64" s="270"/>
      <c r="AM64" s="268"/>
      <c r="AN64" s="268"/>
      <c r="AO64" s="208"/>
      <c r="AP64" s="296"/>
      <c r="AR64" s="314">
        <f t="shared" si="19"/>
        <v>0</v>
      </c>
      <c r="AS64" s="383">
        <f t="shared" si="7"/>
        <v>40000</v>
      </c>
      <c r="AT64" s="384">
        <f t="shared" si="7"/>
        <v>48752</v>
      </c>
    </row>
    <row r="65" spans="1:46" ht="105.75" customHeight="1">
      <c r="A65" s="98">
        <v>46</v>
      </c>
      <c r="B65" s="6"/>
      <c r="C65" s="329" t="s">
        <v>7</v>
      </c>
      <c r="D65" s="56" t="s">
        <v>144</v>
      </c>
      <c r="E65" s="47" t="s">
        <v>109</v>
      </c>
      <c r="F65" s="125" t="s">
        <v>60</v>
      </c>
      <c r="G65" s="131" t="s">
        <v>60</v>
      </c>
      <c r="H65" s="125"/>
      <c r="I65" s="125"/>
      <c r="J65" s="125"/>
      <c r="K65" s="132">
        <v>2</v>
      </c>
      <c r="L65" s="132">
        <v>1</v>
      </c>
      <c r="M65" s="132"/>
      <c r="N65" s="132"/>
      <c r="O65" s="132"/>
      <c r="P65" s="132">
        <v>1</v>
      </c>
      <c r="Q65" s="375">
        <f t="shared" si="16"/>
        <v>12896</v>
      </c>
      <c r="R65" s="424">
        <v>12896</v>
      </c>
      <c r="S65" s="379"/>
      <c r="T65" s="263"/>
      <c r="U65" s="375"/>
      <c r="V65" s="295">
        <f t="shared" si="17"/>
        <v>0</v>
      </c>
      <c r="W65" s="289" t="s">
        <v>213</v>
      </c>
      <c r="X65" s="142">
        <v>12896</v>
      </c>
      <c r="Y65" s="142">
        <v>12896</v>
      </c>
      <c r="Z65" s="267">
        <v>12896</v>
      </c>
      <c r="AA65" s="142">
        <v>12896</v>
      </c>
      <c r="AB65" s="262">
        <f t="shared" si="18"/>
        <v>0</v>
      </c>
      <c r="AC65" s="263">
        <f t="shared" si="15"/>
        <v>0</v>
      </c>
      <c r="AD65" s="368"/>
      <c r="AE65" s="238" t="s">
        <v>218</v>
      </c>
      <c r="AF65" s="153"/>
      <c r="AG65" s="344">
        <v>12896</v>
      </c>
      <c r="AH65" s="147"/>
      <c r="AI65" s="345"/>
      <c r="AJ65" s="186">
        <v>12896</v>
      </c>
      <c r="AK65" s="410">
        <v>12896</v>
      </c>
      <c r="AL65" s="270"/>
      <c r="AM65" s="280"/>
      <c r="AN65" s="349"/>
      <c r="AO65" s="209"/>
      <c r="AP65" s="202"/>
      <c r="AR65" s="314">
        <f t="shared" si="19"/>
        <v>0</v>
      </c>
      <c r="AS65" s="383">
        <f t="shared" si="7"/>
        <v>12896</v>
      </c>
      <c r="AT65" s="384">
        <f t="shared" si="7"/>
        <v>12896</v>
      </c>
    </row>
    <row r="66" spans="1:46" ht="72.75" customHeight="1">
      <c r="A66" s="94">
        <v>47</v>
      </c>
      <c r="B66" s="4" t="s">
        <v>1</v>
      </c>
      <c r="C66" s="43">
        <v>27</v>
      </c>
      <c r="D66" s="40" t="s">
        <v>100</v>
      </c>
      <c r="E66" s="12" t="s">
        <v>172</v>
      </c>
      <c r="F66" s="8" t="s">
        <v>60</v>
      </c>
      <c r="G66" s="9" t="s">
        <v>60</v>
      </c>
      <c r="H66" s="8"/>
      <c r="I66" s="8"/>
      <c r="J66" s="8"/>
      <c r="K66" s="10">
        <v>5</v>
      </c>
      <c r="L66" s="10">
        <v>1</v>
      </c>
      <c r="M66" s="10">
        <v>1</v>
      </c>
      <c r="N66" s="10">
        <v>1</v>
      </c>
      <c r="O66" s="10">
        <v>1</v>
      </c>
      <c r="P66" s="10">
        <v>1</v>
      </c>
      <c r="Q66" s="375">
        <f t="shared" si="16"/>
        <v>607</v>
      </c>
      <c r="R66" s="424">
        <v>607</v>
      </c>
      <c r="S66" s="379"/>
      <c r="T66" s="263"/>
      <c r="U66" s="375"/>
      <c r="V66" s="295">
        <f t="shared" si="17"/>
        <v>0</v>
      </c>
      <c r="W66" s="289" t="s">
        <v>211</v>
      </c>
      <c r="X66" s="267">
        <v>124</v>
      </c>
      <c r="Y66" s="267">
        <v>607</v>
      </c>
      <c r="Z66" s="267">
        <v>607</v>
      </c>
      <c r="AA66" s="119">
        <v>607</v>
      </c>
      <c r="AB66" s="119">
        <f t="shared" si="18"/>
        <v>0</v>
      </c>
      <c r="AC66" s="127">
        <f t="shared" si="15"/>
        <v>0</v>
      </c>
      <c r="AD66" s="358"/>
      <c r="AE66" s="239" t="s">
        <v>218</v>
      </c>
      <c r="AF66" s="163">
        <v>607</v>
      </c>
      <c r="AG66" s="147"/>
      <c r="AH66" s="147"/>
      <c r="AI66" s="148"/>
      <c r="AJ66" s="182">
        <v>607</v>
      </c>
      <c r="AK66" s="346">
        <v>607</v>
      </c>
      <c r="AL66" s="270"/>
      <c r="AM66" s="268"/>
      <c r="AN66" s="193"/>
      <c r="AO66" s="209"/>
      <c r="AP66" s="202"/>
      <c r="AR66" s="314">
        <f t="shared" si="19"/>
        <v>0</v>
      </c>
      <c r="AS66" s="383">
        <f t="shared" si="7"/>
        <v>607</v>
      </c>
      <c r="AT66" s="384">
        <f t="shared" si="7"/>
        <v>607</v>
      </c>
    </row>
    <row r="67" spans="1:46" ht="60" customHeight="1">
      <c r="A67" s="92">
        <v>48</v>
      </c>
      <c r="B67" s="4"/>
      <c r="C67" s="36" t="s">
        <v>8</v>
      </c>
      <c r="D67" s="40" t="s">
        <v>104</v>
      </c>
      <c r="E67" s="12" t="s">
        <v>113</v>
      </c>
      <c r="F67" s="138" t="s">
        <v>121</v>
      </c>
      <c r="G67" s="51">
        <v>1</v>
      </c>
      <c r="H67" s="138" t="s">
        <v>121</v>
      </c>
      <c r="I67" s="50"/>
      <c r="J67" s="50"/>
      <c r="K67" s="52">
        <v>4</v>
      </c>
      <c r="L67" s="52">
        <v>1</v>
      </c>
      <c r="M67" s="53"/>
      <c r="N67" s="52">
        <v>1</v>
      </c>
      <c r="O67" s="53">
        <v>1</v>
      </c>
      <c r="P67" s="53">
        <v>1</v>
      </c>
      <c r="Q67" s="375">
        <f t="shared" si="16"/>
        <v>15493</v>
      </c>
      <c r="R67" s="424">
        <v>15493</v>
      </c>
      <c r="S67" s="379"/>
      <c r="T67" s="263"/>
      <c r="U67" s="375"/>
      <c r="V67" s="295">
        <f t="shared" si="17"/>
        <v>0</v>
      </c>
      <c r="W67" s="289" t="s">
        <v>213</v>
      </c>
      <c r="X67" s="120">
        <v>15074</v>
      </c>
      <c r="Y67" s="130">
        <v>15074</v>
      </c>
      <c r="Z67" s="267">
        <v>15074</v>
      </c>
      <c r="AA67" s="120">
        <v>15074</v>
      </c>
      <c r="AB67" s="120">
        <f t="shared" si="18"/>
        <v>0</v>
      </c>
      <c r="AC67" s="120">
        <f t="shared" si="15"/>
        <v>-419</v>
      </c>
      <c r="AD67" s="371"/>
      <c r="AE67" s="243" t="s">
        <v>219</v>
      </c>
      <c r="AF67" s="158"/>
      <c r="AG67" s="150"/>
      <c r="AH67" s="159"/>
      <c r="AI67" s="177">
        <v>15074</v>
      </c>
      <c r="AJ67" s="282">
        <v>15074</v>
      </c>
      <c r="AK67" s="338">
        <v>15074</v>
      </c>
      <c r="AL67" s="270"/>
      <c r="AM67" s="280"/>
      <c r="AN67" s="264"/>
      <c r="AO67" s="209"/>
      <c r="AP67" s="280"/>
      <c r="AR67" s="314">
        <f t="shared" si="19"/>
        <v>0</v>
      </c>
      <c r="AS67" s="383">
        <f t="shared" si="7"/>
        <v>15074</v>
      </c>
      <c r="AT67" s="384">
        <f t="shared" si="7"/>
        <v>15074</v>
      </c>
    </row>
    <row r="68" spans="1:46" ht="80.25" customHeight="1" thickBot="1">
      <c r="A68" s="95" t="s">
        <v>248</v>
      </c>
      <c r="B68" s="6"/>
      <c r="C68" s="137"/>
      <c r="D68" s="84" t="s">
        <v>252</v>
      </c>
      <c r="E68" s="44" t="s">
        <v>251</v>
      </c>
      <c r="F68" s="139"/>
      <c r="G68" s="140"/>
      <c r="H68" s="139"/>
      <c r="I68" s="139"/>
      <c r="J68" s="139"/>
      <c r="K68" s="141"/>
      <c r="L68" s="141"/>
      <c r="M68" s="141"/>
      <c r="N68" s="141"/>
      <c r="O68" s="141"/>
      <c r="P68" s="141"/>
      <c r="Q68" s="423">
        <f>R68+S68</f>
        <v>6675</v>
      </c>
      <c r="R68" s="422"/>
      <c r="S68" s="445">
        <v>6675</v>
      </c>
      <c r="T68" s="445">
        <v>6675</v>
      </c>
      <c r="U68" s="445">
        <v>13350</v>
      </c>
      <c r="V68" s="446">
        <f>T68-S68</f>
        <v>0</v>
      </c>
      <c r="W68" s="293"/>
      <c r="X68" s="143"/>
      <c r="Y68" s="143"/>
      <c r="Z68" s="143">
        <v>0</v>
      </c>
      <c r="AA68" s="143"/>
      <c r="AB68" s="143">
        <f>Y68-AA68</f>
        <v>0</v>
      </c>
      <c r="AC68" s="128">
        <f>Y68-R68</f>
        <v>0</v>
      </c>
      <c r="AD68" s="372"/>
      <c r="AE68" s="236" t="s">
        <v>255</v>
      </c>
      <c r="AF68" s="160"/>
      <c r="AG68" s="161"/>
      <c r="AH68" s="161"/>
      <c r="AI68" s="164"/>
      <c r="AJ68" s="414">
        <v>0</v>
      </c>
      <c r="AK68" s="377">
        <v>0</v>
      </c>
      <c r="AL68" s="395"/>
      <c r="AM68" s="277"/>
      <c r="AN68" s="198"/>
      <c r="AO68" s="211"/>
      <c r="AP68" s="205"/>
      <c r="AR68" s="314">
        <f t="shared" ref="AR68:AR73" si="20">Y68-AJ68</f>
        <v>0</v>
      </c>
      <c r="AS68" s="468">
        <f t="shared" si="7"/>
        <v>6675</v>
      </c>
      <c r="AT68" s="384">
        <f t="shared" si="7"/>
        <v>13350</v>
      </c>
    </row>
    <row r="69" spans="1:46" ht="34.5" customHeight="1" thickTop="1" thickBot="1">
      <c r="A69" s="96" t="s">
        <v>145</v>
      </c>
      <c r="B69" s="54"/>
      <c r="C69" s="54"/>
      <c r="D69" s="54"/>
      <c r="E69" s="54"/>
      <c r="F69" s="54"/>
      <c r="G69" s="85"/>
      <c r="H69" s="85"/>
      <c r="I69" s="85"/>
      <c r="J69" s="85"/>
      <c r="K69" s="85"/>
      <c r="L69" s="85"/>
      <c r="M69" s="85"/>
      <c r="N69" s="85"/>
      <c r="O69" s="85"/>
      <c r="P69" s="85"/>
      <c r="Q69" s="442">
        <f>R69+S69</f>
        <v>6446934</v>
      </c>
      <c r="R69" s="443">
        <f>R4+R13+R43</f>
        <v>5923437</v>
      </c>
      <c r="S69" s="444">
        <f>S4+S13+S43</f>
        <v>523497</v>
      </c>
      <c r="T69" s="462">
        <f>T4+T13+T43</f>
        <v>390627</v>
      </c>
      <c r="U69" s="444">
        <f>U4+U13+U43</f>
        <v>1755032</v>
      </c>
      <c r="V69" s="460">
        <f>V4+V13+V43</f>
        <v>-132870</v>
      </c>
      <c r="W69" s="294"/>
      <c r="X69" s="248">
        <f>X4+X13+X43</f>
        <v>679663</v>
      </c>
      <c r="Y69" s="465">
        <f>Y4+Y13+Y43</f>
        <v>4346377</v>
      </c>
      <c r="Z69" s="248">
        <f>Z4+Z13+Z43</f>
        <v>54401719</v>
      </c>
      <c r="AA69" s="248">
        <f>AA4+AA13+AA43</f>
        <v>5073212</v>
      </c>
      <c r="AB69" s="248">
        <f>AB4+AB13+AB43</f>
        <v>-726835</v>
      </c>
      <c r="AC69" s="461">
        <f>Y69-R69</f>
        <v>-1577060</v>
      </c>
      <c r="AD69" s="373"/>
      <c r="AE69" s="249"/>
      <c r="AF69" s="250">
        <f t="shared" ref="AF69:AP69" si="21">AF4+AF13+AF43</f>
        <v>3337765</v>
      </c>
      <c r="AG69" s="251">
        <f t="shared" si="21"/>
        <v>12896</v>
      </c>
      <c r="AH69" s="251">
        <f t="shared" si="21"/>
        <v>960624</v>
      </c>
      <c r="AI69" s="252">
        <f t="shared" si="21"/>
        <v>761927</v>
      </c>
      <c r="AJ69" s="415">
        <f t="shared" si="21"/>
        <v>2742401</v>
      </c>
      <c r="AK69" s="190">
        <f t="shared" si="21"/>
        <v>43939259</v>
      </c>
      <c r="AL69" s="400">
        <f t="shared" si="21"/>
        <v>1252360</v>
      </c>
      <c r="AM69" s="271">
        <f t="shared" si="21"/>
        <v>132870</v>
      </c>
      <c r="AN69" s="183">
        <f t="shared" si="21"/>
        <v>218746</v>
      </c>
      <c r="AO69" s="253">
        <f t="shared" si="21"/>
        <v>0</v>
      </c>
      <c r="AP69" s="254">
        <f t="shared" si="21"/>
        <v>153668</v>
      </c>
      <c r="AR69" s="314"/>
      <c r="AS69" s="469">
        <f>AS4+AS13+AS43</f>
        <v>4737004</v>
      </c>
      <c r="AT69" s="467">
        <f>AT4+AT13+AT43</f>
        <v>56376751</v>
      </c>
    </row>
    <row r="70" spans="1:46" s="458" customFormat="1" ht="37.5" customHeight="1">
      <c r="A70" s="449"/>
      <c r="B70" s="450"/>
      <c r="C70" s="450"/>
      <c r="D70" s="450"/>
      <c r="E70" s="451"/>
      <c r="F70" s="451"/>
      <c r="G70" s="452"/>
      <c r="H70" s="451"/>
      <c r="I70" s="451"/>
      <c r="J70" s="451"/>
      <c r="K70" s="453"/>
      <c r="L70" s="453"/>
      <c r="M70" s="453"/>
      <c r="N70" s="453"/>
      <c r="O70" s="453"/>
      <c r="P70" s="453"/>
      <c r="Q70" s="454"/>
      <c r="R70" s="454"/>
      <c r="S70" s="454"/>
      <c r="T70" s="463" t="s">
        <v>307</v>
      </c>
      <c r="U70" s="454"/>
      <c r="V70" s="454"/>
      <c r="W70" s="455"/>
      <c r="X70" s="455"/>
      <c r="Y70" s="464" t="s">
        <v>308</v>
      </c>
      <c r="Z70" s="455"/>
      <c r="AA70" s="455"/>
      <c r="AB70" s="455"/>
      <c r="AC70" s="454"/>
      <c r="AD70" s="451"/>
      <c r="AE70" s="456"/>
      <c r="AF70" s="451"/>
      <c r="AG70" s="456"/>
      <c r="AH70" s="451"/>
      <c r="AI70" s="456"/>
      <c r="AJ70" s="470" t="s">
        <v>310</v>
      </c>
      <c r="AK70" s="470"/>
      <c r="AL70" s="470" t="s">
        <v>311</v>
      </c>
      <c r="AM70" s="470" t="s">
        <v>312</v>
      </c>
      <c r="AN70" s="470" t="s">
        <v>313</v>
      </c>
      <c r="AO70" s="457"/>
      <c r="AP70" s="457"/>
      <c r="AR70" s="459" t="e">
        <f t="shared" si="20"/>
        <v>#VALUE!</v>
      </c>
      <c r="AS70" s="466" t="s">
        <v>316</v>
      </c>
    </row>
    <row r="71" spans="1:46" ht="43.5" customHeight="1">
      <c r="Q71" s="269"/>
      <c r="R71" s="269"/>
      <c r="S71" s="269"/>
      <c r="T71" s="269"/>
      <c r="AC71" s="269"/>
      <c r="AJ71" s="667" t="s">
        <v>314</v>
      </c>
      <c r="AK71" s="667"/>
      <c r="AL71" s="667"/>
      <c r="AM71" s="667"/>
      <c r="AN71" s="667"/>
      <c r="AR71" s="314" t="e">
        <f>Y71-AJ71</f>
        <v>#VALUE!</v>
      </c>
      <c r="AS71" s="458" t="s">
        <v>309</v>
      </c>
    </row>
    <row r="72" spans="1:46">
      <c r="AO72" s="200">
        <f>AJ69+AL69+AM69+AN69</f>
        <v>4346377</v>
      </c>
      <c r="AR72" s="314">
        <f t="shared" si="20"/>
        <v>0</v>
      </c>
    </row>
    <row r="73" spans="1:46">
      <c r="W73" s="118" t="s">
        <v>212</v>
      </c>
      <c r="AR73" s="314">
        <f t="shared" si="20"/>
        <v>0</v>
      </c>
    </row>
    <row r="74" spans="1:46" ht="71.25" customHeight="1">
      <c r="W74" s="118" t="s">
        <v>214</v>
      </c>
      <c r="Y74" s="315"/>
      <c r="Z74" s="315"/>
      <c r="AC74" s="316"/>
      <c r="AJ74" s="285" t="s">
        <v>242</v>
      </c>
      <c r="AK74" s="285"/>
      <c r="AL74" s="286" t="s">
        <v>243</v>
      </c>
      <c r="AM74" s="287" t="s">
        <v>260</v>
      </c>
      <c r="AN74" s="287" t="s">
        <v>263</v>
      </c>
    </row>
    <row r="75" spans="1:46" ht="26.25" customHeight="1">
      <c r="W75" s="118" t="s">
        <v>173</v>
      </c>
      <c r="AJ75" s="283">
        <f>2742401</f>
        <v>2742401</v>
      </c>
      <c r="AK75" s="283"/>
      <c r="AL75" s="284">
        <v>1252360</v>
      </c>
      <c r="AM75" s="284">
        <f>-1*V69</f>
        <v>132870</v>
      </c>
      <c r="AN75" s="283">
        <v>293782</v>
      </c>
    </row>
    <row r="76" spans="1:46" ht="30.75" customHeight="1">
      <c r="W76" s="118" t="s">
        <v>174</v>
      </c>
      <c r="AE76" s="29" t="s">
        <v>262</v>
      </c>
      <c r="AJ76" s="283">
        <f>AJ75-AJ69</f>
        <v>0</v>
      </c>
      <c r="AK76" s="283"/>
      <c r="AL76" s="284">
        <f>AL75-(AL4+AL13+AL43)</f>
        <v>0</v>
      </c>
      <c r="AM76" s="284">
        <f>AM75-(AM4+AM13+AM43)</f>
        <v>0</v>
      </c>
      <c r="AN76" s="284">
        <f>AN75-(AN4+AN13+AN43)</f>
        <v>75036</v>
      </c>
    </row>
    <row r="77" spans="1:46" ht="30.75" customHeight="1"/>
    <row r="78" spans="1:46" ht="30.75" customHeight="1">
      <c r="AL78" s="185"/>
      <c r="AM78" s="279"/>
      <c r="AN78" s="184"/>
    </row>
    <row r="79" spans="1:46" ht="30.75" customHeight="1">
      <c r="AF79" s="29"/>
      <c r="AH79" s="29"/>
      <c r="AJ79" s="29"/>
      <c r="AK79" s="29"/>
      <c r="AL79" s="29"/>
      <c r="AM79" s="29"/>
      <c r="AN79" s="29"/>
      <c r="AO79" s="29"/>
    </row>
    <row r="80" spans="1:46" ht="35.25" customHeight="1">
      <c r="AL80" s="185"/>
      <c r="AM80" s="279"/>
      <c r="AN80" s="191"/>
    </row>
    <row r="81" spans="38:40" ht="29.25" customHeight="1">
      <c r="AL81" s="185"/>
      <c r="AM81" s="279"/>
      <c r="AN81" s="191" t="s">
        <v>274</v>
      </c>
    </row>
  </sheetData>
  <autoFilter ref="A3:AP76"/>
  <sortState ref="A50:AO67">
    <sortCondition ref="A50:A67"/>
  </sortState>
  <mergeCells count="24">
    <mergeCell ref="AJ1:AP1"/>
    <mergeCell ref="AC2:AC3"/>
    <mergeCell ref="AE2:AE3"/>
    <mergeCell ref="AJ2:AJ3"/>
    <mergeCell ref="AL2:AL3"/>
    <mergeCell ref="AN2:AN3"/>
    <mergeCell ref="AO2:AO3"/>
    <mergeCell ref="AP2:AP3"/>
    <mergeCell ref="AD2:AD3"/>
    <mergeCell ref="A2:A3"/>
    <mergeCell ref="D2:D3"/>
    <mergeCell ref="W2:W3"/>
    <mergeCell ref="X2:X3"/>
    <mergeCell ref="Y2:Y3"/>
    <mergeCell ref="E2:E3"/>
    <mergeCell ref="Q2:V2"/>
    <mergeCell ref="AJ71:AN71"/>
    <mergeCell ref="Z2:Z3"/>
    <mergeCell ref="AK2:AK3"/>
    <mergeCell ref="AS2:AS3"/>
    <mergeCell ref="AT2:AT3"/>
    <mergeCell ref="AM2:AM3"/>
    <mergeCell ref="AA2:AA3"/>
    <mergeCell ref="AB2:AB3"/>
  </mergeCells>
  <phoneticPr fontId="14"/>
  <dataValidations count="1">
    <dataValidation type="list" allowBlank="1" showInputMessage="1" showErrorMessage="1" sqref="AF2:AI4 AS4:AT4 W5:W69 AJ4:AP4">
      <formula1>$W$73:$W$76</formula1>
    </dataValidation>
  </dataValidations>
  <printOptions horizontalCentered="1"/>
  <pageMargins left="0.43307086614173229" right="0.31496062992125984" top="0.55118110236220474" bottom="0.31496062992125984" header="0.39370078740157483" footer="0.19685039370078741"/>
  <pageSetup paperSize="8" scale="42" fitToHeight="0" orientation="landscape" cellComments="asDisplayed" r:id="rId1"/>
  <headerFooter>
    <oddFooter>&amp;R&amp;P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85"/>
  <sheetViews>
    <sheetView view="pageBreakPreview" zoomScale="50" zoomScaleNormal="70" zoomScaleSheetLayoutView="50" workbookViewId="0">
      <pane xSplit="4" ySplit="3" topLeftCell="E43" activePane="bottomRight" state="frozen"/>
      <selection pane="topRight" activeCell="E1" sqref="E1"/>
      <selection pane="bottomLeft" activeCell="A4" sqref="A4"/>
      <selection pane="bottomRight" activeCell="R78" sqref="R78"/>
    </sheetView>
  </sheetViews>
  <sheetFormatPr defaultRowHeight="21"/>
  <cols>
    <col min="1" max="1" width="9.5" style="97" customWidth="1"/>
    <col min="2" max="2" width="4.75" style="25" hidden="1" customWidth="1"/>
    <col min="3" max="3" width="9.75" style="25" hidden="1" customWidth="1"/>
    <col min="4" max="4" width="47.75" style="25" customWidth="1"/>
    <col min="5" max="5" width="60.625" style="26" customWidth="1"/>
    <col min="6" max="6" width="30.375" style="26" hidden="1" customWidth="1"/>
    <col min="7" max="7" width="18.875" style="27" hidden="1" customWidth="1"/>
    <col min="8" max="9" width="27.875" style="26" hidden="1" customWidth="1"/>
    <col min="10" max="10" width="25.375" style="26" hidden="1" customWidth="1"/>
    <col min="11" max="11" width="21.125" style="28" hidden="1" customWidth="1"/>
    <col min="12" max="12" width="14.875" style="28" hidden="1" customWidth="1"/>
    <col min="13" max="13" width="18.875" style="28" hidden="1" customWidth="1"/>
    <col min="14" max="16" width="16.875" style="28" hidden="1" customWidth="1"/>
    <col min="17" max="18" width="16.625" style="269" customWidth="1"/>
    <col min="19" max="19" width="16.625" style="269" hidden="1" customWidth="1"/>
    <col min="20" max="20" width="20.125" style="269" hidden="1" customWidth="1"/>
    <col min="21" max="21" width="16.625" style="269" hidden="1" customWidth="1"/>
    <col min="22" max="22" width="19.625" style="269" hidden="1" customWidth="1"/>
    <col min="23" max="23" width="10.875" style="118" hidden="1" customWidth="1"/>
    <col min="24" max="24" width="17.375" style="118" hidden="1" customWidth="1"/>
    <col min="25" max="25" width="22.125" style="118" customWidth="1"/>
    <col min="26" max="26" width="20.625" style="118" hidden="1" customWidth="1"/>
    <col min="27" max="27" width="17.875" style="118" hidden="1" customWidth="1"/>
    <col min="28" max="28" width="16.125" style="118" hidden="1" customWidth="1"/>
    <col min="29" max="29" width="20.75" style="269" customWidth="1"/>
    <col min="30" max="30" width="71.125" style="352" hidden="1" customWidth="1"/>
    <col min="31" max="31" width="13.25" style="29" customWidth="1"/>
    <col min="32" max="32" width="16.875" style="26" hidden="1" customWidth="1"/>
    <col min="33" max="33" width="14.375" style="29" hidden="1" customWidth="1"/>
    <col min="34" max="34" width="14.375" style="26" hidden="1" customWidth="1"/>
    <col min="35" max="35" width="14.375" style="29" hidden="1" customWidth="1"/>
    <col min="36" max="36" width="16.875" style="279" customWidth="1"/>
    <col min="37" max="37" width="16.875" style="279" hidden="1" customWidth="1"/>
    <col min="38" max="38" width="18.875" style="272" customWidth="1"/>
    <col min="39" max="39" width="15.375" style="272" customWidth="1"/>
    <col min="40" max="40" width="14.875" style="279" customWidth="1"/>
    <col min="41" max="42" width="14.375" style="200" hidden="1" customWidth="1"/>
    <col min="43" max="43" width="15.125" style="1" hidden="1" customWidth="1"/>
    <col min="44" max="44" width="16.375" style="1" hidden="1" customWidth="1"/>
    <col min="45" max="45" width="22.625" style="1" hidden="1" customWidth="1"/>
    <col min="46" max="46" width="19.375" style="1" hidden="1" customWidth="1"/>
    <col min="47" max="48" width="19.375" style="1" customWidth="1"/>
    <col min="49" max="16384" width="9" style="1"/>
  </cols>
  <sheetData>
    <row r="1" spans="1:49" ht="68.25" customHeight="1" thickBot="1">
      <c r="A1" s="255" t="s">
        <v>256</v>
      </c>
      <c r="AJ1" s="688"/>
      <c r="AK1" s="688"/>
      <c r="AL1" s="688"/>
      <c r="AM1" s="688"/>
      <c r="AN1" s="688"/>
      <c r="AO1" s="688"/>
      <c r="AP1" s="688"/>
      <c r="AR1" s="314">
        <f t="shared" ref="AR1:AR43" si="0">Y1-AJ1</f>
        <v>0</v>
      </c>
      <c r="AT1" s="561" t="s">
        <v>317</v>
      </c>
      <c r="AU1" s="561"/>
      <c r="AV1" s="561"/>
    </row>
    <row r="2" spans="1:49" s="77" customFormat="1" ht="55.5" customHeight="1" thickBot="1">
      <c r="A2" s="678" t="s">
        <v>130</v>
      </c>
      <c r="B2" s="73" t="s">
        <v>9</v>
      </c>
      <c r="C2" s="74"/>
      <c r="D2" s="680" t="s">
        <v>9</v>
      </c>
      <c r="E2" s="683" t="s">
        <v>0</v>
      </c>
      <c r="F2" s="562" t="s">
        <v>15</v>
      </c>
      <c r="G2" s="75" t="s">
        <v>11</v>
      </c>
      <c r="H2" s="75" t="s">
        <v>12</v>
      </c>
      <c r="I2" s="75" t="s">
        <v>13</v>
      </c>
      <c r="J2" s="75" t="s">
        <v>14</v>
      </c>
      <c r="K2" s="76" t="s">
        <v>16</v>
      </c>
      <c r="L2" s="76" t="s">
        <v>17</v>
      </c>
      <c r="M2" s="76" t="s">
        <v>19</v>
      </c>
      <c r="N2" s="76" t="s">
        <v>20</v>
      </c>
      <c r="O2" s="76" t="s">
        <v>18</v>
      </c>
      <c r="P2" s="76" t="s">
        <v>21</v>
      </c>
      <c r="Q2" s="685" t="s">
        <v>167</v>
      </c>
      <c r="R2" s="686"/>
      <c r="S2" s="686"/>
      <c r="T2" s="686"/>
      <c r="U2" s="686"/>
      <c r="V2" s="687"/>
      <c r="W2" s="676" t="s">
        <v>209</v>
      </c>
      <c r="X2" s="676" t="s">
        <v>210</v>
      </c>
      <c r="Y2" s="676" t="s">
        <v>267</v>
      </c>
      <c r="Z2" s="700" t="s">
        <v>302</v>
      </c>
      <c r="AA2" s="676" t="s">
        <v>257</v>
      </c>
      <c r="AB2" s="676" t="s">
        <v>258</v>
      </c>
      <c r="AC2" s="689" t="s">
        <v>268</v>
      </c>
      <c r="AD2" s="698" t="s">
        <v>280</v>
      </c>
      <c r="AE2" s="691" t="s">
        <v>215</v>
      </c>
      <c r="AF2" s="144" t="s">
        <v>212</v>
      </c>
      <c r="AG2" s="145" t="s">
        <v>214</v>
      </c>
      <c r="AH2" s="145" t="s">
        <v>173</v>
      </c>
      <c r="AI2" s="146" t="s">
        <v>174</v>
      </c>
      <c r="AJ2" s="670" t="s">
        <v>318</v>
      </c>
      <c r="AK2" s="704" t="s">
        <v>303</v>
      </c>
      <c r="AL2" s="695" t="s">
        <v>254</v>
      </c>
      <c r="AM2" s="676" t="s">
        <v>264</v>
      </c>
      <c r="AN2" s="676" t="s">
        <v>259</v>
      </c>
      <c r="AO2" s="676" t="s">
        <v>239</v>
      </c>
      <c r="AP2" s="696" t="s">
        <v>261</v>
      </c>
      <c r="AR2" s="314" t="e">
        <f t="shared" si="0"/>
        <v>#VALUE!</v>
      </c>
      <c r="AS2" s="672" t="s">
        <v>304</v>
      </c>
      <c r="AT2" s="674" t="s">
        <v>305</v>
      </c>
      <c r="AU2" s="702" t="s">
        <v>319</v>
      </c>
      <c r="AV2" s="702" t="s">
        <v>320</v>
      </c>
    </row>
    <row r="3" spans="1:49" s="77" customFormat="1" ht="99" customHeight="1" thickTop="1" thickBot="1">
      <c r="A3" s="679"/>
      <c r="B3" s="74"/>
      <c r="C3" s="74"/>
      <c r="D3" s="681"/>
      <c r="E3" s="684"/>
      <c r="F3" s="562"/>
      <c r="G3" s="75"/>
      <c r="H3" s="75"/>
      <c r="I3" s="75"/>
      <c r="J3" s="75"/>
      <c r="K3" s="76"/>
      <c r="L3" s="76"/>
      <c r="M3" s="76"/>
      <c r="N3" s="76"/>
      <c r="O3" s="76"/>
      <c r="P3" s="76"/>
      <c r="Q3" s="555" t="s">
        <v>265</v>
      </c>
      <c r="R3" s="559" t="s">
        <v>315</v>
      </c>
      <c r="S3" s="556" t="s">
        <v>266</v>
      </c>
      <c r="T3" s="557" t="s">
        <v>269</v>
      </c>
      <c r="U3" s="563" t="s">
        <v>301</v>
      </c>
      <c r="V3" s="560" t="s">
        <v>270</v>
      </c>
      <c r="W3" s="682"/>
      <c r="X3" s="677"/>
      <c r="Y3" s="677"/>
      <c r="Z3" s="701"/>
      <c r="AA3" s="677"/>
      <c r="AB3" s="677"/>
      <c r="AC3" s="690"/>
      <c r="AD3" s="699"/>
      <c r="AE3" s="692"/>
      <c r="AF3" s="144"/>
      <c r="AG3" s="145"/>
      <c r="AH3" s="145"/>
      <c r="AI3" s="146"/>
      <c r="AJ3" s="671"/>
      <c r="AK3" s="705"/>
      <c r="AL3" s="682"/>
      <c r="AM3" s="677"/>
      <c r="AN3" s="677"/>
      <c r="AO3" s="677"/>
      <c r="AP3" s="697"/>
      <c r="AR3" s="314">
        <f t="shared" si="0"/>
        <v>0</v>
      </c>
      <c r="AS3" s="673"/>
      <c r="AT3" s="675"/>
      <c r="AU3" s="703"/>
      <c r="AV3" s="703"/>
    </row>
    <row r="4" spans="1:49" s="2" customFormat="1" ht="34.5" customHeight="1" thickBot="1">
      <c r="A4" s="213" t="s">
        <v>127</v>
      </c>
      <c r="B4" s="214"/>
      <c r="C4" s="214"/>
      <c r="D4" s="214"/>
      <c r="E4" s="215"/>
      <c r="F4" s="215"/>
      <c r="G4" s="216"/>
      <c r="H4" s="216"/>
      <c r="I4" s="216"/>
      <c r="J4" s="216"/>
      <c r="K4" s="217"/>
      <c r="L4" s="217"/>
      <c r="M4" s="217"/>
      <c r="N4" s="217"/>
      <c r="O4" s="217"/>
      <c r="P4" s="217"/>
      <c r="Q4" s="227">
        <f t="shared" ref="Q4:Q43" si="1">R4+S4</f>
        <v>1493074</v>
      </c>
      <c r="R4" s="298">
        <f>SUM(R5:R14)</f>
        <v>1474714</v>
      </c>
      <c r="S4" s="226">
        <f>SUM(S5:S14)</f>
        <v>18360</v>
      </c>
      <c r="T4" s="380">
        <f>SUM(T5:T14)</f>
        <v>8694</v>
      </c>
      <c r="U4" s="380">
        <f>SUM(U5:U14)</f>
        <v>11340</v>
      </c>
      <c r="V4" s="305">
        <f t="shared" ref="V4:V43" si="2">T4-S4</f>
        <v>-9666</v>
      </c>
      <c r="W4" s="288"/>
      <c r="X4" s="218">
        <f t="shared" ref="X4:AC4" si="3">SUM(X5:X14)</f>
        <v>43364</v>
      </c>
      <c r="Y4" s="218">
        <f t="shared" si="3"/>
        <v>793714</v>
      </c>
      <c r="Z4" s="218">
        <f t="shared" si="3"/>
        <v>2729243</v>
      </c>
      <c r="AA4" s="297">
        <f t="shared" si="3"/>
        <v>1292988</v>
      </c>
      <c r="AB4" s="256">
        <f t="shared" si="3"/>
        <v>-499274</v>
      </c>
      <c r="AC4" s="218">
        <f t="shared" si="3"/>
        <v>-681000</v>
      </c>
      <c r="AD4" s="353"/>
      <c r="AE4" s="237">
        <f t="shared" ref="AE4:AV4" si="4">SUM(AE5:AE14)</f>
        <v>0</v>
      </c>
      <c r="AF4" s="219">
        <f t="shared" si="4"/>
        <v>2964</v>
      </c>
      <c r="AG4" s="220">
        <f t="shared" si="4"/>
        <v>0</v>
      </c>
      <c r="AH4" s="221">
        <f t="shared" si="4"/>
        <v>947150</v>
      </c>
      <c r="AI4" s="222">
        <f t="shared" si="4"/>
        <v>342874</v>
      </c>
      <c r="AJ4" s="212">
        <f t="shared" si="4"/>
        <v>782750</v>
      </c>
      <c r="AK4" s="212">
        <f t="shared" si="4"/>
        <v>2718279</v>
      </c>
      <c r="AL4" s="392">
        <f t="shared" si="4"/>
        <v>10964</v>
      </c>
      <c r="AM4" s="273">
        <f t="shared" si="4"/>
        <v>0</v>
      </c>
      <c r="AN4" s="223">
        <f t="shared" si="4"/>
        <v>0</v>
      </c>
      <c r="AO4" s="223">
        <f t="shared" si="4"/>
        <v>0</v>
      </c>
      <c r="AP4" s="223">
        <f t="shared" si="4"/>
        <v>153668</v>
      </c>
      <c r="AQ4" s="223">
        <f t="shared" si="4"/>
        <v>0</v>
      </c>
      <c r="AR4" s="223">
        <f t="shared" si="4"/>
        <v>10964</v>
      </c>
      <c r="AS4" s="223">
        <f t="shared" si="4"/>
        <v>802408</v>
      </c>
      <c r="AT4" s="223">
        <f t="shared" si="4"/>
        <v>2740583</v>
      </c>
      <c r="AU4" s="223">
        <f t="shared" si="4"/>
        <v>2328374</v>
      </c>
      <c r="AV4" s="223">
        <f t="shared" si="4"/>
        <v>1545624</v>
      </c>
    </row>
    <row r="5" spans="1:49" ht="93" customHeight="1">
      <c r="A5" s="87">
        <v>1</v>
      </c>
      <c r="B5" s="3"/>
      <c r="C5" s="17" t="e">
        <f>+C9+1</f>
        <v>#VALUE!</v>
      </c>
      <c r="D5" s="11" t="s">
        <v>55</v>
      </c>
      <c r="E5" s="12" t="s">
        <v>300</v>
      </c>
      <c r="F5" s="12" t="s">
        <v>56</v>
      </c>
      <c r="G5" s="14">
        <v>534</v>
      </c>
      <c r="H5" s="12" t="s">
        <v>53</v>
      </c>
      <c r="I5" s="12"/>
      <c r="J5" s="12"/>
      <c r="K5" s="13">
        <v>3</v>
      </c>
      <c r="L5" s="13">
        <v>1</v>
      </c>
      <c r="M5" s="13"/>
      <c r="N5" s="13"/>
      <c r="O5" s="13">
        <v>1</v>
      </c>
      <c r="P5" s="13">
        <f>K5-SUM(L5:O5)</f>
        <v>1</v>
      </c>
      <c r="Q5" s="427">
        <f t="shared" si="1"/>
        <v>428750</v>
      </c>
      <c r="R5" s="428">
        <v>428750</v>
      </c>
      <c r="S5" s="379"/>
      <c r="T5" s="379"/>
      <c r="U5" s="375"/>
      <c r="V5" s="295">
        <f t="shared" si="2"/>
        <v>0</v>
      </c>
      <c r="W5" s="289" t="s">
        <v>231</v>
      </c>
      <c r="X5" s="267">
        <v>0</v>
      </c>
      <c r="Y5" s="379">
        <v>244505</v>
      </c>
      <c r="Z5" s="379">
        <v>244505</v>
      </c>
      <c r="AA5" s="379">
        <v>428750</v>
      </c>
      <c r="AB5" s="379">
        <f t="shared" ref="AB5:AB14" si="5">Y5-AA5</f>
        <v>-184245</v>
      </c>
      <c r="AC5" s="379">
        <f t="shared" ref="AC5:AC14" si="6">Y5-R5</f>
        <v>-184245</v>
      </c>
      <c r="AD5" s="354" t="s">
        <v>281</v>
      </c>
      <c r="AE5" s="239" t="s">
        <v>216</v>
      </c>
      <c r="AF5" s="149"/>
      <c r="AG5" s="147"/>
      <c r="AH5" s="152">
        <v>428750</v>
      </c>
      <c r="AI5" s="148"/>
      <c r="AJ5" s="417">
        <f>782750-(AJ8+AJ10)</f>
        <v>244505</v>
      </c>
      <c r="AK5" s="418">
        <v>244505</v>
      </c>
      <c r="AL5" s="270"/>
      <c r="AM5" s="268"/>
      <c r="AN5" s="194"/>
      <c r="AO5" s="209"/>
      <c r="AP5" s="202"/>
      <c r="AR5" s="314">
        <f t="shared" si="0"/>
        <v>0</v>
      </c>
      <c r="AS5" s="383">
        <f>T5+Y5</f>
        <v>244505</v>
      </c>
      <c r="AT5" s="384">
        <f>U5+Z5</f>
        <v>244505</v>
      </c>
      <c r="AU5" s="384">
        <v>1244505</v>
      </c>
      <c r="AV5" s="384">
        <f>AU5-AJ5</f>
        <v>1000000</v>
      </c>
    </row>
    <row r="6" spans="1:49" ht="139.5" customHeight="1">
      <c r="A6" s="87" t="s">
        <v>175</v>
      </c>
      <c r="B6" s="4"/>
      <c r="C6" s="5" t="s">
        <v>2</v>
      </c>
      <c r="D6" s="471" t="s">
        <v>131</v>
      </c>
      <c r="E6" s="472" t="s">
        <v>244</v>
      </c>
      <c r="F6" s="472" t="s">
        <v>115</v>
      </c>
      <c r="G6" s="473">
        <v>23</v>
      </c>
      <c r="H6" s="472" t="s">
        <v>116</v>
      </c>
      <c r="I6" s="472"/>
      <c r="J6" s="472"/>
      <c r="K6" s="474">
        <v>3</v>
      </c>
      <c r="L6" s="474">
        <v>1</v>
      </c>
      <c r="M6" s="474"/>
      <c r="N6" s="474"/>
      <c r="O6" s="474">
        <v>1</v>
      </c>
      <c r="P6" s="474">
        <v>1</v>
      </c>
      <c r="Q6" s="475">
        <f t="shared" si="1"/>
        <v>486000</v>
      </c>
      <c r="R6" s="476">
        <v>486000</v>
      </c>
      <c r="S6" s="477"/>
      <c r="T6" s="477"/>
      <c r="U6" s="475"/>
      <c r="V6" s="478">
        <f t="shared" si="2"/>
        <v>0</v>
      </c>
      <c r="W6" s="479" t="s">
        <v>231</v>
      </c>
      <c r="X6" s="480">
        <v>0</v>
      </c>
      <c r="Y6" s="480">
        <v>0</v>
      </c>
      <c r="Z6" s="480">
        <v>0</v>
      </c>
      <c r="AA6" s="480">
        <v>486000</v>
      </c>
      <c r="AB6" s="480">
        <f t="shared" si="5"/>
        <v>-486000</v>
      </c>
      <c r="AC6" s="477">
        <f t="shared" si="6"/>
        <v>-486000</v>
      </c>
      <c r="AD6" s="481" t="s">
        <v>283</v>
      </c>
      <c r="AE6" s="482" t="s">
        <v>217</v>
      </c>
      <c r="AF6" s="483"/>
      <c r="AG6" s="484"/>
      <c r="AH6" s="485">
        <v>486000</v>
      </c>
      <c r="AI6" s="486"/>
      <c r="AJ6" s="487">
        <v>0</v>
      </c>
      <c r="AK6" s="488">
        <v>0</v>
      </c>
      <c r="AL6" s="489"/>
      <c r="AM6" s="490"/>
      <c r="AN6" s="491"/>
      <c r="AO6" s="492"/>
      <c r="AP6" s="493"/>
      <c r="AQ6" s="494"/>
      <c r="AR6" s="495">
        <f t="shared" si="0"/>
        <v>0</v>
      </c>
      <c r="AS6" s="496">
        <f t="shared" ref="AS6:AT72" si="7">T6+Y6</f>
        <v>0</v>
      </c>
      <c r="AT6" s="497">
        <f t="shared" si="7"/>
        <v>0</v>
      </c>
      <c r="AU6" s="497">
        <v>0</v>
      </c>
      <c r="AV6" s="497">
        <f t="shared" ref="AV6:AV69" si="8">AU6-AJ6</f>
        <v>0</v>
      </c>
    </row>
    <row r="7" spans="1:49" ht="74.25" customHeight="1">
      <c r="A7" s="87" t="s">
        <v>176</v>
      </c>
      <c r="B7" s="4"/>
      <c r="C7" s="5"/>
      <c r="D7" s="471"/>
      <c r="E7" s="472" t="s">
        <v>197</v>
      </c>
      <c r="F7" s="472"/>
      <c r="G7" s="473"/>
      <c r="H7" s="472"/>
      <c r="I7" s="472"/>
      <c r="J7" s="472"/>
      <c r="K7" s="474"/>
      <c r="L7" s="474"/>
      <c r="M7" s="474"/>
      <c r="N7" s="474"/>
      <c r="O7" s="474"/>
      <c r="P7" s="474"/>
      <c r="Q7" s="475">
        <f t="shared" si="1"/>
        <v>8000</v>
      </c>
      <c r="R7" s="476">
        <v>8000</v>
      </c>
      <c r="S7" s="477"/>
      <c r="T7" s="477"/>
      <c r="U7" s="475"/>
      <c r="V7" s="478">
        <f t="shared" si="2"/>
        <v>0</v>
      </c>
      <c r="W7" s="479" t="s">
        <v>213</v>
      </c>
      <c r="X7" s="480">
        <v>8000</v>
      </c>
      <c r="Y7" s="480">
        <v>8000</v>
      </c>
      <c r="Z7" s="480">
        <v>8000</v>
      </c>
      <c r="AA7" s="480">
        <v>8000</v>
      </c>
      <c r="AB7" s="480">
        <f t="shared" si="5"/>
        <v>0</v>
      </c>
      <c r="AC7" s="477">
        <f>Y7-R7</f>
        <v>0</v>
      </c>
      <c r="AD7" s="498"/>
      <c r="AE7" s="482" t="s">
        <v>217</v>
      </c>
      <c r="AF7" s="483"/>
      <c r="AG7" s="499"/>
      <c r="AH7" s="500"/>
      <c r="AI7" s="485">
        <v>8000</v>
      </c>
      <c r="AJ7" s="501">
        <v>0</v>
      </c>
      <c r="AK7" s="489">
        <v>0</v>
      </c>
      <c r="AL7" s="502">
        <v>8000</v>
      </c>
      <c r="AM7" s="503"/>
      <c r="AN7" s="504"/>
      <c r="AO7" s="505"/>
      <c r="AP7" s="491"/>
      <c r="AQ7" s="494"/>
      <c r="AR7" s="495">
        <f t="shared" si="0"/>
        <v>8000</v>
      </c>
      <c r="AS7" s="496">
        <f t="shared" si="7"/>
        <v>8000</v>
      </c>
      <c r="AT7" s="497">
        <f t="shared" si="7"/>
        <v>8000</v>
      </c>
      <c r="AU7" s="497">
        <v>0</v>
      </c>
      <c r="AV7" s="497">
        <f t="shared" si="8"/>
        <v>0</v>
      </c>
    </row>
    <row r="8" spans="1:49" ht="79.5" customHeight="1">
      <c r="A8" s="87">
        <v>3</v>
      </c>
      <c r="B8" s="4"/>
      <c r="C8" s="5" t="s">
        <v>2</v>
      </c>
      <c r="D8" s="11" t="s">
        <v>282</v>
      </c>
      <c r="E8" s="12" t="s">
        <v>114</v>
      </c>
      <c r="F8" s="14" t="s">
        <v>10</v>
      </c>
      <c r="G8" s="14" t="s">
        <v>10</v>
      </c>
      <c r="H8" s="14" t="s">
        <v>10</v>
      </c>
      <c r="I8" s="14" t="s">
        <v>10</v>
      </c>
      <c r="J8" s="14" t="s">
        <v>10</v>
      </c>
      <c r="K8" s="13">
        <v>0</v>
      </c>
      <c r="L8" s="13">
        <v>0</v>
      </c>
      <c r="M8" s="13">
        <v>0</v>
      </c>
      <c r="N8" s="13">
        <v>0</v>
      </c>
      <c r="O8" s="13">
        <v>0</v>
      </c>
      <c r="P8" s="13">
        <f>K8-SUM(L8:O8)</f>
        <v>0</v>
      </c>
      <c r="Q8" s="429">
        <f t="shared" si="1"/>
        <v>54000</v>
      </c>
      <c r="R8" s="430">
        <v>54000</v>
      </c>
      <c r="S8" s="379"/>
      <c r="T8" s="379"/>
      <c r="U8" s="375"/>
      <c r="V8" s="295">
        <f t="shared" si="2"/>
        <v>0</v>
      </c>
      <c r="W8" s="426" t="s">
        <v>231</v>
      </c>
      <c r="X8" s="267">
        <v>32400</v>
      </c>
      <c r="Y8" s="267">
        <v>238245</v>
      </c>
      <c r="Z8" s="267">
        <v>1873774</v>
      </c>
      <c r="AA8" s="267">
        <v>32400</v>
      </c>
      <c r="AB8" s="267">
        <f t="shared" si="5"/>
        <v>205845</v>
      </c>
      <c r="AC8" s="379">
        <f t="shared" si="6"/>
        <v>184245</v>
      </c>
      <c r="AD8" s="355" t="s">
        <v>298</v>
      </c>
      <c r="AE8" s="239" t="s">
        <v>217</v>
      </c>
      <c r="AF8" s="149"/>
      <c r="AG8" s="147"/>
      <c r="AH8" s="150">
        <v>32400</v>
      </c>
      <c r="AI8" s="148"/>
      <c r="AJ8" s="391">
        <v>238245</v>
      </c>
      <c r="AK8" s="420">
        <v>1873774</v>
      </c>
      <c r="AL8" s="270"/>
      <c r="AM8" s="268"/>
      <c r="AN8" s="195"/>
      <c r="AO8" s="209"/>
      <c r="AP8" s="202"/>
      <c r="AR8" s="314">
        <f t="shared" si="0"/>
        <v>0</v>
      </c>
      <c r="AS8" s="383">
        <f t="shared" si="7"/>
        <v>238245</v>
      </c>
      <c r="AT8" s="384">
        <f t="shared" si="7"/>
        <v>1873774</v>
      </c>
      <c r="AU8" s="384">
        <v>238245</v>
      </c>
      <c r="AV8" s="384">
        <f t="shared" si="8"/>
        <v>0</v>
      </c>
    </row>
    <row r="9" spans="1:49" ht="79.5" customHeight="1">
      <c r="A9" s="86">
        <v>4</v>
      </c>
      <c r="B9" s="4"/>
      <c r="C9" s="124" t="s">
        <v>2</v>
      </c>
      <c r="D9" s="506" t="s">
        <v>228</v>
      </c>
      <c r="E9" s="507" t="s">
        <v>306</v>
      </c>
      <c r="F9" s="508" t="s">
        <v>52</v>
      </c>
      <c r="G9" s="509">
        <v>7600</v>
      </c>
      <c r="H9" s="508" t="s">
        <v>117</v>
      </c>
      <c r="I9" s="508" t="s">
        <v>118</v>
      </c>
      <c r="J9" s="508"/>
      <c r="K9" s="510">
        <v>1</v>
      </c>
      <c r="L9" s="510">
        <v>1</v>
      </c>
      <c r="M9" s="510"/>
      <c r="N9" s="510"/>
      <c r="O9" s="510" t="s">
        <v>229</v>
      </c>
      <c r="P9" s="510" t="s">
        <v>229</v>
      </c>
      <c r="Q9" s="511">
        <f t="shared" si="1"/>
        <v>2964</v>
      </c>
      <c r="R9" s="512">
        <v>2964</v>
      </c>
      <c r="S9" s="513"/>
      <c r="T9" s="513"/>
      <c r="U9" s="514"/>
      <c r="V9" s="515">
        <f t="shared" si="2"/>
        <v>0</v>
      </c>
      <c r="W9" s="516" t="s">
        <v>211</v>
      </c>
      <c r="X9" s="517">
        <v>2964</v>
      </c>
      <c r="Y9" s="518">
        <v>2964</v>
      </c>
      <c r="Z9" s="480">
        <v>2964</v>
      </c>
      <c r="AA9" s="517">
        <v>2964</v>
      </c>
      <c r="AB9" s="519">
        <f t="shared" si="5"/>
        <v>0</v>
      </c>
      <c r="AC9" s="513">
        <f>Y9-R9</f>
        <v>0</v>
      </c>
      <c r="AD9" s="520"/>
      <c r="AE9" s="521" t="s">
        <v>230</v>
      </c>
      <c r="AF9" s="522">
        <v>2964</v>
      </c>
      <c r="AG9" s="523"/>
      <c r="AH9" s="523"/>
      <c r="AI9" s="524"/>
      <c r="AJ9" s="525">
        <v>0</v>
      </c>
      <c r="AK9" s="489">
        <v>0</v>
      </c>
      <c r="AL9" s="526">
        <v>2964</v>
      </c>
      <c r="AM9" s="527"/>
      <c r="AN9" s="528"/>
      <c r="AO9" s="529"/>
      <c r="AP9" s="530"/>
      <c r="AQ9" s="494"/>
      <c r="AR9" s="495">
        <f t="shared" si="0"/>
        <v>2964</v>
      </c>
      <c r="AS9" s="496">
        <f t="shared" si="7"/>
        <v>2964</v>
      </c>
      <c r="AT9" s="497">
        <f t="shared" si="7"/>
        <v>2964</v>
      </c>
      <c r="AU9" s="497">
        <v>0</v>
      </c>
      <c r="AV9" s="497">
        <f t="shared" si="8"/>
        <v>0</v>
      </c>
    </row>
    <row r="10" spans="1:49" ht="84" customHeight="1">
      <c r="A10" s="88">
        <v>5</v>
      </c>
      <c r="B10" s="4"/>
      <c r="C10" s="36">
        <v>1</v>
      </c>
      <c r="D10" s="40" t="s">
        <v>51</v>
      </c>
      <c r="E10" s="12" t="s">
        <v>299</v>
      </c>
      <c r="F10" s="9" t="s">
        <v>49</v>
      </c>
      <c r="G10" s="9">
        <v>1</v>
      </c>
      <c r="H10" s="9" t="s">
        <v>50</v>
      </c>
      <c r="I10" s="9"/>
      <c r="J10" s="9"/>
      <c r="K10" s="10">
        <v>5</v>
      </c>
      <c r="L10" s="10">
        <v>1</v>
      </c>
      <c r="M10" s="10">
        <v>1</v>
      </c>
      <c r="N10" s="10">
        <v>1</v>
      </c>
      <c r="O10" s="10">
        <v>1</v>
      </c>
      <c r="P10" s="10">
        <v>1</v>
      </c>
      <c r="Q10" s="425">
        <f t="shared" si="1"/>
        <v>300000</v>
      </c>
      <c r="R10" s="424">
        <v>300000</v>
      </c>
      <c r="S10" s="379"/>
      <c r="T10" s="379"/>
      <c r="U10" s="375"/>
      <c r="V10" s="295">
        <f t="shared" si="2"/>
        <v>0</v>
      </c>
      <c r="W10" s="289" t="s">
        <v>227</v>
      </c>
      <c r="X10" s="267">
        <v>0</v>
      </c>
      <c r="Y10" s="267">
        <v>300000</v>
      </c>
      <c r="Z10" s="267">
        <v>600000</v>
      </c>
      <c r="AA10" s="267">
        <v>300000</v>
      </c>
      <c r="AB10" s="267">
        <f t="shared" si="5"/>
        <v>0</v>
      </c>
      <c r="AC10" s="379">
        <f t="shared" si="6"/>
        <v>0</v>
      </c>
      <c r="AD10" s="356"/>
      <c r="AE10" s="239" t="s">
        <v>218</v>
      </c>
      <c r="AF10" s="153"/>
      <c r="AG10" s="147"/>
      <c r="AH10" s="147"/>
      <c r="AI10" s="162">
        <v>300000</v>
      </c>
      <c r="AJ10" s="417">
        <v>300000</v>
      </c>
      <c r="AK10" s="419">
        <v>600000</v>
      </c>
      <c r="AL10" s="270"/>
      <c r="AM10" s="268"/>
      <c r="AN10" s="280"/>
      <c r="AO10" s="208"/>
      <c r="AP10" s="203"/>
      <c r="AR10" s="314">
        <f t="shared" si="0"/>
        <v>0</v>
      </c>
      <c r="AS10" s="383">
        <f t="shared" si="7"/>
        <v>300000</v>
      </c>
      <c r="AT10" s="384">
        <f t="shared" si="7"/>
        <v>600000</v>
      </c>
      <c r="AU10" s="384">
        <v>600000</v>
      </c>
      <c r="AV10" s="384">
        <f t="shared" si="8"/>
        <v>300000</v>
      </c>
    </row>
    <row r="11" spans="1:49" ht="81.75" customHeight="1">
      <c r="A11" s="234">
        <v>6</v>
      </c>
      <c r="B11" s="4"/>
      <c r="C11" s="5" t="s">
        <v>2</v>
      </c>
      <c r="D11" s="471" t="s">
        <v>132</v>
      </c>
      <c r="E11" s="472" t="s">
        <v>103</v>
      </c>
      <c r="F11" s="531" t="s">
        <v>93</v>
      </c>
      <c r="G11" s="532">
        <v>2</v>
      </c>
      <c r="H11" s="531" t="s">
        <v>94</v>
      </c>
      <c r="I11" s="531" t="s">
        <v>95</v>
      </c>
      <c r="J11" s="531"/>
      <c r="K11" s="533">
        <v>4</v>
      </c>
      <c r="L11" s="534">
        <v>1</v>
      </c>
      <c r="M11" s="534"/>
      <c r="N11" s="533">
        <v>1</v>
      </c>
      <c r="O11" s="534">
        <v>1</v>
      </c>
      <c r="P11" s="534">
        <v>1</v>
      </c>
      <c r="Q11" s="535">
        <f t="shared" si="1"/>
        <v>195000</v>
      </c>
      <c r="R11" s="536">
        <v>195000</v>
      </c>
      <c r="S11" s="537"/>
      <c r="T11" s="537"/>
      <c r="U11" s="538"/>
      <c r="V11" s="539">
        <f t="shared" si="2"/>
        <v>0</v>
      </c>
      <c r="W11" s="479" t="s">
        <v>227</v>
      </c>
      <c r="X11" s="480">
        <v>0</v>
      </c>
      <c r="Y11" s="540">
        <v>0</v>
      </c>
      <c r="Z11" s="540">
        <v>0</v>
      </c>
      <c r="AA11" s="541">
        <v>0</v>
      </c>
      <c r="AB11" s="541">
        <f t="shared" si="5"/>
        <v>0</v>
      </c>
      <c r="AC11" s="477">
        <f t="shared" si="6"/>
        <v>-195000</v>
      </c>
      <c r="AD11" s="542"/>
      <c r="AE11" s="543" t="s">
        <v>219</v>
      </c>
      <c r="AF11" s="544"/>
      <c r="AG11" s="545"/>
      <c r="AH11" s="546"/>
      <c r="AI11" s="547">
        <v>0</v>
      </c>
      <c r="AJ11" s="548">
        <v>0</v>
      </c>
      <c r="AK11" s="549">
        <v>0</v>
      </c>
      <c r="AL11" s="550"/>
      <c r="AM11" s="551"/>
      <c r="AN11" s="552"/>
      <c r="AO11" s="553">
        <v>0</v>
      </c>
      <c r="AP11" s="554">
        <v>153668</v>
      </c>
      <c r="AQ11" s="494"/>
      <c r="AR11" s="495">
        <f t="shared" si="0"/>
        <v>0</v>
      </c>
      <c r="AS11" s="496">
        <f t="shared" si="7"/>
        <v>0</v>
      </c>
      <c r="AT11" s="497"/>
      <c r="AU11" s="622">
        <v>195000</v>
      </c>
      <c r="AV11" s="622">
        <f t="shared" si="8"/>
        <v>195000</v>
      </c>
    </row>
    <row r="12" spans="1:49" s="587" customFormat="1" ht="66" customHeight="1">
      <c r="A12" s="114">
        <v>26</v>
      </c>
      <c r="B12" s="564"/>
      <c r="C12" s="565" t="s">
        <v>2</v>
      </c>
      <c r="D12" s="566" t="s">
        <v>141</v>
      </c>
      <c r="E12" s="567" t="s">
        <v>106</v>
      </c>
      <c r="F12" s="567" t="s">
        <v>70</v>
      </c>
      <c r="G12" s="568"/>
      <c r="H12" s="567" t="s">
        <v>53</v>
      </c>
      <c r="I12" s="567"/>
      <c r="J12" s="567"/>
      <c r="K12" s="569">
        <v>3</v>
      </c>
      <c r="L12" s="569">
        <v>1</v>
      </c>
      <c r="M12" s="569"/>
      <c r="N12" s="569"/>
      <c r="O12" s="569">
        <v>1</v>
      </c>
      <c r="P12" s="569">
        <v>1</v>
      </c>
      <c r="Q12" s="570"/>
      <c r="R12" s="571"/>
      <c r="S12" s="572"/>
      <c r="T12" s="572"/>
      <c r="U12" s="573"/>
      <c r="V12" s="574"/>
      <c r="W12" s="575"/>
      <c r="X12" s="576"/>
      <c r="Y12" s="576"/>
      <c r="Z12" s="576"/>
      <c r="AA12" s="576"/>
      <c r="AB12" s="576"/>
      <c r="AC12" s="572"/>
      <c r="AD12" s="577"/>
      <c r="AE12" s="578" t="s">
        <v>220</v>
      </c>
      <c r="AF12" s="579"/>
      <c r="AG12" s="580"/>
      <c r="AH12" s="581"/>
      <c r="AI12" s="582"/>
      <c r="AJ12" s="385"/>
      <c r="AK12" s="385"/>
      <c r="AL12" s="583"/>
      <c r="AM12" s="584"/>
      <c r="AN12" s="585"/>
      <c r="AO12" s="586"/>
      <c r="AP12" s="386"/>
      <c r="AR12" s="588">
        <f>Y12-AJ12</f>
        <v>0</v>
      </c>
      <c r="AS12" s="589">
        <f>T12+Y12</f>
        <v>0</v>
      </c>
      <c r="AT12" s="590">
        <f>U12+Z12</f>
        <v>0</v>
      </c>
      <c r="AU12" s="590">
        <v>15750</v>
      </c>
      <c r="AV12" s="590">
        <f t="shared" si="8"/>
        <v>15750</v>
      </c>
    </row>
    <row r="13" spans="1:49" s="618" customFormat="1" ht="69.75" customHeight="1">
      <c r="A13" s="594" t="s">
        <v>324</v>
      </c>
      <c r="B13" s="595"/>
      <c r="C13" s="596"/>
      <c r="D13" s="597" t="s">
        <v>240</v>
      </c>
      <c r="E13" s="598"/>
      <c r="F13" s="598"/>
      <c r="G13" s="599"/>
      <c r="H13" s="598"/>
      <c r="I13" s="598"/>
      <c r="J13" s="598"/>
      <c r="K13" s="600"/>
      <c r="L13" s="600"/>
      <c r="M13" s="600"/>
      <c r="N13" s="600"/>
      <c r="O13" s="600"/>
      <c r="P13" s="600"/>
      <c r="Q13" s="601"/>
      <c r="R13" s="602"/>
      <c r="S13" s="603"/>
      <c r="T13" s="603"/>
      <c r="U13" s="601"/>
      <c r="V13" s="604">
        <f>T13-S13</f>
        <v>0</v>
      </c>
      <c r="W13" s="605" t="s">
        <v>227</v>
      </c>
      <c r="X13" s="606"/>
      <c r="Y13" s="607"/>
      <c r="Z13" s="606"/>
      <c r="AA13" s="603">
        <v>34874</v>
      </c>
      <c r="AB13" s="603">
        <f>Y13-AA13</f>
        <v>-34874</v>
      </c>
      <c r="AC13" s="603"/>
      <c r="AD13" s="608" t="s">
        <v>295</v>
      </c>
      <c r="AE13" s="609" t="s">
        <v>226</v>
      </c>
      <c r="AF13" s="610"/>
      <c r="AG13" s="611"/>
      <c r="AH13" s="611"/>
      <c r="AI13" s="612">
        <v>34874</v>
      </c>
      <c r="AJ13" s="613"/>
      <c r="AK13" s="614"/>
      <c r="AL13" s="615"/>
      <c r="AM13" s="616"/>
      <c r="AN13" s="616"/>
      <c r="AO13" s="617"/>
      <c r="AP13" s="613"/>
      <c r="AR13" s="619">
        <f>Y13-AJ13</f>
        <v>0</v>
      </c>
      <c r="AS13" s="620">
        <f>T13+Y13</f>
        <v>0</v>
      </c>
      <c r="AT13" s="621">
        <f>U13+Z13</f>
        <v>0</v>
      </c>
      <c r="AU13" s="621">
        <v>34874</v>
      </c>
      <c r="AV13" s="621">
        <f t="shared" si="8"/>
        <v>34874</v>
      </c>
    </row>
    <row r="14" spans="1:49" ht="82.5" customHeight="1" thickBot="1">
      <c r="A14" s="235" t="s">
        <v>245</v>
      </c>
      <c r="B14" s="4"/>
      <c r="C14" s="36"/>
      <c r="D14" s="40" t="s">
        <v>246</v>
      </c>
      <c r="E14" s="12" t="s">
        <v>247</v>
      </c>
      <c r="F14" s="9"/>
      <c r="G14" s="9"/>
      <c r="H14" s="9"/>
      <c r="I14" s="9"/>
      <c r="J14" s="9"/>
      <c r="K14" s="10"/>
      <c r="L14" s="10"/>
      <c r="M14" s="10"/>
      <c r="N14" s="10"/>
      <c r="O14" s="10"/>
      <c r="P14" s="10"/>
      <c r="Q14" s="232">
        <f t="shared" si="1"/>
        <v>18360</v>
      </c>
      <c r="R14" s="302">
        <v>0</v>
      </c>
      <c r="S14" s="309">
        <v>18360</v>
      </c>
      <c r="T14" s="309">
        <v>8694</v>
      </c>
      <c r="U14" s="143">
        <v>11340</v>
      </c>
      <c r="V14" s="432">
        <f t="shared" si="2"/>
        <v>-9666</v>
      </c>
      <c r="W14" s="289"/>
      <c r="X14" s="267"/>
      <c r="Y14" s="267"/>
      <c r="Z14" s="267">
        <v>0</v>
      </c>
      <c r="AA14" s="267"/>
      <c r="AB14" s="267">
        <f t="shared" si="5"/>
        <v>0</v>
      </c>
      <c r="AC14" s="379">
        <f t="shared" si="6"/>
        <v>0</v>
      </c>
      <c r="AD14" s="356"/>
      <c r="AE14" s="239" t="s">
        <v>218</v>
      </c>
      <c r="AF14" s="153"/>
      <c r="AG14" s="147"/>
      <c r="AH14" s="147"/>
      <c r="AI14" s="162"/>
      <c r="AJ14" s="417">
        <v>0</v>
      </c>
      <c r="AK14" s="421">
        <v>0</v>
      </c>
      <c r="AL14" s="270"/>
      <c r="AM14" s="268"/>
      <c r="AN14" s="280"/>
      <c r="AO14" s="208"/>
      <c r="AP14" s="203"/>
      <c r="AR14" s="314">
        <f t="shared" si="0"/>
        <v>0</v>
      </c>
      <c r="AS14" s="383">
        <f t="shared" si="7"/>
        <v>8694</v>
      </c>
      <c r="AT14" s="384">
        <f t="shared" si="7"/>
        <v>11340</v>
      </c>
      <c r="AU14" s="384">
        <v>0</v>
      </c>
      <c r="AV14" s="384">
        <f t="shared" si="8"/>
        <v>0</v>
      </c>
    </row>
    <row r="15" spans="1:49" s="35" customFormat="1" ht="32.25" customHeight="1" thickBot="1">
      <c r="A15" s="104" t="s">
        <v>128</v>
      </c>
      <c r="B15" s="105"/>
      <c r="C15" s="105"/>
      <c r="D15" s="105"/>
      <c r="E15" s="106"/>
      <c r="F15" s="106"/>
      <c r="G15" s="107"/>
      <c r="H15" s="107"/>
      <c r="I15" s="107"/>
      <c r="J15" s="107"/>
      <c r="K15" s="108"/>
      <c r="L15" s="108"/>
      <c r="M15" s="108"/>
      <c r="N15" s="108"/>
      <c r="O15" s="108"/>
      <c r="P15" s="108"/>
      <c r="Q15" s="229">
        <f t="shared" si="1"/>
        <v>989697</v>
      </c>
      <c r="R15" s="431">
        <f>SUM(R16:R46)</f>
        <v>850522</v>
      </c>
      <c r="S15" s="433">
        <f>SUM(S16:S46)</f>
        <v>139175</v>
      </c>
      <c r="T15" s="109">
        <f>SUM(T16:T46)</f>
        <v>110000</v>
      </c>
      <c r="U15" s="229"/>
      <c r="V15" s="434">
        <f t="shared" si="2"/>
        <v>-29175</v>
      </c>
      <c r="W15" s="290">
        <f t="shared" ref="W15:AC15" si="9">SUM(W16:W46)</f>
        <v>0</v>
      </c>
      <c r="X15" s="121">
        <f t="shared" si="9"/>
        <v>374037</v>
      </c>
      <c r="Y15" s="121">
        <f t="shared" si="9"/>
        <v>570354</v>
      </c>
      <c r="Z15" s="121">
        <f t="shared" si="9"/>
        <v>580495</v>
      </c>
      <c r="AA15" s="257">
        <f t="shared" si="9"/>
        <v>688971</v>
      </c>
      <c r="AB15" s="257">
        <f t="shared" si="9"/>
        <v>-129581</v>
      </c>
      <c r="AC15" s="109">
        <f t="shared" si="9"/>
        <v>-280168</v>
      </c>
      <c r="AD15" s="357"/>
      <c r="AE15" s="240">
        <f t="shared" ref="AE15:AU15" si="10">SUM(AE16:AE46)</f>
        <v>0</v>
      </c>
      <c r="AF15" s="178">
        <f t="shared" si="10"/>
        <v>607379</v>
      </c>
      <c r="AG15" s="174">
        <f t="shared" si="10"/>
        <v>0</v>
      </c>
      <c r="AH15" s="175">
        <f t="shared" si="10"/>
        <v>0</v>
      </c>
      <c r="AI15" s="176">
        <f t="shared" si="10"/>
        <v>92556</v>
      </c>
      <c r="AJ15" s="187">
        <f t="shared" si="10"/>
        <v>398790</v>
      </c>
      <c r="AK15" s="187">
        <f t="shared" si="10"/>
        <v>419895</v>
      </c>
      <c r="AL15" s="396">
        <f t="shared" si="10"/>
        <v>160600</v>
      </c>
      <c r="AM15" s="275">
        <f t="shared" si="10"/>
        <v>0</v>
      </c>
      <c r="AN15" s="196">
        <f t="shared" si="10"/>
        <v>0</v>
      </c>
      <c r="AO15" s="196">
        <f t="shared" si="10"/>
        <v>0</v>
      </c>
      <c r="AP15" s="196">
        <f t="shared" si="10"/>
        <v>0</v>
      </c>
      <c r="AQ15" s="196">
        <f t="shared" si="10"/>
        <v>184525</v>
      </c>
      <c r="AR15" s="196">
        <f t="shared" si="10"/>
        <v>160600</v>
      </c>
      <c r="AS15" s="196">
        <f t="shared" si="10"/>
        <v>669390</v>
      </c>
      <c r="AT15" s="196">
        <f t="shared" si="10"/>
        <v>800495</v>
      </c>
      <c r="AU15" s="196">
        <f t="shared" si="10"/>
        <v>554604</v>
      </c>
      <c r="AV15" s="196">
        <f t="shared" si="8"/>
        <v>155814</v>
      </c>
    </row>
    <row r="16" spans="1:49" ht="69.75" customHeight="1">
      <c r="A16" s="110">
        <v>7</v>
      </c>
      <c r="B16" s="6" t="s">
        <v>1</v>
      </c>
      <c r="C16" s="7" t="e">
        <f>+C11+1</f>
        <v>#VALUE!</v>
      </c>
      <c r="D16" s="11" t="s">
        <v>91</v>
      </c>
      <c r="E16" s="12" t="s">
        <v>149</v>
      </c>
      <c r="F16" s="8" t="s">
        <v>52</v>
      </c>
      <c r="G16" s="9">
        <v>30</v>
      </c>
      <c r="H16" s="8" t="s">
        <v>58</v>
      </c>
      <c r="I16" s="8" t="s">
        <v>92</v>
      </c>
      <c r="J16" s="8" t="s">
        <v>60</v>
      </c>
      <c r="K16" s="10">
        <v>5</v>
      </c>
      <c r="L16" s="10">
        <v>1</v>
      </c>
      <c r="M16" s="10">
        <v>1</v>
      </c>
      <c r="N16" s="10">
        <v>1</v>
      </c>
      <c r="O16" s="10">
        <v>1</v>
      </c>
      <c r="P16" s="10">
        <v>1</v>
      </c>
      <c r="Q16" s="427">
        <f t="shared" si="1"/>
        <v>342753</v>
      </c>
      <c r="R16" s="428">
        <v>342753</v>
      </c>
      <c r="S16" s="303"/>
      <c r="T16" s="303"/>
      <c r="U16" s="376"/>
      <c r="V16" s="304">
        <f t="shared" si="2"/>
        <v>0</v>
      </c>
      <c r="W16" s="289" t="s">
        <v>211</v>
      </c>
      <c r="X16" s="122">
        <f>99825</f>
        <v>99825</v>
      </c>
      <c r="Y16" s="130">
        <f>182625+1900</f>
        <v>184525</v>
      </c>
      <c r="Z16" s="267">
        <v>184525</v>
      </c>
      <c r="AA16" s="267">
        <v>265425</v>
      </c>
      <c r="AB16" s="267">
        <f t="shared" ref="AB16:AB43" si="11">Y16-AA16</f>
        <v>-80900</v>
      </c>
      <c r="AC16" s="99">
        <f t="shared" ref="AC16:AC43" si="12">Y16-R16</f>
        <v>-158228</v>
      </c>
      <c r="AD16" s="358" t="s">
        <v>284</v>
      </c>
      <c r="AE16" s="181" t="s">
        <v>218</v>
      </c>
      <c r="AF16" s="179">
        <v>265425</v>
      </c>
      <c r="AG16" s="167"/>
      <c r="AH16" s="167"/>
      <c r="AI16" s="169"/>
      <c r="AJ16" s="122">
        <f>398790-SUM(AJ17:AJ46)</f>
        <v>23925</v>
      </c>
      <c r="AK16" s="401">
        <v>23925</v>
      </c>
      <c r="AL16" s="394">
        <f>Y16-AJ16</f>
        <v>160600</v>
      </c>
      <c r="AM16" s="274"/>
      <c r="AN16" s="192"/>
      <c r="AO16" s="207"/>
      <c r="AP16" s="201"/>
      <c r="AQ16" s="314">
        <f>AJ16+AL16+AM16</f>
        <v>184525</v>
      </c>
      <c r="AR16" s="314">
        <f t="shared" si="0"/>
        <v>160600</v>
      </c>
      <c r="AS16" s="383">
        <f t="shared" si="7"/>
        <v>184525</v>
      </c>
      <c r="AT16" s="384">
        <f>U16+Z16</f>
        <v>184525</v>
      </c>
      <c r="AU16" s="384">
        <v>184525</v>
      </c>
      <c r="AV16" s="384">
        <f t="shared" si="8"/>
        <v>160600</v>
      </c>
      <c r="AW16" s="1" t="s">
        <v>327</v>
      </c>
    </row>
    <row r="17" spans="1:49" ht="51.75" customHeight="1">
      <c r="A17" s="111">
        <v>8</v>
      </c>
      <c r="B17" s="63" t="s">
        <v>1</v>
      </c>
      <c r="C17" s="68" t="e">
        <f>+C16+1</f>
        <v>#VALUE!</v>
      </c>
      <c r="D17" s="69" t="s">
        <v>59</v>
      </c>
      <c r="E17" s="62" t="s">
        <v>148</v>
      </c>
      <c r="F17" s="70" t="s">
        <v>60</v>
      </c>
      <c r="G17" s="71">
        <v>1</v>
      </c>
      <c r="H17" s="70" t="s">
        <v>60</v>
      </c>
      <c r="I17" s="70"/>
      <c r="J17" s="70"/>
      <c r="K17" s="72">
        <v>5</v>
      </c>
      <c r="L17" s="72">
        <v>1</v>
      </c>
      <c r="M17" s="72">
        <v>1</v>
      </c>
      <c r="N17" s="72">
        <v>1</v>
      </c>
      <c r="O17" s="72">
        <v>1</v>
      </c>
      <c r="P17" s="72">
        <v>1</v>
      </c>
      <c r="Q17" s="376">
        <f t="shared" si="1"/>
        <v>245</v>
      </c>
      <c r="R17" s="430">
        <v>245</v>
      </c>
      <c r="S17" s="379"/>
      <c r="T17" s="379"/>
      <c r="U17" s="375"/>
      <c r="V17" s="295">
        <f t="shared" si="2"/>
        <v>0</v>
      </c>
      <c r="W17" s="289" t="s">
        <v>211</v>
      </c>
      <c r="X17" s="267">
        <v>0</v>
      </c>
      <c r="Y17" s="267">
        <v>245</v>
      </c>
      <c r="Z17" s="267">
        <v>245</v>
      </c>
      <c r="AA17" s="267">
        <v>245</v>
      </c>
      <c r="AB17" s="267">
        <f t="shared" si="11"/>
        <v>0</v>
      </c>
      <c r="AC17" s="379">
        <f t="shared" si="12"/>
        <v>0</v>
      </c>
      <c r="AD17" s="359"/>
      <c r="AE17" s="180" t="s">
        <v>218</v>
      </c>
      <c r="AF17" s="267">
        <v>245</v>
      </c>
      <c r="AG17" s="147"/>
      <c r="AH17" s="147"/>
      <c r="AI17" s="148"/>
      <c r="AJ17" s="122">
        <v>245</v>
      </c>
      <c r="AK17" s="322">
        <v>245</v>
      </c>
      <c r="AL17" s="270"/>
      <c r="AM17" s="268"/>
      <c r="AN17" s="280"/>
      <c r="AO17" s="209"/>
      <c r="AP17" s="202"/>
      <c r="AR17" s="314">
        <f t="shared" si="0"/>
        <v>0</v>
      </c>
      <c r="AS17" s="383">
        <f t="shared" si="7"/>
        <v>245</v>
      </c>
      <c r="AT17" s="384">
        <f t="shared" si="7"/>
        <v>245</v>
      </c>
      <c r="AU17" s="384">
        <v>245</v>
      </c>
      <c r="AV17" s="384">
        <f t="shared" si="8"/>
        <v>0</v>
      </c>
    </row>
    <row r="18" spans="1:49" ht="58.5" customHeight="1">
      <c r="A18" s="112">
        <v>9</v>
      </c>
      <c r="B18" s="6"/>
      <c r="C18" s="67" t="s">
        <v>2</v>
      </c>
      <c r="D18" s="46" t="s">
        <v>133</v>
      </c>
      <c r="E18" s="47" t="s">
        <v>105</v>
      </c>
      <c r="F18" s="47" t="s">
        <v>98</v>
      </c>
      <c r="G18" s="48">
        <v>1</v>
      </c>
      <c r="H18" s="47" t="s">
        <v>98</v>
      </c>
      <c r="I18" s="47"/>
      <c r="J18" s="47"/>
      <c r="K18" s="49">
        <v>3</v>
      </c>
      <c r="L18" s="49">
        <v>1</v>
      </c>
      <c r="M18" s="49"/>
      <c r="N18" s="49"/>
      <c r="O18" s="49">
        <v>1</v>
      </c>
      <c r="P18" s="49">
        <v>1</v>
      </c>
      <c r="Q18" s="375">
        <f t="shared" si="1"/>
        <v>4814</v>
      </c>
      <c r="R18" s="424">
        <v>4814</v>
      </c>
      <c r="S18" s="379"/>
      <c r="T18" s="379"/>
      <c r="U18" s="375"/>
      <c r="V18" s="295">
        <f t="shared" si="2"/>
        <v>0</v>
      </c>
      <c r="W18" s="291" t="s">
        <v>227</v>
      </c>
      <c r="X18" s="267">
        <v>4700</v>
      </c>
      <c r="Y18" s="267">
        <v>4700</v>
      </c>
      <c r="Z18" s="267">
        <v>4700</v>
      </c>
      <c r="AA18" s="267">
        <v>4700</v>
      </c>
      <c r="AB18" s="267">
        <f t="shared" si="11"/>
        <v>0</v>
      </c>
      <c r="AC18" s="379">
        <f t="shared" si="12"/>
        <v>-114</v>
      </c>
      <c r="AD18" s="360"/>
      <c r="AE18" s="238" t="s">
        <v>220</v>
      </c>
      <c r="AF18" s="153"/>
      <c r="AG18" s="147"/>
      <c r="AH18" s="147"/>
      <c r="AI18" s="162">
        <v>4700</v>
      </c>
      <c r="AJ18" s="268">
        <v>4700</v>
      </c>
      <c r="AK18" s="182">
        <v>4700</v>
      </c>
      <c r="AL18" s="270"/>
      <c r="AM18" s="280"/>
      <c r="AN18" s="280"/>
      <c r="AO18" s="208"/>
      <c r="AP18" s="324"/>
      <c r="AR18" s="314">
        <f t="shared" si="0"/>
        <v>0</v>
      </c>
      <c r="AS18" s="383">
        <f t="shared" si="7"/>
        <v>4700</v>
      </c>
      <c r="AT18" s="384">
        <f t="shared" si="7"/>
        <v>4700</v>
      </c>
      <c r="AU18" s="384">
        <v>4700</v>
      </c>
      <c r="AV18" s="384">
        <f t="shared" si="8"/>
        <v>0</v>
      </c>
    </row>
    <row r="19" spans="1:49" ht="51" customHeight="1">
      <c r="A19" s="113">
        <v>10</v>
      </c>
      <c r="B19" s="6"/>
      <c r="C19" s="7" t="s">
        <v>2</v>
      </c>
      <c r="D19" s="11" t="s">
        <v>134</v>
      </c>
      <c r="E19" s="12" t="s">
        <v>154</v>
      </c>
      <c r="F19" s="12" t="s">
        <v>69</v>
      </c>
      <c r="G19" s="14">
        <v>5</v>
      </c>
      <c r="H19" s="12" t="s">
        <v>70</v>
      </c>
      <c r="I19" s="12"/>
      <c r="J19" s="12"/>
      <c r="K19" s="13">
        <v>5</v>
      </c>
      <c r="L19" s="13">
        <v>1</v>
      </c>
      <c r="M19" s="13">
        <v>1</v>
      </c>
      <c r="N19" s="13">
        <v>1</v>
      </c>
      <c r="O19" s="13">
        <v>1</v>
      </c>
      <c r="P19" s="13">
        <f>K19-SUM(L19:O19)</f>
        <v>1</v>
      </c>
      <c r="Q19" s="435">
        <f t="shared" si="1"/>
        <v>8160</v>
      </c>
      <c r="R19" s="436">
        <v>8160</v>
      </c>
      <c r="S19" s="379"/>
      <c r="T19" s="379"/>
      <c r="U19" s="375"/>
      <c r="V19" s="295">
        <f t="shared" si="2"/>
        <v>0</v>
      </c>
      <c r="W19" s="289" t="s">
        <v>211</v>
      </c>
      <c r="X19" s="267"/>
      <c r="Y19" s="267">
        <v>4140</v>
      </c>
      <c r="Z19" s="267">
        <v>4140</v>
      </c>
      <c r="AA19" s="267">
        <v>8160</v>
      </c>
      <c r="AB19" s="267">
        <f t="shared" si="11"/>
        <v>-4020</v>
      </c>
      <c r="AC19" s="379">
        <f t="shared" si="12"/>
        <v>-4020</v>
      </c>
      <c r="AD19" s="355" t="s">
        <v>285</v>
      </c>
      <c r="AE19" s="239" t="s">
        <v>220</v>
      </c>
      <c r="AF19" s="163">
        <v>8160</v>
      </c>
      <c r="AG19" s="147"/>
      <c r="AH19" s="151"/>
      <c r="AI19" s="148"/>
      <c r="AJ19" s="267">
        <v>4140</v>
      </c>
      <c r="AK19" s="322">
        <v>4140</v>
      </c>
      <c r="AL19" s="270"/>
      <c r="AM19" s="268"/>
      <c r="AN19" s="280"/>
      <c r="AO19" s="209"/>
      <c r="AP19" s="202"/>
      <c r="AR19" s="314">
        <f t="shared" si="0"/>
        <v>0</v>
      </c>
      <c r="AS19" s="383">
        <f t="shared" si="7"/>
        <v>4140</v>
      </c>
      <c r="AT19" s="384">
        <f t="shared" si="7"/>
        <v>4140</v>
      </c>
      <c r="AU19" s="384">
        <v>4140</v>
      </c>
      <c r="AV19" s="384">
        <f t="shared" si="8"/>
        <v>0</v>
      </c>
      <c r="AW19" s="1" t="s">
        <v>327</v>
      </c>
    </row>
    <row r="20" spans="1:49" ht="81" customHeight="1">
      <c r="A20" s="114">
        <v>11</v>
      </c>
      <c r="B20" s="15" t="s">
        <v>1</v>
      </c>
      <c r="C20" s="16" t="e">
        <f>+C19+1</f>
        <v>#VALUE!</v>
      </c>
      <c r="D20" s="11" t="s">
        <v>62</v>
      </c>
      <c r="E20" s="12" t="s">
        <v>155</v>
      </c>
      <c r="F20" s="12" t="s">
        <v>63</v>
      </c>
      <c r="G20" s="14">
        <v>20</v>
      </c>
      <c r="H20" s="12" t="s">
        <v>64</v>
      </c>
      <c r="I20" s="12"/>
      <c r="J20" s="12"/>
      <c r="K20" s="13">
        <v>3</v>
      </c>
      <c r="L20" s="13">
        <v>1</v>
      </c>
      <c r="M20" s="13"/>
      <c r="N20" s="13"/>
      <c r="O20" s="13">
        <v>1</v>
      </c>
      <c r="P20" s="13">
        <f>K20-SUM(L20:O20)</f>
        <v>1</v>
      </c>
      <c r="Q20" s="231">
        <f t="shared" si="1"/>
        <v>78414</v>
      </c>
      <c r="R20" s="301">
        <v>78414</v>
      </c>
      <c r="S20" s="379"/>
      <c r="T20" s="379"/>
      <c r="U20" s="375"/>
      <c r="V20" s="295">
        <f t="shared" si="2"/>
        <v>0</v>
      </c>
      <c r="W20" s="289" t="s">
        <v>211</v>
      </c>
      <c r="X20" s="267">
        <v>6000</v>
      </c>
      <c r="Y20" s="267">
        <v>6000</v>
      </c>
      <c r="Z20" s="267">
        <v>6000</v>
      </c>
      <c r="AA20" s="267">
        <v>40000</v>
      </c>
      <c r="AB20" s="267">
        <f t="shared" si="11"/>
        <v>-34000</v>
      </c>
      <c r="AC20" s="130">
        <f t="shared" si="12"/>
        <v>-72414</v>
      </c>
      <c r="AD20" s="355" t="s">
        <v>286</v>
      </c>
      <c r="AE20" s="239" t="s">
        <v>220</v>
      </c>
      <c r="AF20" s="163">
        <v>40000</v>
      </c>
      <c r="AG20" s="147"/>
      <c r="AH20" s="151"/>
      <c r="AI20" s="148"/>
      <c r="AJ20" s="322">
        <v>6000</v>
      </c>
      <c r="AK20" s="322">
        <v>6000</v>
      </c>
      <c r="AL20" s="270"/>
      <c r="AM20" s="268"/>
      <c r="AN20" s="280"/>
      <c r="AO20" s="209"/>
      <c r="AP20" s="202"/>
      <c r="AR20" s="314">
        <f t="shared" si="0"/>
        <v>0</v>
      </c>
      <c r="AS20" s="383">
        <f t="shared" si="7"/>
        <v>6000</v>
      </c>
      <c r="AT20" s="384">
        <f t="shared" si="7"/>
        <v>6000</v>
      </c>
      <c r="AU20" s="384">
        <v>6000</v>
      </c>
      <c r="AV20" s="384">
        <f t="shared" si="8"/>
        <v>0</v>
      </c>
      <c r="AW20" s="1" t="s">
        <v>327</v>
      </c>
    </row>
    <row r="21" spans="1:49" ht="117.75" customHeight="1">
      <c r="A21" s="114">
        <v>12</v>
      </c>
      <c r="B21" s="3" t="s">
        <v>3</v>
      </c>
      <c r="C21" s="17">
        <v>17</v>
      </c>
      <c r="D21" s="11" t="s">
        <v>72</v>
      </c>
      <c r="E21" s="12" t="s">
        <v>151</v>
      </c>
      <c r="F21" s="8" t="s">
        <v>73</v>
      </c>
      <c r="G21" s="9">
        <v>56</v>
      </c>
      <c r="H21" s="8" t="s">
        <v>74</v>
      </c>
      <c r="I21" s="8"/>
      <c r="J21" s="8"/>
      <c r="K21" s="10">
        <v>2</v>
      </c>
      <c r="L21" s="10"/>
      <c r="M21" s="10">
        <v>1</v>
      </c>
      <c r="N21" s="10"/>
      <c r="O21" s="10"/>
      <c r="P21" s="10">
        <v>1</v>
      </c>
      <c r="Q21" s="375">
        <f t="shared" si="1"/>
        <v>67625</v>
      </c>
      <c r="R21" s="424">
        <v>67625</v>
      </c>
      <c r="S21" s="379"/>
      <c r="T21" s="379"/>
      <c r="U21" s="375"/>
      <c r="V21" s="295">
        <f t="shared" si="2"/>
        <v>0</v>
      </c>
      <c r="W21" s="289" t="s">
        <v>211</v>
      </c>
      <c r="X21" s="267">
        <v>67625</v>
      </c>
      <c r="Y21" s="267">
        <v>67625</v>
      </c>
      <c r="Z21" s="267">
        <v>67625</v>
      </c>
      <c r="AA21" s="267">
        <v>67625</v>
      </c>
      <c r="AB21" s="267">
        <f t="shared" si="11"/>
        <v>0</v>
      </c>
      <c r="AC21" s="379">
        <f t="shared" si="12"/>
        <v>0</v>
      </c>
      <c r="AD21" s="355"/>
      <c r="AE21" s="239" t="s">
        <v>221</v>
      </c>
      <c r="AF21" s="163">
        <v>67625</v>
      </c>
      <c r="AG21" s="147"/>
      <c r="AH21" s="151"/>
      <c r="AI21" s="148"/>
      <c r="AJ21" s="182">
        <v>67625</v>
      </c>
      <c r="AK21" s="411">
        <v>67625</v>
      </c>
      <c r="AL21" s="270"/>
      <c r="AM21" s="268"/>
      <c r="AN21" s="280"/>
      <c r="AO21" s="209"/>
      <c r="AP21" s="202"/>
      <c r="AR21" s="314">
        <f t="shared" si="0"/>
        <v>0</v>
      </c>
      <c r="AS21" s="383">
        <f t="shared" si="7"/>
        <v>67625</v>
      </c>
      <c r="AT21" s="384">
        <f t="shared" si="7"/>
        <v>67625</v>
      </c>
      <c r="AU21" s="384">
        <v>67625</v>
      </c>
      <c r="AV21" s="384">
        <f t="shared" si="8"/>
        <v>0</v>
      </c>
    </row>
    <row r="22" spans="1:49" ht="60" customHeight="1">
      <c r="A22" s="114">
        <v>13</v>
      </c>
      <c r="B22" s="3" t="s">
        <v>3</v>
      </c>
      <c r="C22" s="17" t="e">
        <f>+C23+1</f>
        <v>#REF!</v>
      </c>
      <c r="D22" s="18" t="s">
        <v>75</v>
      </c>
      <c r="E22" s="12" t="s">
        <v>168</v>
      </c>
      <c r="F22" s="8" t="s">
        <v>76</v>
      </c>
      <c r="G22" s="9">
        <v>1</v>
      </c>
      <c r="H22" s="8" t="s">
        <v>76</v>
      </c>
      <c r="I22" s="8"/>
      <c r="J22" s="8"/>
      <c r="K22" s="10">
        <v>2</v>
      </c>
      <c r="L22" s="10"/>
      <c r="M22" s="10">
        <v>1</v>
      </c>
      <c r="N22" s="10"/>
      <c r="O22" s="10"/>
      <c r="P22" s="10">
        <v>1</v>
      </c>
      <c r="Q22" s="435">
        <f t="shared" si="1"/>
        <v>3275</v>
      </c>
      <c r="R22" s="436">
        <v>3275</v>
      </c>
      <c r="S22" s="303"/>
      <c r="T22" s="379"/>
      <c r="U22" s="375"/>
      <c r="V22" s="295">
        <f t="shared" si="2"/>
        <v>0</v>
      </c>
      <c r="W22" s="289" t="s">
        <v>211</v>
      </c>
      <c r="X22" s="267">
        <v>0</v>
      </c>
      <c r="Y22" s="267">
        <v>3275</v>
      </c>
      <c r="Z22" s="267">
        <v>3275</v>
      </c>
      <c r="AA22" s="267">
        <v>3275</v>
      </c>
      <c r="AB22" s="267">
        <f t="shared" si="11"/>
        <v>0</v>
      </c>
      <c r="AC22" s="379">
        <f t="shared" si="12"/>
        <v>0</v>
      </c>
      <c r="AD22" s="361"/>
      <c r="AE22" s="239" t="s">
        <v>221</v>
      </c>
      <c r="AF22" s="153">
        <v>3275</v>
      </c>
      <c r="AG22" s="147"/>
      <c r="AH22" s="151"/>
      <c r="AI22" s="162"/>
      <c r="AJ22" s="182">
        <v>3275</v>
      </c>
      <c r="AK22" s="338">
        <v>3275</v>
      </c>
      <c r="AL22" s="270"/>
      <c r="AM22" s="268"/>
      <c r="AN22" s="280"/>
      <c r="AO22" s="208"/>
      <c r="AP22" s="203"/>
      <c r="AR22" s="314">
        <f t="shared" si="0"/>
        <v>0</v>
      </c>
      <c r="AS22" s="383">
        <f t="shared" si="7"/>
        <v>3275</v>
      </c>
      <c r="AT22" s="384">
        <f t="shared" si="7"/>
        <v>3275</v>
      </c>
      <c r="AU22" s="384">
        <v>3275</v>
      </c>
      <c r="AV22" s="384">
        <f t="shared" si="8"/>
        <v>0</v>
      </c>
    </row>
    <row r="23" spans="1:49" ht="75.75" customHeight="1">
      <c r="A23" s="112">
        <v>14</v>
      </c>
      <c r="B23" s="15" t="s">
        <v>1</v>
      </c>
      <c r="C23" s="16" t="e">
        <f>+#REF!+1</f>
        <v>#REF!</v>
      </c>
      <c r="D23" s="18" t="s">
        <v>77</v>
      </c>
      <c r="E23" s="12" t="s">
        <v>159</v>
      </c>
      <c r="F23" s="12" t="s">
        <v>78</v>
      </c>
      <c r="G23" s="19">
        <v>1</v>
      </c>
      <c r="H23" s="12" t="s">
        <v>78</v>
      </c>
      <c r="I23" s="12"/>
      <c r="J23" s="12"/>
      <c r="K23" s="20">
        <v>1</v>
      </c>
      <c r="L23" s="13"/>
      <c r="M23" s="13"/>
      <c r="N23" s="13">
        <v>1</v>
      </c>
      <c r="O23" s="13"/>
      <c r="P23" s="13">
        <f>K23-SUM(L23:O23)</f>
        <v>0</v>
      </c>
      <c r="Q23" s="230">
        <f t="shared" si="1"/>
        <v>8250</v>
      </c>
      <c r="R23" s="300">
        <v>8250</v>
      </c>
      <c r="S23" s="379"/>
      <c r="T23" s="379"/>
      <c r="U23" s="375"/>
      <c r="V23" s="295">
        <f t="shared" si="2"/>
        <v>0</v>
      </c>
      <c r="W23" s="289" t="s">
        <v>211</v>
      </c>
      <c r="X23" s="267">
        <v>0</v>
      </c>
      <c r="Y23" s="267">
        <v>8250</v>
      </c>
      <c r="Z23" s="267">
        <v>9750</v>
      </c>
      <c r="AA23" s="267">
        <v>8250</v>
      </c>
      <c r="AB23" s="267">
        <f t="shared" si="11"/>
        <v>0</v>
      </c>
      <c r="AC23" s="379">
        <f t="shared" si="12"/>
        <v>0</v>
      </c>
      <c r="AD23" s="355"/>
      <c r="AE23" s="239" t="s">
        <v>222</v>
      </c>
      <c r="AF23" s="163">
        <v>8250</v>
      </c>
      <c r="AG23" s="147"/>
      <c r="AH23" s="151"/>
      <c r="AI23" s="148"/>
      <c r="AJ23" s="182">
        <v>8250</v>
      </c>
      <c r="AK23" s="412">
        <v>9750</v>
      </c>
      <c r="AL23" s="270"/>
      <c r="AM23" s="268"/>
      <c r="AN23" s="280"/>
      <c r="AO23" s="209"/>
      <c r="AP23" s="202"/>
      <c r="AR23" s="314">
        <f t="shared" si="0"/>
        <v>0</v>
      </c>
      <c r="AS23" s="383">
        <f t="shared" si="7"/>
        <v>8250</v>
      </c>
      <c r="AT23" s="384">
        <f t="shared" si="7"/>
        <v>9750</v>
      </c>
      <c r="AU23" s="384">
        <v>8250</v>
      </c>
      <c r="AV23" s="384">
        <f t="shared" si="8"/>
        <v>0</v>
      </c>
    </row>
    <row r="24" spans="1:49" ht="87.75" customHeight="1">
      <c r="A24" s="116" t="s">
        <v>179</v>
      </c>
      <c r="B24" s="63"/>
      <c r="C24" s="64" t="s">
        <v>2</v>
      </c>
      <c r="D24" s="327" t="s">
        <v>169</v>
      </c>
      <c r="E24" s="62" t="s">
        <v>177</v>
      </c>
      <c r="F24" s="62" t="s">
        <v>71</v>
      </c>
      <c r="G24" s="65">
        <v>2</v>
      </c>
      <c r="H24" s="62" t="s">
        <v>71</v>
      </c>
      <c r="I24" s="62" t="s">
        <v>125</v>
      </c>
      <c r="J24" s="62"/>
      <c r="K24" s="66">
        <v>4</v>
      </c>
      <c r="L24" s="66"/>
      <c r="M24" s="66"/>
      <c r="N24" s="66"/>
      <c r="O24" s="66">
        <v>1</v>
      </c>
      <c r="P24" s="66">
        <f>K24-SUM(L24:O24)</f>
        <v>3</v>
      </c>
      <c r="Q24" s="230">
        <f t="shared" si="1"/>
        <v>38107</v>
      </c>
      <c r="R24" s="300">
        <v>38107</v>
      </c>
      <c r="S24" s="379"/>
      <c r="T24" s="379"/>
      <c r="U24" s="375"/>
      <c r="V24" s="295">
        <f t="shared" si="2"/>
        <v>0</v>
      </c>
      <c r="W24" s="289" t="s">
        <v>211</v>
      </c>
      <c r="X24" s="267">
        <v>38107</v>
      </c>
      <c r="Y24" s="267">
        <v>38107</v>
      </c>
      <c r="Z24" s="267">
        <v>38107</v>
      </c>
      <c r="AA24" s="267">
        <v>38107</v>
      </c>
      <c r="AB24" s="267">
        <f t="shared" si="11"/>
        <v>0</v>
      </c>
      <c r="AC24" s="379">
        <f t="shared" si="12"/>
        <v>0</v>
      </c>
      <c r="AD24" s="355"/>
      <c r="AE24" s="239" t="s">
        <v>223</v>
      </c>
      <c r="AF24" s="163">
        <v>38107</v>
      </c>
      <c r="AG24" s="147"/>
      <c r="AH24" s="151"/>
      <c r="AI24" s="148"/>
      <c r="AJ24" s="182">
        <v>38107</v>
      </c>
      <c r="AK24" s="346">
        <v>38107</v>
      </c>
      <c r="AL24" s="270"/>
      <c r="AM24" s="268"/>
      <c r="AN24" s="280"/>
      <c r="AO24" s="209"/>
      <c r="AP24" s="202"/>
      <c r="AR24" s="314">
        <f t="shared" si="0"/>
        <v>0</v>
      </c>
      <c r="AS24" s="383">
        <f t="shared" si="7"/>
        <v>38107</v>
      </c>
      <c r="AT24" s="384">
        <f t="shared" si="7"/>
        <v>38107</v>
      </c>
      <c r="AU24" s="384">
        <v>38107</v>
      </c>
      <c r="AV24" s="384">
        <f t="shared" si="8"/>
        <v>0</v>
      </c>
    </row>
    <row r="25" spans="1:49" ht="87.75" customHeight="1">
      <c r="A25" s="112" t="s">
        <v>180</v>
      </c>
      <c r="B25" s="6"/>
      <c r="C25" s="136"/>
      <c r="D25" s="317"/>
      <c r="E25" s="47" t="s">
        <v>178</v>
      </c>
      <c r="F25" s="47"/>
      <c r="G25" s="48"/>
      <c r="H25" s="47"/>
      <c r="I25" s="47"/>
      <c r="J25" s="47"/>
      <c r="K25" s="49"/>
      <c r="L25" s="49"/>
      <c r="M25" s="49"/>
      <c r="N25" s="49"/>
      <c r="O25" s="49"/>
      <c r="P25" s="49"/>
      <c r="Q25" s="230">
        <f t="shared" si="1"/>
        <v>416</v>
      </c>
      <c r="R25" s="300">
        <v>416</v>
      </c>
      <c r="S25" s="379"/>
      <c r="T25" s="379"/>
      <c r="U25" s="375"/>
      <c r="V25" s="295">
        <f t="shared" si="2"/>
        <v>0</v>
      </c>
      <c r="W25" s="289" t="s">
        <v>211</v>
      </c>
      <c r="X25" s="267">
        <v>0</v>
      </c>
      <c r="Y25" s="267">
        <v>416</v>
      </c>
      <c r="Z25" s="267">
        <v>416</v>
      </c>
      <c r="AA25" s="267">
        <v>416</v>
      </c>
      <c r="AB25" s="267">
        <f t="shared" si="11"/>
        <v>0</v>
      </c>
      <c r="AC25" s="379">
        <f t="shared" si="12"/>
        <v>0</v>
      </c>
      <c r="AD25" s="362"/>
      <c r="AE25" s="238" t="s">
        <v>223</v>
      </c>
      <c r="AF25" s="163">
        <v>416</v>
      </c>
      <c r="AG25" s="147"/>
      <c r="AH25" s="151"/>
      <c r="AI25" s="148"/>
      <c r="AJ25" s="182">
        <v>416</v>
      </c>
      <c r="AK25" s="346">
        <v>416</v>
      </c>
      <c r="AL25" s="270"/>
      <c r="AM25" s="268"/>
      <c r="AN25" s="280"/>
      <c r="AO25" s="209"/>
      <c r="AP25" s="202"/>
      <c r="AR25" s="314">
        <f t="shared" si="0"/>
        <v>0</v>
      </c>
      <c r="AS25" s="383">
        <f t="shared" si="7"/>
        <v>416</v>
      </c>
      <c r="AT25" s="384">
        <f t="shared" si="7"/>
        <v>416</v>
      </c>
      <c r="AU25" s="384">
        <v>416</v>
      </c>
      <c r="AV25" s="384">
        <f t="shared" si="8"/>
        <v>0</v>
      </c>
    </row>
    <row r="26" spans="1:49" ht="87.75" customHeight="1">
      <c r="A26" s="114" t="s">
        <v>181</v>
      </c>
      <c r="B26" s="21"/>
      <c r="C26" s="37" t="s">
        <v>6</v>
      </c>
      <c r="D26" s="45" t="s">
        <v>135</v>
      </c>
      <c r="E26" s="12" t="s">
        <v>185</v>
      </c>
      <c r="F26" s="12" t="s">
        <v>122</v>
      </c>
      <c r="G26" s="14">
        <v>3</v>
      </c>
      <c r="H26" s="12" t="s">
        <v>123</v>
      </c>
      <c r="I26" s="12" t="s">
        <v>124</v>
      </c>
      <c r="J26" s="12" t="s">
        <v>125</v>
      </c>
      <c r="K26" s="13">
        <v>4</v>
      </c>
      <c r="L26" s="13"/>
      <c r="M26" s="13"/>
      <c r="N26" s="13"/>
      <c r="O26" s="13">
        <v>1</v>
      </c>
      <c r="P26" s="13">
        <f>K26-SUM(L26:O26)</f>
        <v>3</v>
      </c>
      <c r="Q26" s="230">
        <f t="shared" si="1"/>
        <v>5640</v>
      </c>
      <c r="R26" s="300">
        <v>5640</v>
      </c>
      <c r="S26" s="379"/>
      <c r="T26" s="379"/>
      <c r="U26" s="375"/>
      <c r="V26" s="295">
        <f t="shared" si="2"/>
        <v>0</v>
      </c>
      <c r="W26" s="289" t="s">
        <v>211</v>
      </c>
      <c r="X26" s="267">
        <v>5640</v>
      </c>
      <c r="Y26" s="267">
        <v>5640</v>
      </c>
      <c r="Z26" s="267">
        <v>5640</v>
      </c>
      <c r="AA26" s="267">
        <v>5640</v>
      </c>
      <c r="AB26" s="267">
        <f t="shared" si="11"/>
        <v>0</v>
      </c>
      <c r="AC26" s="379">
        <f t="shared" si="12"/>
        <v>0</v>
      </c>
      <c r="AD26" s="355"/>
      <c r="AE26" s="239" t="s">
        <v>223</v>
      </c>
      <c r="AF26" s="163">
        <v>5640</v>
      </c>
      <c r="AG26" s="147"/>
      <c r="AH26" s="151"/>
      <c r="AI26" s="148"/>
      <c r="AJ26" s="182">
        <v>5640</v>
      </c>
      <c r="AK26" s="346">
        <v>5640</v>
      </c>
      <c r="AL26" s="270"/>
      <c r="AM26" s="268"/>
      <c r="AN26" s="280"/>
      <c r="AO26" s="209"/>
      <c r="AP26" s="202"/>
      <c r="AR26" s="314">
        <f t="shared" si="0"/>
        <v>0</v>
      </c>
      <c r="AS26" s="383">
        <f t="shared" si="7"/>
        <v>5640</v>
      </c>
      <c r="AT26" s="384">
        <f t="shared" si="7"/>
        <v>5640</v>
      </c>
      <c r="AU26" s="384">
        <v>5640</v>
      </c>
      <c r="AV26" s="384">
        <f t="shared" si="8"/>
        <v>0</v>
      </c>
    </row>
    <row r="27" spans="1:49" ht="87.75" customHeight="1">
      <c r="A27" s="117" t="s">
        <v>182</v>
      </c>
      <c r="B27" s="21"/>
      <c r="C27" s="37"/>
      <c r="D27" s="45"/>
      <c r="E27" s="12" t="s">
        <v>186</v>
      </c>
      <c r="F27" s="12"/>
      <c r="G27" s="14"/>
      <c r="H27" s="12"/>
      <c r="I27" s="12"/>
      <c r="J27" s="12"/>
      <c r="K27" s="13"/>
      <c r="L27" s="13"/>
      <c r="M27" s="13"/>
      <c r="N27" s="13"/>
      <c r="O27" s="13"/>
      <c r="P27" s="13"/>
      <c r="Q27" s="232">
        <f t="shared" si="1"/>
        <v>7345</v>
      </c>
      <c r="R27" s="302">
        <v>7345</v>
      </c>
      <c r="S27" s="379"/>
      <c r="T27" s="379"/>
      <c r="U27" s="375"/>
      <c r="V27" s="295">
        <f t="shared" si="2"/>
        <v>0</v>
      </c>
      <c r="W27" s="289" t="s">
        <v>211</v>
      </c>
      <c r="X27" s="267">
        <v>7345</v>
      </c>
      <c r="Y27" s="267">
        <v>7345</v>
      </c>
      <c r="Z27" s="267">
        <v>7345</v>
      </c>
      <c r="AA27" s="267">
        <v>7345</v>
      </c>
      <c r="AB27" s="267">
        <f t="shared" si="11"/>
        <v>0</v>
      </c>
      <c r="AC27" s="379">
        <f t="shared" si="12"/>
        <v>0</v>
      </c>
      <c r="AD27" s="355"/>
      <c r="AE27" s="239" t="s">
        <v>223</v>
      </c>
      <c r="AF27" s="163">
        <v>7345</v>
      </c>
      <c r="AG27" s="147"/>
      <c r="AH27" s="151"/>
      <c r="AI27" s="148"/>
      <c r="AJ27" s="182">
        <v>7345</v>
      </c>
      <c r="AK27" s="346">
        <v>7345</v>
      </c>
      <c r="AL27" s="270"/>
      <c r="AM27" s="268"/>
      <c r="AN27" s="280"/>
      <c r="AO27" s="209"/>
      <c r="AP27" s="202"/>
      <c r="AR27" s="314">
        <f t="shared" si="0"/>
        <v>0</v>
      </c>
      <c r="AS27" s="383">
        <f t="shared" si="7"/>
        <v>7345</v>
      </c>
      <c r="AT27" s="384">
        <f t="shared" si="7"/>
        <v>7345</v>
      </c>
      <c r="AU27" s="384">
        <v>7345</v>
      </c>
      <c r="AV27" s="384">
        <f t="shared" si="8"/>
        <v>0</v>
      </c>
    </row>
    <row r="28" spans="1:49" ht="101.25" customHeight="1">
      <c r="A28" s="117" t="s">
        <v>183</v>
      </c>
      <c r="B28" s="21"/>
      <c r="C28" s="37"/>
      <c r="D28" s="45"/>
      <c r="E28" s="12" t="s">
        <v>187</v>
      </c>
      <c r="F28" s="12"/>
      <c r="G28" s="14"/>
      <c r="H28" s="12"/>
      <c r="I28" s="12"/>
      <c r="J28" s="12"/>
      <c r="K28" s="13"/>
      <c r="L28" s="13"/>
      <c r="M28" s="13"/>
      <c r="N28" s="13"/>
      <c r="O28" s="13"/>
      <c r="P28" s="13"/>
      <c r="Q28" s="228">
        <f t="shared" si="1"/>
        <v>2080</v>
      </c>
      <c r="R28" s="299">
        <v>2080</v>
      </c>
      <c r="S28" s="379"/>
      <c r="T28" s="379"/>
      <c r="U28" s="375"/>
      <c r="V28" s="295">
        <f t="shared" si="2"/>
        <v>0</v>
      </c>
      <c r="W28" s="289" t="s">
        <v>211</v>
      </c>
      <c r="X28" s="267">
        <v>2080</v>
      </c>
      <c r="Y28" s="267">
        <v>2080</v>
      </c>
      <c r="Z28" s="267">
        <v>2080</v>
      </c>
      <c r="AA28" s="267">
        <v>2080</v>
      </c>
      <c r="AB28" s="267">
        <f t="shared" si="11"/>
        <v>0</v>
      </c>
      <c r="AC28" s="379">
        <f t="shared" si="12"/>
        <v>0</v>
      </c>
      <c r="AD28" s="355"/>
      <c r="AE28" s="239" t="s">
        <v>223</v>
      </c>
      <c r="AF28" s="163">
        <v>2080</v>
      </c>
      <c r="AG28" s="147"/>
      <c r="AH28" s="151"/>
      <c r="AI28" s="148"/>
      <c r="AJ28" s="182">
        <v>2080</v>
      </c>
      <c r="AK28" s="346">
        <v>2080</v>
      </c>
      <c r="AL28" s="270"/>
      <c r="AM28" s="268"/>
      <c r="AN28" s="280"/>
      <c r="AO28" s="209"/>
      <c r="AP28" s="202"/>
      <c r="AR28" s="314">
        <f t="shared" si="0"/>
        <v>0</v>
      </c>
      <c r="AS28" s="383">
        <f t="shared" si="7"/>
        <v>2080</v>
      </c>
      <c r="AT28" s="384">
        <f t="shared" si="7"/>
        <v>2080</v>
      </c>
      <c r="AU28" s="384">
        <v>2080</v>
      </c>
      <c r="AV28" s="384">
        <f t="shared" si="8"/>
        <v>0</v>
      </c>
    </row>
    <row r="29" spans="1:49" ht="90" customHeight="1">
      <c r="A29" s="117" t="s">
        <v>184</v>
      </c>
      <c r="B29" s="21"/>
      <c r="C29" s="37"/>
      <c r="D29" s="45"/>
      <c r="E29" s="12" t="s">
        <v>188</v>
      </c>
      <c r="F29" s="12"/>
      <c r="G29" s="14"/>
      <c r="H29" s="12"/>
      <c r="I29" s="12"/>
      <c r="J29" s="12"/>
      <c r="K29" s="13"/>
      <c r="L29" s="13"/>
      <c r="M29" s="13"/>
      <c r="N29" s="13"/>
      <c r="O29" s="13"/>
      <c r="P29" s="13"/>
      <c r="Q29" s="228">
        <f t="shared" si="1"/>
        <v>27150</v>
      </c>
      <c r="R29" s="299">
        <v>27150</v>
      </c>
      <c r="S29" s="379"/>
      <c r="T29" s="379"/>
      <c r="U29" s="375"/>
      <c r="V29" s="295">
        <f t="shared" si="2"/>
        <v>0</v>
      </c>
      <c r="W29" s="289" t="s">
        <v>211</v>
      </c>
      <c r="X29" s="267">
        <v>27150</v>
      </c>
      <c r="Y29" s="267">
        <v>27150</v>
      </c>
      <c r="Z29" s="267">
        <v>27150</v>
      </c>
      <c r="AA29" s="267">
        <v>27150</v>
      </c>
      <c r="AB29" s="267">
        <f t="shared" si="11"/>
        <v>0</v>
      </c>
      <c r="AC29" s="379">
        <f t="shared" si="12"/>
        <v>0</v>
      </c>
      <c r="AD29" s="355"/>
      <c r="AE29" s="239" t="s">
        <v>223</v>
      </c>
      <c r="AF29" s="163">
        <v>27150</v>
      </c>
      <c r="AG29" s="147"/>
      <c r="AH29" s="151"/>
      <c r="AI29" s="148"/>
      <c r="AJ29" s="182">
        <v>27150</v>
      </c>
      <c r="AK29" s="346">
        <v>27150</v>
      </c>
      <c r="AL29" s="270"/>
      <c r="AM29" s="270"/>
      <c r="AN29" s="280"/>
      <c r="AO29" s="209"/>
      <c r="AP29" s="202"/>
      <c r="AR29" s="314">
        <f t="shared" si="0"/>
        <v>0</v>
      </c>
      <c r="AS29" s="383">
        <f t="shared" si="7"/>
        <v>27150</v>
      </c>
      <c r="AT29" s="384">
        <f t="shared" si="7"/>
        <v>27150</v>
      </c>
      <c r="AU29" s="384">
        <v>27150</v>
      </c>
      <c r="AV29" s="384">
        <f t="shared" si="8"/>
        <v>0</v>
      </c>
    </row>
    <row r="30" spans="1:49" ht="101.25" customHeight="1">
      <c r="A30" s="117" t="s">
        <v>191</v>
      </c>
      <c r="B30" s="21"/>
      <c r="C30" s="37"/>
      <c r="D30" s="45"/>
      <c r="E30" s="12" t="s">
        <v>189</v>
      </c>
      <c r="F30" s="12"/>
      <c r="G30" s="14"/>
      <c r="H30" s="12"/>
      <c r="I30" s="12"/>
      <c r="J30" s="12"/>
      <c r="K30" s="13"/>
      <c r="L30" s="13"/>
      <c r="M30" s="13"/>
      <c r="N30" s="13"/>
      <c r="O30" s="13"/>
      <c r="P30" s="13"/>
      <c r="Q30" s="228">
        <f t="shared" si="1"/>
        <v>1035</v>
      </c>
      <c r="R30" s="299">
        <v>1035</v>
      </c>
      <c r="S30" s="379"/>
      <c r="T30" s="379"/>
      <c r="U30" s="375"/>
      <c r="V30" s="295">
        <f t="shared" si="2"/>
        <v>0</v>
      </c>
      <c r="W30" s="289" t="s">
        <v>211</v>
      </c>
      <c r="X30" s="267">
        <v>1035</v>
      </c>
      <c r="Y30" s="267">
        <v>1035</v>
      </c>
      <c r="Z30" s="267">
        <v>1035</v>
      </c>
      <c r="AA30" s="267">
        <v>1035</v>
      </c>
      <c r="AB30" s="267">
        <f t="shared" si="11"/>
        <v>0</v>
      </c>
      <c r="AC30" s="379">
        <f t="shared" si="12"/>
        <v>0</v>
      </c>
      <c r="AD30" s="355"/>
      <c r="AE30" s="239" t="s">
        <v>223</v>
      </c>
      <c r="AF30" s="163">
        <v>1035</v>
      </c>
      <c r="AG30" s="147"/>
      <c r="AH30" s="151"/>
      <c r="AI30" s="148"/>
      <c r="AJ30" s="268">
        <v>1035</v>
      </c>
      <c r="AK30" s="346">
        <v>1035</v>
      </c>
      <c r="AL30" s="270"/>
      <c r="AM30" s="268"/>
      <c r="AN30" s="280"/>
      <c r="AO30" s="209"/>
      <c r="AP30" s="280"/>
      <c r="AR30" s="314">
        <f t="shared" si="0"/>
        <v>0</v>
      </c>
      <c r="AS30" s="383">
        <f t="shared" si="7"/>
        <v>1035</v>
      </c>
      <c r="AT30" s="384">
        <f t="shared" si="7"/>
        <v>1035</v>
      </c>
      <c r="AU30" s="384">
        <v>1035</v>
      </c>
      <c r="AV30" s="384">
        <f t="shared" si="8"/>
        <v>0</v>
      </c>
    </row>
    <row r="31" spans="1:49" ht="39.75" customHeight="1">
      <c r="A31" s="114" t="s">
        <v>192</v>
      </c>
      <c r="B31" s="21"/>
      <c r="C31" s="135"/>
      <c r="D31" s="18"/>
      <c r="E31" s="12" t="s">
        <v>190</v>
      </c>
      <c r="F31" s="12"/>
      <c r="G31" s="14"/>
      <c r="H31" s="12"/>
      <c r="I31" s="12"/>
      <c r="J31" s="12"/>
      <c r="K31" s="13"/>
      <c r="L31" s="13"/>
      <c r="M31" s="13"/>
      <c r="N31" s="13"/>
      <c r="O31" s="13"/>
      <c r="P31" s="13"/>
      <c r="Q31" s="228">
        <f t="shared" si="1"/>
        <v>40800</v>
      </c>
      <c r="R31" s="299">
        <v>40800</v>
      </c>
      <c r="S31" s="379"/>
      <c r="T31" s="379"/>
      <c r="U31" s="375"/>
      <c r="V31" s="295">
        <f t="shared" si="2"/>
        <v>0</v>
      </c>
      <c r="W31" s="289" t="s">
        <v>211</v>
      </c>
      <c r="X31" s="267">
        <v>40800</v>
      </c>
      <c r="Y31" s="267">
        <v>40800</v>
      </c>
      <c r="Z31" s="267">
        <v>40800</v>
      </c>
      <c r="AA31" s="267">
        <v>40800</v>
      </c>
      <c r="AB31" s="267">
        <f t="shared" si="11"/>
        <v>0</v>
      </c>
      <c r="AC31" s="379">
        <f t="shared" si="12"/>
        <v>0</v>
      </c>
      <c r="AD31" s="355"/>
      <c r="AE31" s="239" t="s">
        <v>223</v>
      </c>
      <c r="AF31" s="163">
        <v>40800</v>
      </c>
      <c r="AG31" s="147"/>
      <c r="AH31" s="151"/>
      <c r="AI31" s="148"/>
      <c r="AJ31" s="268">
        <v>40800</v>
      </c>
      <c r="AK31" s="346">
        <v>40800</v>
      </c>
      <c r="AL31" s="270"/>
      <c r="AM31" s="268"/>
      <c r="AN31" s="280"/>
      <c r="AO31" s="209"/>
      <c r="AP31" s="280"/>
      <c r="AR31" s="314">
        <f t="shared" si="0"/>
        <v>0</v>
      </c>
      <c r="AS31" s="383">
        <f t="shared" si="7"/>
        <v>40800</v>
      </c>
      <c r="AT31" s="384">
        <f t="shared" si="7"/>
        <v>40800</v>
      </c>
      <c r="AU31" s="384">
        <v>40800</v>
      </c>
      <c r="AV31" s="384">
        <f t="shared" si="8"/>
        <v>0</v>
      </c>
    </row>
    <row r="32" spans="1:49" ht="97.5" customHeight="1">
      <c r="A32" s="114">
        <v>17</v>
      </c>
      <c r="B32" s="15" t="s">
        <v>1</v>
      </c>
      <c r="C32" s="16">
        <v>13</v>
      </c>
      <c r="D32" s="11" t="s">
        <v>90</v>
      </c>
      <c r="E32" s="12" t="s">
        <v>156</v>
      </c>
      <c r="F32" s="12" t="s">
        <v>57</v>
      </c>
      <c r="G32" s="14">
        <v>2</v>
      </c>
      <c r="H32" s="12" t="s">
        <v>58</v>
      </c>
      <c r="I32" s="12"/>
      <c r="J32" s="12"/>
      <c r="K32" s="13">
        <v>3</v>
      </c>
      <c r="L32" s="13">
        <v>1</v>
      </c>
      <c r="M32" s="13"/>
      <c r="N32" s="13"/>
      <c r="O32" s="13">
        <v>1</v>
      </c>
      <c r="P32" s="13">
        <f>K32-SUM(L32:O32)</f>
        <v>1</v>
      </c>
      <c r="Q32" s="230">
        <f t="shared" si="1"/>
        <v>4895</v>
      </c>
      <c r="R32" s="300">
        <v>4895</v>
      </c>
      <c r="S32" s="379"/>
      <c r="T32" s="379"/>
      <c r="U32" s="375"/>
      <c r="V32" s="295">
        <f t="shared" si="2"/>
        <v>0</v>
      </c>
      <c r="W32" s="289" t="s">
        <v>211</v>
      </c>
      <c r="X32" s="267">
        <v>4893</v>
      </c>
      <c r="Y32" s="267">
        <v>4893</v>
      </c>
      <c r="Z32" s="267">
        <v>4893</v>
      </c>
      <c r="AA32" s="267">
        <v>4893</v>
      </c>
      <c r="AB32" s="267">
        <f t="shared" si="11"/>
        <v>0</v>
      </c>
      <c r="AC32" s="379">
        <f t="shared" si="12"/>
        <v>-2</v>
      </c>
      <c r="AD32" s="355"/>
      <c r="AE32" s="239" t="s">
        <v>220</v>
      </c>
      <c r="AF32" s="163">
        <v>4893</v>
      </c>
      <c r="AG32" s="147"/>
      <c r="AH32" s="151"/>
      <c r="AI32" s="148"/>
      <c r="AJ32" s="322">
        <v>4893</v>
      </c>
      <c r="AK32" s="322">
        <v>4893</v>
      </c>
      <c r="AL32" s="270"/>
      <c r="AM32" s="268"/>
      <c r="AN32" s="280"/>
      <c r="AO32" s="209"/>
      <c r="AP32" s="202"/>
      <c r="AR32" s="314">
        <f t="shared" si="0"/>
        <v>0</v>
      </c>
      <c r="AS32" s="383">
        <f t="shared" si="7"/>
        <v>4893</v>
      </c>
      <c r="AT32" s="384">
        <f t="shared" si="7"/>
        <v>4893</v>
      </c>
      <c r="AU32" s="384">
        <v>4893</v>
      </c>
      <c r="AV32" s="384">
        <f t="shared" si="8"/>
        <v>0</v>
      </c>
    </row>
    <row r="33" spans="1:49" ht="88.5" customHeight="1">
      <c r="A33" s="114">
        <v>18</v>
      </c>
      <c r="B33" s="6"/>
      <c r="C33" s="39" t="s">
        <v>2</v>
      </c>
      <c r="D33" s="318" t="s">
        <v>136</v>
      </c>
      <c r="E33" s="12" t="s">
        <v>157</v>
      </c>
      <c r="F33" s="12" t="s">
        <v>58</v>
      </c>
      <c r="G33" s="14">
        <v>1</v>
      </c>
      <c r="H33" s="12" t="s">
        <v>58</v>
      </c>
      <c r="I33" s="12"/>
      <c r="J33" s="12"/>
      <c r="K33" s="13">
        <v>3</v>
      </c>
      <c r="L33" s="13">
        <v>1</v>
      </c>
      <c r="M33" s="13"/>
      <c r="N33" s="13"/>
      <c r="O33" s="13">
        <v>1</v>
      </c>
      <c r="P33" s="13">
        <f>K33-SUM(L33:O33)</f>
        <v>1</v>
      </c>
      <c r="Q33" s="230">
        <f t="shared" si="1"/>
        <v>2519</v>
      </c>
      <c r="R33" s="300">
        <v>2519</v>
      </c>
      <c r="S33" s="379"/>
      <c r="T33" s="379"/>
      <c r="U33" s="375"/>
      <c r="V33" s="295">
        <f t="shared" si="2"/>
        <v>0</v>
      </c>
      <c r="W33" s="289" t="s">
        <v>211</v>
      </c>
      <c r="X33" s="267">
        <v>2518</v>
      </c>
      <c r="Y33" s="267">
        <v>2518</v>
      </c>
      <c r="Z33" s="267">
        <v>2518</v>
      </c>
      <c r="AA33" s="267">
        <v>2518</v>
      </c>
      <c r="AB33" s="267">
        <f t="shared" si="11"/>
        <v>0</v>
      </c>
      <c r="AC33" s="379">
        <f t="shared" si="12"/>
        <v>-1</v>
      </c>
      <c r="AD33" s="355"/>
      <c r="AE33" s="239" t="s">
        <v>220</v>
      </c>
      <c r="AF33" s="163">
        <v>2518</v>
      </c>
      <c r="AG33" s="147"/>
      <c r="AH33" s="151"/>
      <c r="AI33" s="148"/>
      <c r="AJ33" s="267">
        <v>2518</v>
      </c>
      <c r="AK33" s="322">
        <v>2518</v>
      </c>
      <c r="AL33" s="270"/>
      <c r="AM33" s="268"/>
      <c r="AN33" s="280"/>
      <c r="AO33" s="209"/>
      <c r="AP33" s="202"/>
      <c r="AR33" s="314">
        <f t="shared" si="0"/>
        <v>0</v>
      </c>
      <c r="AS33" s="383">
        <f t="shared" si="7"/>
        <v>2518</v>
      </c>
      <c r="AT33" s="384">
        <f t="shared" si="7"/>
        <v>2518</v>
      </c>
      <c r="AU33" s="384">
        <v>2518</v>
      </c>
      <c r="AV33" s="384">
        <f t="shared" si="8"/>
        <v>0</v>
      </c>
    </row>
    <row r="34" spans="1:49" ht="136.5" customHeight="1" thickBot="1">
      <c r="A34" s="115">
        <v>19</v>
      </c>
      <c r="B34" s="15" t="s">
        <v>1</v>
      </c>
      <c r="C34" s="38">
        <v>11</v>
      </c>
      <c r="D34" s="40" t="s">
        <v>61</v>
      </c>
      <c r="E34" s="12" t="s">
        <v>158</v>
      </c>
      <c r="F34" s="12" t="s">
        <v>52</v>
      </c>
      <c r="G34" s="14">
        <v>2</v>
      </c>
      <c r="H34" s="12" t="s">
        <v>52</v>
      </c>
      <c r="I34" s="12" t="s">
        <v>60</v>
      </c>
      <c r="J34" s="12"/>
      <c r="K34" s="13">
        <v>3</v>
      </c>
      <c r="L34" s="13">
        <v>1</v>
      </c>
      <c r="M34" s="13"/>
      <c r="N34" s="13"/>
      <c r="O34" s="13">
        <v>1</v>
      </c>
      <c r="P34" s="13">
        <f>K34-SUM(L34:O34)</f>
        <v>1</v>
      </c>
      <c r="Q34" s="230">
        <f t="shared" si="1"/>
        <v>1201</v>
      </c>
      <c r="R34" s="300">
        <v>1201</v>
      </c>
      <c r="S34" s="379"/>
      <c r="T34" s="379"/>
      <c r="U34" s="375"/>
      <c r="V34" s="295">
        <f t="shared" si="2"/>
        <v>0</v>
      </c>
      <c r="W34" s="289" t="s">
        <v>211</v>
      </c>
      <c r="X34" s="267">
        <v>1034</v>
      </c>
      <c r="Y34" s="130">
        <v>1084</v>
      </c>
      <c r="Z34" s="267">
        <v>1084</v>
      </c>
      <c r="AA34" s="267">
        <v>1201</v>
      </c>
      <c r="AB34" s="267">
        <f t="shared" si="11"/>
        <v>-117</v>
      </c>
      <c r="AC34" s="379">
        <f t="shared" si="12"/>
        <v>-117</v>
      </c>
      <c r="AD34" s="363"/>
      <c r="AE34" s="239" t="s">
        <v>224</v>
      </c>
      <c r="AF34" s="163">
        <v>1201</v>
      </c>
      <c r="AG34" s="147"/>
      <c r="AH34" s="154"/>
      <c r="AI34" s="148"/>
      <c r="AJ34" s="416">
        <v>1084</v>
      </c>
      <c r="AK34" s="402">
        <v>1084</v>
      </c>
      <c r="AL34" s="270"/>
      <c r="AM34" s="268"/>
      <c r="AN34" s="280"/>
      <c r="AO34" s="209"/>
      <c r="AP34" s="202"/>
      <c r="AR34" s="314">
        <f t="shared" si="0"/>
        <v>0</v>
      </c>
      <c r="AS34" s="383">
        <f t="shared" si="7"/>
        <v>1084</v>
      </c>
      <c r="AT34" s="384">
        <f t="shared" si="7"/>
        <v>1084</v>
      </c>
      <c r="AU34" s="384">
        <v>1084</v>
      </c>
      <c r="AV34" s="384">
        <f t="shared" si="8"/>
        <v>0</v>
      </c>
    </row>
    <row r="35" spans="1:49" ht="136.5" customHeight="1" thickBot="1">
      <c r="A35" s="115">
        <v>20</v>
      </c>
      <c r="B35" s="6"/>
      <c r="C35" s="39" t="s">
        <v>2</v>
      </c>
      <c r="D35" s="40" t="s">
        <v>137</v>
      </c>
      <c r="E35" s="12" t="s">
        <v>150</v>
      </c>
      <c r="F35" s="8" t="s">
        <v>52</v>
      </c>
      <c r="G35" s="319">
        <v>1</v>
      </c>
      <c r="H35" s="320" t="s">
        <v>52</v>
      </c>
      <c r="I35" s="8"/>
      <c r="J35" s="8"/>
      <c r="K35" s="10">
        <v>3</v>
      </c>
      <c r="L35" s="10">
        <v>1</v>
      </c>
      <c r="M35" s="10">
        <v>1</v>
      </c>
      <c r="N35" s="10">
        <v>1</v>
      </c>
      <c r="O35" s="10">
        <v>1</v>
      </c>
      <c r="P35" s="10">
        <v>-1</v>
      </c>
      <c r="Q35" s="230">
        <f t="shared" si="1"/>
        <v>10416</v>
      </c>
      <c r="R35" s="300">
        <v>10416</v>
      </c>
      <c r="S35" s="379"/>
      <c r="T35" s="379"/>
      <c r="U35" s="375"/>
      <c r="V35" s="295">
        <f t="shared" si="2"/>
        <v>0</v>
      </c>
      <c r="W35" s="289" t="s">
        <v>211</v>
      </c>
      <c r="X35" s="267">
        <v>10416</v>
      </c>
      <c r="Y35" s="267">
        <v>10416</v>
      </c>
      <c r="Z35" s="267">
        <v>10416</v>
      </c>
      <c r="AA35" s="267">
        <v>10416</v>
      </c>
      <c r="AB35" s="267">
        <f t="shared" si="11"/>
        <v>0</v>
      </c>
      <c r="AC35" s="379">
        <f t="shared" si="12"/>
        <v>0</v>
      </c>
      <c r="AD35" s="355"/>
      <c r="AE35" s="239" t="s">
        <v>221</v>
      </c>
      <c r="AF35" s="163">
        <v>10416</v>
      </c>
      <c r="AG35" s="147"/>
      <c r="AH35" s="151"/>
      <c r="AI35" s="148"/>
      <c r="AJ35" s="268">
        <v>10416</v>
      </c>
      <c r="AK35" s="403">
        <v>10416</v>
      </c>
      <c r="AL35" s="270"/>
      <c r="AM35" s="268"/>
      <c r="AN35" s="280"/>
      <c r="AO35" s="209"/>
      <c r="AP35" s="202"/>
      <c r="AR35" s="314">
        <f t="shared" si="0"/>
        <v>0</v>
      </c>
      <c r="AS35" s="383">
        <f t="shared" si="7"/>
        <v>10416</v>
      </c>
      <c r="AT35" s="384">
        <f t="shared" si="7"/>
        <v>10416</v>
      </c>
      <c r="AU35" s="384">
        <v>10416</v>
      </c>
      <c r="AV35" s="384">
        <f t="shared" si="8"/>
        <v>0</v>
      </c>
    </row>
    <row r="36" spans="1:49" ht="111" customHeight="1">
      <c r="A36" s="115">
        <v>21</v>
      </c>
      <c r="B36" s="6"/>
      <c r="C36" s="39" t="s">
        <v>2</v>
      </c>
      <c r="D36" s="40" t="s">
        <v>138</v>
      </c>
      <c r="E36" s="12" t="s">
        <v>153</v>
      </c>
      <c r="F36" s="8" t="s">
        <v>119</v>
      </c>
      <c r="G36" s="319">
        <v>5</v>
      </c>
      <c r="H36" s="8" t="s">
        <v>53</v>
      </c>
      <c r="I36" s="8" t="s">
        <v>54</v>
      </c>
      <c r="J36" s="8"/>
      <c r="K36" s="10">
        <v>3</v>
      </c>
      <c r="L36" s="10">
        <v>1</v>
      </c>
      <c r="M36" s="10"/>
      <c r="N36" s="10"/>
      <c r="O36" s="10">
        <v>1</v>
      </c>
      <c r="P36" s="10">
        <f>K36-SUM(L36:O36)</f>
        <v>1</v>
      </c>
      <c r="Q36" s="230">
        <f t="shared" si="1"/>
        <v>34990</v>
      </c>
      <c r="R36" s="300">
        <v>34990</v>
      </c>
      <c r="S36" s="379"/>
      <c r="T36" s="379"/>
      <c r="U36" s="375"/>
      <c r="V36" s="295">
        <f t="shared" si="2"/>
        <v>0</v>
      </c>
      <c r="W36" s="289" t="s">
        <v>211</v>
      </c>
      <c r="X36" s="267">
        <v>34990</v>
      </c>
      <c r="Y36" s="130">
        <v>34990</v>
      </c>
      <c r="Z36" s="267">
        <v>34990</v>
      </c>
      <c r="AA36" s="267">
        <v>34990</v>
      </c>
      <c r="AB36" s="267">
        <f t="shared" si="11"/>
        <v>0</v>
      </c>
      <c r="AC36" s="379">
        <f t="shared" si="12"/>
        <v>0</v>
      </c>
      <c r="AD36" s="358"/>
      <c r="AE36" s="239" t="s">
        <v>225</v>
      </c>
      <c r="AF36" s="163">
        <v>34990</v>
      </c>
      <c r="AG36" s="147"/>
      <c r="AH36" s="147"/>
      <c r="AI36" s="148"/>
      <c r="AJ36" s="268">
        <v>34990</v>
      </c>
      <c r="AK36" s="413">
        <v>34990</v>
      </c>
      <c r="AL36" s="270"/>
      <c r="AM36" s="268"/>
      <c r="AN36" s="280"/>
      <c r="AO36" s="209"/>
      <c r="AP36" s="202"/>
      <c r="AR36" s="314">
        <f t="shared" si="0"/>
        <v>0</v>
      </c>
      <c r="AS36" s="383">
        <f t="shared" si="7"/>
        <v>34990</v>
      </c>
      <c r="AT36" s="384">
        <f t="shared" si="7"/>
        <v>34990</v>
      </c>
      <c r="AU36" s="384">
        <v>34990</v>
      </c>
      <c r="AV36" s="384">
        <f t="shared" si="8"/>
        <v>0</v>
      </c>
    </row>
    <row r="37" spans="1:49" ht="93" customHeight="1">
      <c r="A37" s="325" t="s">
        <v>233</v>
      </c>
      <c r="B37" s="100"/>
      <c r="C37" s="326" t="s">
        <v>234</v>
      </c>
      <c r="D37" s="328" t="s">
        <v>232</v>
      </c>
      <c r="E37" s="101" t="s">
        <v>235</v>
      </c>
      <c r="F37" s="101" t="s">
        <v>67</v>
      </c>
      <c r="G37" s="102">
        <v>2</v>
      </c>
      <c r="H37" s="101" t="s">
        <v>68</v>
      </c>
      <c r="I37" s="101" t="s">
        <v>120</v>
      </c>
      <c r="J37" s="101"/>
      <c r="K37" s="103">
        <v>8</v>
      </c>
      <c r="L37" s="103">
        <v>1</v>
      </c>
      <c r="M37" s="103">
        <v>1</v>
      </c>
      <c r="N37" s="103"/>
      <c r="O37" s="103">
        <v>1</v>
      </c>
      <c r="P37" s="103">
        <v>5</v>
      </c>
      <c r="Q37" s="228">
        <f t="shared" si="1"/>
        <v>744</v>
      </c>
      <c r="R37" s="299">
        <v>744</v>
      </c>
      <c r="S37" s="379"/>
      <c r="T37" s="379"/>
      <c r="U37" s="375"/>
      <c r="V37" s="295">
        <f t="shared" si="2"/>
        <v>0</v>
      </c>
      <c r="W37" s="289" t="s">
        <v>211</v>
      </c>
      <c r="X37" s="267">
        <v>415</v>
      </c>
      <c r="Y37" s="310">
        <v>600</v>
      </c>
      <c r="Z37" s="267">
        <v>600</v>
      </c>
      <c r="AA37" s="267">
        <v>744</v>
      </c>
      <c r="AB37" s="267">
        <f t="shared" si="11"/>
        <v>-144</v>
      </c>
      <c r="AC37" s="379">
        <f t="shared" si="12"/>
        <v>-144</v>
      </c>
      <c r="AD37" s="364"/>
      <c r="AE37" s="241" t="s">
        <v>221</v>
      </c>
      <c r="AF37" s="163">
        <v>744</v>
      </c>
      <c r="AG37" s="155"/>
      <c r="AH37" s="156"/>
      <c r="AI37" s="157"/>
      <c r="AJ37" s="268">
        <v>600</v>
      </c>
      <c r="AK37" s="413">
        <v>600</v>
      </c>
      <c r="AL37" s="397"/>
      <c r="AM37" s="276"/>
      <c r="AN37" s="197"/>
      <c r="AO37" s="307"/>
      <c r="AP37" s="308"/>
      <c r="AR37" s="314">
        <f t="shared" si="0"/>
        <v>0</v>
      </c>
      <c r="AS37" s="383">
        <f t="shared" si="7"/>
        <v>600</v>
      </c>
      <c r="AT37" s="384">
        <f t="shared" si="7"/>
        <v>600</v>
      </c>
      <c r="AU37" s="384">
        <v>600</v>
      </c>
      <c r="AV37" s="384">
        <f t="shared" si="8"/>
        <v>0</v>
      </c>
    </row>
    <row r="38" spans="1:49" ht="45.75" customHeight="1">
      <c r="A38" s="133" t="s">
        <v>236</v>
      </c>
      <c r="B38" s="100"/>
      <c r="C38" s="326"/>
      <c r="D38" s="328" t="s">
        <v>237</v>
      </c>
      <c r="E38" s="101" t="s">
        <v>238</v>
      </c>
      <c r="F38" s="101"/>
      <c r="G38" s="102"/>
      <c r="H38" s="101"/>
      <c r="I38" s="101"/>
      <c r="J38" s="101"/>
      <c r="K38" s="103"/>
      <c r="L38" s="103"/>
      <c r="M38" s="103"/>
      <c r="N38" s="103"/>
      <c r="O38" s="103"/>
      <c r="P38" s="103"/>
      <c r="Q38" s="228">
        <f t="shared" si="1"/>
        <v>5511</v>
      </c>
      <c r="R38" s="299">
        <v>5511</v>
      </c>
      <c r="S38" s="379"/>
      <c r="T38" s="379"/>
      <c r="U38" s="375"/>
      <c r="V38" s="295">
        <f t="shared" si="2"/>
        <v>0</v>
      </c>
      <c r="W38" s="289" t="s">
        <v>211</v>
      </c>
      <c r="X38" s="267">
        <v>4500</v>
      </c>
      <c r="Y38" s="311">
        <v>5200</v>
      </c>
      <c r="Z38" s="267">
        <v>5200</v>
      </c>
      <c r="AA38" s="267">
        <v>5500</v>
      </c>
      <c r="AB38" s="267">
        <f t="shared" si="11"/>
        <v>-300</v>
      </c>
      <c r="AC38" s="379">
        <f t="shared" si="12"/>
        <v>-311</v>
      </c>
      <c r="AD38" s="364"/>
      <c r="AE38" s="241" t="s">
        <v>221</v>
      </c>
      <c r="AF38" s="163">
        <v>5500</v>
      </c>
      <c r="AG38" s="155"/>
      <c r="AH38" s="156"/>
      <c r="AI38" s="157"/>
      <c r="AJ38" s="268">
        <v>5200</v>
      </c>
      <c r="AK38" s="338">
        <v>5200</v>
      </c>
      <c r="AL38" s="397"/>
      <c r="AM38" s="276"/>
      <c r="AN38" s="197"/>
      <c r="AO38" s="307"/>
      <c r="AP38" s="308"/>
      <c r="AR38" s="314">
        <f t="shared" si="0"/>
        <v>0</v>
      </c>
      <c r="AS38" s="383">
        <f t="shared" si="7"/>
        <v>5200</v>
      </c>
      <c r="AT38" s="384">
        <f t="shared" si="7"/>
        <v>5200</v>
      </c>
      <c r="AU38" s="384">
        <v>5200</v>
      </c>
      <c r="AV38" s="384">
        <f t="shared" si="8"/>
        <v>0</v>
      </c>
    </row>
    <row r="39" spans="1:49" ht="96.75" customHeight="1">
      <c r="A39" s="115">
        <v>23</v>
      </c>
      <c r="B39" s="6"/>
      <c r="C39" s="39" t="s">
        <v>2</v>
      </c>
      <c r="D39" s="40" t="s">
        <v>139</v>
      </c>
      <c r="E39" s="12" t="s">
        <v>152</v>
      </c>
      <c r="F39" s="8" t="s">
        <v>52</v>
      </c>
      <c r="G39" s="9">
        <v>81</v>
      </c>
      <c r="H39" s="8" t="s">
        <v>65</v>
      </c>
      <c r="I39" s="8" t="s">
        <v>53</v>
      </c>
      <c r="J39" s="8" t="s">
        <v>66</v>
      </c>
      <c r="K39" s="10">
        <v>5</v>
      </c>
      <c r="L39" s="10">
        <v>1</v>
      </c>
      <c r="M39" s="10">
        <v>1</v>
      </c>
      <c r="N39" s="10">
        <v>1</v>
      </c>
      <c r="O39" s="10">
        <v>1</v>
      </c>
      <c r="P39" s="10">
        <f>K39-SUM(L39:O39)</f>
        <v>1</v>
      </c>
      <c r="Q39" s="230">
        <f t="shared" si="1"/>
        <v>45850</v>
      </c>
      <c r="R39" s="300">
        <v>45850</v>
      </c>
      <c r="S39" s="379"/>
      <c r="T39" s="379"/>
      <c r="U39" s="375"/>
      <c r="V39" s="295">
        <f t="shared" si="2"/>
        <v>0</v>
      </c>
      <c r="W39" s="289" t="s">
        <v>211</v>
      </c>
      <c r="X39" s="268">
        <v>4000</v>
      </c>
      <c r="Y39" s="267">
        <v>18500</v>
      </c>
      <c r="Z39" s="267">
        <v>21000</v>
      </c>
      <c r="AA39" s="267">
        <v>28600</v>
      </c>
      <c r="AB39" s="267">
        <f t="shared" si="11"/>
        <v>-10100</v>
      </c>
      <c r="AC39" s="379">
        <f t="shared" si="12"/>
        <v>-27350</v>
      </c>
      <c r="AD39" s="355" t="s">
        <v>287</v>
      </c>
      <c r="AE39" s="239" t="s">
        <v>217</v>
      </c>
      <c r="AF39" s="163">
        <v>28600</v>
      </c>
      <c r="AG39" s="147"/>
      <c r="AH39" s="151"/>
      <c r="AI39" s="148"/>
      <c r="AJ39" s="276">
        <v>18500</v>
      </c>
      <c r="AK39" s="346">
        <v>21000</v>
      </c>
      <c r="AL39" s="270"/>
      <c r="AM39" s="268"/>
      <c r="AN39" s="280"/>
      <c r="AO39" s="209"/>
      <c r="AP39" s="202"/>
      <c r="AR39" s="314">
        <f t="shared" si="0"/>
        <v>0</v>
      </c>
      <c r="AS39" s="383">
        <f t="shared" si="7"/>
        <v>18500</v>
      </c>
      <c r="AT39" s="384">
        <f t="shared" si="7"/>
        <v>21000</v>
      </c>
      <c r="AU39" s="384">
        <v>18500</v>
      </c>
      <c r="AV39" s="384">
        <f t="shared" si="8"/>
        <v>0</v>
      </c>
      <c r="AW39" s="1" t="s">
        <v>327</v>
      </c>
    </row>
    <row r="40" spans="1:49" ht="136.5" customHeight="1">
      <c r="A40" s="115">
        <v>24</v>
      </c>
      <c r="B40" s="4"/>
      <c r="C40" s="43">
        <v>18</v>
      </c>
      <c r="D40" s="40" t="s">
        <v>140</v>
      </c>
      <c r="E40" s="12" t="s">
        <v>108</v>
      </c>
      <c r="F40" s="8" t="s">
        <v>96</v>
      </c>
      <c r="G40" s="9">
        <v>1</v>
      </c>
      <c r="H40" s="8" t="s">
        <v>96</v>
      </c>
      <c r="I40" s="8"/>
      <c r="J40" s="8"/>
      <c r="K40" s="10">
        <v>1</v>
      </c>
      <c r="L40" s="10"/>
      <c r="M40" s="10"/>
      <c r="N40" s="10"/>
      <c r="O40" s="10"/>
      <c r="P40" s="10">
        <v>1</v>
      </c>
      <c r="Q40" s="230">
        <f t="shared" si="1"/>
        <v>3150</v>
      </c>
      <c r="R40" s="300">
        <v>3150</v>
      </c>
      <c r="S40" s="379"/>
      <c r="T40" s="379"/>
      <c r="U40" s="375"/>
      <c r="V40" s="295">
        <f t="shared" si="2"/>
        <v>0</v>
      </c>
      <c r="W40" s="289" t="s">
        <v>227</v>
      </c>
      <c r="X40" s="267">
        <v>0</v>
      </c>
      <c r="Y40" s="267">
        <v>3150</v>
      </c>
      <c r="Z40" s="267">
        <v>3505</v>
      </c>
      <c r="AA40" s="267">
        <v>3150</v>
      </c>
      <c r="AB40" s="267">
        <f t="shared" si="11"/>
        <v>0</v>
      </c>
      <c r="AC40" s="379">
        <f t="shared" si="12"/>
        <v>0</v>
      </c>
      <c r="AD40" s="365"/>
      <c r="AE40" s="239" t="s">
        <v>221</v>
      </c>
      <c r="AF40" s="153"/>
      <c r="AG40" s="147"/>
      <c r="AH40" s="147"/>
      <c r="AI40" s="162">
        <v>3150</v>
      </c>
      <c r="AJ40" s="268">
        <v>3150</v>
      </c>
      <c r="AK40" s="411">
        <v>3505</v>
      </c>
      <c r="AL40" s="270"/>
      <c r="AM40" s="280"/>
      <c r="AN40" s="280"/>
      <c r="AO40" s="208"/>
      <c r="AP40" s="324"/>
      <c r="AR40" s="314">
        <f t="shared" si="0"/>
        <v>0</v>
      </c>
      <c r="AS40" s="383">
        <f>T40+Y40</f>
        <v>3150</v>
      </c>
      <c r="AT40" s="384">
        <f t="shared" si="7"/>
        <v>3505</v>
      </c>
      <c r="AU40" s="384">
        <v>3150</v>
      </c>
      <c r="AV40" s="384">
        <f t="shared" si="8"/>
        <v>0</v>
      </c>
    </row>
    <row r="41" spans="1:49" ht="162" customHeight="1" thickBot="1">
      <c r="A41" s="115">
        <v>25</v>
      </c>
      <c r="B41" s="4" t="s">
        <v>3</v>
      </c>
      <c r="C41" s="134">
        <f>+C40+1</f>
        <v>19</v>
      </c>
      <c r="D41" s="40" t="s">
        <v>97</v>
      </c>
      <c r="E41" s="12" t="s">
        <v>4</v>
      </c>
      <c r="F41" s="8" t="s">
        <v>73</v>
      </c>
      <c r="G41" s="9">
        <v>1</v>
      </c>
      <c r="H41" s="8" t="s">
        <v>73</v>
      </c>
      <c r="I41" s="8"/>
      <c r="J41" s="8"/>
      <c r="K41" s="10">
        <v>1</v>
      </c>
      <c r="L41" s="10"/>
      <c r="M41" s="10"/>
      <c r="N41" s="10"/>
      <c r="O41" s="10"/>
      <c r="P41" s="10">
        <v>1</v>
      </c>
      <c r="Q41" s="230">
        <f t="shared" si="1"/>
        <v>7963</v>
      </c>
      <c r="R41" s="300">
        <v>7963</v>
      </c>
      <c r="S41" s="379"/>
      <c r="T41" s="379"/>
      <c r="U41" s="375"/>
      <c r="V41" s="295">
        <f t="shared" si="2"/>
        <v>0</v>
      </c>
      <c r="W41" s="289" t="s">
        <v>227</v>
      </c>
      <c r="X41" s="267">
        <v>0</v>
      </c>
      <c r="Y41" s="267">
        <v>3496</v>
      </c>
      <c r="Z41" s="267">
        <v>4496</v>
      </c>
      <c r="AA41" s="267">
        <v>3496</v>
      </c>
      <c r="AB41" s="267">
        <f t="shared" si="11"/>
        <v>0</v>
      </c>
      <c r="AC41" s="379">
        <f t="shared" si="12"/>
        <v>-4467</v>
      </c>
      <c r="AD41" s="358" t="s">
        <v>288</v>
      </c>
      <c r="AE41" s="239" t="s">
        <v>221</v>
      </c>
      <c r="AF41" s="153"/>
      <c r="AG41" s="147"/>
      <c r="AH41" s="147"/>
      <c r="AI41" s="162">
        <v>3496</v>
      </c>
      <c r="AJ41" s="268">
        <v>3496</v>
      </c>
      <c r="AK41" s="402">
        <v>4496</v>
      </c>
      <c r="AL41" s="270"/>
      <c r="AM41" s="280"/>
      <c r="AN41" s="280"/>
      <c r="AO41" s="208"/>
      <c r="AP41" s="324"/>
      <c r="AR41" s="314">
        <f t="shared" si="0"/>
        <v>0</v>
      </c>
      <c r="AS41" s="383">
        <f t="shared" si="7"/>
        <v>3496</v>
      </c>
      <c r="AT41" s="384">
        <f t="shared" si="7"/>
        <v>4496</v>
      </c>
      <c r="AU41" s="384">
        <v>3496</v>
      </c>
      <c r="AV41" s="384">
        <f t="shared" si="8"/>
        <v>0</v>
      </c>
      <c r="AW41" s="1" t="s">
        <v>327</v>
      </c>
    </row>
    <row r="42" spans="1:49" s="587" customFormat="1" ht="66" customHeight="1">
      <c r="A42" s="114" t="s">
        <v>321</v>
      </c>
      <c r="B42" s="564"/>
      <c r="C42" s="565" t="s">
        <v>2</v>
      </c>
      <c r="D42" s="566" t="s">
        <v>141</v>
      </c>
      <c r="E42" s="567" t="s">
        <v>106</v>
      </c>
      <c r="F42" s="567" t="s">
        <v>70</v>
      </c>
      <c r="G42" s="568"/>
      <c r="H42" s="567" t="s">
        <v>53</v>
      </c>
      <c r="I42" s="567"/>
      <c r="J42" s="567"/>
      <c r="K42" s="569">
        <v>3</v>
      </c>
      <c r="L42" s="569">
        <v>1</v>
      </c>
      <c r="M42" s="569"/>
      <c r="N42" s="569"/>
      <c r="O42" s="569">
        <v>1</v>
      </c>
      <c r="P42" s="569">
        <v>1</v>
      </c>
      <c r="Q42" s="570">
        <f>R42+S42</f>
        <v>15750</v>
      </c>
      <c r="R42" s="571">
        <v>15750</v>
      </c>
      <c r="S42" s="572"/>
      <c r="T42" s="572"/>
      <c r="U42" s="573"/>
      <c r="V42" s="574">
        <f>T42-S42</f>
        <v>0</v>
      </c>
      <c r="W42" s="575" t="s">
        <v>227</v>
      </c>
      <c r="X42" s="576"/>
      <c r="Y42" s="576">
        <v>15750</v>
      </c>
      <c r="Z42" s="576">
        <v>31500</v>
      </c>
      <c r="AA42" s="576">
        <v>15750</v>
      </c>
      <c r="AB42" s="576">
        <f>Y42-AA42</f>
        <v>0</v>
      </c>
      <c r="AC42" s="572">
        <f>Y42-R42</f>
        <v>0</v>
      </c>
      <c r="AD42" s="577"/>
      <c r="AE42" s="578" t="s">
        <v>220</v>
      </c>
      <c r="AF42" s="579"/>
      <c r="AG42" s="580"/>
      <c r="AH42" s="581"/>
      <c r="AI42" s="582">
        <v>15750</v>
      </c>
      <c r="AJ42" s="385">
        <v>15750</v>
      </c>
      <c r="AK42" s="385">
        <v>31500</v>
      </c>
      <c r="AL42" s="583"/>
      <c r="AM42" s="584"/>
      <c r="AN42" s="585"/>
      <c r="AO42" s="586"/>
      <c r="AP42" s="386"/>
      <c r="AR42" s="588">
        <f>Y42-AJ42</f>
        <v>0</v>
      </c>
      <c r="AS42" s="589">
        <f>T42+Y42</f>
        <v>15750</v>
      </c>
      <c r="AT42" s="590">
        <f>U42+Z42</f>
        <v>31500</v>
      </c>
      <c r="AU42" s="590">
        <v>0</v>
      </c>
      <c r="AV42" s="590">
        <v>0</v>
      </c>
    </row>
    <row r="43" spans="1:49" ht="51" customHeight="1">
      <c r="A43" s="114" t="s">
        <v>249</v>
      </c>
      <c r="B43" s="6"/>
      <c r="C43" s="7" t="s">
        <v>2</v>
      </c>
      <c r="D43" s="11" t="s">
        <v>142</v>
      </c>
      <c r="E43" s="12" t="s">
        <v>107</v>
      </c>
      <c r="F43" s="12" t="s">
        <v>126</v>
      </c>
      <c r="G43" s="14">
        <v>1</v>
      </c>
      <c r="H43" s="12" t="s">
        <v>70</v>
      </c>
      <c r="I43" s="12"/>
      <c r="J43" s="12"/>
      <c r="K43" s="13">
        <v>3</v>
      </c>
      <c r="L43" s="13">
        <v>1</v>
      </c>
      <c r="M43" s="13"/>
      <c r="N43" s="13"/>
      <c r="O43" s="13">
        <v>1</v>
      </c>
      <c r="P43" s="13">
        <v>1</v>
      </c>
      <c r="Q43" s="231">
        <f t="shared" si="1"/>
        <v>70460</v>
      </c>
      <c r="R43" s="301">
        <v>70460</v>
      </c>
      <c r="S43" s="379"/>
      <c r="T43" s="379"/>
      <c r="U43" s="375"/>
      <c r="V43" s="295">
        <f t="shared" si="2"/>
        <v>0</v>
      </c>
      <c r="W43" s="289" t="s">
        <v>227</v>
      </c>
      <c r="X43" s="267"/>
      <c r="Y43" s="267">
        <v>57460</v>
      </c>
      <c r="Z43" s="267">
        <v>57460</v>
      </c>
      <c r="AA43" s="267">
        <v>57460</v>
      </c>
      <c r="AB43" s="267">
        <f t="shared" si="11"/>
        <v>0</v>
      </c>
      <c r="AC43" s="130">
        <f t="shared" si="12"/>
        <v>-13000</v>
      </c>
      <c r="AD43" s="355" t="s">
        <v>289</v>
      </c>
      <c r="AE43" s="239" t="s">
        <v>220</v>
      </c>
      <c r="AF43" s="165"/>
      <c r="AG43" s="161"/>
      <c r="AH43" s="166"/>
      <c r="AI43" s="164">
        <v>57460</v>
      </c>
      <c r="AJ43" s="277">
        <v>57460</v>
      </c>
      <c r="AK43" s="404">
        <v>57460</v>
      </c>
      <c r="AL43" s="395"/>
      <c r="AM43" s="198"/>
      <c r="AN43" s="198"/>
      <c r="AO43" s="211"/>
      <c r="AP43" s="277"/>
      <c r="AR43" s="314">
        <f t="shared" si="0"/>
        <v>0</v>
      </c>
      <c r="AS43" s="383">
        <f t="shared" si="7"/>
        <v>57460</v>
      </c>
      <c r="AT43" s="384">
        <f t="shared" si="7"/>
        <v>57460</v>
      </c>
      <c r="AU43" s="384">
        <v>57460</v>
      </c>
      <c r="AV43" s="384">
        <f t="shared" si="8"/>
        <v>0</v>
      </c>
      <c r="AW43" s="1" t="s">
        <v>327</v>
      </c>
    </row>
    <row r="44" spans="1:49" ht="74.25" customHeight="1">
      <c r="A44" s="591" t="s">
        <v>322</v>
      </c>
      <c r="B44" s="4"/>
      <c r="C44" s="5"/>
      <c r="D44" s="471"/>
      <c r="E44" s="472" t="s">
        <v>197</v>
      </c>
      <c r="F44" s="472"/>
      <c r="G44" s="473"/>
      <c r="H44" s="472"/>
      <c r="I44" s="472"/>
      <c r="J44" s="472"/>
      <c r="K44" s="474"/>
      <c r="L44" s="474"/>
      <c r="M44" s="474"/>
      <c r="N44" s="474"/>
      <c r="O44" s="474"/>
      <c r="P44" s="474"/>
      <c r="Q44" s="475">
        <f t="shared" ref="Q44:Q49" si="13">R44+S44</f>
        <v>8000</v>
      </c>
      <c r="R44" s="476">
        <v>8000</v>
      </c>
      <c r="S44" s="477"/>
      <c r="T44" s="477"/>
      <c r="U44" s="475"/>
      <c r="V44" s="478">
        <f t="shared" ref="V44:V49" si="14">T44-S44</f>
        <v>0</v>
      </c>
      <c r="W44" s="479" t="s">
        <v>213</v>
      </c>
      <c r="X44" s="480">
        <v>8000</v>
      </c>
      <c r="Y44" s="480">
        <v>8000</v>
      </c>
      <c r="Z44" s="480"/>
      <c r="AA44" s="480"/>
      <c r="AB44" s="480"/>
      <c r="AC44" s="477"/>
      <c r="AD44" s="498"/>
      <c r="AE44" s="482" t="s">
        <v>217</v>
      </c>
      <c r="AF44" s="483"/>
      <c r="AG44" s="499"/>
      <c r="AH44" s="500"/>
      <c r="AI44" s="485">
        <v>8000</v>
      </c>
      <c r="AJ44" s="501"/>
      <c r="AK44" s="489"/>
      <c r="AL44" s="502"/>
      <c r="AM44" s="503"/>
      <c r="AN44" s="504"/>
      <c r="AO44" s="505"/>
      <c r="AP44" s="491"/>
      <c r="AQ44" s="494"/>
      <c r="AR44" s="495"/>
      <c r="AS44" s="496"/>
      <c r="AT44" s="497"/>
      <c r="AU44" s="622">
        <v>8000</v>
      </c>
      <c r="AV44" s="622">
        <f t="shared" si="8"/>
        <v>8000</v>
      </c>
    </row>
    <row r="45" spans="1:49" ht="79.5" customHeight="1">
      <c r="A45" s="592" t="s">
        <v>323</v>
      </c>
      <c r="B45" s="4"/>
      <c r="C45" s="124" t="s">
        <v>2</v>
      </c>
      <c r="D45" s="506" t="s">
        <v>228</v>
      </c>
      <c r="E45" s="507" t="s">
        <v>306</v>
      </c>
      <c r="F45" s="508" t="s">
        <v>52</v>
      </c>
      <c r="G45" s="509">
        <v>7600</v>
      </c>
      <c r="H45" s="508" t="s">
        <v>117</v>
      </c>
      <c r="I45" s="508" t="s">
        <v>118</v>
      </c>
      <c r="J45" s="508"/>
      <c r="K45" s="510">
        <v>1</v>
      </c>
      <c r="L45" s="510">
        <v>1</v>
      </c>
      <c r="M45" s="510"/>
      <c r="N45" s="510"/>
      <c r="O45" s="510" t="s">
        <v>229</v>
      </c>
      <c r="P45" s="510" t="s">
        <v>229</v>
      </c>
      <c r="Q45" s="511">
        <f t="shared" si="13"/>
        <v>2964</v>
      </c>
      <c r="R45" s="512">
        <v>2964</v>
      </c>
      <c r="S45" s="513"/>
      <c r="T45" s="513"/>
      <c r="U45" s="514"/>
      <c r="V45" s="515">
        <f t="shared" si="14"/>
        <v>0</v>
      </c>
      <c r="W45" s="516" t="s">
        <v>211</v>
      </c>
      <c r="X45" s="517">
        <v>2964</v>
      </c>
      <c r="Y45" s="518">
        <v>2964</v>
      </c>
      <c r="Z45" s="480"/>
      <c r="AA45" s="517"/>
      <c r="AB45" s="519"/>
      <c r="AC45" s="513"/>
      <c r="AD45" s="520"/>
      <c r="AE45" s="521" t="s">
        <v>230</v>
      </c>
      <c r="AF45" s="522">
        <v>2964</v>
      </c>
      <c r="AG45" s="523"/>
      <c r="AH45" s="523"/>
      <c r="AI45" s="524"/>
      <c r="AJ45" s="525"/>
      <c r="AK45" s="489"/>
      <c r="AL45" s="526"/>
      <c r="AM45" s="527"/>
      <c r="AN45" s="528"/>
      <c r="AO45" s="529"/>
      <c r="AP45" s="530"/>
      <c r="AQ45" s="494"/>
      <c r="AR45" s="495"/>
      <c r="AS45" s="496"/>
      <c r="AT45" s="497"/>
      <c r="AU45" s="622">
        <v>2964</v>
      </c>
      <c r="AV45" s="622">
        <f t="shared" si="8"/>
        <v>2964</v>
      </c>
    </row>
    <row r="46" spans="1:49" ht="51" customHeight="1" thickBot="1">
      <c r="A46" s="114" t="s">
        <v>248</v>
      </c>
      <c r="B46" s="6"/>
      <c r="C46" s="7"/>
      <c r="D46" s="11" t="s">
        <v>250</v>
      </c>
      <c r="E46" s="12" t="s">
        <v>251</v>
      </c>
      <c r="F46" s="12"/>
      <c r="G46" s="14"/>
      <c r="H46" s="12"/>
      <c r="I46" s="12"/>
      <c r="J46" s="12"/>
      <c r="K46" s="13"/>
      <c r="L46" s="13"/>
      <c r="M46" s="13"/>
      <c r="N46" s="13"/>
      <c r="O46" s="13"/>
      <c r="P46" s="13"/>
      <c r="Q46" s="232">
        <f t="shared" si="13"/>
        <v>139175</v>
      </c>
      <c r="R46" s="302"/>
      <c r="S46" s="438">
        <v>139175</v>
      </c>
      <c r="T46" s="438">
        <v>110000</v>
      </c>
      <c r="U46" s="143">
        <v>220000</v>
      </c>
      <c r="V46" s="439">
        <f t="shared" si="14"/>
        <v>-29175</v>
      </c>
      <c r="W46" s="289"/>
      <c r="X46" s="267"/>
      <c r="Y46" s="267"/>
      <c r="Z46" s="267"/>
      <c r="AA46" s="267"/>
      <c r="AB46" s="267">
        <f>Y46-AA46</f>
        <v>0</v>
      </c>
      <c r="AC46" s="130">
        <f>Y46-R46</f>
        <v>0</v>
      </c>
      <c r="AD46" s="355"/>
      <c r="AE46" s="239" t="s">
        <v>255</v>
      </c>
      <c r="AF46" s="165"/>
      <c r="AG46" s="161"/>
      <c r="AH46" s="166"/>
      <c r="AI46" s="164"/>
      <c r="AJ46" s="188"/>
      <c r="AK46" s="377"/>
      <c r="AL46" s="395"/>
      <c r="AM46" s="277"/>
      <c r="AN46" s="198"/>
      <c r="AO46" s="211"/>
      <c r="AP46" s="205"/>
      <c r="AR46" s="314">
        <f>Y46-AJ46</f>
        <v>0</v>
      </c>
      <c r="AS46" s="383">
        <f t="shared" si="7"/>
        <v>110000</v>
      </c>
      <c r="AT46" s="384">
        <f t="shared" si="7"/>
        <v>220000</v>
      </c>
      <c r="AU46" s="384"/>
      <c r="AV46" s="384">
        <f t="shared" si="8"/>
        <v>0</v>
      </c>
    </row>
    <row r="47" spans="1:49" s="34" customFormat="1" ht="30" customHeight="1" thickBot="1">
      <c r="A47" s="89" t="s">
        <v>129</v>
      </c>
      <c r="B47" s="30"/>
      <c r="C47" s="30"/>
      <c r="D47" s="30"/>
      <c r="E47" s="31"/>
      <c r="F47" s="31"/>
      <c r="G47" s="32"/>
      <c r="H47" s="32"/>
      <c r="I47" s="32"/>
      <c r="J47" s="32"/>
      <c r="K47" s="33"/>
      <c r="L47" s="33"/>
      <c r="M47" s="33"/>
      <c r="N47" s="33"/>
      <c r="O47" s="33"/>
      <c r="P47" s="33"/>
      <c r="Q47" s="233">
        <f t="shared" si="13"/>
        <v>3975127</v>
      </c>
      <c r="R47" s="437">
        <f>SUM(R48:R72)</f>
        <v>3609165</v>
      </c>
      <c r="S47" s="440">
        <f>SUM(S48:S72)</f>
        <v>365962</v>
      </c>
      <c r="T47" s="129">
        <f>SUM(T48:T72)</f>
        <v>271933</v>
      </c>
      <c r="U47" s="129">
        <f>SUM(U48:U72)</f>
        <v>1743692</v>
      </c>
      <c r="V47" s="441">
        <f t="shared" si="14"/>
        <v>-94029</v>
      </c>
      <c r="W47" s="292">
        <f t="shared" ref="W47:AP47" si="15">SUM(W48:W72)</f>
        <v>0</v>
      </c>
      <c r="X47" s="123">
        <f t="shared" si="15"/>
        <v>273226</v>
      </c>
      <c r="Y47" s="123">
        <f t="shared" si="15"/>
        <v>2993273</v>
      </c>
      <c r="Z47" s="123">
        <f t="shared" si="15"/>
        <v>51091981</v>
      </c>
      <c r="AA47" s="257">
        <f t="shared" si="15"/>
        <v>3126127</v>
      </c>
      <c r="AB47" s="257">
        <f t="shared" si="15"/>
        <v>-132854</v>
      </c>
      <c r="AC47" s="129">
        <f t="shared" si="15"/>
        <v>-615892</v>
      </c>
      <c r="AD47" s="366"/>
      <c r="AE47" s="242">
        <f t="shared" si="15"/>
        <v>0</v>
      </c>
      <c r="AF47" s="170">
        <f t="shared" si="15"/>
        <v>2730386</v>
      </c>
      <c r="AG47" s="171">
        <f t="shared" si="15"/>
        <v>12896</v>
      </c>
      <c r="AH47" s="172">
        <f t="shared" si="15"/>
        <v>13474</v>
      </c>
      <c r="AI47" s="173">
        <f t="shared" si="15"/>
        <v>369371</v>
      </c>
      <c r="AJ47" s="189">
        <f t="shared" si="15"/>
        <v>1560861</v>
      </c>
      <c r="AK47" s="398">
        <f>SUM(AK48:AK72)</f>
        <v>40801085</v>
      </c>
      <c r="AL47" s="398">
        <f>SUM(AL48:AL72)</f>
        <v>1080796</v>
      </c>
      <c r="AM47" s="278">
        <f t="shared" si="15"/>
        <v>132870</v>
      </c>
      <c r="AN47" s="199">
        <f t="shared" si="15"/>
        <v>218746</v>
      </c>
      <c r="AO47" s="278">
        <f t="shared" si="15"/>
        <v>0</v>
      </c>
      <c r="AP47" s="206">
        <f t="shared" si="15"/>
        <v>0</v>
      </c>
      <c r="AR47" s="314">
        <f>Y47-AJ47</f>
        <v>1432412</v>
      </c>
      <c r="AS47" s="387">
        <f>SUM(AS48:AS72)</f>
        <v>3265206</v>
      </c>
      <c r="AT47" s="388">
        <f>SUM(AT48:AT72)</f>
        <v>52835673</v>
      </c>
      <c r="AU47" s="199">
        <f>SUM(AU48:AU72)</f>
        <v>3514289</v>
      </c>
      <c r="AV47" s="388">
        <f t="shared" si="8"/>
        <v>1953428</v>
      </c>
    </row>
    <row r="48" spans="1:49" ht="94.5" customHeight="1">
      <c r="A48" s="90">
        <v>28</v>
      </c>
      <c r="B48" s="4" t="s">
        <v>1</v>
      </c>
      <c r="C48" s="41">
        <v>49</v>
      </c>
      <c r="D48" s="83" t="s">
        <v>83</v>
      </c>
      <c r="E48" s="81" t="s">
        <v>170</v>
      </c>
      <c r="F48" s="12" t="s">
        <v>87</v>
      </c>
      <c r="G48" s="14"/>
      <c r="H48" s="12" t="s">
        <v>53</v>
      </c>
      <c r="I48" s="18" t="s">
        <v>54</v>
      </c>
      <c r="J48" s="12"/>
      <c r="K48" s="13">
        <v>5</v>
      </c>
      <c r="L48" s="13">
        <v>1</v>
      </c>
      <c r="M48" s="13">
        <v>1</v>
      </c>
      <c r="N48" s="13">
        <v>1</v>
      </c>
      <c r="O48" s="13">
        <v>1</v>
      </c>
      <c r="P48" s="13">
        <f>K48-SUM(L48:O48)</f>
        <v>1</v>
      </c>
      <c r="Q48" s="427">
        <f t="shared" si="13"/>
        <v>24835</v>
      </c>
      <c r="R48" s="428">
        <v>24835</v>
      </c>
      <c r="S48" s="303"/>
      <c r="T48" s="303"/>
      <c r="U48" s="376"/>
      <c r="V48" s="304">
        <f t="shared" si="14"/>
        <v>0</v>
      </c>
      <c r="W48" s="289" t="s">
        <v>211</v>
      </c>
      <c r="X48" s="267">
        <v>24835</v>
      </c>
      <c r="Y48" s="258">
        <v>24835</v>
      </c>
      <c r="Z48" s="267">
        <v>24835</v>
      </c>
      <c r="AA48" s="258">
        <v>24835</v>
      </c>
      <c r="AB48" s="306">
        <f>Y48-AA48</f>
        <v>0</v>
      </c>
      <c r="AC48" s="379">
        <f t="shared" ref="AC48:AC71" si="16">Y48-R48</f>
        <v>0</v>
      </c>
      <c r="AD48" s="355"/>
      <c r="AE48" s="239" t="s">
        <v>216</v>
      </c>
      <c r="AF48" s="245">
        <v>24835</v>
      </c>
      <c r="AG48" s="167"/>
      <c r="AH48" s="168"/>
      <c r="AI48" s="169"/>
      <c r="AJ48" s="258">
        <v>24835</v>
      </c>
      <c r="AK48" s="405">
        <v>24835</v>
      </c>
      <c r="AL48" s="394"/>
      <c r="AM48" s="274"/>
      <c r="AN48" s="192"/>
      <c r="AO48" s="207"/>
      <c r="AP48" s="201"/>
      <c r="AR48" s="314">
        <f>Y48-AJ48</f>
        <v>0</v>
      </c>
      <c r="AS48" s="383">
        <f t="shared" si="7"/>
        <v>24835</v>
      </c>
      <c r="AT48" s="384">
        <f t="shared" si="7"/>
        <v>24835</v>
      </c>
      <c r="AU48" s="384">
        <v>24835</v>
      </c>
      <c r="AV48" s="384">
        <f t="shared" si="8"/>
        <v>0</v>
      </c>
    </row>
    <row r="49" spans="1:49" ht="41.25" customHeight="1">
      <c r="A49" s="91">
        <v>29</v>
      </c>
      <c r="B49" s="57"/>
      <c r="C49" s="58" t="s">
        <v>8</v>
      </c>
      <c r="D49" s="82" t="s">
        <v>143</v>
      </c>
      <c r="E49" s="80" t="s">
        <v>160</v>
      </c>
      <c r="F49" s="59" t="s">
        <v>84</v>
      </c>
      <c r="G49" s="60">
        <v>7</v>
      </c>
      <c r="H49" s="59" t="s">
        <v>85</v>
      </c>
      <c r="I49" s="59" t="s">
        <v>86</v>
      </c>
      <c r="J49" s="59"/>
      <c r="K49" s="61">
        <v>3</v>
      </c>
      <c r="L49" s="61">
        <v>1</v>
      </c>
      <c r="M49" s="61"/>
      <c r="N49" s="61"/>
      <c r="O49" s="61">
        <v>1</v>
      </c>
      <c r="P49" s="61">
        <f>K49-SUM(L49:O49)</f>
        <v>1</v>
      </c>
      <c r="Q49" s="375">
        <f t="shared" si="13"/>
        <v>136800</v>
      </c>
      <c r="R49" s="424">
        <v>136800</v>
      </c>
      <c r="S49" s="379"/>
      <c r="T49" s="379"/>
      <c r="U49" s="375"/>
      <c r="V49" s="295">
        <f t="shared" si="14"/>
        <v>0</v>
      </c>
      <c r="W49" s="289" t="s">
        <v>211</v>
      </c>
      <c r="X49" s="267">
        <v>0</v>
      </c>
      <c r="Y49" s="265">
        <v>122360</v>
      </c>
      <c r="Z49" s="267">
        <v>367080</v>
      </c>
      <c r="AA49" s="259">
        <v>136800</v>
      </c>
      <c r="AB49" s="379">
        <f>Y49-AA49</f>
        <v>-14440</v>
      </c>
      <c r="AC49" s="379">
        <f t="shared" si="16"/>
        <v>-14440</v>
      </c>
      <c r="AD49" s="367" t="s">
        <v>290</v>
      </c>
      <c r="AE49" s="180" t="s">
        <v>216</v>
      </c>
      <c r="AF49" s="246">
        <v>136800</v>
      </c>
      <c r="AG49" s="147"/>
      <c r="AH49" s="151"/>
      <c r="AI49" s="148"/>
      <c r="AJ49" s="268">
        <f>122360</f>
        <v>122360</v>
      </c>
      <c r="AK49" s="406">
        <v>367080</v>
      </c>
      <c r="AL49" s="270"/>
      <c r="AM49" s="268"/>
      <c r="AN49" s="282"/>
      <c r="AO49" s="209"/>
      <c r="AP49" s="202"/>
      <c r="AR49" s="314">
        <f>Y49-AJ49</f>
        <v>0</v>
      </c>
      <c r="AS49" s="383">
        <f t="shared" si="7"/>
        <v>122360</v>
      </c>
      <c r="AT49" s="384">
        <f t="shared" si="7"/>
        <v>367080</v>
      </c>
      <c r="AU49" s="384">
        <v>122360</v>
      </c>
      <c r="AV49" s="384">
        <f t="shared" si="8"/>
        <v>0</v>
      </c>
      <c r="AW49" s="1" t="s">
        <v>327</v>
      </c>
    </row>
    <row r="50" spans="1:49" ht="90" customHeight="1">
      <c r="A50" s="92" t="s">
        <v>198</v>
      </c>
      <c r="B50" s="4"/>
      <c r="C50" s="36" t="s">
        <v>45</v>
      </c>
      <c r="D50" s="40" t="s">
        <v>200</v>
      </c>
      <c r="E50" s="12" t="s">
        <v>202</v>
      </c>
      <c r="F50" s="14" t="s">
        <v>10</v>
      </c>
      <c r="G50" s="14" t="s">
        <v>10</v>
      </c>
      <c r="H50" s="14" t="s">
        <v>10</v>
      </c>
      <c r="I50" s="14" t="s">
        <v>10</v>
      </c>
      <c r="J50" s="14" t="s">
        <v>10</v>
      </c>
      <c r="K50" s="13">
        <v>0</v>
      </c>
      <c r="L50" s="13">
        <v>0</v>
      </c>
      <c r="M50" s="13">
        <v>0</v>
      </c>
      <c r="N50" s="13">
        <v>0</v>
      </c>
      <c r="O50" s="13">
        <v>0</v>
      </c>
      <c r="P50" s="13">
        <f>K50-SUM(L50:O50)</f>
        <v>0</v>
      </c>
      <c r="Q50" s="375">
        <f t="shared" ref="Q50:Q71" si="17">R50+S50</f>
        <v>61171</v>
      </c>
      <c r="R50" s="424">
        <v>61171</v>
      </c>
      <c r="S50" s="379"/>
      <c r="T50" s="379"/>
      <c r="U50" s="375"/>
      <c r="V50" s="295">
        <f t="shared" ref="V50:V71" si="18">T50-S50</f>
        <v>0</v>
      </c>
      <c r="W50" s="289" t="s">
        <v>231</v>
      </c>
      <c r="X50" s="267"/>
      <c r="Y50" s="267">
        <f>8156+5318</f>
        <v>13474</v>
      </c>
      <c r="Z50" s="267">
        <v>27157641</v>
      </c>
      <c r="AA50" s="267">
        <f>8156+5318</f>
        <v>13474</v>
      </c>
      <c r="AB50" s="267">
        <f t="shared" ref="AB50:AB71" si="19">Y50-AA50</f>
        <v>0</v>
      </c>
      <c r="AC50" s="379">
        <f t="shared" si="16"/>
        <v>-47697</v>
      </c>
      <c r="AD50" s="355" t="s">
        <v>291</v>
      </c>
      <c r="AE50" s="239" t="s">
        <v>223</v>
      </c>
      <c r="AF50" s="149"/>
      <c r="AG50" s="147"/>
      <c r="AH50" s="150">
        <f>8156+5318</f>
        <v>13474</v>
      </c>
      <c r="AI50" s="148"/>
      <c r="AJ50" s="186">
        <f>8156+5318</f>
        <v>13474</v>
      </c>
      <c r="AK50" s="186">
        <v>27157641</v>
      </c>
      <c r="AL50" s="270"/>
      <c r="AM50" s="280"/>
      <c r="AN50" s="264"/>
      <c r="AO50" s="209"/>
      <c r="AP50" s="202"/>
      <c r="AR50" s="314">
        <f t="shared" ref="AR50:AR77" si="20">Y50-AJ50</f>
        <v>0</v>
      </c>
      <c r="AS50" s="383">
        <f t="shared" si="7"/>
        <v>13474</v>
      </c>
      <c r="AT50" s="384">
        <f t="shared" si="7"/>
        <v>27157641</v>
      </c>
      <c r="AU50" s="424">
        <v>61171</v>
      </c>
      <c r="AV50" s="384">
        <f t="shared" si="8"/>
        <v>47697</v>
      </c>
      <c r="AW50" s="1" t="s">
        <v>326</v>
      </c>
    </row>
    <row r="51" spans="1:49" ht="75" customHeight="1">
      <c r="A51" s="92" t="s">
        <v>199</v>
      </c>
      <c r="B51" s="4"/>
      <c r="C51" s="55"/>
      <c r="D51" s="56" t="s">
        <v>201</v>
      </c>
      <c r="E51" s="47" t="s">
        <v>203</v>
      </c>
      <c r="F51" s="48"/>
      <c r="G51" s="48"/>
      <c r="H51" s="48"/>
      <c r="I51" s="48"/>
      <c r="J51" s="48"/>
      <c r="K51" s="49"/>
      <c r="L51" s="49"/>
      <c r="M51" s="49"/>
      <c r="N51" s="49"/>
      <c r="O51" s="49"/>
      <c r="P51" s="49"/>
      <c r="Q51" s="375">
        <f t="shared" si="17"/>
        <v>605244</v>
      </c>
      <c r="R51" s="424">
        <v>605244</v>
      </c>
      <c r="S51" s="379"/>
      <c r="T51" s="379"/>
      <c r="U51" s="375"/>
      <c r="V51" s="295">
        <f t="shared" si="18"/>
        <v>0</v>
      </c>
      <c r="W51" s="289" t="s">
        <v>211</v>
      </c>
      <c r="X51" s="267"/>
      <c r="Y51" s="267">
        <v>398512</v>
      </c>
      <c r="Z51" s="267">
        <v>2864753</v>
      </c>
      <c r="AA51" s="267">
        <v>398512</v>
      </c>
      <c r="AB51" s="267">
        <f t="shared" si="19"/>
        <v>0</v>
      </c>
      <c r="AC51" s="379">
        <f t="shared" si="16"/>
        <v>-206732</v>
      </c>
      <c r="AD51" s="362" t="s">
        <v>292</v>
      </c>
      <c r="AE51" s="238" t="s">
        <v>223</v>
      </c>
      <c r="AF51" s="163">
        <v>398512</v>
      </c>
      <c r="AG51" s="147"/>
      <c r="AH51" s="151"/>
      <c r="AI51" s="148"/>
      <c r="AJ51" s="266">
        <f>1560861-(AJ48+AJ49+AJ50+SUM(AJ52:AJ72))</f>
        <v>158549</v>
      </c>
      <c r="AK51" s="182">
        <v>1139749</v>
      </c>
      <c r="AL51" s="270">
        <f>Y51-AJ51</f>
        <v>239963</v>
      </c>
      <c r="AM51" s="268"/>
      <c r="AN51" s="280"/>
      <c r="AO51" s="209"/>
      <c r="AP51" s="202"/>
      <c r="AQ51" s="314">
        <f>AJ51+AL51+AM51</f>
        <v>398512</v>
      </c>
      <c r="AR51" s="314">
        <f t="shared" si="20"/>
        <v>239963</v>
      </c>
      <c r="AS51" s="383">
        <f t="shared" si="7"/>
        <v>398512</v>
      </c>
      <c r="AT51" s="384">
        <f t="shared" si="7"/>
        <v>2864753</v>
      </c>
      <c r="AU51" s="424">
        <v>605244</v>
      </c>
      <c r="AV51" s="384">
        <f t="shared" si="8"/>
        <v>446695</v>
      </c>
      <c r="AW51" s="1" t="s">
        <v>326</v>
      </c>
    </row>
    <row r="52" spans="1:49" ht="98.25" customHeight="1">
      <c r="A52" s="92">
        <v>32</v>
      </c>
      <c r="B52" s="4"/>
      <c r="C52" s="55" t="s">
        <v>39</v>
      </c>
      <c r="D52" s="56" t="s">
        <v>48</v>
      </c>
      <c r="E52" s="47" t="s">
        <v>161</v>
      </c>
      <c r="F52" s="48" t="s">
        <v>10</v>
      </c>
      <c r="G52" s="48" t="s">
        <v>10</v>
      </c>
      <c r="H52" s="48" t="s">
        <v>10</v>
      </c>
      <c r="I52" s="48" t="s">
        <v>10</v>
      </c>
      <c r="J52" s="48" t="s">
        <v>10</v>
      </c>
      <c r="K52" s="49">
        <v>0</v>
      </c>
      <c r="L52" s="49">
        <v>0</v>
      </c>
      <c r="M52" s="49">
        <v>0</v>
      </c>
      <c r="N52" s="49">
        <v>0</v>
      </c>
      <c r="O52" s="49">
        <v>0</v>
      </c>
      <c r="P52" s="49">
        <f>K52-SUM(L52:O52)</f>
        <v>0</v>
      </c>
      <c r="Q52" s="375">
        <f t="shared" si="17"/>
        <v>52774</v>
      </c>
      <c r="R52" s="424">
        <v>52774</v>
      </c>
      <c r="S52" s="379"/>
      <c r="T52" s="379"/>
      <c r="U52" s="375"/>
      <c r="V52" s="295">
        <f t="shared" si="18"/>
        <v>0</v>
      </c>
      <c r="W52" s="289" t="s">
        <v>211</v>
      </c>
      <c r="X52" s="267">
        <v>52100</v>
      </c>
      <c r="Y52" s="267">
        <v>52573</v>
      </c>
      <c r="Z52" s="267">
        <v>52573</v>
      </c>
      <c r="AA52" s="267">
        <v>52573</v>
      </c>
      <c r="AB52" s="267">
        <f t="shared" si="19"/>
        <v>0</v>
      </c>
      <c r="AC52" s="379">
        <f t="shared" si="16"/>
        <v>-201</v>
      </c>
      <c r="AD52" s="368"/>
      <c r="AE52" s="238" t="s">
        <v>218</v>
      </c>
      <c r="AF52" s="163">
        <v>52573</v>
      </c>
      <c r="AG52" s="147"/>
      <c r="AH52" s="147"/>
      <c r="AI52" s="148"/>
      <c r="AJ52" s="182">
        <f>52573</f>
        <v>52573</v>
      </c>
      <c r="AK52" s="346">
        <v>52573</v>
      </c>
      <c r="AL52" s="270"/>
      <c r="AM52" s="268"/>
      <c r="AN52" s="280"/>
      <c r="AO52" s="209"/>
      <c r="AP52" s="202"/>
      <c r="AR52" s="314">
        <f t="shared" si="20"/>
        <v>0</v>
      </c>
      <c r="AS52" s="383">
        <f t="shared" si="7"/>
        <v>52573</v>
      </c>
      <c r="AT52" s="384">
        <f t="shared" si="7"/>
        <v>52573</v>
      </c>
      <c r="AU52" s="424">
        <v>52774</v>
      </c>
      <c r="AV52" s="384">
        <f t="shared" si="8"/>
        <v>201</v>
      </c>
      <c r="AW52" s="1" t="s">
        <v>326</v>
      </c>
    </row>
    <row r="53" spans="1:49" ht="63" customHeight="1">
      <c r="A53" s="92">
        <v>33</v>
      </c>
      <c r="B53" s="22"/>
      <c r="C53" s="42" t="s">
        <v>42</v>
      </c>
      <c r="D53" s="40" t="s">
        <v>82</v>
      </c>
      <c r="E53" s="12" t="s">
        <v>193</v>
      </c>
      <c r="F53" s="14" t="s">
        <v>10</v>
      </c>
      <c r="G53" s="14" t="s">
        <v>10</v>
      </c>
      <c r="H53" s="14" t="s">
        <v>10</v>
      </c>
      <c r="I53" s="14" t="s">
        <v>10</v>
      </c>
      <c r="J53" s="14" t="s">
        <v>10</v>
      </c>
      <c r="K53" s="13">
        <v>0</v>
      </c>
      <c r="L53" s="13">
        <v>0</v>
      </c>
      <c r="M53" s="13">
        <v>0</v>
      </c>
      <c r="N53" s="13">
        <v>0</v>
      </c>
      <c r="O53" s="13">
        <v>0</v>
      </c>
      <c r="P53" s="13">
        <f>K53-SUM(L53:O53)</f>
        <v>0</v>
      </c>
      <c r="Q53" s="375">
        <f t="shared" si="17"/>
        <v>156779</v>
      </c>
      <c r="R53" s="424">
        <v>156779</v>
      </c>
      <c r="S53" s="379"/>
      <c r="T53" s="379"/>
      <c r="U53" s="375"/>
      <c r="V53" s="295">
        <f t="shared" si="18"/>
        <v>0</v>
      </c>
      <c r="W53" s="289" t="s">
        <v>211</v>
      </c>
      <c r="X53" s="267">
        <v>15606</v>
      </c>
      <c r="Y53" s="374">
        <f>137600+1043</f>
        <v>138643</v>
      </c>
      <c r="Z53" s="267">
        <v>1588941</v>
      </c>
      <c r="AA53" s="267">
        <v>137600</v>
      </c>
      <c r="AB53" s="267">
        <f t="shared" si="19"/>
        <v>1043</v>
      </c>
      <c r="AC53" s="379">
        <f t="shared" si="16"/>
        <v>-18136</v>
      </c>
      <c r="AD53" s="355" t="s">
        <v>294</v>
      </c>
      <c r="AE53" s="239" t="s">
        <v>223</v>
      </c>
      <c r="AF53" s="163">
        <v>137600</v>
      </c>
      <c r="AG53" s="147"/>
      <c r="AH53" s="151"/>
      <c r="AI53" s="148"/>
      <c r="AJ53" s="374">
        <f>137600+1043</f>
        <v>138643</v>
      </c>
      <c r="AK53" s="182">
        <v>1588941</v>
      </c>
      <c r="AL53" s="270"/>
      <c r="AM53" s="268"/>
      <c r="AN53" s="280"/>
      <c r="AO53" s="209"/>
      <c r="AP53" s="202"/>
      <c r="AR53" s="314">
        <f t="shared" si="20"/>
        <v>0</v>
      </c>
      <c r="AS53" s="383">
        <f>T53+Y53</f>
        <v>138643</v>
      </c>
      <c r="AT53" s="384">
        <f>U53+Z53</f>
        <v>1588941</v>
      </c>
      <c r="AU53" s="384">
        <v>156779</v>
      </c>
      <c r="AV53" s="384">
        <f t="shared" si="8"/>
        <v>18136</v>
      </c>
      <c r="AW53" s="1" t="s">
        <v>326</v>
      </c>
    </row>
    <row r="54" spans="1:49" ht="96.75" customHeight="1">
      <c r="A54" s="93" t="s">
        <v>205</v>
      </c>
      <c r="B54" s="22"/>
      <c r="C54" s="23" t="s">
        <v>44</v>
      </c>
      <c r="D54" s="11" t="s">
        <v>204</v>
      </c>
      <c r="E54" s="12" t="s">
        <v>207</v>
      </c>
      <c r="F54" s="14" t="s">
        <v>10</v>
      </c>
      <c r="G54" s="14" t="s">
        <v>10</v>
      </c>
      <c r="H54" s="14" t="s">
        <v>10</v>
      </c>
      <c r="I54" s="14" t="s">
        <v>10</v>
      </c>
      <c r="J54" s="14" t="s">
        <v>10</v>
      </c>
      <c r="K54" s="13">
        <v>0</v>
      </c>
      <c r="L54" s="13">
        <v>0</v>
      </c>
      <c r="M54" s="13">
        <v>0</v>
      </c>
      <c r="N54" s="13">
        <v>0</v>
      </c>
      <c r="O54" s="13">
        <v>0</v>
      </c>
      <c r="P54" s="13">
        <f>K54-SUM(L54:O54)</f>
        <v>0</v>
      </c>
      <c r="Q54" s="375">
        <f t="shared" si="17"/>
        <v>521096</v>
      </c>
      <c r="R54" s="424">
        <v>173862</v>
      </c>
      <c r="S54" s="130">
        <v>347234</v>
      </c>
      <c r="T54" s="130">
        <f>253205</f>
        <v>253205</v>
      </c>
      <c r="U54" s="381">
        <v>1718289</v>
      </c>
      <c r="V54" s="296">
        <f t="shared" si="18"/>
        <v>-94029</v>
      </c>
      <c r="W54" s="289" t="s">
        <v>231</v>
      </c>
      <c r="X54" s="267">
        <v>0</v>
      </c>
      <c r="Y54" s="267">
        <v>0</v>
      </c>
      <c r="Z54" s="267">
        <v>0</v>
      </c>
      <c r="AA54" s="267">
        <v>0</v>
      </c>
      <c r="AB54" s="267">
        <f t="shared" si="19"/>
        <v>0</v>
      </c>
      <c r="AC54" s="379">
        <f t="shared" si="16"/>
        <v>-173862</v>
      </c>
      <c r="AD54" s="362" t="s">
        <v>293</v>
      </c>
      <c r="AE54" s="239" t="s">
        <v>223</v>
      </c>
      <c r="AF54" s="149"/>
      <c r="AG54" s="147"/>
      <c r="AH54" s="150">
        <v>0</v>
      </c>
      <c r="AI54" s="148"/>
      <c r="AJ54" s="186">
        <v>0</v>
      </c>
      <c r="AK54" s="186">
        <v>0</v>
      </c>
      <c r="AL54" s="270"/>
      <c r="AM54" s="280"/>
      <c r="AN54" s="280"/>
      <c r="AO54" s="209"/>
      <c r="AP54" s="202"/>
      <c r="AR54" s="314">
        <f t="shared" si="20"/>
        <v>0</v>
      </c>
      <c r="AS54" s="383">
        <f t="shared" si="7"/>
        <v>253205</v>
      </c>
      <c r="AT54" s="384">
        <f t="shared" si="7"/>
        <v>1718289</v>
      </c>
      <c r="AU54" s="384">
        <v>173862</v>
      </c>
      <c r="AV54" s="384">
        <f t="shared" si="8"/>
        <v>173862</v>
      </c>
      <c r="AW54" s="1" t="s">
        <v>326</v>
      </c>
    </row>
    <row r="55" spans="1:49" ht="166.5" customHeight="1">
      <c r="A55" s="94" t="s">
        <v>206</v>
      </c>
      <c r="B55" s="22"/>
      <c r="C55" s="42"/>
      <c r="D55" s="40" t="s">
        <v>272</v>
      </c>
      <c r="E55" s="12" t="s">
        <v>208</v>
      </c>
      <c r="F55" s="14"/>
      <c r="G55" s="14"/>
      <c r="H55" s="14"/>
      <c r="I55" s="14"/>
      <c r="J55" s="14"/>
      <c r="K55" s="13"/>
      <c r="L55" s="13"/>
      <c r="M55" s="13"/>
      <c r="N55" s="13"/>
      <c r="O55" s="13"/>
      <c r="P55" s="13"/>
      <c r="Q55" s="375">
        <f t="shared" si="17"/>
        <v>1048689</v>
      </c>
      <c r="R55" s="424">
        <v>1048689</v>
      </c>
      <c r="S55" s="379"/>
      <c r="T55" s="379"/>
      <c r="U55" s="375"/>
      <c r="V55" s="295">
        <f t="shared" si="18"/>
        <v>0</v>
      </c>
      <c r="W55" s="289" t="s">
        <v>211</v>
      </c>
      <c r="X55" s="267">
        <v>0</v>
      </c>
      <c r="Y55" s="267">
        <f>1013759</f>
        <v>1013759</v>
      </c>
      <c r="Z55" s="267">
        <v>8386802</v>
      </c>
      <c r="AA55" s="267">
        <v>1013759</v>
      </c>
      <c r="AB55" s="267">
        <f t="shared" si="19"/>
        <v>0</v>
      </c>
      <c r="AC55" s="379">
        <f t="shared" si="16"/>
        <v>-34930</v>
      </c>
      <c r="AD55" s="355" t="s">
        <v>294</v>
      </c>
      <c r="AE55" s="239" t="s">
        <v>223</v>
      </c>
      <c r="AF55" s="163">
        <v>1013759</v>
      </c>
      <c r="AG55" s="147"/>
      <c r="AH55" s="151"/>
      <c r="AI55" s="148"/>
      <c r="AJ55" s="182">
        <v>0</v>
      </c>
      <c r="AK55" s="182">
        <v>0</v>
      </c>
      <c r="AL55" s="393">
        <f>1013759-350573-1043</f>
        <v>662143</v>
      </c>
      <c r="AM55" s="268">
        <f>Y55-AL55-217703-1043</f>
        <v>132870</v>
      </c>
      <c r="AN55" s="268">
        <f>Y55-AL55-AM55</f>
        <v>218746</v>
      </c>
      <c r="AO55" s="209"/>
      <c r="AP55" s="202"/>
      <c r="AQ55" s="314">
        <f>AJ55+AL55+AM55+AN55</f>
        <v>1013759</v>
      </c>
      <c r="AR55" s="314">
        <f t="shared" si="20"/>
        <v>1013759</v>
      </c>
      <c r="AS55" s="383">
        <f t="shared" si="7"/>
        <v>1013759</v>
      </c>
      <c r="AT55" s="384">
        <f t="shared" si="7"/>
        <v>8386802</v>
      </c>
      <c r="AU55" s="384">
        <v>1048689</v>
      </c>
      <c r="AV55" s="384">
        <f t="shared" si="8"/>
        <v>1048689</v>
      </c>
      <c r="AW55" s="1" t="s">
        <v>326</v>
      </c>
    </row>
    <row r="56" spans="1:49" ht="82.5" customHeight="1">
      <c r="A56" s="98">
        <v>36</v>
      </c>
      <c r="B56" s="22"/>
      <c r="C56" s="42" t="s">
        <v>40</v>
      </c>
      <c r="D56" s="40" t="s">
        <v>79</v>
      </c>
      <c r="E56" s="12" t="s">
        <v>163</v>
      </c>
      <c r="F56" s="14" t="s">
        <v>10</v>
      </c>
      <c r="G56" s="14" t="s">
        <v>10</v>
      </c>
      <c r="H56" s="14" t="s">
        <v>10</v>
      </c>
      <c r="I56" s="14" t="s">
        <v>10</v>
      </c>
      <c r="J56" s="14" t="s">
        <v>10</v>
      </c>
      <c r="K56" s="13">
        <v>0</v>
      </c>
      <c r="L56" s="13">
        <v>0</v>
      </c>
      <c r="M56" s="13">
        <v>0</v>
      </c>
      <c r="N56" s="13">
        <v>0</v>
      </c>
      <c r="O56" s="13">
        <v>0</v>
      </c>
      <c r="P56" s="13">
        <f>K56-SUM(L56:O56)</f>
        <v>0</v>
      </c>
      <c r="Q56" s="375">
        <f t="shared" si="17"/>
        <v>143202</v>
      </c>
      <c r="R56" s="424">
        <v>143202</v>
      </c>
      <c r="S56" s="379"/>
      <c r="T56" s="379"/>
      <c r="U56" s="375"/>
      <c r="V56" s="295">
        <f t="shared" si="18"/>
        <v>0</v>
      </c>
      <c r="W56" s="289" t="s">
        <v>211</v>
      </c>
      <c r="X56" s="267">
        <v>0</v>
      </c>
      <c r="Y56" s="267">
        <v>137810</v>
      </c>
      <c r="Z56" s="267">
        <v>463153</v>
      </c>
      <c r="AA56" s="267">
        <v>143202</v>
      </c>
      <c r="AB56" s="267">
        <f t="shared" si="19"/>
        <v>-5392</v>
      </c>
      <c r="AC56" s="379">
        <f t="shared" si="16"/>
        <v>-5392</v>
      </c>
      <c r="AD56" s="368"/>
      <c r="AE56" s="239" t="s">
        <v>218</v>
      </c>
      <c r="AF56" s="163">
        <v>143202</v>
      </c>
      <c r="AG56" s="147"/>
      <c r="AH56" s="147"/>
      <c r="AI56" s="148"/>
      <c r="AJ56" s="268">
        <v>137810</v>
      </c>
      <c r="AK56" s="346">
        <v>463153</v>
      </c>
      <c r="AL56" s="270"/>
      <c r="AM56" s="268"/>
      <c r="AN56" s="280"/>
      <c r="AO56" s="209"/>
      <c r="AP56" s="202"/>
      <c r="AR56" s="314">
        <f t="shared" si="20"/>
        <v>0</v>
      </c>
      <c r="AS56" s="383">
        <f t="shared" si="7"/>
        <v>137810</v>
      </c>
      <c r="AT56" s="384">
        <f t="shared" si="7"/>
        <v>463153</v>
      </c>
      <c r="AU56" s="384">
        <v>143202</v>
      </c>
      <c r="AV56" s="384">
        <f t="shared" si="8"/>
        <v>5392</v>
      </c>
      <c r="AW56" s="1" t="s">
        <v>326</v>
      </c>
    </row>
    <row r="57" spans="1:49" ht="61.5" customHeight="1">
      <c r="A57" s="92">
        <v>37</v>
      </c>
      <c r="B57" s="22"/>
      <c r="C57" s="42" t="s">
        <v>7</v>
      </c>
      <c r="D57" s="40" t="s">
        <v>146</v>
      </c>
      <c r="E57" s="12" t="s">
        <v>166</v>
      </c>
      <c r="F57" s="12" t="s">
        <v>80</v>
      </c>
      <c r="G57" s="14"/>
      <c r="H57" s="12" t="s">
        <v>53</v>
      </c>
      <c r="I57" s="12" t="s">
        <v>54</v>
      </c>
      <c r="J57" s="12"/>
      <c r="K57" s="13">
        <v>3</v>
      </c>
      <c r="L57" s="13">
        <v>1</v>
      </c>
      <c r="M57" s="13"/>
      <c r="N57" s="13"/>
      <c r="O57" s="13">
        <v>1</v>
      </c>
      <c r="P57" s="13">
        <f>K57-SUM(L57:O57)</f>
        <v>1</v>
      </c>
      <c r="Q57" s="375">
        <f t="shared" si="17"/>
        <v>3286</v>
      </c>
      <c r="R57" s="424">
        <v>3286</v>
      </c>
      <c r="S57" s="379"/>
      <c r="T57" s="379"/>
      <c r="U57" s="375"/>
      <c r="V57" s="295">
        <f t="shared" si="18"/>
        <v>0</v>
      </c>
      <c r="W57" s="289" t="s">
        <v>211</v>
      </c>
      <c r="X57" s="267">
        <v>0</v>
      </c>
      <c r="Y57" s="267">
        <v>2700</v>
      </c>
      <c r="Z57" s="267">
        <v>2700</v>
      </c>
      <c r="AA57" s="267">
        <v>3286</v>
      </c>
      <c r="AB57" s="267">
        <f t="shared" si="19"/>
        <v>-586</v>
      </c>
      <c r="AC57" s="379">
        <f t="shared" si="16"/>
        <v>-586</v>
      </c>
      <c r="AD57" s="355"/>
      <c r="AE57" s="239" t="s">
        <v>220</v>
      </c>
      <c r="AF57" s="163">
        <v>3286</v>
      </c>
      <c r="AG57" s="147"/>
      <c r="AH57" s="151"/>
      <c r="AI57" s="148"/>
      <c r="AJ57" s="322">
        <v>2700</v>
      </c>
      <c r="AK57" s="322">
        <v>2700</v>
      </c>
      <c r="AL57" s="270"/>
      <c r="AM57" s="268"/>
      <c r="AN57" s="280"/>
      <c r="AO57" s="209"/>
      <c r="AP57" s="202"/>
      <c r="AR57" s="314">
        <f t="shared" si="20"/>
        <v>0</v>
      </c>
      <c r="AS57" s="383">
        <f t="shared" si="7"/>
        <v>2700</v>
      </c>
      <c r="AT57" s="384">
        <f t="shared" si="7"/>
        <v>2700</v>
      </c>
      <c r="AU57" s="384">
        <v>2700</v>
      </c>
      <c r="AV57" s="384">
        <f t="shared" si="8"/>
        <v>0</v>
      </c>
    </row>
    <row r="58" spans="1:49" ht="45" customHeight="1">
      <c r="A58" s="92">
        <v>38</v>
      </c>
      <c r="B58" s="24"/>
      <c r="C58" s="36" t="s">
        <v>47</v>
      </c>
      <c r="D58" s="40" t="s">
        <v>147</v>
      </c>
      <c r="E58" s="12" t="s">
        <v>164</v>
      </c>
      <c r="F58" s="14" t="s">
        <v>10</v>
      </c>
      <c r="G58" s="14" t="s">
        <v>10</v>
      </c>
      <c r="H58" s="14" t="s">
        <v>10</v>
      </c>
      <c r="I58" s="14" t="s">
        <v>10</v>
      </c>
      <c r="J58" s="14" t="s">
        <v>10</v>
      </c>
      <c r="K58" s="13">
        <v>0</v>
      </c>
      <c r="L58" s="13">
        <v>0</v>
      </c>
      <c r="M58" s="13">
        <v>0</v>
      </c>
      <c r="N58" s="13">
        <v>0</v>
      </c>
      <c r="O58" s="13">
        <v>0</v>
      </c>
      <c r="P58" s="13">
        <f>K58-SUM(L58:O58)</f>
        <v>0</v>
      </c>
      <c r="Q58" s="375">
        <f t="shared" si="17"/>
        <v>44320</v>
      </c>
      <c r="R58" s="424">
        <v>44320</v>
      </c>
      <c r="S58" s="379"/>
      <c r="T58" s="379"/>
      <c r="U58" s="375"/>
      <c r="V58" s="295">
        <f t="shared" si="18"/>
        <v>0</v>
      </c>
      <c r="W58" s="289" t="s">
        <v>211</v>
      </c>
      <c r="X58" s="267">
        <v>44320</v>
      </c>
      <c r="Y58" s="267">
        <v>44320</v>
      </c>
      <c r="Z58" s="267">
        <v>44320</v>
      </c>
      <c r="AA58" s="267">
        <v>44320</v>
      </c>
      <c r="AB58" s="267">
        <f t="shared" si="19"/>
        <v>0</v>
      </c>
      <c r="AC58" s="379">
        <f t="shared" si="16"/>
        <v>0</v>
      </c>
      <c r="AD58" s="358"/>
      <c r="AE58" s="239" t="s">
        <v>226</v>
      </c>
      <c r="AF58" s="163">
        <v>44320</v>
      </c>
      <c r="AG58" s="147"/>
      <c r="AH58" s="147"/>
      <c r="AI58" s="148"/>
      <c r="AJ58" s="182">
        <v>44320</v>
      </c>
      <c r="AK58" s="338">
        <v>44320</v>
      </c>
      <c r="AL58" s="270"/>
      <c r="AM58" s="268"/>
      <c r="AN58" s="280"/>
      <c r="AO58" s="209"/>
      <c r="AP58" s="202"/>
      <c r="AR58" s="314">
        <f t="shared" si="20"/>
        <v>0</v>
      </c>
      <c r="AS58" s="383">
        <f t="shared" si="7"/>
        <v>44320</v>
      </c>
      <c r="AT58" s="384">
        <f t="shared" si="7"/>
        <v>44320</v>
      </c>
      <c r="AU58" s="384">
        <v>44320</v>
      </c>
      <c r="AV58" s="384">
        <f t="shared" si="8"/>
        <v>0</v>
      </c>
      <c r="AW58" s="1" t="s">
        <v>326</v>
      </c>
    </row>
    <row r="59" spans="1:49" ht="81" customHeight="1">
      <c r="A59" s="92">
        <v>39</v>
      </c>
      <c r="B59" s="4"/>
      <c r="C59" s="36" t="s">
        <v>46</v>
      </c>
      <c r="D59" s="40" t="s">
        <v>88</v>
      </c>
      <c r="E59" s="12" t="s">
        <v>165</v>
      </c>
      <c r="F59" s="14" t="s">
        <v>10</v>
      </c>
      <c r="G59" s="14" t="s">
        <v>10</v>
      </c>
      <c r="H59" s="14" t="s">
        <v>10</v>
      </c>
      <c r="I59" s="14" t="s">
        <v>10</v>
      </c>
      <c r="J59" s="14" t="s">
        <v>10</v>
      </c>
      <c r="K59" s="13">
        <v>0</v>
      </c>
      <c r="L59" s="13">
        <v>0</v>
      </c>
      <c r="M59" s="13">
        <v>0</v>
      </c>
      <c r="N59" s="13">
        <v>0</v>
      </c>
      <c r="O59" s="13">
        <v>0</v>
      </c>
      <c r="P59" s="13">
        <f>K59-SUM(L59:O59)</f>
        <v>0</v>
      </c>
      <c r="Q59" s="375">
        <f t="shared" si="17"/>
        <v>168420</v>
      </c>
      <c r="R59" s="424">
        <v>168420</v>
      </c>
      <c r="S59" s="379"/>
      <c r="T59" s="379"/>
      <c r="U59" s="375"/>
      <c r="V59" s="295">
        <f t="shared" si="18"/>
        <v>0</v>
      </c>
      <c r="W59" s="289" t="s">
        <v>211</v>
      </c>
      <c r="X59" s="267">
        <v>0</v>
      </c>
      <c r="Y59" s="333">
        <v>148420</v>
      </c>
      <c r="Z59" s="267">
        <v>1188979</v>
      </c>
      <c r="AA59" s="333">
        <v>168420</v>
      </c>
      <c r="AB59" s="143">
        <f t="shared" si="19"/>
        <v>-20000</v>
      </c>
      <c r="AC59" s="379">
        <f t="shared" si="16"/>
        <v>-20000</v>
      </c>
      <c r="AD59" s="355" t="s">
        <v>294</v>
      </c>
      <c r="AE59" s="239" t="s">
        <v>226</v>
      </c>
      <c r="AF59" s="163">
        <v>168420</v>
      </c>
      <c r="AG59" s="147"/>
      <c r="AH59" s="147"/>
      <c r="AI59" s="148"/>
      <c r="AJ59" s="340">
        <v>148420</v>
      </c>
      <c r="AK59" s="407">
        <v>1188979</v>
      </c>
      <c r="AL59" s="270"/>
      <c r="AM59" s="268"/>
      <c r="AN59" s="280"/>
      <c r="AO59" s="209"/>
      <c r="AP59" s="202"/>
      <c r="AR59" s="314">
        <f t="shared" si="20"/>
        <v>0</v>
      </c>
      <c r="AS59" s="383">
        <f t="shared" si="7"/>
        <v>148420</v>
      </c>
      <c r="AT59" s="384">
        <f t="shared" si="7"/>
        <v>1188979</v>
      </c>
      <c r="AU59" s="384">
        <v>168420</v>
      </c>
      <c r="AV59" s="384">
        <f t="shared" si="8"/>
        <v>20000</v>
      </c>
      <c r="AW59" s="1" t="s">
        <v>326</v>
      </c>
    </row>
    <row r="60" spans="1:49" ht="81" customHeight="1">
      <c r="A60" s="98" t="s">
        <v>275</v>
      </c>
      <c r="B60" s="4" t="s">
        <v>1</v>
      </c>
      <c r="C60" s="43">
        <v>54</v>
      </c>
      <c r="D60" s="40" t="s">
        <v>271</v>
      </c>
      <c r="E60" s="12" t="s">
        <v>5</v>
      </c>
      <c r="F60" s="12" t="s">
        <v>87</v>
      </c>
      <c r="G60" s="14">
        <v>276</v>
      </c>
      <c r="H60" s="12" t="s">
        <v>89</v>
      </c>
      <c r="I60" s="12"/>
      <c r="J60" s="12"/>
      <c r="K60" s="13">
        <v>3</v>
      </c>
      <c r="L60" s="13">
        <v>1</v>
      </c>
      <c r="M60" s="13"/>
      <c r="N60" s="13"/>
      <c r="O60" s="13">
        <v>1</v>
      </c>
      <c r="P60" s="13">
        <f>K60-SUM(L60:O60)</f>
        <v>1</v>
      </c>
      <c r="Q60" s="375">
        <f t="shared" si="17"/>
        <v>420000</v>
      </c>
      <c r="R60" s="424">
        <v>420000</v>
      </c>
      <c r="S60" s="379"/>
      <c r="T60" s="379"/>
      <c r="U60" s="375"/>
      <c r="V60" s="295">
        <f t="shared" si="18"/>
        <v>0</v>
      </c>
      <c r="W60" s="289" t="s">
        <v>211</v>
      </c>
      <c r="X60" s="267">
        <v>0</v>
      </c>
      <c r="Y60" s="260">
        <v>420000</v>
      </c>
      <c r="Z60" s="267">
        <v>8302736</v>
      </c>
      <c r="AA60" s="260">
        <v>420000</v>
      </c>
      <c r="AB60" s="313">
        <f t="shared" si="19"/>
        <v>0</v>
      </c>
      <c r="AC60" s="379">
        <f t="shared" si="16"/>
        <v>0</v>
      </c>
      <c r="AD60" s="358"/>
      <c r="AE60" s="239" t="s">
        <v>226</v>
      </c>
      <c r="AF60" s="163">
        <v>420000</v>
      </c>
      <c r="AG60" s="147"/>
      <c r="AH60" s="147"/>
      <c r="AI60" s="148"/>
      <c r="AJ60" s="346">
        <v>420000</v>
      </c>
      <c r="AK60" s="408">
        <v>8302736</v>
      </c>
      <c r="AL60" s="270"/>
      <c r="AM60" s="341"/>
      <c r="AN60" s="280"/>
      <c r="AO60" s="209"/>
      <c r="AP60" s="202"/>
      <c r="AR60" s="314">
        <f t="shared" si="20"/>
        <v>0</v>
      </c>
      <c r="AS60" s="383">
        <f t="shared" si="7"/>
        <v>420000</v>
      </c>
      <c r="AT60" s="384">
        <f t="shared" si="7"/>
        <v>8302736</v>
      </c>
      <c r="AU60" s="384">
        <v>420000</v>
      </c>
      <c r="AV60" s="384">
        <f t="shared" si="8"/>
        <v>0</v>
      </c>
      <c r="AW60" s="1" t="s">
        <v>327</v>
      </c>
    </row>
    <row r="61" spans="1:49" ht="68.25" customHeight="1">
      <c r="A61" s="92" t="s">
        <v>276</v>
      </c>
      <c r="B61" s="4"/>
      <c r="C61" s="43"/>
      <c r="D61" s="40" t="s">
        <v>241</v>
      </c>
      <c r="E61" s="12"/>
      <c r="F61" s="12"/>
      <c r="G61" s="14"/>
      <c r="H61" s="12"/>
      <c r="I61" s="12"/>
      <c r="J61" s="12"/>
      <c r="K61" s="13"/>
      <c r="L61" s="13"/>
      <c r="M61" s="13"/>
      <c r="N61" s="13"/>
      <c r="O61" s="13"/>
      <c r="P61" s="13"/>
      <c r="Q61" s="375">
        <f t="shared" si="17"/>
        <v>159000</v>
      </c>
      <c r="R61" s="424">
        <v>159000</v>
      </c>
      <c r="S61" s="379"/>
      <c r="T61" s="379"/>
      <c r="U61" s="375"/>
      <c r="V61" s="295">
        <f t="shared" si="18"/>
        <v>0</v>
      </c>
      <c r="W61" s="289" t="s">
        <v>211</v>
      </c>
      <c r="X61" s="267"/>
      <c r="Y61" s="379">
        <v>159000</v>
      </c>
      <c r="Z61" s="267">
        <v>159000</v>
      </c>
      <c r="AA61" s="379">
        <v>159000</v>
      </c>
      <c r="AB61" s="379">
        <f t="shared" si="19"/>
        <v>0</v>
      </c>
      <c r="AC61" s="379">
        <f t="shared" si="16"/>
        <v>0</v>
      </c>
      <c r="AD61" s="358"/>
      <c r="AE61" s="239" t="s">
        <v>226</v>
      </c>
      <c r="AF61" s="163"/>
      <c r="AG61" s="147"/>
      <c r="AH61" s="147"/>
      <c r="AI61" s="148">
        <v>159000</v>
      </c>
      <c r="AJ61" s="182"/>
      <c r="AK61" s="338">
        <v>0</v>
      </c>
      <c r="AL61" s="270">
        <v>159000</v>
      </c>
      <c r="AM61" s="379"/>
      <c r="AN61" s="342"/>
      <c r="AO61" s="209"/>
      <c r="AP61" s="202"/>
      <c r="AR61" s="314">
        <f t="shared" si="20"/>
        <v>159000</v>
      </c>
      <c r="AS61" s="383">
        <f t="shared" si="7"/>
        <v>159000</v>
      </c>
      <c r="AT61" s="384">
        <f t="shared" si="7"/>
        <v>159000</v>
      </c>
      <c r="AU61" s="384">
        <v>159000</v>
      </c>
      <c r="AV61" s="384">
        <f t="shared" si="8"/>
        <v>159000</v>
      </c>
      <c r="AW61" s="1" t="s">
        <v>327</v>
      </c>
    </row>
    <row r="62" spans="1:49" ht="69.75" customHeight="1">
      <c r="A62" s="593" t="s">
        <v>325</v>
      </c>
      <c r="B62" s="4"/>
      <c r="C62" s="43"/>
      <c r="D62" s="40" t="s">
        <v>240</v>
      </c>
      <c r="E62" s="12"/>
      <c r="F62" s="12"/>
      <c r="G62" s="14"/>
      <c r="H62" s="12"/>
      <c r="I62" s="12"/>
      <c r="J62" s="12"/>
      <c r="K62" s="13"/>
      <c r="L62" s="13"/>
      <c r="M62" s="13"/>
      <c r="N62" s="13"/>
      <c r="O62" s="13"/>
      <c r="P62" s="13"/>
      <c r="Q62" s="375">
        <f t="shared" si="17"/>
        <v>34874</v>
      </c>
      <c r="R62" s="424">
        <v>34874</v>
      </c>
      <c r="S62" s="379"/>
      <c r="T62" s="379"/>
      <c r="U62" s="375"/>
      <c r="V62" s="295">
        <f t="shared" si="18"/>
        <v>0</v>
      </c>
      <c r="W62" s="289" t="s">
        <v>227</v>
      </c>
      <c r="X62" s="267"/>
      <c r="Y62" s="130">
        <v>25000</v>
      </c>
      <c r="Z62" s="267">
        <v>25000</v>
      </c>
      <c r="AA62" s="379">
        <v>34874</v>
      </c>
      <c r="AB62" s="379">
        <f t="shared" si="19"/>
        <v>-9874</v>
      </c>
      <c r="AC62" s="379">
        <f t="shared" si="16"/>
        <v>-9874</v>
      </c>
      <c r="AD62" s="359" t="s">
        <v>295</v>
      </c>
      <c r="AE62" s="239" t="s">
        <v>226</v>
      </c>
      <c r="AF62" s="163"/>
      <c r="AG62" s="147"/>
      <c r="AH62" s="147"/>
      <c r="AI62" s="148">
        <v>34874</v>
      </c>
      <c r="AJ62" s="308">
        <v>25000</v>
      </c>
      <c r="AK62" s="338">
        <v>25000</v>
      </c>
      <c r="AL62" s="270"/>
      <c r="AM62" s="268"/>
      <c r="AN62" s="268"/>
      <c r="AO62" s="209"/>
      <c r="AP62" s="308"/>
      <c r="AR62" s="314">
        <f t="shared" si="20"/>
        <v>0</v>
      </c>
      <c r="AS62" s="383">
        <f t="shared" si="7"/>
        <v>25000</v>
      </c>
      <c r="AT62" s="384">
        <f t="shared" si="7"/>
        <v>25000</v>
      </c>
      <c r="AU62" s="384">
        <v>0</v>
      </c>
      <c r="AV62" s="384">
        <v>0</v>
      </c>
      <c r="AW62" s="1" t="s">
        <v>327</v>
      </c>
    </row>
    <row r="63" spans="1:49" ht="81" customHeight="1">
      <c r="A63" s="98">
        <v>41</v>
      </c>
      <c r="B63" s="4"/>
      <c r="C63" s="36" t="s">
        <v>41</v>
      </c>
      <c r="D63" s="40" t="s">
        <v>81</v>
      </c>
      <c r="E63" s="12" t="s">
        <v>162</v>
      </c>
      <c r="F63" s="14" t="s">
        <v>10</v>
      </c>
      <c r="G63" s="14" t="s">
        <v>10</v>
      </c>
      <c r="H63" s="14" t="s">
        <v>10</v>
      </c>
      <c r="I63" s="14" t="s">
        <v>10</v>
      </c>
      <c r="J63" s="14" t="s">
        <v>10</v>
      </c>
      <c r="K63" s="13">
        <v>0</v>
      </c>
      <c r="L63" s="13">
        <v>0</v>
      </c>
      <c r="M63" s="13">
        <v>0</v>
      </c>
      <c r="N63" s="13">
        <v>0</v>
      </c>
      <c r="O63" s="13">
        <v>0</v>
      </c>
      <c r="P63" s="13">
        <f>K63-SUM(L63:O63)</f>
        <v>0</v>
      </c>
      <c r="Q63" s="375">
        <f t="shared" si="17"/>
        <v>148685</v>
      </c>
      <c r="R63" s="424">
        <v>148685</v>
      </c>
      <c r="S63" s="379"/>
      <c r="T63" s="379"/>
      <c r="U63" s="375"/>
      <c r="V63" s="295">
        <f t="shared" si="18"/>
        <v>0</v>
      </c>
      <c r="W63" s="289" t="s">
        <v>211</v>
      </c>
      <c r="X63" s="267">
        <v>0</v>
      </c>
      <c r="Y63" s="312">
        <v>109619</v>
      </c>
      <c r="Z63" s="267">
        <v>272068</v>
      </c>
      <c r="AA63" s="334">
        <v>148685</v>
      </c>
      <c r="AB63" s="261">
        <f t="shared" si="19"/>
        <v>-39066</v>
      </c>
      <c r="AC63" s="379">
        <f t="shared" si="16"/>
        <v>-39066</v>
      </c>
      <c r="AD63" s="358" t="s">
        <v>294</v>
      </c>
      <c r="AE63" s="239" t="s">
        <v>218</v>
      </c>
      <c r="AF63" s="163">
        <v>148685</v>
      </c>
      <c r="AG63" s="147"/>
      <c r="AH63" s="147"/>
      <c r="AI63" s="148"/>
      <c r="AJ63" s="130">
        <v>109619</v>
      </c>
      <c r="AK63" s="409">
        <v>272068</v>
      </c>
      <c r="AL63" s="270"/>
      <c r="AM63" s="268"/>
      <c r="AN63" s="280"/>
      <c r="AO63" s="209"/>
      <c r="AP63" s="280"/>
      <c r="AR63" s="314">
        <f t="shared" si="20"/>
        <v>0</v>
      </c>
      <c r="AS63" s="383">
        <f t="shared" si="7"/>
        <v>109619</v>
      </c>
      <c r="AT63" s="384">
        <f t="shared" si="7"/>
        <v>272068</v>
      </c>
      <c r="AU63" s="384">
        <v>148685</v>
      </c>
      <c r="AV63" s="384">
        <f t="shared" si="8"/>
        <v>39066</v>
      </c>
      <c r="AW63" s="1" t="s">
        <v>326</v>
      </c>
    </row>
    <row r="64" spans="1:49" ht="112.5" customHeight="1">
      <c r="A64" s="94" t="s">
        <v>278</v>
      </c>
      <c r="B64" s="22"/>
      <c r="C64" s="42" t="s">
        <v>43</v>
      </c>
      <c r="D64" s="40" t="s">
        <v>273</v>
      </c>
      <c r="E64" s="12" t="s">
        <v>195</v>
      </c>
      <c r="F64" s="14" t="s">
        <v>10</v>
      </c>
      <c r="G64" s="14" t="s">
        <v>10</v>
      </c>
      <c r="H64" s="14" t="s">
        <v>10</v>
      </c>
      <c r="I64" s="14" t="s">
        <v>10</v>
      </c>
      <c r="J64" s="14" t="s">
        <v>10</v>
      </c>
      <c r="K64" s="13">
        <v>0</v>
      </c>
      <c r="L64" s="13">
        <v>0</v>
      </c>
      <c r="M64" s="13">
        <v>0</v>
      </c>
      <c r="N64" s="13">
        <v>0</v>
      </c>
      <c r="O64" s="13">
        <v>0</v>
      </c>
      <c r="P64" s="13">
        <f>K64-SUM(L64:O64)</f>
        <v>0</v>
      </c>
      <c r="Q64" s="447">
        <f t="shared" si="17"/>
        <v>36007</v>
      </c>
      <c r="R64" s="448">
        <v>36007</v>
      </c>
      <c r="S64" s="379">
        <v>0</v>
      </c>
      <c r="T64" s="379"/>
      <c r="U64" s="375"/>
      <c r="V64" s="295">
        <f t="shared" si="18"/>
        <v>0</v>
      </c>
      <c r="W64" s="289" t="s">
        <v>211</v>
      </c>
      <c r="X64" s="267">
        <v>36007</v>
      </c>
      <c r="Y64" s="267">
        <v>36007</v>
      </c>
      <c r="Z64" s="267">
        <v>36407</v>
      </c>
      <c r="AA64" s="267">
        <v>36007</v>
      </c>
      <c r="AB64" s="267">
        <f t="shared" si="19"/>
        <v>0</v>
      </c>
      <c r="AC64" s="379">
        <f t="shared" si="16"/>
        <v>0</v>
      </c>
      <c r="AD64" s="369"/>
      <c r="AE64" s="239" t="s">
        <v>223</v>
      </c>
      <c r="AF64" s="163">
        <v>36007</v>
      </c>
      <c r="AG64" s="147"/>
      <c r="AH64" s="151"/>
      <c r="AI64" s="148"/>
      <c r="AJ64" s="276">
        <v>18097</v>
      </c>
      <c r="AK64" s="266">
        <v>18097</v>
      </c>
      <c r="AL64" s="397">
        <v>17910</v>
      </c>
      <c r="AM64" s="268"/>
      <c r="AN64" s="280"/>
      <c r="AO64" s="350"/>
      <c r="AP64" s="202"/>
      <c r="AQ64" s="314">
        <f>AJ64+AL64+AM64</f>
        <v>36007</v>
      </c>
      <c r="AR64" s="314">
        <f t="shared" si="20"/>
        <v>17910</v>
      </c>
      <c r="AS64" s="383">
        <f t="shared" si="7"/>
        <v>36007</v>
      </c>
      <c r="AT64" s="384">
        <f t="shared" si="7"/>
        <v>36407</v>
      </c>
      <c r="AU64" s="384">
        <v>36007</v>
      </c>
      <c r="AV64" s="384">
        <f t="shared" si="8"/>
        <v>17910</v>
      </c>
      <c r="AW64" s="1" t="s">
        <v>326</v>
      </c>
    </row>
    <row r="65" spans="1:49" ht="80.25" customHeight="1">
      <c r="A65" s="95" t="s">
        <v>279</v>
      </c>
      <c r="B65" s="22"/>
      <c r="C65" s="137"/>
      <c r="D65" s="84"/>
      <c r="E65" s="44" t="s">
        <v>194</v>
      </c>
      <c r="F65" s="331"/>
      <c r="G65" s="331"/>
      <c r="H65" s="331"/>
      <c r="I65" s="331"/>
      <c r="J65" s="331"/>
      <c r="K65" s="332"/>
      <c r="L65" s="332"/>
      <c r="M65" s="332"/>
      <c r="N65" s="332"/>
      <c r="O65" s="332"/>
      <c r="P65" s="332"/>
      <c r="Q65" s="375">
        <f t="shared" si="17"/>
        <v>13833</v>
      </c>
      <c r="R65" s="424">
        <v>1780</v>
      </c>
      <c r="S65" s="379">
        <v>12053</v>
      </c>
      <c r="T65" s="379">
        <v>12053</v>
      </c>
      <c r="U65" s="381">
        <v>12053</v>
      </c>
      <c r="V65" s="295">
        <f t="shared" si="18"/>
        <v>0</v>
      </c>
      <c r="W65" s="293" t="s">
        <v>211</v>
      </c>
      <c r="X65" s="309">
        <v>1780</v>
      </c>
      <c r="Y65" s="309">
        <v>1780</v>
      </c>
      <c r="Z65" s="267">
        <v>1780</v>
      </c>
      <c r="AA65" s="309">
        <v>1780</v>
      </c>
      <c r="AB65" s="309">
        <f t="shared" si="19"/>
        <v>0</v>
      </c>
      <c r="AC65" s="128">
        <f t="shared" si="16"/>
        <v>0</v>
      </c>
      <c r="AD65" s="370"/>
      <c r="AE65" s="244" t="s">
        <v>223</v>
      </c>
      <c r="AF65" s="335">
        <v>1780</v>
      </c>
      <c r="AG65" s="161"/>
      <c r="AH65" s="166"/>
      <c r="AI65" s="321"/>
      <c r="AJ65" s="339">
        <v>0</v>
      </c>
      <c r="AK65" s="309">
        <v>0</v>
      </c>
      <c r="AL65" s="399">
        <v>1780</v>
      </c>
      <c r="AM65" s="277"/>
      <c r="AN65" s="198"/>
      <c r="AO65" s="323"/>
      <c r="AP65" s="198"/>
      <c r="AR65" s="314">
        <f t="shared" si="20"/>
        <v>1780</v>
      </c>
      <c r="AS65" s="383">
        <f t="shared" si="7"/>
        <v>13833</v>
      </c>
      <c r="AT65" s="384">
        <f t="shared" si="7"/>
        <v>13833</v>
      </c>
      <c r="AU65" s="384">
        <v>1780</v>
      </c>
      <c r="AV65" s="384">
        <f t="shared" si="8"/>
        <v>1780</v>
      </c>
    </row>
    <row r="66" spans="1:49" ht="84.75" customHeight="1">
      <c r="A66" s="94">
        <v>43</v>
      </c>
      <c r="B66" s="4"/>
      <c r="C66" s="43">
        <v>54</v>
      </c>
      <c r="D66" s="40" t="s">
        <v>101</v>
      </c>
      <c r="E66" s="12" t="s">
        <v>111</v>
      </c>
      <c r="F66" s="12" t="s">
        <v>60</v>
      </c>
      <c r="G66" s="14">
        <v>1</v>
      </c>
      <c r="H66" s="12" t="s">
        <v>60</v>
      </c>
      <c r="I66" s="12"/>
      <c r="J66" s="12"/>
      <c r="K66" s="13">
        <v>5</v>
      </c>
      <c r="L66" s="13">
        <v>1</v>
      </c>
      <c r="M66" s="13">
        <v>1</v>
      </c>
      <c r="N66" s="13">
        <v>1</v>
      </c>
      <c r="O66" s="13">
        <v>1</v>
      </c>
      <c r="P66" s="13">
        <f>K66-SUM(L66:O66)</f>
        <v>1</v>
      </c>
      <c r="Q66" s="375">
        <f t="shared" si="17"/>
        <v>6528</v>
      </c>
      <c r="R66" s="424">
        <v>6528</v>
      </c>
      <c r="S66" s="379"/>
      <c r="T66" s="379"/>
      <c r="U66" s="375"/>
      <c r="V66" s="295">
        <f t="shared" si="18"/>
        <v>0</v>
      </c>
      <c r="W66" s="289" t="s">
        <v>174</v>
      </c>
      <c r="X66" s="267">
        <v>0</v>
      </c>
      <c r="Y66" s="130">
        <v>5400</v>
      </c>
      <c r="Z66" s="267">
        <v>5400</v>
      </c>
      <c r="AA66" s="267">
        <v>6528</v>
      </c>
      <c r="AB66" s="267">
        <f t="shared" si="19"/>
        <v>-1128</v>
      </c>
      <c r="AC66" s="379">
        <f t="shared" si="16"/>
        <v>-1128</v>
      </c>
      <c r="AD66" s="358" t="s">
        <v>296</v>
      </c>
      <c r="AE66" s="239" t="s">
        <v>226</v>
      </c>
      <c r="AF66" s="153"/>
      <c r="AG66" s="147"/>
      <c r="AH66" s="147"/>
      <c r="AI66" s="162">
        <v>6528</v>
      </c>
      <c r="AJ66" s="266">
        <v>5400</v>
      </c>
      <c r="AK66" s="338">
        <v>5400</v>
      </c>
      <c r="AL66" s="347"/>
      <c r="AM66" s="280"/>
      <c r="AN66" s="280"/>
      <c r="AO66" s="351"/>
      <c r="AP66" s="343"/>
      <c r="AR66" s="314">
        <f t="shared" si="20"/>
        <v>0</v>
      </c>
      <c r="AS66" s="383">
        <f t="shared" si="7"/>
        <v>5400</v>
      </c>
      <c r="AT66" s="384">
        <f t="shared" si="7"/>
        <v>5400</v>
      </c>
      <c r="AU66" s="384">
        <v>5400</v>
      </c>
      <c r="AV66" s="384">
        <f t="shared" si="8"/>
        <v>0</v>
      </c>
      <c r="AW66" s="1" t="s">
        <v>327</v>
      </c>
    </row>
    <row r="67" spans="1:49" ht="55.5" customHeight="1">
      <c r="A67" s="94">
        <v>44</v>
      </c>
      <c r="B67" s="57"/>
      <c r="C67" s="330">
        <v>54</v>
      </c>
      <c r="D67" s="78" t="s">
        <v>102</v>
      </c>
      <c r="E67" s="79" t="s">
        <v>112</v>
      </c>
      <c r="F67" s="62" t="s">
        <v>60</v>
      </c>
      <c r="G67" s="65">
        <v>1</v>
      </c>
      <c r="H67" s="62" t="s">
        <v>60</v>
      </c>
      <c r="I67" s="62"/>
      <c r="J67" s="62"/>
      <c r="K67" s="66">
        <v>1</v>
      </c>
      <c r="L67" s="66">
        <v>1</v>
      </c>
      <c r="M67" s="66"/>
      <c r="N67" s="66"/>
      <c r="O67" s="66"/>
      <c r="P67" s="66">
        <f>K67-SUM(L67:O67)</f>
        <v>0</v>
      </c>
      <c r="Q67" s="375">
        <f t="shared" si="17"/>
        <v>70502</v>
      </c>
      <c r="R67" s="424">
        <v>70502</v>
      </c>
      <c r="S67" s="379"/>
      <c r="T67" s="379"/>
      <c r="U67" s="375"/>
      <c r="V67" s="295">
        <f t="shared" si="18"/>
        <v>0</v>
      </c>
      <c r="W67" s="289" t="s">
        <v>213</v>
      </c>
      <c r="X67" s="267">
        <v>70484</v>
      </c>
      <c r="Y67" s="267">
        <v>70484</v>
      </c>
      <c r="Z67" s="267">
        <v>70484</v>
      </c>
      <c r="AA67" s="267">
        <v>70484</v>
      </c>
      <c r="AB67" s="267">
        <f t="shared" si="19"/>
        <v>0</v>
      </c>
      <c r="AC67" s="379">
        <f t="shared" si="16"/>
        <v>-18</v>
      </c>
      <c r="AD67" s="356"/>
      <c r="AE67" s="180" t="s">
        <v>226</v>
      </c>
      <c r="AF67" s="153"/>
      <c r="AG67" s="336"/>
      <c r="AH67" s="147"/>
      <c r="AI67" s="337">
        <v>70484</v>
      </c>
      <c r="AJ67" s="186">
        <v>70484</v>
      </c>
      <c r="AK67" s="338">
        <v>70484</v>
      </c>
      <c r="AL67" s="348"/>
      <c r="AM67" s="270"/>
      <c r="AN67" s="195"/>
      <c r="AO67" s="209"/>
      <c r="AP67" s="202"/>
      <c r="AR67" s="314">
        <f t="shared" si="20"/>
        <v>0</v>
      </c>
      <c r="AS67" s="383">
        <f t="shared" si="7"/>
        <v>70484</v>
      </c>
      <c r="AT67" s="384">
        <f t="shared" si="7"/>
        <v>70484</v>
      </c>
      <c r="AU67" s="384">
        <v>70484</v>
      </c>
      <c r="AV67" s="384">
        <f t="shared" si="8"/>
        <v>0</v>
      </c>
    </row>
    <row r="68" spans="1:49" ht="106.5" customHeight="1">
      <c r="A68" s="90">
        <v>45</v>
      </c>
      <c r="B68" s="6"/>
      <c r="C68" s="329" t="s">
        <v>7</v>
      </c>
      <c r="D68" s="56" t="s">
        <v>99</v>
      </c>
      <c r="E68" s="47" t="s">
        <v>196</v>
      </c>
      <c r="F68" s="125" t="s">
        <v>171</v>
      </c>
      <c r="G68" s="131">
        <v>5</v>
      </c>
      <c r="H68" s="125" t="s">
        <v>110</v>
      </c>
      <c r="I68" s="125"/>
      <c r="J68" s="125"/>
      <c r="K68" s="132">
        <v>1</v>
      </c>
      <c r="L68" s="132">
        <v>1</v>
      </c>
      <c r="M68" s="132"/>
      <c r="N68" s="132"/>
      <c r="O68" s="132"/>
      <c r="P68" s="132">
        <v>0</v>
      </c>
      <c r="Q68" s="375">
        <f t="shared" si="17"/>
        <v>83411</v>
      </c>
      <c r="R68" s="424">
        <v>83411</v>
      </c>
      <c r="S68" s="379"/>
      <c r="T68" s="379"/>
      <c r="U68" s="375"/>
      <c r="V68" s="295">
        <f t="shared" si="18"/>
        <v>0</v>
      </c>
      <c r="W68" s="289" t="s">
        <v>227</v>
      </c>
      <c r="X68" s="267">
        <v>0</v>
      </c>
      <c r="Y68" s="130">
        <v>40000</v>
      </c>
      <c r="Z68" s="267">
        <v>48752</v>
      </c>
      <c r="AA68" s="267">
        <v>83411</v>
      </c>
      <c r="AB68" s="267">
        <f t="shared" si="19"/>
        <v>-43411</v>
      </c>
      <c r="AC68" s="379">
        <f t="shared" si="16"/>
        <v>-43411</v>
      </c>
      <c r="AD68" s="368" t="s">
        <v>297</v>
      </c>
      <c r="AE68" s="238" t="s">
        <v>218</v>
      </c>
      <c r="AF68" s="153"/>
      <c r="AG68" s="147"/>
      <c r="AH68" s="147"/>
      <c r="AI68" s="162">
        <v>83411</v>
      </c>
      <c r="AJ68" s="338">
        <v>40000</v>
      </c>
      <c r="AK68" s="346">
        <v>48752</v>
      </c>
      <c r="AL68" s="270"/>
      <c r="AM68" s="268"/>
      <c r="AN68" s="268"/>
      <c r="AO68" s="208"/>
      <c r="AP68" s="296"/>
      <c r="AR68" s="314">
        <f t="shared" si="20"/>
        <v>0</v>
      </c>
      <c r="AS68" s="383">
        <f t="shared" si="7"/>
        <v>40000</v>
      </c>
      <c r="AT68" s="384">
        <f t="shared" si="7"/>
        <v>48752</v>
      </c>
      <c r="AU68" s="384">
        <v>40000</v>
      </c>
      <c r="AV68" s="384">
        <f t="shared" si="8"/>
        <v>0</v>
      </c>
      <c r="AW68" s="1" t="s">
        <v>327</v>
      </c>
    </row>
    <row r="69" spans="1:49" ht="105.75" customHeight="1">
      <c r="A69" s="98">
        <v>46</v>
      </c>
      <c r="B69" s="6"/>
      <c r="C69" s="329" t="s">
        <v>7</v>
      </c>
      <c r="D69" s="56" t="s">
        <v>144</v>
      </c>
      <c r="E69" s="47" t="s">
        <v>109</v>
      </c>
      <c r="F69" s="125" t="s">
        <v>60</v>
      </c>
      <c r="G69" s="131" t="s">
        <v>60</v>
      </c>
      <c r="H69" s="125"/>
      <c r="I69" s="125"/>
      <c r="J69" s="125"/>
      <c r="K69" s="132">
        <v>2</v>
      </c>
      <c r="L69" s="132">
        <v>1</v>
      </c>
      <c r="M69" s="132"/>
      <c r="N69" s="132"/>
      <c r="O69" s="132"/>
      <c r="P69" s="132">
        <v>1</v>
      </c>
      <c r="Q69" s="375">
        <f t="shared" si="17"/>
        <v>12896</v>
      </c>
      <c r="R69" s="424">
        <v>12896</v>
      </c>
      <c r="S69" s="379"/>
      <c r="T69" s="379"/>
      <c r="U69" s="375"/>
      <c r="V69" s="295">
        <f t="shared" si="18"/>
        <v>0</v>
      </c>
      <c r="W69" s="289" t="s">
        <v>213</v>
      </c>
      <c r="X69" s="142">
        <v>12896</v>
      </c>
      <c r="Y69" s="142">
        <v>12896</v>
      </c>
      <c r="Z69" s="267">
        <v>12896</v>
      </c>
      <c r="AA69" s="142">
        <v>12896</v>
      </c>
      <c r="AB69" s="262">
        <f t="shared" si="19"/>
        <v>0</v>
      </c>
      <c r="AC69" s="379">
        <f t="shared" si="16"/>
        <v>0</v>
      </c>
      <c r="AD69" s="368"/>
      <c r="AE69" s="238" t="s">
        <v>218</v>
      </c>
      <c r="AF69" s="153"/>
      <c r="AG69" s="344">
        <v>12896</v>
      </c>
      <c r="AH69" s="147"/>
      <c r="AI69" s="345"/>
      <c r="AJ69" s="186">
        <v>12896</v>
      </c>
      <c r="AK69" s="410">
        <v>12896</v>
      </c>
      <c r="AL69" s="270"/>
      <c r="AM69" s="280"/>
      <c r="AN69" s="349"/>
      <c r="AO69" s="209"/>
      <c r="AP69" s="202"/>
      <c r="AR69" s="314">
        <f t="shared" si="20"/>
        <v>0</v>
      </c>
      <c r="AS69" s="383">
        <f t="shared" si="7"/>
        <v>12896</v>
      </c>
      <c r="AT69" s="384">
        <f t="shared" si="7"/>
        <v>12896</v>
      </c>
      <c r="AU69" s="384">
        <v>12896</v>
      </c>
      <c r="AV69" s="384">
        <f t="shared" si="8"/>
        <v>0</v>
      </c>
    </row>
    <row r="70" spans="1:49" ht="72.75" customHeight="1">
      <c r="A70" s="94">
        <v>47</v>
      </c>
      <c r="B70" s="4" t="s">
        <v>1</v>
      </c>
      <c r="C70" s="43">
        <v>27</v>
      </c>
      <c r="D70" s="40" t="s">
        <v>100</v>
      </c>
      <c r="E70" s="12" t="s">
        <v>172</v>
      </c>
      <c r="F70" s="8" t="s">
        <v>60</v>
      </c>
      <c r="G70" s="9" t="s">
        <v>60</v>
      </c>
      <c r="H70" s="8"/>
      <c r="I70" s="8"/>
      <c r="J70" s="8"/>
      <c r="K70" s="10">
        <v>5</v>
      </c>
      <c r="L70" s="10">
        <v>1</v>
      </c>
      <c r="M70" s="10">
        <v>1</v>
      </c>
      <c r="N70" s="10">
        <v>1</v>
      </c>
      <c r="O70" s="10">
        <v>1</v>
      </c>
      <c r="P70" s="10">
        <v>1</v>
      </c>
      <c r="Q70" s="375">
        <f t="shared" si="17"/>
        <v>607</v>
      </c>
      <c r="R70" s="424">
        <v>607</v>
      </c>
      <c r="S70" s="379"/>
      <c r="T70" s="379"/>
      <c r="U70" s="375"/>
      <c r="V70" s="295">
        <f t="shared" si="18"/>
        <v>0</v>
      </c>
      <c r="W70" s="289" t="s">
        <v>211</v>
      </c>
      <c r="X70" s="267">
        <v>124</v>
      </c>
      <c r="Y70" s="267">
        <v>607</v>
      </c>
      <c r="Z70" s="267">
        <v>607</v>
      </c>
      <c r="AA70" s="267">
        <v>607</v>
      </c>
      <c r="AB70" s="267">
        <f t="shared" si="19"/>
        <v>0</v>
      </c>
      <c r="AC70" s="379">
        <f t="shared" si="16"/>
        <v>0</v>
      </c>
      <c r="AD70" s="358"/>
      <c r="AE70" s="239" t="s">
        <v>218</v>
      </c>
      <c r="AF70" s="163">
        <v>607</v>
      </c>
      <c r="AG70" s="147"/>
      <c r="AH70" s="147"/>
      <c r="AI70" s="148"/>
      <c r="AJ70" s="182">
        <v>607</v>
      </c>
      <c r="AK70" s="346">
        <v>607</v>
      </c>
      <c r="AL70" s="270"/>
      <c r="AM70" s="268"/>
      <c r="AN70" s="280"/>
      <c r="AO70" s="209"/>
      <c r="AP70" s="202"/>
      <c r="AR70" s="314">
        <f t="shared" si="20"/>
        <v>0</v>
      </c>
      <c r="AS70" s="383">
        <f t="shared" si="7"/>
        <v>607</v>
      </c>
      <c r="AT70" s="384">
        <f t="shared" si="7"/>
        <v>607</v>
      </c>
      <c r="AU70" s="384">
        <v>607</v>
      </c>
      <c r="AV70" s="384">
        <f>AU70-AJ70</f>
        <v>0</v>
      </c>
    </row>
    <row r="71" spans="1:49" ht="60" customHeight="1">
      <c r="A71" s="92">
        <v>48</v>
      </c>
      <c r="B71" s="4"/>
      <c r="C71" s="36" t="s">
        <v>8</v>
      </c>
      <c r="D71" s="40" t="s">
        <v>104</v>
      </c>
      <c r="E71" s="12" t="s">
        <v>113</v>
      </c>
      <c r="F71" s="138" t="s">
        <v>121</v>
      </c>
      <c r="G71" s="51">
        <v>1</v>
      </c>
      <c r="H71" s="138" t="s">
        <v>121</v>
      </c>
      <c r="I71" s="50"/>
      <c r="J71" s="50"/>
      <c r="K71" s="52">
        <v>4</v>
      </c>
      <c r="L71" s="52">
        <v>1</v>
      </c>
      <c r="M71" s="53"/>
      <c r="N71" s="52">
        <v>1</v>
      </c>
      <c r="O71" s="53">
        <v>1</v>
      </c>
      <c r="P71" s="53">
        <v>1</v>
      </c>
      <c r="Q71" s="375">
        <f t="shared" si="17"/>
        <v>15493</v>
      </c>
      <c r="R71" s="424">
        <v>15493</v>
      </c>
      <c r="S71" s="379"/>
      <c r="T71" s="379"/>
      <c r="U71" s="375"/>
      <c r="V71" s="295">
        <f t="shared" si="18"/>
        <v>0</v>
      </c>
      <c r="W71" s="289" t="s">
        <v>213</v>
      </c>
      <c r="X71" s="120">
        <v>15074</v>
      </c>
      <c r="Y71" s="130">
        <v>15074</v>
      </c>
      <c r="Z71" s="267">
        <v>15074</v>
      </c>
      <c r="AA71" s="120">
        <v>15074</v>
      </c>
      <c r="AB71" s="120">
        <f t="shared" si="19"/>
        <v>0</v>
      </c>
      <c r="AC71" s="120">
        <f t="shared" si="16"/>
        <v>-419</v>
      </c>
      <c r="AD71" s="371"/>
      <c r="AE71" s="243" t="s">
        <v>219</v>
      </c>
      <c r="AF71" s="158"/>
      <c r="AG71" s="150"/>
      <c r="AH71" s="159"/>
      <c r="AI71" s="177">
        <v>15074</v>
      </c>
      <c r="AJ71" s="282">
        <v>15074</v>
      </c>
      <c r="AK71" s="338">
        <v>15074</v>
      </c>
      <c r="AL71" s="270"/>
      <c r="AM71" s="280"/>
      <c r="AN71" s="264"/>
      <c r="AO71" s="209"/>
      <c r="AP71" s="280"/>
      <c r="AR71" s="314">
        <f t="shared" si="20"/>
        <v>0</v>
      </c>
      <c r="AS71" s="383">
        <f t="shared" si="7"/>
        <v>15074</v>
      </c>
      <c r="AT71" s="384">
        <f t="shared" si="7"/>
        <v>15074</v>
      </c>
      <c r="AU71" s="384">
        <v>15074</v>
      </c>
      <c r="AV71" s="384">
        <f>AU71-AJ71</f>
        <v>0</v>
      </c>
    </row>
    <row r="72" spans="1:49" ht="80.25" customHeight="1" thickBot="1">
      <c r="A72" s="95" t="s">
        <v>248</v>
      </c>
      <c r="B72" s="6"/>
      <c r="C72" s="137"/>
      <c r="D72" s="84" t="s">
        <v>252</v>
      </c>
      <c r="E72" s="44" t="s">
        <v>251</v>
      </c>
      <c r="F72" s="139"/>
      <c r="G72" s="140"/>
      <c r="H72" s="139"/>
      <c r="I72" s="139"/>
      <c r="J72" s="139"/>
      <c r="K72" s="141"/>
      <c r="L72" s="141"/>
      <c r="M72" s="141"/>
      <c r="N72" s="141"/>
      <c r="O72" s="141"/>
      <c r="P72" s="141"/>
      <c r="Q72" s="423">
        <f>R72+S72</f>
        <v>6675</v>
      </c>
      <c r="R72" s="422"/>
      <c r="S72" s="445">
        <v>6675</v>
      </c>
      <c r="T72" s="445">
        <v>6675</v>
      </c>
      <c r="U72" s="445">
        <v>13350</v>
      </c>
      <c r="V72" s="446">
        <f>T72-S72</f>
        <v>0</v>
      </c>
      <c r="W72" s="293"/>
      <c r="X72" s="143"/>
      <c r="Y72" s="143"/>
      <c r="Z72" s="143">
        <v>0</v>
      </c>
      <c r="AA72" s="143"/>
      <c r="AB72" s="143">
        <f>Y72-AA72</f>
        <v>0</v>
      </c>
      <c r="AC72" s="128">
        <f>Y72-R72</f>
        <v>0</v>
      </c>
      <c r="AD72" s="372"/>
      <c r="AE72" s="236" t="s">
        <v>255</v>
      </c>
      <c r="AF72" s="160"/>
      <c r="AG72" s="161"/>
      <c r="AH72" s="161"/>
      <c r="AI72" s="164"/>
      <c r="AJ72" s="414">
        <v>0</v>
      </c>
      <c r="AK72" s="377">
        <v>0</v>
      </c>
      <c r="AL72" s="395"/>
      <c r="AM72" s="277"/>
      <c r="AN72" s="198"/>
      <c r="AO72" s="211"/>
      <c r="AP72" s="205"/>
      <c r="AR72" s="314">
        <f t="shared" si="20"/>
        <v>0</v>
      </c>
      <c r="AS72" s="468">
        <f t="shared" si="7"/>
        <v>6675</v>
      </c>
      <c r="AT72" s="384">
        <f t="shared" si="7"/>
        <v>13350</v>
      </c>
      <c r="AU72" s="384"/>
      <c r="AV72" s="384">
        <f>AU72-AJ72</f>
        <v>0</v>
      </c>
    </row>
    <row r="73" spans="1:49" ht="34.5" customHeight="1" thickTop="1" thickBot="1">
      <c r="A73" s="96" t="s">
        <v>145</v>
      </c>
      <c r="B73" s="54"/>
      <c r="C73" s="54"/>
      <c r="D73" s="54"/>
      <c r="E73" s="54"/>
      <c r="F73" s="54"/>
      <c r="G73" s="85"/>
      <c r="H73" s="85"/>
      <c r="I73" s="85"/>
      <c r="J73" s="85"/>
      <c r="K73" s="85"/>
      <c r="L73" s="85"/>
      <c r="M73" s="85"/>
      <c r="N73" s="85"/>
      <c r="O73" s="85"/>
      <c r="P73" s="85"/>
      <c r="Q73" s="442">
        <f>R73+S73</f>
        <v>6457898</v>
      </c>
      <c r="R73" s="443">
        <f>R4+R15+R47</f>
        <v>5934401</v>
      </c>
      <c r="S73" s="444">
        <f>S4+S15+S47</f>
        <v>523497</v>
      </c>
      <c r="T73" s="462">
        <f>T4+T15+T47</f>
        <v>390627</v>
      </c>
      <c r="U73" s="444">
        <f>U4+U15+U47</f>
        <v>1755032</v>
      </c>
      <c r="V73" s="460">
        <f>V4+V15+V47</f>
        <v>-132870</v>
      </c>
      <c r="W73" s="294"/>
      <c r="X73" s="248">
        <f>X4+X15+X47</f>
        <v>690627</v>
      </c>
      <c r="Y73" s="465">
        <f>Y4+Y15+Y47</f>
        <v>4357341</v>
      </c>
      <c r="Z73" s="248">
        <f>Z4+Z15+Z47</f>
        <v>54401719</v>
      </c>
      <c r="AA73" s="248">
        <f>AA4+AA15+AA47</f>
        <v>5108086</v>
      </c>
      <c r="AB73" s="248">
        <f>AB4+AB15+AB47</f>
        <v>-761709</v>
      </c>
      <c r="AC73" s="461">
        <f>Y73-R73</f>
        <v>-1577060</v>
      </c>
      <c r="AD73" s="373"/>
      <c r="AE73" s="249"/>
      <c r="AF73" s="250">
        <f t="shared" ref="AF73:AP73" si="21">AF4+AF15+AF47</f>
        <v>3340729</v>
      </c>
      <c r="AG73" s="251">
        <f t="shared" si="21"/>
        <v>12896</v>
      </c>
      <c r="AH73" s="251">
        <f t="shared" si="21"/>
        <v>960624</v>
      </c>
      <c r="AI73" s="252">
        <f t="shared" si="21"/>
        <v>804801</v>
      </c>
      <c r="AJ73" s="415">
        <f t="shared" si="21"/>
        <v>2742401</v>
      </c>
      <c r="AK73" s="190">
        <f t="shared" si="21"/>
        <v>43939259</v>
      </c>
      <c r="AL73" s="400">
        <f t="shared" si="21"/>
        <v>1252360</v>
      </c>
      <c r="AM73" s="271">
        <f t="shared" si="21"/>
        <v>132870</v>
      </c>
      <c r="AN73" s="271">
        <f t="shared" si="21"/>
        <v>218746</v>
      </c>
      <c r="AO73" s="253">
        <f t="shared" si="21"/>
        <v>0</v>
      </c>
      <c r="AP73" s="254">
        <f t="shared" si="21"/>
        <v>153668</v>
      </c>
      <c r="AR73" s="314"/>
      <c r="AS73" s="469">
        <f>AS4+AS15+AS47</f>
        <v>4737004</v>
      </c>
      <c r="AT73" s="467">
        <f>AT4+AT15+AT47</f>
        <v>56376751</v>
      </c>
      <c r="AU73" s="271">
        <f>AU4+AU15+AU47</f>
        <v>6397267</v>
      </c>
      <c r="AV73" s="467">
        <f>AU73-AJ73</f>
        <v>3654866</v>
      </c>
    </row>
    <row r="74" spans="1:49" s="458" customFormat="1" ht="37.5" customHeight="1">
      <c r="A74" s="449"/>
      <c r="B74" s="450"/>
      <c r="C74" s="450"/>
      <c r="D74" s="450"/>
      <c r="E74" s="451"/>
      <c r="F74" s="451"/>
      <c r="G74" s="452"/>
      <c r="H74" s="451"/>
      <c r="I74" s="451"/>
      <c r="J74" s="451"/>
      <c r="K74" s="453"/>
      <c r="L74" s="453"/>
      <c r="M74" s="453"/>
      <c r="N74" s="453"/>
      <c r="O74" s="453"/>
      <c r="P74" s="453"/>
      <c r="Q74" s="454"/>
      <c r="R74" s="454"/>
      <c r="S74" s="454"/>
      <c r="T74" s="463" t="s">
        <v>307</v>
      </c>
      <c r="U74" s="454"/>
      <c r="V74" s="454"/>
      <c r="W74" s="455"/>
      <c r="X74" s="455"/>
      <c r="Y74" s="464" t="s">
        <v>308</v>
      </c>
      <c r="Z74" s="455"/>
      <c r="AA74" s="455"/>
      <c r="AB74" s="455"/>
      <c r="AC74" s="454"/>
      <c r="AD74" s="451"/>
      <c r="AE74" s="456"/>
      <c r="AF74" s="451"/>
      <c r="AG74" s="456"/>
      <c r="AH74" s="451"/>
      <c r="AI74" s="456"/>
      <c r="AJ74" s="470" t="s">
        <v>310</v>
      </c>
      <c r="AK74" s="470"/>
      <c r="AL74" s="470" t="s">
        <v>311</v>
      </c>
      <c r="AM74" s="470" t="s">
        <v>312</v>
      </c>
      <c r="AN74" s="470" t="s">
        <v>313</v>
      </c>
      <c r="AO74" s="457"/>
      <c r="AP74" s="457"/>
      <c r="AR74" s="459" t="e">
        <f t="shared" si="20"/>
        <v>#VALUE!</v>
      </c>
      <c r="AS74" s="466" t="s">
        <v>316</v>
      </c>
    </row>
    <row r="75" spans="1:49" ht="43.5" customHeight="1">
      <c r="AJ75" s="667" t="s">
        <v>314</v>
      </c>
      <c r="AK75" s="667"/>
      <c r="AL75" s="667"/>
      <c r="AM75" s="667"/>
      <c r="AN75" s="667"/>
      <c r="AR75" s="314" t="e">
        <f>Y75-AJ75</f>
        <v>#VALUE!</v>
      </c>
      <c r="AS75" s="458" t="s">
        <v>309</v>
      </c>
    </row>
    <row r="76" spans="1:49">
      <c r="AO76" s="200">
        <f>AJ73+AL73+AM73+AN73</f>
        <v>4346377</v>
      </c>
      <c r="AR76" s="314">
        <f t="shared" si="20"/>
        <v>0</v>
      </c>
    </row>
    <row r="77" spans="1:49">
      <c r="W77" s="118" t="s">
        <v>212</v>
      </c>
      <c r="AR77" s="314">
        <f t="shared" si="20"/>
        <v>0</v>
      </c>
    </row>
    <row r="78" spans="1:49" ht="71.25" customHeight="1">
      <c r="W78" s="118" t="s">
        <v>214</v>
      </c>
      <c r="Y78" s="315"/>
      <c r="Z78" s="315"/>
      <c r="AC78" s="316"/>
      <c r="AJ78" s="285" t="s">
        <v>242</v>
      </c>
      <c r="AK78" s="285"/>
      <c r="AL78" s="625" t="s">
        <v>243</v>
      </c>
      <c r="AM78" s="626" t="s">
        <v>260</v>
      </c>
      <c r="AN78" s="626" t="s">
        <v>263</v>
      </c>
      <c r="AU78" s="623" t="s">
        <v>319</v>
      </c>
      <c r="AV78" s="623" t="s">
        <v>320</v>
      </c>
    </row>
    <row r="79" spans="1:49" ht="26.25" customHeight="1">
      <c r="W79" s="118" t="s">
        <v>173</v>
      </c>
      <c r="AJ79" s="283">
        <f>2742401</f>
        <v>2742401</v>
      </c>
      <c r="AK79" s="283"/>
      <c r="AL79" s="284">
        <v>1252360</v>
      </c>
      <c r="AM79" s="284">
        <f>-1*V73</f>
        <v>132870</v>
      </c>
      <c r="AN79" s="283">
        <v>293782</v>
      </c>
      <c r="AU79" s="624">
        <f>AU15+AU47</f>
        <v>4068893</v>
      </c>
      <c r="AV79" s="624">
        <f>AV15+AV47</f>
        <v>2109242</v>
      </c>
    </row>
    <row r="80" spans="1:49" ht="30.75" customHeight="1">
      <c r="W80" s="118" t="s">
        <v>174</v>
      </c>
      <c r="AE80" s="29" t="s">
        <v>262</v>
      </c>
      <c r="AJ80" s="283">
        <f>AJ79-AJ73</f>
        <v>0</v>
      </c>
      <c r="AK80" s="283"/>
      <c r="AL80" s="284">
        <f>AL79-(AL4+AL15+AL47)</f>
        <v>0</v>
      </c>
      <c r="AM80" s="284">
        <f>AM79-(AM4+AM15+AM47)</f>
        <v>0</v>
      </c>
      <c r="AN80" s="284">
        <f>AN79-(AN4+AN15+AN47)</f>
        <v>75036</v>
      </c>
    </row>
    <row r="81" spans="1:48" ht="30.75" customHeight="1">
      <c r="AU81" s="1" t="s">
        <v>328</v>
      </c>
    </row>
    <row r="82" spans="1:48" ht="30.75" customHeight="1">
      <c r="AL82" s="279"/>
      <c r="AM82" s="279"/>
      <c r="AN82" s="272"/>
      <c r="AU82" s="269">
        <v>3110000</v>
      </c>
    </row>
    <row r="83" spans="1:48" ht="30.75" customHeight="1">
      <c r="AF83" s="29"/>
      <c r="AH83" s="29"/>
      <c r="AJ83" s="29"/>
      <c r="AK83" s="29"/>
      <c r="AL83" s="29"/>
      <c r="AM83" s="29"/>
      <c r="AN83" s="29"/>
      <c r="AO83" s="29"/>
      <c r="AU83" s="1" t="s">
        <v>329</v>
      </c>
    </row>
    <row r="84" spans="1:48" ht="35.25" customHeight="1">
      <c r="AL84" s="279"/>
      <c r="AM84" s="279"/>
      <c r="AN84" s="191"/>
      <c r="AU84" s="314">
        <f>AU79-AU82</f>
        <v>958893</v>
      </c>
    </row>
    <row r="85" spans="1:48" s="200" customFormat="1" ht="29.25" customHeight="1">
      <c r="A85" s="97"/>
      <c r="B85" s="25"/>
      <c r="C85" s="25"/>
      <c r="D85" s="25"/>
      <c r="E85" s="26"/>
      <c r="F85" s="26"/>
      <c r="G85" s="27"/>
      <c r="H85" s="26"/>
      <c r="I85" s="26"/>
      <c r="J85" s="26"/>
      <c r="K85" s="28"/>
      <c r="L85" s="28"/>
      <c r="M85" s="28"/>
      <c r="N85" s="28"/>
      <c r="O85" s="28"/>
      <c r="P85" s="28"/>
      <c r="Q85" s="269"/>
      <c r="R85" s="269"/>
      <c r="S85" s="269"/>
      <c r="T85" s="269"/>
      <c r="U85" s="269"/>
      <c r="V85" s="269"/>
      <c r="W85" s="118"/>
      <c r="X85" s="118"/>
      <c r="Y85" s="118"/>
      <c r="Z85" s="118"/>
      <c r="AA85" s="118"/>
      <c r="AB85" s="118"/>
      <c r="AC85" s="269"/>
      <c r="AD85" s="352"/>
      <c r="AE85" s="29"/>
      <c r="AF85" s="26"/>
      <c r="AG85" s="29"/>
      <c r="AH85" s="26"/>
      <c r="AI85" s="29"/>
      <c r="AJ85" s="279"/>
      <c r="AK85" s="279"/>
      <c r="AL85" s="279"/>
      <c r="AM85" s="279"/>
      <c r="AN85" s="191"/>
      <c r="AQ85" s="1"/>
      <c r="AR85" s="1"/>
      <c r="AS85" s="1"/>
      <c r="AT85" s="1"/>
      <c r="AU85" s="1"/>
      <c r="AV85" s="1"/>
    </row>
  </sheetData>
  <autoFilter ref="A2:AW80">
    <filterColumn colId="16" showButton="0"/>
    <filterColumn colId="17" showButton="0"/>
    <filterColumn colId="18" showButton="0"/>
    <filterColumn colId="19" showButton="0"/>
    <filterColumn colId="20" showButton="0"/>
  </autoFilter>
  <mergeCells count="26">
    <mergeCell ref="AT2:AT3"/>
    <mergeCell ref="AJ75:AN75"/>
    <mergeCell ref="AU2:AU3"/>
    <mergeCell ref="AV2:AV3"/>
    <mergeCell ref="AL2:AL3"/>
    <mergeCell ref="AM2:AM3"/>
    <mergeCell ref="AN2:AN3"/>
    <mergeCell ref="AO2:AO3"/>
    <mergeCell ref="AP2:AP3"/>
    <mergeCell ref="AS2:AS3"/>
    <mergeCell ref="AK2:AK3"/>
    <mergeCell ref="AJ1:AP1"/>
    <mergeCell ref="A2:A3"/>
    <mergeCell ref="D2:D3"/>
    <mergeCell ref="E2:E3"/>
    <mergeCell ref="Q2:V2"/>
    <mergeCell ref="W2:W3"/>
    <mergeCell ref="X2:X3"/>
    <mergeCell ref="Y2:Y3"/>
    <mergeCell ref="Z2:Z3"/>
    <mergeCell ref="AA2:AA3"/>
    <mergeCell ref="AB2:AB3"/>
    <mergeCell ref="AC2:AC3"/>
    <mergeCell ref="AD2:AD3"/>
    <mergeCell ref="AE2:AE3"/>
    <mergeCell ref="AJ2:AJ3"/>
  </mergeCells>
  <phoneticPr fontId="14"/>
  <dataValidations count="1">
    <dataValidation type="list" allowBlank="1" showInputMessage="1" showErrorMessage="1" sqref="AF2:AI4 AJ4:AV4 W5:W73">
      <formula1>$W$77:$W$80</formula1>
    </dataValidation>
  </dataValidations>
  <printOptions horizontalCentered="1"/>
  <pageMargins left="0.43307086614173229" right="0.31496062992125984" top="0.55118110236220474" bottom="0.31496062992125984" header="0.39370078740157483" footer="0.19685039370078741"/>
  <pageSetup paperSize="8" scale="65" fitToHeight="0" orientation="landscape" cellComments="asDisplayed" r:id="rId1"/>
  <headerFooter>
    <oddFooter>&amp;R&amp;P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85"/>
  <sheetViews>
    <sheetView view="pageBreakPreview" zoomScale="50" zoomScaleNormal="70" zoomScaleSheetLayoutView="50" workbookViewId="0">
      <pane xSplit="4" ySplit="3" topLeftCell="E73" activePane="bottomRight" state="frozen"/>
      <selection pane="topRight" activeCell="E1" sqref="E1"/>
      <selection pane="bottomLeft" activeCell="A4" sqref="A4"/>
      <selection pane="bottomRight" activeCell="Q78" sqref="Q78"/>
    </sheetView>
  </sheetViews>
  <sheetFormatPr defaultRowHeight="21"/>
  <cols>
    <col min="1" max="1" width="9.5" style="97" customWidth="1"/>
    <col min="2" max="2" width="4.75" style="25" hidden="1" customWidth="1"/>
    <col min="3" max="3" width="9.75" style="25" hidden="1" customWidth="1"/>
    <col min="4" max="4" width="47.75" style="25" customWidth="1"/>
    <col min="5" max="5" width="60.625" style="26" customWidth="1"/>
    <col min="6" max="6" width="30.375" style="26" hidden="1" customWidth="1"/>
    <col min="7" max="7" width="18.875" style="27" hidden="1" customWidth="1"/>
    <col min="8" max="9" width="27.875" style="26" hidden="1" customWidth="1"/>
    <col min="10" max="10" width="25.375" style="26" hidden="1" customWidth="1"/>
    <col min="11" max="11" width="21.125" style="28" hidden="1" customWidth="1"/>
    <col min="12" max="12" width="14.875" style="28" hidden="1" customWidth="1"/>
    <col min="13" max="13" width="18.875" style="28" hidden="1" customWidth="1"/>
    <col min="14" max="16" width="16.875" style="28" hidden="1" customWidth="1"/>
    <col min="17" max="18" width="16.625" style="269" customWidth="1"/>
    <col min="19" max="19" width="16.625" style="269" hidden="1" customWidth="1"/>
    <col min="20" max="20" width="20.125" style="269" hidden="1" customWidth="1"/>
    <col min="21" max="21" width="16.625" style="269" hidden="1" customWidth="1"/>
    <col min="22" max="22" width="19.625" style="269" hidden="1" customWidth="1"/>
    <col min="23" max="23" width="10.875" style="118" hidden="1" customWidth="1"/>
    <col min="24" max="24" width="17.375" style="118" hidden="1" customWidth="1"/>
    <col min="25" max="25" width="22.125" style="118" customWidth="1"/>
    <col min="26" max="26" width="20.625" style="118" hidden="1" customWidth="1"/>
    <col min="27" max="27" width="17.875" style="118" hidden="1" customWidth="1"/>
    <col min="28" max="28" width="16.125" style="118" hidden="1" customWidth="1"/>
    <col min="29" max="29" width="20.75" style="269" customWidth="1"/>
    <col min="30" max="30" width="71.125" style="352" hidden="1" customWidth="1"/>
    <col min="31" max="31" width="13.25" style="29" customWidth="1"/>
    <col min="32" max="32" width="16.875" style="26" hidden="1" customWidth="1"/>
    <col min="33" max="33" width="14.375" style="29" hidden="1" customWidth="1"/>
    <col min="34" max="34" width="14.375" style="26" hidden="1" customWidth="1"/>
    <col min="35" max="35" width="14.375" style="29" hidden="1" customWidth="1"/>
    <col min="36" max="36" width="16.875" style="279" customWidth="1"/>
    <col min="37" max="37" width="16.875" style="279" hidden="1" customWidth="1"/>
    <col min="38" max="38" width="18.875" style="272" customWidth="1"/>
    <col min="39" max="39" width="15.375" style="272" customWidth="1"/>
    <col min="40" max="40" width="14.875" style="279" customWidth="1"/>
    <col min="41" max="42" width="14.375" style="200" hidden="1" customWidth="1"/>
    <col min="43" max="43" width="15.125" style="1" hidden="1" customWidth="1"/>
    <col min="44" max="44" width="16.375" style="1" hidden="1" customWidth="1"/>
    <col min="45" max="45" width="22.625" style="1" hidden="1" customWidth="1"/>
    <col min="46" max="46" width="19.375" style="1" hidden="1" customWidth="1"/>
    <col min="47" max="47" width="23.125" style="1" customWidth="1"/>
    <col min="48" max="48" width="19.375" style="1" customWidth="1"/>
    <col min="49" max="16384" width="9" style="1"/>
  </cols>
  <sheetData>
    <row r="1" spans="1:49" ht="68.25" customHeight="1" thickBot="1">
      <c r="A1" s="255" t="s">
        <v>331</v>
      </c>
      <c r="AJ1" s="688"/>
      <c r="AK1" s="688"/>
      <c r="AL1" s="688"/>
      <c r="AM1" s="688"/>
      <c r="AN1" s="688"/>
      <c r="AO1" s="688"/>
      <c r="AP1" s="688"/>
      <c r="AR1" s="314">
        <f t="shared" ref="AR1:AR43" si="0">Y1-AJ1</f>
        <v>0</v>
      </c>
      <c r="AT1" s="561" t="s">
        <v>317</v>
      </c>
      <c r="AU1" s="561"/>
      <c r="AV1" s="561"/>
    </row>
    <row r="2" spans="1:49" s="77" customFormat="1" ht="55.5" customHeight="1" thickBot="1">
      <c r="A2" s="678" t="s">
        <v>130</v>
      </c>
      <c r="B2" s="73" t="s">
        <v>9</v>
      </c>
      <c r="C2" s="74"/>
      <c r="D2" s="680" t="s">
        <v>9</v>
      </c>
      <c r="E2" s="683" t="s">
        <v>0</v>
      </c>
      <c r="F2" s="562" t="s">
        <v>15</v>
      </c>
      <c r="G2" s="75" t="s">
        <v>11</v>
      </c>
      <c r="H2" s="75" t="s">
        <v>12</v>
      </c>
      <c r="I2" s="75" t="s">
        <v>13</v>
      </c>
      <c r="J2" s="75" t="s">
        <v>14</v>
      </c>
      <c r="K2" s="76" t="s">
        <v>16</v>
      </c>
      <c r="L2" s="76" t="s">
        <v>17</v>
      </c>
      <c r="M2" s="76" t="s">
        <v>19</v>
      </c>
      <c r="N2" s="76" t="s">
        <v>20</v>
      </c>
      <c r="O2" s="76" t="s">
        <v>18</v>
      </c>
      <c r="P2" s="76" t="s">
        <v>21</v>
      </c>
      <c r="Q2" s="685" t="s">
        <v>167</v>
      </c>
      <c r="R2" s="686"/>
      <c r="S2" s="686"/>
      <c r="T2" s="686"/>
      <c r="U2" s="686"/>
      <c r="V2" s="687"/>
      <c r="W2" s="676" t="s">
        <v>209</v>
      </c>
      <c r="X2" s="676" t="s">
        <v>210</v>
      </c>
      <c r="Y2" s="676" t="s">
        <v>267</v>
      </c>
      <c r="Z2" s="700" t="s">
        <v>302</v>
      </c>
      <c r="AA2" s="676" t="s">
        <v>257</v>
      </c>
      <c r="AB2" s="676" t="s">
        <v>258</v>
      </c>
      <c r="AC2" s="689" t="s">
        <v>268</v>
      </c>
      <c r="AD2" s="698" t="s">
        <v>280</v>
      </c>
      <c r="AE2" s="691" t="s">
        <v>215</v>
      </c>
      <c r="AF2" s="144" t="s">
        <v>212</v>
      </c>
      <c r="AG2" s="145" t="s">
        <v>214</v>
      </c>
      <c r="AH2" s="145" t="s">
        <v>173</v>
      </c>
      <c r="AI2" s="146" t="s">
        <v>174</v>
      </c>
      <c r="AJ2" s="670" t="s">
        <v>318</v>
      </c>
      <c r="AK2" s="704" t="s">
        <v>303</v>
      </c>
      <c r="AL2" s="695" t="s">
        <v>254</v>
      </c>
      <c r="AM2" s="676" t="s">
        <v>264</v>
      </c>
      <c r="AN2" s="676" t="s">
        <v>259</v>
      </c>
      <c r="AO2" s="676" t="s">
        <v>239</v>
      </c>
      <c r="AP2" s="696" t="s">
        <v>261</v>
      </c>
      <c r="AR2" s="314" t="e">
        <f t="shared" si="0"/>
        <v>#VALUE!</v>
      </c>
      <c r="AS2" s="672" t="s">
        <v>304</v>
      </c>
      <c r="AT2" s="674" t="s">
        <v>305</v>
      </c>
      <c r="AU2" s="702" t="s">
        <v>319</v>
      </c>
      <c r="AV2" s="702" t="s">
        <v>320</v>
      </c>
    </row>
    <row r="3" spans="1:49" s="77" customFormat="1" ht="99" customHeight="1" thickTop="1" thickBot="1">
      <c r="A3" s="679"/>
      <c r="B3" s="74"/>
      <c r="C3" s="74"/>
      <c r="D3" s="681"/>
      <c r="E3" s="684"/>
      <c r="F3" s="562"/>
      <c r="G3" s="75"/>
      <c r="H3" s="75"/>
      <c r="I3" s="75"/>
      <c r="J3" s="75"/>
      <c r="K3" s="76"/>
      <c r="L3" s="76"/>
      <c r="M3" s="76"/>
      <c r="N3" s="76"/>
      <c r="O3" s="76"/>
      <c r="P3" s="76"/>
      <c r="Q3" s="555" t="s">
        <v>265</v>
      </c>
      <c r="R3" s="559" t="s">
        <v>315</v>
      </c>
      <c r="S3" s="556" t="s">
        <v>266</v>
      </c>
      <c r="T3" s="557" t="s">
        <v>269</v>
      </c>
      <c r="U3" s="563" t="s">
        <v>301</v>
      </c>
      <c r="V3" s="560" t="s">
        <v>270</v>
      </c>
      <c r="W3" s="682"/>
      <c r="X3" s="677"/>
      <c r="Y3" s="677"/>
      <c r="Z3" s="701"/>
      <c r="AA3" s="677"/>
      <c r="AB3" s="677"/>
      <c r="AC3" s="690"/>
      <c r="AD3" s="699"/>
      <c r="AE3" s="692"/>
      <c r="AF3" s="144"/>
      <c r="AG3" s="145"/>
      <c r="AH3" s="145"/>
      <c r="AI3" s="146"/>
      <c r="AJ3" s="671"/>
      <c r="AK3" s="705"/>
      <c r="AL3" s="682"/>
      <c r="AM3" s="677"/>
      <c r="AN3" s="677"/>
      <c r="AO3" s="677"/>
      <c r="AP3" s="697"/>
      <c r="AR3" s="314">
        <f t="shared" si="0"/>
        <v>0</v>
      </c>
      <c r="AS3" s="673"/>
      <c r="AT3" s="675"/>
      <c r="AU3" s="703"/>
      <c r="AV3" s="703"/>
    </row>
    <row r="4" spans="1:49" s="2" customFormat="1" ht="34.5" customHeight="1" thickBot="1">
      <c r="A4" s="213" t="s">
        <v>127</v>
      </c>
      <c r="B4" s="214"/>
      <c r="C4" s="214"/>
      <c r="D4" s="214"/>
      <c r="E4" s="215"/>
      <c r="F4" s="215"/>
      <c r="G4" s="216"/>
      <c r="H4" s="216"/>
      <c r="I4" s="216"/>
      <c r="J4" s="216"/>
      <c r="K4" s="217"/>
      <c r="L4" s="217"/>
      <c r="M4" s="217"/>
      <c r="N4" s="217"/>
      <c r="O4" s="217"/>
      <c r="P4" s="217"/>
      <c r="Q4" s="227">
        <f t="shared" ref="Q4:Q45" si="1">R4+S4</f>
        <v>1493074</v>
      </c>
      <c r="R4" s="298">
        <f>SUM(R5:R14)</f>
        <v>1474714</v>
      </c>
      <c r="S4" s="226">
        <f>SUM(S5:S14)</f>
        <v>18360</v>
      </c>
      <c r="T4" s="380">
        <f>SUM(T5:T14)</f>
        <v>8694</v>
      </c>
      <c r="U4" s="380">
        <f>SUM(U5:U14)</f>
        <v>11340</v>
      </c>
      <c r="V4" s="305">
        <f t="shared" ref="V4:V45" si="2">T4-S4</f>
        <v>-9666</v>
      </c>
      <c r="W4" s="288"/>
      <c r="X4" s="218">
        <f t="shared" ref="X4:AC4" si="3">SUM(X5:X14)</f>
        <v>43364</v>
      </c>
      <c r="Y4" s="218">
        <f t="shared" si="3"/>
        <v>793714</v>
      </c>
      <c r="Z4" s="218">
        <f t="shared" si="3"/>
        <v>2729243</v>
      </c>
      <c r="AA4" s="297">
        <f t="shared" si="3"/>
        <v>1292988</v>
      </c>
      <c r="AB4" s="256">
        <f t="shared" si="3"/>
        <v>-499274</v>
      </c>
      <c r="AC4" s="218">
        <f t="shared" si="3"/>
        <v>-681000</v>
      </c>
      <c r="AD4" s="353"/>
      <c r="AE4" s="237">
        <f t="shared" ref="AE4:AV4" si="4">SUM(AE5:AE14)</f>
        <v>0</v>
      </c>
      <c r="AF4" s="219">
        <f t="shared" si="4"/>
        <v>2964</v>
      </c>
      <c r="AG4" s="220">
        <f t="shared" si="4"/>
        <v>0</v>
      </c>
      <c r="AH4" s="221">
        <f t="shared" si="4"/>
        <v>947150</v>
      </c>
      <c r="AI4" s="222">
        <f t="shared" si="4"/>
        <v>342874</v>
      </c>
      <c r="AJ4" s="212">
        <f t="shared" si="4"/>
        <v>782750</v>
      </c>
      <c r="AK4" s="212">
        <f t="shared" si="4"/>
        <v>2718279</v>
      </c>
      <c r="AL4" s="392">
        <f t="shared" si="4"/>
        <v>10964</v>
      </c>
      <c r="AM4" s="273">
        <f t="shared" si="4"/>
        <v>0</v>
      </c>
      <c r="AN4" s="223">
        <f t="shared" si="4"/>
        <v>0</v>
      </c>
      <c r="AO4" s="223">
        <f t="shared" si="4"/>
        <v>0</v>
      </c>
      <c r="AP4" s="223">
        <f t="shared" si="4"/>
        <v>153668</v>
      </c>
      <c r="AQ4" s="223">
        <f t="shared" si="4"/>
        <v>0</v>
      </c>
      <c r="AR4" s="223">
        <f t="shared" si="4"/>
        <v>10964</v>
      </c>
      <c r="AS4" s="223">
        <f t="shared" si="4"/>
        <v>802408</v>
      </c>
      <c r="AT4" s="223">
        <f t="shared" si="4"/>
        <v>2740583</v>
      </c>
      <c r="AU4" s="223">
        <f t="shared" si="4"/>
        <v>2328374</v>
      </c>
      <c r="AV4" s="223">
        <f t="shared" si="4"/>
        <v>1545624</v>
      </c>
    </row>
    <row r="5" spans="1:49" ht="93" customHeight="1">
      <c r="A5" s="87">
        <v>1</v>
      </c>
      <c r="B5" s="3"/>
      <c r="C5" s="17" t="e">
        <f>+C9+1</f>
        <v>#VALUE!</v>
      </c>
      <c r="D5" s="11" t="s">
        <v>55</v>
      </c>
      <c r="E5" s="12" t="s">
        <v>300</v>
      </c>
      <c r="F5" s="12" t="s">
        <v>56</v>
      </c>
      <c r="G5" s="14">
        <v>534</v>
      </c>
      <c r="H5" s="12" t="s">
        <v>53</v>
      </c>
      <c r="I5" s="12"/>
      <c r="J5" s="12"/>
      <c r="K5" s="13">
        <v>3</v>
      </c>
      <c r="L5" s="13">
        <v>1</v>
      </c>
      <c r="M5" s="13"/>
      <c r="N5" s="13"/>
      <c r="O5" s="13">
        <v>1</v>
      </c>
      <c r="P5" s="13">
        <f>K5-SUM(L5:O5)</f>
        <v>1</v>
      </c>
      <c r="Q5" s="427">
        <f t="shared" si="1"/>
        <v>428750</v>
      </c>
      <c r="R5" s="428">
        <v>428750</v>
      </c>
      <c r="S5" s="379"/>
      <c r="T5" s="379"/>
      <c r="U5" s="375"/>
      <c r="V5" s="295">
        <f t="shared" si="2"/>
        <v>0</v>
      </c>
      <c r="W5" s="289" t="s">
        <v>231</v>
      </c>
      <c r="X5" s="267">
        <v>0</v>
      </c>
      <c r="Y5" s="379">
        <v>244505</v>
      </c>
      <c r="Z5" s="379">
        <v>244505</v>
      </c>
      <c r="AA5" s="379">
        <v>428750</v>
      </c>
      <c r="AB5" s="379">
        <f t="shared" ref="AB5:AB14" si="5">Y5-AA5</f>
        <v>-184245</v>
      </c>
      <c r="AC5" s="379">
        <f t="shared" ref="AC5:AC14" si="6">Y5-R5</f>
        <v>-184245</v>
      </c>
      <c r="AD5" s="354" t="s">
        <v>281</v>
      </c>
      <c r="AE5" s="239" t="s">
        <v>216</v>
      </c>
      <c r="AF5" s="149"/>
      <c r="AG5" s="147"/>
      <c r="AH5" s="152">
        <v>428750</v>
      </c>
      <c r="AI5" s="148"/>
      <c r="AJ5" s="417">
        <f>782750-(AJ8+AJ10)</f>
        <v>244505</v>
      </c>
      <c r="AK5" s="418">
        <v>244505</v>
      </c>
      <c r="AL5" s="270"/>
      <c r="AM5" s="268"/>
      <c r="AN5" s="194"/>
      <c r="AO5" s="209"/>
      <c r="AP5" s="202"/>
      <c r="AR5" s="314">
        <f t="shared" si="0"/>
        <v>0</v>
      </c>
      <c r="AS5" s="383">
        <f>T5+Y5</f>
        <v>244505</v>
      </c>
      <c r="AT5" s="384">
        <f>U5+Z5</f>
        <v>244505</v>
      </c>
      <c r="AU5" s="384">
        <v>1244505</v>
      </c>
      <c r="AV5" s="384">
        <f>AU5-AJ5</f>
        <v>1000000</v>
      </c>
    </row>
    <row r="6" spans="1:49" ht="139.5" customHeight="1">
      <c r="A6" s="87" t="s">
        <v>175</v>
      </c>
      <c r="B6" s="4"/>
      <c r="C6" s="5" t="s">
        <v>2</v>
      </c>
      <c r="D6" s="471" t="s">
        <v>131</v>
      </c>
      <c r="E6" s="472" t="s">
        <v>244</v>
      </c>
      <c r="F6" s="472" t="s">
        <v>115</v>
      </c>
      <c r="G6" s="473">
        <v>23</v>
      </c>
      <c r="H6" s="472" t="s">
        <v>116</v>
      </c>
      <c r="I6" s="472"/>
      <c r="J6" s="472"/>
      <c r="K6" s="474">
        <v>3</v>
      </c>
      <c r="L6" s="474">
        <v>1</v>
      </c>
      <c r="M6" s="474"/>
      <c r="N6" s="474"/>
      <c r="O6" s="474">
        <v>1</v>
      </c>
      <c r="P6" s="474">
        <v>1</v>
      </c>
      <c r="Q6" s="475">
        <f t="shared" si="1"/>
        <v>486000</v>
      </c>
      <c r="R6" s="476">
        <v>486000</v>
      </c>
      <c r="S6" s="477"/>
      <c r="T6" s="477"/>
      <c r="U6" s="475"/>
      <c r="V6" s="478">
        <f t="shared" si="2"/>
        <v>0</v>
      </c>
      <c r="W6" s="479" t="s">
        <v>231</v>
      </c>
      <c r="X6" s="480">
        <v>0</v>
      </c>
      <c r="Y6" s="480">
        <v>0</v>
      </c>
      <c r="Z6" s="480">
        <v>0</v>
      </c>
      <c r="AA6" s="480">
        <v>486000</v>
      </c>
      <c r="AB6" s="480">
        <f t="shared" si="5"/>
        <v>-486000</v>
      </c>
      <c r="AC6" s="477">
        <f t="shared" si="6"/>
        <v>-486000</v>
      </c>
      <c r="AD6" s="481" t="s">
        <v>283</v>
      </c>
      <c r="AE6" s="482" t="s">
        <v>217</v>
      </c>
      <c r="AF6" s="483"/>
      <c r="AG6" s="484"/>
      <c r="AH6" s="485">
        <v>486000</v>
      </c>
      <c r="AI6" s="486"/>
      <c r="AJ6" s="487">
        <v>0</v>
      </c>
      <c r="AK6" s="488">
        <v>0</v>
      </c>
      <c r="AL6" s="489"/>
      <c r="AM6" s="490"/>
      <c r="AN6" s="491"/>
      <c r="AO6" s="492"/>
      <c r="AP6" s="493"/>
      <c r="AQ6" s="494"/>
      <c r="AR6" s="495">
        <f t="shared" si="0"/>
        <v>0</v>
      </c>
      <c r="AS6" s="496">
        <f t="shared" ref="AS6:AT72" si="7">T6+Y6</f>
        <v>0</v>
      </c>
      <c r="AT6" s="497">
        <f t="shared" si="7"/>
        <v>0</v>
      </c>
      <c r="AU6" s="497">
        <v>0</v>
      </c>
      <c r="AV6" s="497">
        <f t="shared" ref="AV6:AV69" si="8">AU6-AJ6</f>
        <v>0</v>
      </c>
    </row>
    <row r="7" spans="1:49" ht="74.25" customHeight="1">
      <c r="A7" s="87" t="s">
        <v>176</v>
      </c>
      <c r="B7" s="4"/>
      <c r="C7" s="5"/>
      <c r="D7" s="471"/>
      <c r="E7" s="472" t="s">
        <v>197</v>
      </c>
      <c r="F7" s="472"/>
      <c r="G7" s="473"/>
      <c r="H7" s="472"/>
      <c r="I7" s="472"/>
      <c r="J7" s="472"/>
      <c r="K7" s="474"/>
      <c r="L7" s="474"/>
      <c r="M7" s="474"/>
      <c r="N7" s="474"/>
      <c r="O7" s="474"/>
      <c r="P7" s="474"/>
      <c r="Q7" s="475">
        <f t="shared" si="1"/>
        <v>8000</v>
      </c>
      <c r="R7" s="476">
        <v>8000</v>
      </c>
      <c r="S7" s="477"/>
      <c r="T7" s="477"/>
      <c r="U7" s="475"/>
      <c r="V7" s="478">
        <f t="shared" si="2"/>
        <v>0</v>
      </c>
      <c r="W7" s="479" t="s">
        <v>213</v>
      </c>
      <c r="X7" s="480">
        <v>8000</v>
      </c>
      <c r="Y7" s="480">
        <v>8000</v>
      </c>
      <c r="Z7" s="480">
        <v>8000</v>
      </c>
      <c r="AA7" s="480">
        <v>8000</v>
      </c>
      <c r="AB7" s="480">
        <f t="shared" si="5"/>
        <v>0</v>
      </c>
      <c r="AC7" s="477">
        <f>Y7-R7</f>
        <v>0</v>
      </c>
      <c r="AD7" s="498"/>
      <c r="AE7" s="482" t="s">
        <v>217</v>
      </c>
      <c r="AF7" s="483"/>
      <c r="AG7" s="499"/>
      <c r="AH7" s="500"/>
      <c r="AI7" s="485">
        <v>8000</v>
      </c>
      <c r="AJ7" s="501">
        <v>0</v>
      </c>
      <c r="AK7" s="489">
        <v>0</v>
      </c>
      <c r="AL7" s="502">
        <v>8000</v>
      </c>
      <c r="AM7" s="503"/>
      <c r="AN7" s="504"/>
      <c r="AO7" s="505"/>
      <c r="AP7" s="491"/>
      <c r="AQ7" s="494"/>
      <c r="AR7" s="495">
        <f t="shared" si="0"/>
        <v>8000</v>
      </c>
      <c r="AS7" s="496">
        <f t="shared" si="7"/>
        <v>8000</v>
      </c>
      <c r="AT7" s="497">
        <f t="shared" si="7"/>
        <v>8000</v>
      </c>
      <c r="AU7" s="497">
        <v>0</v>
      </c>
      <c r="AV7" s="497">
        <f t="shared" si="8"/>
        <v>0</v>
      </c>
    </row>
    <row r="8" spans="1:49" ht="79.5" customHeight="1">
      <c r="A8" s="87">
        <v>3</v>
      </c>
      <c r="B8" s="4"/>
      <c r="C8" s="5" t="s">
        <v>2</v>
      </c>
      <c r="D8" s="11" t="s">
        <v>282</v>
      </c>
      <c r="E8" s="12" t="s">
        <v>114</v>
      </c>
      <c r="F8" s="14" t="s">
        <v>10</v>
      </c>
      <c r="G8" s="14" t="s">
        <v>10</v>
      </c>
      <c r="H8" s="14" t="s">
        <v>10</v>
      </c>
      <c r="I8" s="14" t="s">
        <v>10</v>
      </c>
      <c r="J8" s="14" t="s">
        <v>10</v>
      </c>
      <c r="K8" s="13">
        <v>0</v>
      </c>
      <c r="L8" s="13">
        <v>0</v>
      </c>
      <c r="M8" s="13">
        <v>0</v>
      </c>
      <c r="N8" s="13">
        <v>0</v>
      </c>
      <c r="O8" s="13">
        <v>0</v>
      </c>
      <c r="P8" s="13">
        <f>K8-SUM(L8:O8)</f>
        <v>0</v>
      </c>
      <c r="Q8" s="429">
        <f t="shared" si="1"/>
        <v>54000</v>
      </c>
      <c r="R8" s="430">
        <v>54000</v>
      </c>
      <c r="S8" s="379"/>
      <c r="T8" s="379"/>
      <c r="U8" s="375"/>
      <c r="V8" s="295">
        <f t="shared" si="2"/>
        <v>0</v>
      </c>
      <c r="W8" s="426" t="s">
        <v>231</v>
      </c>
      <c r="X8" s="267">
        <v>32400</v>
      </c>
      <c r="Y8" s="267">
        <v>238245</v>
      </c>
      <c r="Z8" s="267">
        <v>1873774</v>
      </c>
      <c r="AA8" s="267">
        <v>32400</v>
      </c>
      <c r="AB8" s="267">
        <f t="shared" si="5"/>
        <v>205845</v>
      </c>
      <c r="AC8" s="379">
        <f t="shared" si="6"/>
        <v>184245</v>
      </c>
      <c r="AD8" s="355" t="s">
        <v>298</v>
      </c>
      <c r="AE8" s="239" t="s">
        <v>217</v>
      </c>
      <c r="AF8" s="149"/>
      <c r="AG8" s="147"/>
      <c r="AH8" s="150">
        <v>32400</v>
      </c>
      <c r="AI8" s="148"/>
      <c r="AJ8" s="391">
        <v>238245</v>
      </c>
      <c r="AK8" s="420">
        <v>1873774</v>
      </c>
      <c r="AL8" s="270"/>
      <c r="AM8" s="268"/>
      <c r="AN8" s="195"/>
      <c r="AO8" s="209"/>
      <c r="AP8" s="202"/>
      <c r="AR8" s="314">
        <f t="shared" si="0"/>
        <v>0</v>
      </c>
      <c r="AS8" s="383">
        <f t="shared" si="7"/>
        <v>238245</v>
      </c>
      <c r="AT8" s="384">
        <f t="shared" si="7"/>
        <v>1873774</v>
      </c>
      <c r="AU8" s="384">
        <v>238245</v>
      </c>
      <c r="AV8" s="384">
        <f t="shared" si="8"/>
        <v>0</v>
      </c>
    </row>
    <row r="9" spans="1:49" ht="79.5" customHeight="1">
      <c r="A9" s="86">
        <v>4</v>
      </c>
      <c r="B9" s="4"/>
      <c r="C9" s="124" t="s">
        <v>2</v>
      </c>
      <c r="D9" s="506" t="s">
        <v>228</v>
      </c>
      <c r="E9" s="507" t="s">
        <v>306</v>
      </c>
      <c r="F9" s="508" t="s">
        <v>52</v>
      </c>
      <c r="G9" s="509">
        <v>7600</v>
      </c>
      <c r="H9" s="508" t="s">
        <v>117</v>
      </c>
      <c r="I9" s="508" t="s">
        <v>118</v>
      </c>
      <c r="J9" s="508"/>
      <c r="K9" s="510">
        <v>1</v>
      </c>
      <c r="L9" s="510">
        <v>1</v>
      </c>
      <c r="M9" s="510"/>
      <c r="N9" s="510"/>
      <c r="O9" s="510" t="s">
        <v>229</v>
      </c>
      <c r="P9" s="510" t="s">
        <v>229</v>
      </c>
      <c r="Q9" s="511">
        <f t="shared" si="1"/>
        <v>2964</v>
      </c>
      <c r="R9" s="512">
        <v>2964</v>
      </c>
      <c r="S9" s="513"/>
      <c r="T9" s="513"/>
      <c r="U9" s="514"/>
      <c r="V9" s="515">
        <f t="shared" si="2"/>
        <v>0</v>
      </c>
      <c r="W9" s="516" t="s">
        <v>211</v>
      </c>
      <c r="X9" s="517">
        <v>2964</v>
      </c>
      <c r="Y9" s="518">
        <v>2964</v>
      </c>
      <c r="Z9" s="480">
        <v>2964</v>
      </c>
      <c r="AA9" s="517">
        <v>2964</v>
      </c>
      <c r="AB9" s="519">
        <f t="shared" si="5"/>
        <v>0</v>
      </c>
      <c r="AC9" s="513">
        <f>Y9-R9</f>
        <v>0</v>
      </c>
      <c r="AD9" s="520"/>
      <c r="AE9" s="521" t="s">
        <v>230</v>
      </c>
      <c r="AF9" s="522">
        <v>2964</v>
      </c>
      <c r="AG9" s="523"/>
      <c r="AH9" s="523"/>
      <c r="AI9" s="524"/>
      <c r="AJ9" s="525">
        <v>0</v>
      </c>
      <c r="AK9" s="489">
        <v>0</v>
      </c>
      <c r="AL9" s="526">
        <v>2964</v>
      </c>
      <c r="AM9" s="527"/>
      <c r="AN9" s="528"/>
      <c r="AO9" s="529"/>
      <c r="AP9" s="530"/>
      <c r="AQ9" s="494"/>
      <c r="AR9" s="495">
        <f t="shared" si="0"/>
        <v>2964</v>
      </c>
      <c r="AS9" s="496">
        <f t="shared" si="7"/>
        <v>2964</v>
      </c>
      <c r="AT9" s="497">
        <f t="shared" si="7"/>
        <v>2964</v>
      </c>
      <c r="AU9" s="497">
        <v>0</v>
      </c>
      <c r="AV9" s="497">
        <f t="shared" si="8"/>
        <v>0</v>
      </c>
    </row>
    <row r="10" spans="1:49" ht="84" customHeight="1">
      <c r="A10" s="88">
        <v>5</v>
      </c>
      <c r="B10" s="4"/>
      <c r="C10" s="36">
        <v>1</v>
      </c>
      <c r="D10" s="40" t="s">
        <v>51</v>
      </c>
      <c r="E10" s="12" t="s">
        <v>299</v>
      </c>
      <c r="F10" s="9" t="s">
        <v>49</v>
      </c>
      <c r="G10" s="9">
        <v>1</v>
      </c>
      <c r="H10" s="9" t="s">
        <v>50</v>
      </c>
      <c r="I10" s="9"/>
      <c r="J10" s="9"/>
      <c r="K10" s="10">
        <v>5</v>
      </c>
      <c r="L10" s="10">
        <v>1</v>
      </c>
      <c r="M10" s="10">
        <v>1</v>
      </c>
      <c r="N10" s="10">
        <v>1</v>
      </c>
      <c r="O10" s="10">
        <v>1</v>
      </c>
      <c r="P10" s="10">
        <v>1</v>
      </c>
      <c r="Q10" s="425">
        <f t="shared" si="1"/>
        <v>300000</v>
      </c>
      <c r="R10" s="424">
        <v>300000</v>
      </c>
      <c r="S10" s="379"/>
      <c r="T10" s="379"/>
      <c r="U10" s="375"/>
      <c r="V10" s="295">
        <f t="shared" si="2"/>
        <v>0</v>
      </c>
      <c r="W10" s="289" t="s">
        <v>227</v>
      </c>
      <c r="X10" s="267">
        <v>0</v>
      </c>
      <c r="Y10" s="267">
        <v>300000</v>
      </c>
      <c r="Z10" s="267">
        <v>600000</v>
      </c>
      <c r="AA10" s="267">
        <v>300000</v>
      </c>
      <c r="AB10" s="267">
        <f t="shared" si="5"/>
        <v>0</v>
      </c>
      <c r="AC10" s="379">
        <f t="shared" si="6"/>
        <v>0</v>
      </c>
      <c r="AD10" s="356"/>
      <c r="AE10" s="239" t="s">
        <v>218</v>
      </c>
      <c r="AF10" s="153"/>
      <c r="AG10" s="147"/>
      <c r="AH10" s="147"/>
      <c r="AI10" s="162">
        <v>300000</v>
      </c>
      <c r="AJ10" s="417">
        <v>300000</v>
      </c>
      <c r="AK10" s="419">
        <v>600000</v>
      </c>
      <c r="AL10" s="270"/>
      <c r="AM10" s="268"/>
      <c r="AN10" s="280"/>
      <c r="AO10" s="208"/>
      <c r="AP10" s="203"/>
      <c r="AR10" s="314">
        <f t="shared" si="0"/>
        <v>0</v>
      </c>
      <c r="AS10" s="383">
        <f t="shared" si="7"/>
        <v>300000</v>
      </c>
      <c r="AT10" s="384">
        <f t="shared" si="7"/>
        <v>600000</v>
      </c>
      <c r="AU10" s="384">
        <v>600000</v>
      </c>
      <c r="AV10" s="384">
        <f t="shared" si="8"/>
        <v>300000</v>
      </c>
    </row>
    <row r="11" spans="1:49" ht="81.75" customHeight="1">
      <c r="A11" s="234">
        <v>6</v>
      </c>
      <c r="B11" s="4"/>
      <c r="C11" s="5" t="s">
        <v>2</v>
      </c>
      <c r="D11" s="471" t="s">
        <v>132</v>
      </c>
      <c r="E11" s="472" t="s">
        <v>103</v>
      </c>
      <c r="F11" s="531" t="s">
        <v>93</v>
      </c>
      <c r="G11" s="532">
        <v>2</v>
      </c>
      <c r="H11" s="531" t="s">
        <v>94</v>
      </c>
      <c r="I11" s="531" t="s">
        <v>95</v>
      </c>
      <c r="J11" s="531"/>
      <c r="K11" s="533">
        <v>4</v>
      </c>
      <c r="L11" s="534">
        <v>1</v>
      </c>
      <c r="M11" s="534"/>
      <c r="N11" s="533">
        <v>1</v>
      </c>
      <c r="O11" s="534">
        <v>1</v>
      </c>
      <c r="P11" s="534">
        <v>1</v>
      </c>
      <c r="Q11" s="535">
        <f t="shared" si="1"/>
        <v>195000</v>
      </c>
      <c r="R11" s="536">
        <v>195000</v>
      </c>
      <c r="S11" s="537"/>
      <c r="T11" s="537"/>
      <c r="U11" s="538"/>
      <c r="V11" s="539">
        <f t="shared" si="2"/>
        <v>0</v>
      </c>
      <c r="W11" s="479" t="s">
        <v>227</v>
      </c>
      <c r="X11" s="480">
        <v>0</v>
      </c>
      <c r="Y11" s="540">
        <v>0</v>
      </c>
      <c r="Z11" s="540">
        <v>0</v>
      </c>
      <c r="AA11" s="541">
        <v>0</v>
      </c>
      <c r="AB11" s="541">
        <f t="shared" si="5"/>
        <v>0</v>
      </c>
      <c r="AC11" s="477">
        <f t="shared" si="6"/>
        <v>-195000</v>
      </c>
      <c r="AD11" s="542"/>
      <c r="AE11" s="543" t="s">
        <v>219</v>
      </c>
      <c r="AF11" s="544"/>
      <c r="AG11" s="545"/>
      <c r="AH11" s="546"/>
      <c r="AI11" s="547">
        <v>0</v>
      </c>
      <c r="AJ11" s="548">
        <v>0</v>
      </c>
      <c r="AK11" s="549">
        <v>0</v>
      </c>
      <c r="AL11" s="550"/>
      <c r="AM11" s="551"/>
      <c r="AN11" s="552"/>
      <c r="AO11" s="553">
        <v>0</v>
      </c>
      <c r="AP11" s="554">
        <v>153668</v>
      </c>
      <c r="AQ11" s="494"/>
      <c r="AR11" s="495">
        <f t="shared" si="0"/>
        <v>0</v>
      </c>
      <c r="AS11" s="496">
        <f t="shared" si="7"/>
        <v>0</v>
      </c>
      <c r="AT11" s="497"/>
      <c r="AU11" s="622">
        <v>195000</v>
      </c>
      <c r="AV11" s="622">
        <f t="shared" si="8"/>
        <v>195000</v>
      </c>
    </row>
    <row r="12" spans="1:49" s="587" customFormat="1" ht="66" customHeight="1">
      <c r="A12" s="114">
        <v>26</v>
      </c>
      <c r="B12" s="564"/>
      <c r="C12" s="565" t="s">
        <v>2</v>
      </c>
      <c r="D12" s="566" t="s">
        <v>141</v>
      </c>
      <c r="E12" s="567" t="s">
        <v>106</v>
      </c>
      <c r="F12" s="567" t="s">
        <v>70</v>
      </c>
      <c r="G12" s="568"/>
      <c r="H12" s="567" t="s">
        <v>53</v>
      </c>
      <c r="I12" s="567"/>
      <c r="J12" s="567"/>
      <c r="K12" s="569">
        <v>3</v>
      </c>
      <c r="L12" s="569">
        <v>1</v>
      </c>
      <c r="M12" s="569"/>
      <c r="N12" s="569"/>
      <c r="O12" s="569">
        <v>1</v>
      </c>
      <c r="P12" s="569">
        <v>1</v>
      </c>
      <c r="Q12" s="570"/>
      <c r="R12" s="571"/>
      <c r="S12" s="572"/>
      <c r="T12" s="572"/>
      <c r="U12" s="573"/>
      <c r="V12" s="574"/>
      <c r="W12" s="575"/>
      <c r="X12" s="576"/>
      <c r="Y12" s="576"/>
      <c r="Z12" s="576"/>
      <c r="AA12" s="576"/>
      <c r="AB12" s="576"/>
      <c r="AC12" s="572"/>
      <c r="AD12" s="577"/>
      <c r="AE12" s="578" t="s">
        <v>220</v>
      </c>
      <c r="AF12" s="579"/>
      <c r="AG12" s="580"/>
      <c r="AH12" s="581"/>
      <c r="AI12" s="582"/>
      <c r="AJ12" s="385"/>
      <c r="AK12" s="385"/>
      <c r="AL12" s="583"/>
      <c r="AM12" s="584"/>
      <c r="AN12" s="585"/>
      <c r="AO12" s="586"/>
      <c r="AP12" s="386"/>
      <c r="AR12" s="588">
        <f>Y12-AJ12</f>
        <v>0</v>
      </c>
      <c r="AS12" s="589">
        <f>T12+Y12</f>
        <v>0</v>
      </c>
      <c r="AT12" s="590">
        <f>U12+Z12</f>
        <v>0</v>
      </c>
      <c r="AU12" s="590">
        <v>15750</v>
      </c>
      <c r="AV12" s="590">
        <f t="shared" si="8"/>
        <v>15750</v>
      </c>
    </row>
    <row r="13" spans="1:49" s="618" customFormat="1" ht="69.75" customHeight="1">
      <c r="A13" s="594" t="s">
        <v>324</v>
      </c>
      <c r="B13" s="595"/>
      <c r="C13" s="596"/>
      <c r="D13" s="597" t="s">
        <v>240</v>
      </c>
      <c r="E13" s="598"/>
      <c r="F13" s="598"/>
      <c r="G13" s="599"/>
      <c r="H13" s="598"/>
      <c r="I13" s="598"/>
      <c r="J13" s="598"/>
      <c r="K13" s="600"/>
      <c r="L13" s="600"/>
      <c r="M13" s="600"/>
      <c r="N13" s="600"/>
      <c r="O13" s="600"/>
      <c r="P13" s="600"/>
      <c r="Q13" s="601"/>
      <c r="R13" s="602"/>
      <c r="S13" s="603"/>
      <c r="T13" s="603"/>
      <c r="U13" s="601"/>
      <c r="V13" s="604">
        <f>T13-S13</f>
        <v>0</v>
      </c>
      <c r="W13" s="605" t="s">
        <v>227</v>
      </c>
      <c r="X13" s="606"/>
      <c r="Y13" s="607"/>
      <c r="Z13" s="606"/>
      <c r="AA13" s="603">
        <v>34874</v>
      </c>
      <c r="AB13" s="603">
        <f>Y13-AA13</f>
        <v>-34874</v>
      </c>
      <c r="AC13" s="603"/>
      <c r="AD13" s="608" t="s">
        <v>295</v>
      </c>
      <c r="AE13" s="609" t="s">
        <v>226</v>
      </c>
      <c r="AF13" s="610"/>
      <c r="AG13" s="611"/>
      <c r="AH13" s="611"/>
      <c r="AI13" s="612">
        <v>34874</v>
      </c>
      <c r="AJ13" s="613"/>
      <c r="AK13" s="614"/>
      <c r="AL13" s="615"/>
      <c r="AM13" s="616"/>
      <c r="AN13" s="616"/>
      <c r="AO13" s="617"/>
      <c r="AP13" s="613"/>
      <c r="AR13" s="619">
        <f>Y13-AJ13</f>
        <v>0</v>
      </c>
      <c r="AS13" s="620">
        <f>T13+Y13</f>
        <v>0</v>
      </c>
      <c r="AT13" s="621">
        <f>U13+Z13</f>
        <v>0</v>
      </c>
      <c r="AU13" s="621">
        <v>34874</v>
      </c>
      <c r="AV13" s="621">
        <f t="shared" si="8"/>
        <v>34874</v>
      </c>
    </row>
    <row r="14" spans="1:49" ht="82.5" customHeight="1" thickBot="1">
      <c r="A14" s="235" t="s">
        <v>245</v>
      </c>
      <c r="B14" s="4"/>
      <c r="C14" s="36"/>
      <c r="D14" s="40" t="s">
        <v>246</v>
      </c>
      <c r="E14" s="12" t="s">
        <v>247</v>
      </c>
      <c r="F14" s="9"/>
      <c r="G14" s="9"/>
      <c r="H14" s="9"/>
      <c r="I14" s="9"/>
      <c r="J14" s="9"/>
      <c r="K14" s="10"/>
      <c r="L14" s="10"/>
      <c r="M14" s="10"/>
      <c r="N14" s="10"/>
      <c r="O14" s="10"/>
      <c r="P14" s="10"/>
      <c r="Q14" s="232">
        <f t="shared" si="1"/>
        <v>18360</v>
      </c>
      <c r="R14" s="302">
        <v>0</v>
      </c>
      <c r="S14" s="309">
        <v>18360</v>
      </c>
      <c r="T14" s="309">
        <v>8694</v>
      </c>
      <c r="U14" s="143">
        <v>11340</v>
      </c>
      <c r="V14" s="432">
        <f t="shared" si="2"/>
        <v>-9666</v>
      </c>
      <c r="W14" s="289"/>
      <c r="X14" s="267"/>
      <c r="Y14" s="267"/>
      <c r="Z14" s="267">
        <v>0</v>
      </c>
      <c r="AA14" s="267"/>
      <c r="AB14" s="267">
        <f t="shared" si="5"/>
        <v>0</v>
      </c>
      <c r="AC14" s="379">
        <f t="shared" si="6"/>
        <v>0</v>
      </c>
      <c r="AD14" s="356"/>
      <c r="AE14" s="239" t="s">
        <v>218</v>
      </c>
      <c r="AF14" s="153"/>
      <c r="AG14" s="147"/>
      <c r="AH14" s="147"/>
      <c r="AI14" s="162"/>
      <c r="AJ14" s="417">
        <v>0</v>
      </c>
      <c r="AK14" s="421">
        <v>0</v>
      </c>
      <c r="AL14" s="270"/>
      <c r="AM14" s="268"/>
      <c r="AN14" s="280"/>
      <c r="AO14" s="208"/>
      <c r="AP14" s="203"/>
      <c r="AR14" s="314">
        <f t="shared" si="0"/>
        <v>0</v>
      </c>
      <c r="AS14" s="383">
        <f t="shared" si="7"/>
        <v>8694</v>
      </c>
      <c r="AT14" s="384">
        <f t="shared" si="7"/>
        <v>11340</v>
      </c>
      <c r="AU14" s="384">
        <v>0</v>
      </c>
      <c r="AV14" s="384">
        <f t="shared" si="8"/>
        <v>0</v>
      </c>
    </row>
    <row r="15" spans="1:49" s="35" customFormat="1" ht="32.25" customHeight="1" thickBot="1">
      <c r="A15" s="104" t="s">
        <v>128</v>
      </c>
      <c r="B15" s="105"/>
      <c r="C15" s="105"/>
      <c r="D15" s="105"/>
      <c r="E15" s="106"/>
      <c r="F15" s="106"/>
      <c r="G15" s="107"/>
      <c r="H15" s="107"/>
      <c r="I15" s="107"/>
      <c r="J15" s="107"/>
      <c r="K15" s="108"/>
      <c r="L15" s="108"/>
      <c r="M15" s="108"/>
      <c r="N15" s="108"/>
      <c r="O15" s="108"/>
      <c r="P15" s="108"/>
      <c r="Q15" s="229">
        <f t="shared" si="1"/>
        <v>989697</v>
      </c>
      <c r="R15" s="431">
        <f>SUM(R16:R46)</f>
        <v>850522</v>
      </c>
      <c r="S15" s="433">
        <f>SUM(S16:S46)</f>
        <v>139175</v>
      </c>
      <c r="T15" s="109">
        <f>SUM(T16:T46)</f>
        <v>110000</v>
      </c>
      <c r="U15" s="229"/>
      <c r="V15" s="434">
        <f t="shared" si="2"/>
        <v>-29175</v>
      </c>
      <c r="W15" s="290">
        <f t="shared" ref="W15:AC15" si="9">SUM(W16:W46)</f>
        <v>0</v>
      </c>
      <c r="X15" s="121">
        <f t="shared" si="9"/>
        <v>374037</v>
      </c>
      <c r="Y15" s="121">
        <f t="shared" si="9"/>
        <v>570354</v>
      </c>
      <c r="Z15" s="121">
        <f t="shared" si="9"/>
        <v>580495</v>
      </c>
      <c r="AA15" s="257">
        <f t="shared" si="9"/>
        <v>688971</v>
      </c>
      <c r="AB15" s="257">
        <f t="shared" si="9"/>
        <v>-129581</v>
      </c>
      <c r="AC15" s="109">
        <f t="shared" si="9"/>
        <v>-280168</v>
      </c>
      <c r="AD15" s="357"/>
      <c r="AE15" s="240">
        <f t="shared" ref="AE15:AU15" si="10">SUM(AE16:AE46)</f>
        <v>0</v>
      </c>
      <c r="AF15" s="178">
        <f t="shared" si="10"/>
        <v>607379</v>
      </c>
      <c r="AG15" s="174">
        <f t="shared" si="10"/>
        <v>0</v>
      </c>
      <c r="AH15" s="175">
        <f t="shared" si="10"/>
        <v>0</v>
      </c>
      <c r="AI15" s="176">
        <f t="shared" si="10"/>
        <v>92556</v>
      </c>
      <c r="AJ15" s="187">
        <f t="shared" si="10"/>
        <v>398790</v>
      </c>
      <c r="AK15" s="187">
        <f t="shared" si="10"/>
        <v>419895</v>
      </c>
      <c r="AL15" s="396">
        <f t="shared" si="10"/>
        <v>160600</v>
      </c>
      <c r="AM15" s="275">
        <f t="shared" si="10"/>
        <v>0</v>
      </c>
      <c r="AN15" s="196">
        <f t="shared" si="10"/>
        <v>0</v>
      </c>
      <c r="AO15" s="196">
        <f t="shared" si="10"/>
        <v>0</v>
      </c>
      <c r="AP15" s="196">
        <f t="shared" si="10"/>
        <v>0</v>
      </c>
      <c r="AQ15" s="196">
        <f t="shared" si="10"/>
        <v>184525</v>
      </c>
      <c r="AR15" s="196">
        <f t="shared" si="10"/>
        <v>160600</v>
      </c>
      <c r="AS15" s="196">
        <f t="shared" si="10"/>
        <v>669390</v>
      </c>
      <c r="AT15" s="196">
        <f t="shared" si="10"/>
        <v>800495</v>
      </c>
      <c r="AU15" s="196">
        <f t="shared" si="10"/>
        <v>554604</v>
      </c>
      <c r="AV15" s="196">
        <f t="shared" si="8"/>
        <v>155814</v>
      </c>
    </row>
    <row r="16" spans="1:49" ht="69.75" customHeight="1">
      <c r="A16" s="110">
        <v>7</v>
      </c>
      <c r="B16" s="6" t="s">
        <v>1</v>
      </c>
      <c r="C16" s="7" t="e">
        <f>+C11+1</f>
        <v>#VALUE!</v>
      </c>
      <c r="D16" s="11" t="s">
        <v>91</v>
      </c>
      <c r="E16" s="12" t="s">
        <v>149</v>
      </c>
      <c r="F16" s="8" t="s">
        <v>52</v>
      </c>
      <c r="G16" s="9">
        <v>30</v>
      </c>
      <c r="H16" s="8" t="s">
        <v>58</v>
      </c>
      <c r="I16" s="8" t="s">
        <v>92</v>
      </c>
      <c r="J16" s="8" t="s">
        <v>60</v>
      </c>
      <c r="K16" s="10">
        <v>5</v>
      </c>
      <c r="L16" s="10">
        <v>1</v>
      </c>
      <c r="M16" s="10">
        <v>1</v>
      </c>
      <c r="N16" s="10">
        <v>1</v>
      </c>
      <c r="O16" s="10">
        <v>1</v>
      </c>
      <c r="P16" s="10">
        <v>1</v>
      </c>
      <c r="Q16" s="427">
        <f t="shared" si="1"/>
        <v>342753</v>
      </c>
      <c r="R16" s="428">
        <v>342753</v>
      </c>
      <c r="S16" s="303"/>
      <c r="T16" s="303"/>
      <c r="U16" s="376"/>
      <c r="V16" s="304">
        <f t="shared" si="2"/>
        <v>0</v>
      </c>
      <c r="W16" s="289" t="s">
        <v>211</v>
      </c>
      <c r="X16" s="122">
        <f>99825</f>
        <v>99825</v>
      </c>
      <c r="Y16" s="130">
        <f>182625+1900</f>
        <v>184525</v>
      </c>
      <c r="Z16" s="267">
        <v>184525</v>
      </c>
      <c r="AA16" s="267">
        <v>265425</v>
      </c>
      <c r="AB16" s="267">
        <f t="shared" ref="AB16:AB43" si="11">Y16-AA16</f>
        <v>-80900</v>
      </c>
      <c r="AC16" s="99">
        <f t="shared" ref="AC16:AC43" si="12">Y16-R16</f>
        <v>-158228</v>
      </c>
      <c r="AD16" s="358" t="s">
        <v>284</v>
      </c>
      <c r="AE16" s="181" t="s">
        <v>218</v>
      </c>
      <c r="AF16" s="179">
        <v>265425</v>
      </c>
      <c r="AG16" s="167"/>
      <c r="AH16" s="167"/>
      <c r="AI16" s="169"/>
      <c r="AJ16" s="122">
        <f>398790-SUM(AJ17:AJ46)</f>
        <v>23925</v>
      </c>
      <c r="AK16" s="401">
        <v>23925</v>
      </c>
      <c r="AL16" s="394">
        <f>Y16-AJ16</f>
        <v>160600</v>
      </c>
      <c r="AM16" s="274"/>
      <c r="AN16" s="192"/>
      <c r="AO16" s="207"/>
      <c r="AP16" s="201"/>
      <c r="AQ16" s="314">
        <f>AJ16+AL16+AM16</f>
        <v>184525</v>
      </c>
      <c r="AR16" s="314">
        <f t="shared" si="0"/>
        <v>160600</v>
      </c>
      <c r="AS16" s="383">
        <f t="shared" si="7"/>
        <v>184525</v>
      </c>
      <c r="AT16" s="384">
        <f>U16+Z16</f>
        <v>184525</v>
      </c>
      <c r="AU16" s="384">
        <v>184525</v>
      </c>
      <c r="AV16" s="384">
        <f t="shared" si="8"/>
        <v>160600</v>
      </c>
      <c r="AW16" s="1" t="s">
        <v>327</v>
      </c>
    </row>
    <row r="17" spans="1:49" ht="51.75" customHeight="1">
      <c r="A17" s="111">
        <v>8</v>
      </c>
      <c r="B17" s="63" t="s">
        <v>1</v>
      </c>
      <c r="C17" s="68" t="e">
        <f>+C16+1</f>
        <v>#VALUE!</v>
      </c>
      <c r="D17" s="69" t="s">
        <v>59</v>
      </c>
      <c r="E17" s="62" t="s">
        <v>148</v>
      </c>
      <c r="F17" s="70" t="s">
        <v>60</v>
      </c>
      <c r="G17" s="71">
        <v>1</v>
      </c>
      <c r="H17" s="70" t="s">
        <v>60</v>
      </c>
      <c r="I17" s="70"/>
      <c r="J17" s="70"/>
      <c r="K17" s="72">
        <v>5</v>
      </c>
      <c r="L17" s="72">
        <v>1</v>
      </c>
      <c r="M17" s="72">
        <v>1</v>
      </c>
      <c r="N17" s="72">
        <v>1</v>
      </c>
      <c r="O17" s="72">
        <v>1</v>
      </c>
      <c r="P17" s="72">
        <v>1</v>
      </c>
      <c r="Q17" s="376">
        <f t="shared" si="1"/>
        <v>245</v>
      </c>
      <c r="R17" s="430">
        <v>245</v>
      </c>
      <c r="S17" s="379"/>
      <c r="T17" s="379"/>
      <c r="U17" s="375"/>
      <c r="V17" s="295">
        <f t="shared" si="2"/>
        <v>0</v>
      </c>
      <c r="W17" s="289" t="s">
        <v>211</v>
      </c>
      <c r="X17" s="267">
        <v>0</v>
      </c>
      <c r="Y17" s="267">
        <v>245</v>
      </c>
      <c r="Z17" s="267">
        <v>245</v>
      </c>
      <c r="AA17" s="267">
        <v>245</v>
      </c>
      <c r="AB17" s="267">
        <f t="shared" si="11"/>
        <v>0</v>
      </c>
      <c r="AC17" s="379">
        <f t="shared" si="12"/>
        <v>0</v>
      </c>
      <c r="AD17" s="359"/>
      <c r="AE17" s="180" t="s">
        <v>218</v>
      </c>
      <c r="AF17" s="267">
        <v>245</v>
      </c>
      <c r="AG17" s="147"/>
      <c r="AH17" s="147"/>
      <c r="AI17" s="148"/>
      <c r="AJ17" s="122">
        <v>245</v>
      </c>
      <c r="AK17" s="322">
        <v>245</v>
      </c>
      <c r="AL17" s="270"/>
      <c r="AM17" s="268"/>
      <c r="AN17" s="280"/>
      <c r="AO17" s="209"/>
      <c r="AP17" s="202"/>
      <c r="AR17" s="314">
        <f t="shared" si="0"/>
        <v>0</v>
      </c>
      <c r="AS17" s="383">
        <f t="shared" si="7"/>
        <v>245</v>
      </c>
      <c r="AT17" s="384">
        <f t="shared" si="7"/>
        <v>245</v>
      </c>
      <c r="AU17" s="384">
        <v>245</v>
      </c>
      <c r="AV17" s="384">
        <f t="shared" si="8"/>
        <v>0</v>
      </c>
    </row>
    <row r="18" spans="1:49" ht="58.5" customHeight="1">
      <c r="A18" s="112">
        <v>9</v>
      </c>
      <c r="B18" s="6"/>
      <c r="C18" s="67" t="s">
        <v>2</v>
      </c>
      <c r="D18" s="46" t="s">
        <v>133</v>
      </c>
      <c r="E18" s="47" t="s">
        <v>105</v>
      </c>
      <c r="F18" s="47" t="s">
        <v>98</v>
      </c>
      <c r="G18" s="48">
        <v>1</v>
      </c>
      <c r="H18" s="47" t="s">
        <v>98</v>
      </c>
      <c r="I18" s="47"/>
      <c r="J18" s="47"/>
      <c r="K18" s="49">
        <v>3</v>
      </c>
      <c r="L18" s="49">
        <v>1</v>
      </c>
      <c r="M18" s="49"/>
      <c r="N18" s="49"/>
      <c r="O18" s="49">
        <v>1</v>
      </c>
      <c r="P18" s="49">
        <v>1</v>
      </c>
      <c r="Q18" s="375">
        <f t="shared" si="1"/>
        <v>4814</v>
      </c>
      <c r="R18" s="424">
        <v>4814</v>
      </c>
      <c r="S18" s="379"/>
      <c r="T18" s="379"/>
      <c r="U18" s="375"/>
      <c r="V18" s="295">
        <f t="shared" si="2"/>
        <v>0</v>
      </c>
      <c r="W18" s="291" t="s">
        <v>227</v>
      </c>
      <c r="X18" s="267">
        <v>4700</v>
      </c>
      <c r="Y18" s="267">
        <v>4700</v>
      </c>
      <c r="Z18" s="267">
        <v>4700</v>
      </c>
      <c r="AA18" s="267">
        <v>4700</v>
      </c>
      <c r="AB18" s="267">
        <f t="shared" si="11"/>
        <v>0</v>
      </c>
      <c r="AC18" s="379">
        <f t="shared" si="12"/>
        <v>-114</v>
      </c>
      <c r="AD18" s="360"/>
      <c r="AE18" s="238" t="s">
        <v>220</v>
      </c>
      <c r="AF18" s="153"/>
      <c r="AG18" s="147"/>
      <c r="AH18" s="147"/>
      <c r="AI18" s="162">
        <v>4700</v>
      </c>
      <c r="AJ18" s="268">
        <v>4700</v>
      </c>
      <c r="AK18" s="182">
        <v>4700</v>
      </c>
      <c r="AL18" s="270"/>
      <c r="AM18" s="280"/>
      <c r="AN18" s="280"/>
      <c r="AO18" s="208"/>
      <c r="AP18" s="324"/>
      <c r="AR18" s="314">
        <f t="shared" si="0"/>
        <v>0</v>
      </c>
      <c r="AS18" s="383">
        <f t="shared" si="7"/>
        <v>4700</v>
      </c>
      <c r="AT18" s="384">
        <f t="shared" si="7"/>
        <v>4700</v>
      </c>
      <c r="AU18" s="384">
        <v>4700</v>
      </c>
      <c r="AV18" s="384">
        <f t="shared" si="8"/>
        <v>0</v>
      </c>
    </row>
    <row r="19" spans="1:49" ht="51" customHeight="1">
      <c r="A19" s="113">
        <v>10</v>
      </c>
      <c r="B19" s="6"/>
      <c r="C19" s="7" t="s">
        <v>2</v>
      </c>
      <c r="D19" s="11" t="s">
        <v>134</v>
      </c>
      <c r="E19" s="12" t="s">
        <v>154</v>
      </c>
      <c r="F19" s="12" t="s">
        <v>69</v>
      </c>
      <c r="G19" s="14">
        <v>5</v>
      </c>
      <c r="H19" s="12" t="s">
        <v>70</v>
      </c>
      <c r="I19" s="12"/>
      <c r="J19" s="12"/>
      <c r="K19" s="13">
        <v>5</v>
      </c>
      <c r="L19" s="13">
        <v>1</v>
      </c>
      <c r="M19" s="13">
        <v>1</v>
      </c>
      <c r="N19" s="13">
        <v>1</v>
      </c>
      <c r="O19" s="13">
        <v>1</v>
      </c>
      <c r="P19" s="13">
        <f>K19-SUM(L19:O19)</f>
        <v>1</v>
      </c>
      <c r="Q19" s="435">
        <f t="shared" si="1"/>
        <v>8160</v>
      </c>
      <c r="R19" s="436">
        <v>8160</v>
      </c>
      <c r="S19" s="379"/>
      <c r="T19" s="379"/>
      <c r="U19" s="375"/>
      <c r="V19" s="295">
        <f t="shared" si="2"/>
        <v>0</v>
      </c>
      <c r="W19" s="289" t="s">
        <v>211</v>
      </c>
      <c r="X19" s="267"/>
      <c r="Y19" s="267">
        <v>4140</v>
      </c>
      <c r="Z19" s="267">
        <v>4140</v>
      </c>
      <c r="AA19" s="267">
        <v>8160</v>
      </c>
      <c r="AB19" s="267">
        <f t="shared" si="11"/>
        <v>-4020</v>
      </c>
      <c r="AC19" s="379">
        <f t="shared" si="12"/>
        <v>-4020</v>
      </c>
      <c r="AD19" s="355" t="s">
        <v>285</v>
      </c>
      <c r="AE19" s="239" t="s">
        <v>220</v>
      </c>
      <c r="AF19" s="163">
        <v>8160</v>
      </c>
      <c r="AG19" s="147"/>
      <c r="AH19" s="151"/>
      <c r="AI19" s="148"/>
      <c r="AJ19" s="267">
        <v>4140</v>
      </c>
      <c r="AK19" s="322">
        <v>4140</v>
      </c>
      <c r="AL19" s="270"/>
      <c r="AM19" s="268"/>
      <c r="AN19" s="280"/>
      <c r="AO19" s="209"/>
      <c r="AP19" s="202"/>
      <c r="AR19" s="314">
        <f t="shared" si="0"/>
        <v>0</v>
      </c>
      <c r="AS19" s="383">
        <f t="shared" si="7"/>
        <v>4140</v>
      </c>
      <c r="AT19" s="384">
        <f t="shared" si="7"/>
        <v>4140</v>
      </c>
      <c r="AU19" s="384">
        <v>4140</v>
      </c>
      <c r="AV19" s="384">
        <f t="shared" si="8"/>
        <v>0</v>
      </c>
      <c r="AW19" s="1" t="s">
        <v>327</v>
      </c>
    </row>
    <row r="20" spans="1:49" ht="81" customHeight="1">
      <c r="A20" s="114">
        <v>11</v>
      </c>
      <c r="B20" s="15" t="s">
        <v>1</v>
      </c>
      <c r="C20" s="16" t="e">
        <f>+C19+1</f>
        <v>#VALUE!</v>
      </c>
      <c r="D20" s="11" t="s">
        <v>62</v>
      </c>
      <c r="E20" s="12" t="s">
        <v>155</v>
      </c>
      <c r="F20" s="12" t="s">
        <v>63</v>
      </c>
      <c r="G20" s="14">
        <v>20</v>
      </c>
      <c r="H20" s="12" t="s">
        <v>64</v>
      </c>
      <c r="I20" s="12"/>
      <c r="J20" s="12"/>
      <c r="K20" s="13">
        <v>3</v>
      </c>
      <c r="L20" s="13">
        <v>1</v>
      </c>
      <c r="M20" s="13"/>
      <c r="N20" s="13"/>
      <c r="O20" s="13">
        <v>1</v>
      </c>
      <c r="P20" s="13">
        <f>K20-SUM(L20:O20)</f>
        <v>1</v>
      </c>
      <c r="Q20" s="231">
        <f t="shared" si="1"/>
        <v>78414</v>
      </c>
      <c r="R20" s="301">
        <v>78414</v>
      </c>
      <c r="S20" s="379"/>
      <c r="T20" s="379"/>
      <c r="U20" s="375"/>
      <c r="V20" s="295">
        <f t="shared" si="2"/>
        <v>0</v>
      </c>
      <c r="W20" s="289" t="s">
        <v>211</v>
      </c>
      <c r="X20" s="267">
        <v>6000</v>
      </c>
      <c r="Y20" s="267">
        <v>6000</v>
      </c>
      <c r="Z20" s="267">
        <v>6000</v>
      </c>
      <c r="AA20" s="267">
        <v>40000</v>
      </c>
      <c r="AB20" s="267">
        <f t="shared" si="11"/>
        <v>-34000</v>
      </c>
      <c r="AC20" s="130">
        <f t="shared" si="12"/>
        <v>-72414</v>
      </c>
      <c r="AD20" s="355" t="s">
        <v>286</v>
      </c>
      <c r="AE20" s="239" t="s">
        <v>220</v>
      </c>
      <c r="AF20" s="163">
        <v>40000</v>
      </c>
      <c r="AG20" s="147"/>
      <c r="AH20" s="151"/>
      <c r="AI20" s="148"/>
      <c r="AJ20" s="322">
        <v>6000</v>
      </c>
      <c r="AK20" s="322">
        <v>6000</v>
      </c>
      <c r="AL20" s="270"/>
      <c r="AM20" s="268"/>
      <c r="AN20" s="280"/>
      <c r="AO20" s="209"/>
      <c r="AP20" s="202"/>
      <c r="AR20" s="314">
        <f t="shared" si="0"/>
        <v>0</v>
      </c>
      <c r="AS20" s="383">
        <f t="shared" si="7"/>
        <v>6000</v>
      </c>
      <c r="AT20" s="384">
        <f t="shared" si="7"/>
        <v>6000</v>
      </c>
      <c r="AU20" s="384">
        <v>6000</v>
      </c>
      <c r="AV20" s="384">
        <f t="shared" si="8"/>
        <v>0</v>
      </c>
      <c r="AW20" s="1" t="s">
        <v>327</v>
      </c>
    </row>
    <row r="21" spans="1:49" ht="117.75" customHeight="1">
      <c r="A21" s="114">
        <v>12</v>
      </c>
      <c r="B21" s="3" t="s">
        <v>3</v>
      </c>
      <c r="C21" s="17">
        <v>17</v>
      </c>
      <c r="D21" s="11" t="s">
        <v>72</v>
      </c>
      <c r="E21" s="12" t="s">
        <v>151</v>
      </c>
      <c r="F21" s="8" t="s">
        <v>73</v>
      </c>
      <c r="G21" s="9">
        <v>56</v>
      </c>
      <c r="H21" s="8" t="s">
        <v>74</v>
      </c>
      <c r="I21" s="8"/>
      <c r="J21" s="8"/>
      <c r="K21" s="10">
        <v>2</v>
      </c>
      <c r="L21" s="10"/>
      <c r="M21" s="10">
        <v>1</v>
      </c>
      <c r="N21" s="10"/>
      <c r="O21" s="10"/>
      <c r="P21" s="10">
        <v>1</v>
      </c>
      <c r="Q21" s="375">
        <f t="shared" si="1"/>
        <v>67625</v>
      </c>
      <c r="R21" s="424">
        <v>67625</v>
      </c>
      <c r="S21" s="379"/>
      <c r="T21" s="379"/>
      <c r="U21" s="375"/>
      <c r="V21" s="295">
        <f t="shared" si="2"/>
        <v>0</v>
      </c>
      <c r="W21" s="289" t="s">
        <v>211</v>
      </c>
      <c r="X21" s="267">
        <v>67625</v>
      </c>
      <c r="Y21" s="267">
        <v>67625</v>
      </c>
      <c r="Z21" s="267">
        <v>67625</v>
      </c>
      <c r="AA21" s="267">
        <v>67625</v>
      </c>
      <c r="AB21" s="267">
        <f t="shared" si="11"/>
        <v>0</v>
      </c>
      <c r="AC21" s="379">
        <f t="shared" si="12"/>
        <v>0</v>
      </c>
      <c r="AD21" s="355"/>
      <c r="AE21" s="239" t="s">
        <v>221</v>
      </c>
      <c r="AF21" s="163">
        <v>67625</v>
      </c>
      <c r="AG21" s="147"/>
      <c r="AH21" s="151"/>
      <c r="AI21" s="148"/>
      <c r="AJ21" s="182">
        <v>67625</v>
      </c>
      <c r="AK21" s="411">
        <v>67625</v>
      </c>
      <c r="AL21" s="270"/>
      <c r="AM21" s="268"/>
      <c r="AN21" s="280"/>
      <c r="AO21" s="209"/>
      <c r="AP21" s="202"/>
      <c r="AR21" s="314">
        <f t="shared" si="0"/>
        <v>0</v>
      </c>
      <c r="AS21" s="383">
        <f t="shared" si="7"/>
        <v>67625</v>
      </c>
      <c r="AT21" s="384">
        <f t="shared" si="7"/>
        <v>67625</v>
      </c>
      <c r="AU21" s="384">
        <v>67625</v>
      </c>
      <c r="AV21" s="384">
        <f t="shared" si="8"/>
        <v>0</v>
      </c>
    </row>
    <row r="22" spans="1:49" ht="60" customHeight="1">
      <c r="A22" s="114">
        <v>13</v>
      </c>
      <c r="B22" s="3" t="s">
        <v>3</v>
      </c>
      <c r="C22" s="17" t="e">
        <f>+C23+1</f>
        <v>#REF!</v>
      </c>
      <c r="D22" s="18" t="s">
        <v>75</v>
      </c>
      <c r="E22" s="12" t="s">
        <v>168</v>
      </c>
      <c r="F22" s="8" t="s">
        <v>76</v>
      </c>
      <c r="G22" s="9">
        <v>1</v>
      </c>
      <c r="H22" s="8" t="s">
        <v>76</v>
      </c>
      <c r="I22" s="8"/>
      <c r="J22" s="8"/>
      <c r="K22" s="10">
        <v>2</v>
      </c>
      <c r="L22" s="10"/>
      <c r="M22" s="10">
        <v>1</v>
      </c>
      <c r="N22" s="10"/>
      <c r="O22" s="10"/>
      <c r="P22" s="10">
        <v>1</v>
      </c>
      <c r="Q22" s="435">
        <f t="shared" si="1"/>
        <v>3275</v>
      </c>
      <c r="R22" s="436">
        <v>3275</v>
      </c>
      <c r="S22" s="303"/>
      <c r="T22" s="379"/>
      <c r="U22" s="375"/>
      <c r="V22" s="295">
        <f t="shared" si="2"/>
        <v>0</v>
      </c>
      <c r="W22" s="289" t="s">
        <v>211</v>
      </c>
      <c r="X22" s="267">
        <v>0</v>
      </c>
      <c r="Y22" s="267">
        <v>3275</v>
      </c>
      <c r="Z22" s="267">
        <v>3275</v>
      </c>
      <c r="AA22" s="267">
        <v>3275</v>
      </c>
      <c r="AB22" s="267">
        <f t="shared" si="11"/>
        <v>0</v>
      </c>
      <c r="AC22" s="379">
        <f t="shared" si="12"/>
        <v>0</v>
      </c>
      <c r="AD22" s="361"/>
      <c r="AE22" s="239" t="s">
        <v>221</v>
      </c>
      <c r="AF22" s="153">
        <v>3275</v>
      </c>
      <c r="AG22" s="147"/>
      <c r="AH22" s="151"/>
      <c r="AI22" s="162"/>
      <c r="AJ22" s="182">
        <v>3275</v>
      </c>
      <c r="AK22" s="338">
        <v>3275</v>
      </c>
      <c r="AL22" s="270"/>
      <c r="AM22" s="268"/>
      <c r="AN22" s="280"/>
      <c r="AO22" s="208"/>
      <c r="AP22" s="203"/>
      <c r="AR22" s="314">
        <f t="shared" si="0"/>
        <v>0</v>
      </c>
      <c r="AS22" s="383">
        <f t="shared" si="7"/>
        <v>3275</v>
      </c>
      <c r="AT22" s="384">
        <f t="shared" si="7"/>
        <v>3275</v>
      </c>
      <c r="AU22" s="384">
        <v>3275</v>
      </c>
      <c r="AV22" s="384">
        <f t="shared" si="8"/>
        <v>0</v>
      </c>
    </row>
    <row r="23" spans="1:49" ht="75.75" customHeight="1">
      <c r="A23" s="112">
        <v>14</v>
      </c>
      <c r="B23" s="15" t="s">
        <v>1</v>
      </c>
      <c r="C23" s="16" t="e">
        <f>+#REF!+1</f>
        <v>#REF!</v>
      </c>
      <c r="D23" s="18" t="s">
        <v>77</v>
      </c>
      <c r="E23" s="12" t="s">
        <v>159</v>
      </c>
      <c r="F23" s="12" t="s">
        <v>78</v>
      </c>
      <c r="G23" s="19">
        <v>1</v>
      </c>
      <c r="H23" s="12" t="s">
        <v>78</v>
      </c>
      <c r="I23" s="12"/>
      <c r="J23" s="12"/>
      <c r="K23" s="20">
        <v>1</v>
      </c>
      <c r="L23" s="13"/>
      <c r="M23" s="13"/>
      <c r="N23" s="13">
        <v>1</v>
      </c>
      <c r="O23" s="13"/>
      <c r="P23" s="13">
        <f>K23-SUM(L23:O23)</f>
        <v>0</v>
      </c>
      <c r="Q23" s="230">
        <f t="shared" si="1"/>
        <v>8250</v>
      </c>
      <c r="R23" s="300">
        <v>8250</v>
      </c>
      <c r="S23" s="379"/>
      <c r="T23" s="379"/>
      <c r="U23" s="375"/>
      <c r="V23" s="295">
        <f t="shared" si="2"/>
        <v>0</v>
      </c>
      <c r="W23" s="289" t="s">
        <v>211</v>
      </c>
      <c r="X23" s="267">
        <v>0</v>
      </c>
      <c r="Y23" s="267">
        <v>8250</v>
      </c>
      <c r="Z23" s="267">
        <v>9750</v>
      </c>
      <c r="AA23" s="267">
        <v>8250</v>
      </c>
      <c r="AB23" s="267">
        <f t="shared" si="11"/>
        <v>0</v>
      </c>
      <c r="AC23" s="379">
        <f t="shared" si="12"/>
        <v>0</v>
      </c>
      <c r="AD23" s="355"/>
      <c r="AE23" s="239" t="s">
        <v>222</v>
      </c>
      <c r="AF23" s="163">
        <v>8250</v>
      </c>
      <c r="AG23" s="147"/>
      <c r="AH23" s="151"/>
      <c r="AI23" s="148"/>
      <c r="AJ23" s="182">
        <v>8250</v>
      </c>
      <c r="AK23" s="412">
        <v>9750</v>
      </c>
      <c r="AL23" s="270"/>
      <c r="AM23" s="268"/>
      <c r="AN23" s="280"/>
      <c r="AO23" s="209"/>
      <c r="AP23" s="202"/>
      <c r="AR23" s="314">
        <f t="shared" si="0"/>
        <v>0</v>
      </c>
      <c r="AS23" s="383">
        <f t="shared" si="7"/>
        <v>8250</v>
      </c>
      <c r="AT23" s="384">
        <f t="shared" si="7"/>
        <v>9750</v>
      </c>
      <c r="AU23" s="384">
        <v>8250</v>
      </c>
      <c r="AV23" s="384">
        <f t="shared" si="8"/>
        <v>0</v>
      </c>
    </row>
    <row r="24" spans="1:49" ht="87.75" customHeight="1">
      <c r="A24" s="116" t="s">
        <v>179</v>
      </c>
      <c r="B24" s="63"/>
      <c r="C24" s="64" t="s">
        <v>2</v>
      </c>
      <c r="D24" s="327" t="s">
        <v>169</v>
      </c>
      <c r="E24" s="62" t="s">
        <v>177</v>
      </c>
      <c r="F24" s="62" t="s">
        <v>71</v>
      </c>
      <c r="G24" s="65">
        <v>2</v>
      </c>
      <c r="H24" s="62" t="s">
        <v>71</v>
      </c>
      <c r="I24" s="62" t="s">
        <v>125</v>
      </c>
      <c r="J24" s="62"/>
      <c r="K24" s="66">
        <v>4</v>
      </c>
      <c r="L24" s="66"/>
      <c r="M24" s="66"/>
      <c r="N24" s="66"/>
      <c r="O24" s="66">
        <v>1</v>
      </c>
      <c r="P24" s="66">
        <f>K24-SUM(L24:O24)</f>
        <v>3</v>
      </c>
      <c r="Q24" s="230">
        <f t="shared" si="1"/>
        <v>38107</v>
      </c>
      <c r="R24" s="300">
        <v>38107</v>
      </c>
      <c r="S24" s="379"/>
      <c r="T24" s="379"/>
      <c r="U24" s="375"/>
      <c r="V24" s="295">
        <f t="shared" si="2"/>
        <v>0</v>
      </c>
      <c r="W24" s="289" t="s">
        <v>211</v>
      </c>
      <c r="X24" s="267">
        <v>38107</v>
      </c>
      <c r="Y24" s="267">
        <v>38107</v>
      </c>
      <c r="Z24" s="267">
        <v>38107</v>
      </c>
      <c r="AA24" s="267">
        <v>38107</v>
      </c>
      <c r="AB24" s="267">
        <f t="shared" si="11"/>
        <v>0</v>
      </c>
      <c r="AC24" s="379">
        <f t="shared" si="12"/>
        <v>0</v>
      </c>
      <c r="AD24" s="355"/>
      <c r="AE24" s="239" t="s">
        <v>223</v>
      </c>
      <c r="AF24" s="163">
        <v>38107</v>
      </c>
      <c r="AG24" s="147"/>
      <c r="AH24" s="151"/>
      <c r="AI24" s="148"/>
      <c r="AJ24" s="182">
        <v>38107</v>
      </c>
      <c r="AK24" s="346">
        <v>38107</v>
      </c>
      <c r="AL24" s="270"/>
      <c r="AM24" s="268"/>
      <c r="AN24" s="280"/>
      <c r="AO24" s="209"/>
      <c r="AP24" s="202"/>
      <c r="AR24" s="314">
        <f t="shared" si="0"/>
        <v>0</v>
      </c>
      <c r="AS24" s="383">
        <f t="shared" si="7"/>
        <v>38107</v>
      </c>
      <c r="AT24" s="384">
        <f t="shared" si="7"/>
        <v>38107</v>
      </c>
      <c r="AU24" s="384">
        <v>38107</v>
      </c>
      <c r="AV24" s="384">
        <f t="shared" si="8"/>
        <v>0</v>
      </c>
    </row>
    <row r="25" spans="1:49" ht="87.75" customHeight="1">
      <c r="A25" s="112" t="s">
        <v>180</v>
      </c>
      <c r="B25" s="6"/>
      <c r="C25" s="136"/>
      <c r="D25" s="317"/>
      <c r="E25" s="47" t="s">
        <v>178</v>
      </c>
      <c r="F25" s="47"/>
      <c r="G25" s="48"/>
      <c r="H25" s="47"/>
      <c r="I25" s="47"/>
      <c r="J25" s="47"/>
      <c r="K25" s="49"/>
      <c r="L25" s="49"/>
      <c r="M25" s="49"/>
      <c r="N25" s="49"/>
      <c r="O25" s="49"/>
      <c r="P25" s="49"/>
      <c r="Q25" s="230">
        <f t="shared" si="1"/>
        <v>416</v>
      </c>
      <c r="R25" s="300">
        <v>416</v>
      </c>
      <c r="S25" s="379"/>
      <c r="T25" s="379"/>
      <c r="U25" s="375"/>
      <c r="V25" s="295">
        <f t="shared" si="2"/>
        <v>0</v>
      </c>
      <c r="W25" s="289" t="s">
        <v>211</v>
      </c>
      <c r="X25" s="267">
        <v>0</v>
      </c>
      <c r="Y25" s="267">
        <v>416</v>
      </c>
      <c r="Z25" s="267">
        <v>416</v>
      </c>
      <c r="AA25" s="267">
        <v>416</v>
      </c>
      <c r="AB25" s="267">
        <f t="shared" si="11"/>
        <v>0</v>
      </c>
      <c r="AC25" s="379">
        <f t="shared" si="12"/>
        <v>0</v>
      </c>
      <c r="AD25" s="362"/>
      <c r="AE25" s="238" t="s">
        <v>223</v>
      </c>
      <c r="AF25" s="163">
        <v>416</v>
      </c>
      <c r="AG25" s="147"/>
      <c r="AH25" s="151"/>
      <c r="AI25" s="148"/>
      <c r="AJ25" s="182">
        <v>416</v>
      </c>
      <c r="AK25" s="346">
        <v>416</v>
      </c>
      <c r="AL25" s="270"/>
      <c r="AM25" s="268"/>
      <c r="AN25" s="280"/>
      <c r="AO25" s="209"/>
      <c r="AP25" s="202"/>
      <c r="AR25" s="314">
        <f t="shared" si="0"/>
        <v>0</v>
      </c>
      <c r="AS25" s="383">
        <f t="shared" si="7"/>
        <v>416</v>
      </c>
      <c r="AT25" s="384">
        <f t="shared" si="7"/>
        <v>416</v>
      </c>
      <c r="AU25" s="384">
        <v>416</v>
      </c>
      <c r="AV25" s="384">
        <f t="shared" si="8"/>
        <v>0</v>
      </c>
    </row>
    <row r="26" spans="1:49" ht="87.75" customHeight="1">
      <c r="A26" s="114" t="s">
        <v>181</v>
      </c>
      <c r="B26" s="21"/>
      <c r="C26" s="37" t="s">
        <v>6</v>
      </c>
      <c r="D26" s="45" t="s">
        <v>135</v>
      </c>
      <c r="E26" s="12" t="s">
        <v>185</v>
      </c>
      <c r="F26" s="12" t="s">
        <v>122</v>
      </c>
      <c r="G26" s="14">
        <v>3</v>
      </c>
      <c r="H26" s="12" t="s">
        <v>123</v>
      </c>
      <c r="I26" s="12" t="s">
        <v>124</v>
      </c>
      <c r="J26" s="12" t="s">
        <v>125</v>
      </c>
      <c r="K26" s="13">
        <v>4</v>
      </c>
      <c r="L26" s="13"/>
      <c r="M26" s="13"/>
      <c r="N26" s="13"/>
      <c r="O26" s="13">
        <v>1</v>
      </c>
      <c r="P26" s="13">
        <f>K26-SUM(L26:O26)</f>
        <v>3</v>
      </c>
      <c r="Q26" s="230">
        <f t="shared" si="1"/>
        <v>5640</v>
      </c>
      <c r="R26" s="300">
        <v>5640</v>
      </c>
      <c r="S26" s="379"/>
      <c r="T26" s="379"/>
      <c r="U26" s="375"/>
      <c r="V26" s="295">
        <f t="shared" si="2"/>
        <v>0</v>
      </c>
      <c r="W26" s="289" t="s">
        <v>211</v>
      </c>
      <c r="X26" s="267">
        <v>5640</v>
      </c>
      <c r="Y26" s="267">
        <v>5640</v>
      </c>
      <c r="Z26" s="267">
        <v>5640</v>
      </c>
      <c r="AA26" s="267">
        <v>5640</v>
      </c>
      <c r="AB26" s="267">
        <f t="shared" si="11"/>
        <v>0</v>
      </c>
      <c r="AC26" s="379">
        <f t="shared" si="12"/>
        <v>0</v>
      </c>
      <c r="AD26" s="355"/>
      <c r="AE26" s="239" t="s">
        <v>223</v>
      </c>
      <c r="AF26" s="163">
        <v>5640</v>
      </c>
      <c r="AG26" s="147"/>
      <c r="AH26" s="151"/>
      <c r="AI26" s="148"/>
      <c r="AJ26" s="182">
        <v>5640</v>
      </c>
      <c r="AK26" s="346">
        <v>5640</v>
      </c>
      <c r="AL26" s="270"/>
      <c r="AM26" s="268"/>
      <c r="AN26" s="280"/>
      <c r="AO26" s="209"/>
      <c r="AP26" s="202"/>
      <c r="AR26" s="314">
        <f t="shared" si="0"/>
        <v>0</v>
      </c>
      <c r="AS26" s="383">
        <f t="shared" si="7"/>
        <v>5640</v>
      </c>
      <c r="AT26" s="384">
        <f t="shared" si="7"/>
        <v>5640</v>
      </c>
      <c r="AU26" s="384">
        <v>5640</v>
      </c>
      <c r="AV26" s="384">
        <f t="shared" si="8"/>
        <v>0</v>
      </c>
    </row>
    <row r="27" spans="1:49" ht="87.75" customHeight="1">
      <c r="A27" s="117" t="s">
        <v>182</v>
      </c>
      <c r="B27" s="21"/>
      <c r="C27" s="37"/>
      <c r="D27" s="45"/>
      <c r="E27" s="12" t="s">
        <v>186</v>
      </c>
      <c r="F27" s="12"/>
      <c r="G27" s="14"/>
      <c r="H27" s="12"/>
      <c r="I27" s="12"/>
      <c r="J27" s="12"/>
      <c r="K27" s="13"/>
      <c r="L27" s="13"/>
      <c r="M27" s="13"/>
      <c r="N27" s="13"/>
      <c r="O27" s="13"/>
      <c r="P27" s="13"/>
      <c r="Q27" s="232">
        <f t="shared" si="1"/>
        <v>7345</v>
      </c>
      <c r="R27" s="302">
        <v>7345</v>
      </c>
      <c r="S27" s="379"/>
      <c r="T27" s="379"/>
      <c r="U27" s="375"/>
      <c r="V27" s="295">
        <f t="shared" si="2"/>
        <v>0</v>
      </c>
      <c r="W27" s="289" t="s">
        <v>211</v>
      </c>
      <c r="X27" s="267">
        <v>7345</v>
      </c>
      <c r="Y27" s="267">
        <v>7345</v>
      </c>
      <c r="Z27" s="267">
        <v>7345</v>
      </c>
      <c r="AA27" s="267">
        <v>7345</v>
      </c>
      <c r="AB27" s="267">
        <f t="shared" si="11"/>
        <v>0</v>
      </c>
      <c r="AC27" s="379">
        <f t="shared" si="12"/>
        <v>0</v>
      </c>
      <c r="AD27" s="355"/>
      <c r="AE27" s="239" t="s">
        <v>223</v>
      </c>
      <c r="AF27" s="163">
        <v>7345</v>
      </c>
      <c r="AG27" s="147"/>
      <c r="AH27" s="151"/>
      <c r="AI27" s="148"/>
      <c r="AJ27" s="182">
        <v>7345</v>
      </c>
      <c r="AK27" s="346">
        <v>7345</v>
      </c>
      <c r="AL27" s="270"/>
      <c r="AM27" s="268"/>
      <c r="AN27" s="280"/>
      <c r="AO27" s="209"/>
      <c r="AP27" s="202"/>
      <c r="AR27" s="314">
        <f t="shared" si="0"/>
        <v>0</v>
      </c>
      <c r="AS27" s="383">
        <f t="shared" si="7"/>
        <v>7345</v>
      </c>
      <c r="AT27" s="384">
        <f t="shared" si="7"/>
        <v>7345</v>
      </c>
      <c r="AU27" s="384">
        <v>7345</v>
      </c>
      <c r="AV27" s="384">
        <f t="shared" si="8"/>
        <v>0</v>
      </c>
    </row>
    <row r="28" spans="1:49" ht="101.25" customHeight="1">
      <c r="A28" s="117" t="s">
        <v>183</v>
      </c>
      <c r="B28" s="21"/>
      <c r="C28" s="37"/>
      <c r="D28" s="45"/>
      <c r="E28" s="12" t="s">
        <v>187</v>
      </c>
      <c r="F28" s="12"/>
      <c r="G28" s="14"/>
      <c r="H28" s="12"/>
      <c r="I28" s="12"/>
      <c r="J28" s="12"/>
      <c r="K28" s="13"/>
      <c r="L28" s="13"/>
      <c r="M28" s="13"/>
      <c r="N28" s="13"/>
      <c r="O28" s="13"/>
      <c r="P28" s="13"/>
      <c r="Q28" s="228">
        <f t="shared" si="1"/>
        <v>2080</v>
      </c>
      <c r="R28" s="299">
        <v>2080</v>
      </c>
      <c r="S28" s="379"/>
      <c r="T28" s="379"/>
      <c r="U28" s="375"/>
      <c r="V28" s="295">
        <f t="shared" si="2"/>
        <v>0</v>
      </c>
      <c r="W28" s="289" t="s">
        <v>211</v>
      </c>
      <c r="X28" s="267">
        <v>2080</v>
      </c>
      <c r="Y28" s="267">
        <v>2080</v>
      </c>
      <c r="Z28" s="267">
        <v>2080</v>
      </c>
      <c r="AA28" s="267">
        <v>2080</v>
      </c>
      <c r="AB28" s="267">
        <f t="shared" si="11"/>
        <v>0</v>
      </c>
      <c r="AC28" s="379">
        <f t="shared" si="12"/>
        <v>0</v>
      </c>
      <c r="AD28" s="355"/>
      <c r="AE28" s="239" t="s">
        <v>223</v>
      </c>
      <c r="AF28" s="163">
        <v>2080</v>
      </c>
      <c r="AG28" s="147"/>
      <c r="AH28" s="151"/>
      <c r="AI28" s="148"/>
      <c r="AJ28" s="182">
        <v>2080</v>
      </c>
      <c r="AK28" s="346">
        <v>2080</v>
      </c>
      <c r="AL28" s="270"/>
      <c r="AM28" s="268"/>
      <c r="AN28" s="280"/>
      <c r="AO28" s="209"/>
      <c r="AP28" s="202"/>
      <c r="AR28" s="314">
        <f t="shared" si="0"/>
        <v>0</v>
      </c>
      <c r="AS28" s="383">
        <f t="shared" si="7"/>
        <v>2080</v>
      </c>
      <c r="AT28" s="384">
        <f t="shared" si="7"/>
        <v>2080</v>
      </c>
      <c r="AU28" s="384">
        <v>2080</v>
      </c>
      <c r="AV28" s="384">
        <f t="shared" si="8"/>
        <v>0</v>
      </c>
    </row>
    <row r="29" spans="1:49" ht="90" customHeight="1">
      <c r="A29" s="117" t="s">
        <v>184</v>
      </c>
      <c r="B29" s="21"/>
      <c r="C29" s="37"/>
      <c r="D29" s="45"/>
      <c r="E29" s="12" t="s">
        <v>188</v>
      </c>
      <c r="F29" s="12"/>
      <c r="G29" s="14"/>
      <c r="H29" s="12"/>
      <c r="I29" s="12"/>
      <c r="J29" s="12"/>
      <c r="K29" s="13"/>
      <c r="L29" s="13"/>
      <c r="M29" s="13"/>
      <c r="N29" s="13"/>
      <c r="O29" s="13"/>
      <c r="P29" s="13"/>
      <c r="Q29" s="228">
        <f t="shared" si="1"/>
        <v>27150</v>
      </c>
      <c r="R29" s="299">
        <v>27150</v>
      </c>
      <c r="S29" s="379"/>
      <c r="T29" s="379"/>
      <c r="U29" s="375"/>
      <c r="V29" s="295">
        <f t="shared" si="2"/>
        <v>0</v>
      </c>
      <c r="W29" s="289" t="s">
        <v>211</v>
      </c>
      <c r="X29" s="267">
        <v>27150</v>
      </c>
      <c r="Y29" s="267">
        <v>27150</v>
      </c>
      <c r="Z29" s="267">
        <v>27150</v>
      </c>
      <c r="AA29" s="267">
        <v>27150</v>
      </c>
      <c r="AB29" s="267">
        <f t="shared" si="11"/>
        <v>0</v>
      </c>
      <c r="AC29" s="379">
        <f t="shared" si="12"/>
        <v>0</v>
      </c>
      <c r="AD29" s="355"/>
      <c r="AE29" s="239" t="s">
        <v>223</v>
      </c>
      <c r="AF29" s="163">
        <v>27150</v>
      </c>
      <c r="AG29" s="147"/>
      <c r="AH29" s="151"/>
      <c r="AI29" s="148"/>
      <c r="AJ29" s="182">
        <v>27150</v>
      </c>
      <c r="AK29" s="346">
        <v>27150</v>
      </c>
      <c r="AL29" s="270"/>
      <c r="AM29" s="270"/>
      <c r="AN29" s="280"/>
      <c r="AO29" s="209"/>
      <c r="AP29" s="202"/>
      <c r="AR29" s="314">
        <f t="shared" si="0"/>
        <v>0</v>
      </c>
      <c r="AS29" s="383">
        <f t="shared" si="7"/>
        <v>27150</v>
      </c>
      <c r="AT29" s="384">
        <f t="shared" si="7"/>
        <v>27150</v>
      </c>
      <c r="AU29" s="384">
        <v>27150</v>
      </c>
      <c r="AV29" s="384">
        <f t="shared" si="8"/>
        <v>0</v>
      </c>
    </row>
    <row r="30" spans="1:49" ht="101.25" customHeight="1">
      <c r="A30" s="117" t="s">
        <v>191</v>
      </c>
      <c r="B30" s="21"/>
      <c r="C30" s="37"/>
      <c r="D30" s="45"/>
      <c r="E30" s="12" t="s">
        <v>189</v>
      </c>
      <c r="F30" s="12"/>
      <c r="G30" s="14"/>
      <c r="H30" s="12"/>
      <c r="I30" s="12"/>
      <c r="J30" s="12"/>
      <c r="K30" s="13"/>
      <c r="L30" s="13"/>
      <c r="M30" s="13"/>
      <c r="N30" s="13"/>
      <c r="O30" s="13"/>
      <c r="P30" s="13"/>
      <c r="Q30" s="228">
        <f t="shared" si="1"/>
        <v>1035</v>
      </c>
      <c r="R30" s="299">
        <v>1035</v>
      </c>
      <c r="S30" s="379"/>
      <c r="T30" s="379"/>
      <c r="U30" s="375"/>
      <c r="V30" s="295">
        <f t="shared" si="2"/>
        <v>0</v>
      </c>
      <c r="W30" s="289" t="s">
        <v>211</v>
      </c>
      <c r="X30" s="267">
        <v>1035</v>
      </c>
      <c r="Y30" s="267">
        <v>1035</v>
      </c>
      <c r="Z30" s="267">
        <v>1035</v>
      </c>
      <c r="AA30" s="267">
        <v>1035</v>
      </c>
      <c r="AB30" s="267">
        <f t="shared" si="11"/>
        <v>0</v>
      </c>
      <c r="AC30" s="379">
        <f t="shared" si="12"/>
        <v>0</v>
      </c>
      <c r="AD30" s="355"/>
      <c r="AE30" s="239" t="s">
        <v>223</v>
      </c>
      <c r="AF30" s="163">
        <v>1035</v>
      </c>
      <c r="AG30" s="147"/>
      <c r="AH30" s="151"/>
      <c r="AI30" s="148"/>
      <c r="AJ30" s="268">
        <v>1035</v>
      </c>
      <c r="AK30" s="346">
        <v>1035</v>
      </c>
      <c r="AL30" s="270"/>
      <c r="AM30" s="268"/>
      <c r="AN30" s="280"/>
      <c r="AO30" s="209"/>
      <c r="AP30" s="280"/>
      <c r="AR30" s="314">
        <f t="shared" si="0"/>
        <v>0</v>
      </c>
      <c r="AS30" s="383">
        <f t="shared" si="7"/>
        <v>1035</v>
      </c>
      <c r="AT30" s="384">
        <f t="shared" si="7"/>
        <v>1035</v>
      </c>
      <c r="AU30" s="384">
        <v>1035</v>
      </c>
      <c r="AV30" s="384">
        <f t="shared" si="8"/>
        <v>0</v>
      </c>
    </row>
    <row r="31" spans="1:49" ht="39.75" customHeight="1">
      <c r="A31" s="114" t="s">
        <v>192</v>
      </c>
      <c r="B31" s="21"/>
      <c r="C31" s="135"/>
      <c r="D31" s="18"/>
      <c r="E31" s="12" t="s">
        <v>190</v>
      </c>
      <c r="F31" s="12"/>
      <c r="G31" s="14"/>
      <c r="H31" s="12"/>
      <c r="I31" s="12"/>
      <c r="J31" s="12"/>
      <c r="K31" s="13"/>
      <c r="L31" s="13"/>
      <c r="M31" s="13"/>
      <c r="N31" s="13"/>
      <c r="O31" s="13"/>
      <c r="P31" s="13"/>
      <c r="Q31" s="228">
        <f t="shared" si="1"/>
        <v>40800</v>
      </c>
      <c r="R31" s="299">
        <v>40800</v>
      </c>
      <c r="S31" s="379"/>
      <c r="T31" s="379"/>
      <c r="U31" s="375"/>
      <c r="V31" s="295">
        <f t="shared" si="2"/>
        <v>0</v>
      </c>
      <c r="W31" s="289" t="s">
        <v>211</v>
      </c>
      <c r="X31" s="267">
        <v>40800</v>
      </c>
      <c r="Y31" s="267">
        <v>40800</v>
      </c>
      <c r="Z31" s="267">
        <v>40800</v>
      </c>
      <c r="AA31" s="267">
        <v>40800</v>
      </c>
      <c r="AB31" s="267">
        <f t="shared" si="11"/>
        <v>0</v>
      </c>
      <c r="AC31" s="379">
        <f t="shared" si="12"/>
        <v>0</v>
      </c>
      <c r="AD31" s="355"/>
      <c r="AE31" s="239" t="s">
        <v>223</v>
      </c>
      <c r="AF31" s="163">
        <v>40800</v>
      </c>
      <c r="AG31" s="147"/>
      <c r="AH31" s="151"/>
      <c r="AI31" s="148"/>
      <c r="AJ31" s="268">
        <v>40800</v>
      </c>
      <c r="AK31" s="346">
        <v>40800</v>
      </c>
      <c r="AL31" s="270"/>
      <c r="AM31" s="268"/>
      <c r="AN31" s="280"/>
      <c r="AO31" s="209"/>
      <c r="AP31" s="280"/>
      <c r="AR31" s="314">
        <f t="shared" si="0"/>
        <v>0</v>
      </c>
      <c r="AS31" s="383">
        <f t="shared" si="7"/>
        <v>40800</v>
      </c>
      <c r="AT31" s="384">
        <f t="shared" si="7"/>
        <v>40800</v>
      </c>
      <c r="AU31" s="384">
        <v>40800</v>
      </c>
      <c r="AV31" s="384">
        <f t="shared" si="8"/>
        <v>0</v>
      </c>
    </row>
    <row r="32" spans="1:49" ht="97.5" customHeight="1">
      <c r="A32" s="114">
        <v>17</v>
      </c>
      <c r="B32" s="15" t="s">
        <v>1</v>
      </c>
      <c r="C32" s="16">
        <v>13</v>
      </c>
      <c r="D32" s="11" t="s">
        <v>90</v>
      </c>
      <c r="E32" s="12" t="s">
        <v>156</v>
      </c>
      <c r="F32" s="12" t="s">
        <v>57</v>
      </c>
      <c r="G32" s="14">
        <v>2</v>
      </c>
      <c r="H32" s="12" t="s">
        <v>58</v>
      </c>
      <c r="I32" s="12"/>
      <c r="J32" s="12"/>
      <c r="K32" s="13">
        <v>3</v>
      </c>
      <c r="L32" s="13">
        <v>1</v>
      </c>
      <c r="M32" s="13"/>
      <c r="N32" s="13"/>
      <c r="O32" s="13">
        <v>1</v>
      </c>
      <c r="P32" s="13">
        <f>K32-SUM(L32:O32)</f>
        <v>1</v>
      </c>
      <c r="Q32" s="230">
        <f t="shared" si="1"/>
        <v>4895</v>
      </c>
      <c r="R32" s="300">
        <v>4895</v>
      </c>
      <c r="S32" s="379"/>
      <c r="T32" s="379"/>
      <c r="U32" s="375"/>
      <c r="V32" s="295">
        <f t="shared" si="2"/>
        <v>0</v>
      </c>
      <c r="W32" s="289" t="s">
        <v>211</v>
      </c>
      <c r="X32" s="267">
        <v>4893</v>
      </c>
      <c r="Y32" s="267">
        <v>4893</v>
      </c>
      <c r="Z32" s="267">
        <v>4893</v>
      </c>
      <c r="AA32" s="267">
        <v>4893</v>
      </c>
      <c r="AB32" s="267">
        <f t="shared" si="11"/>
        <v>0</v>
      </c>
      <c r="AC32" s="379">
        <f t="shared" si="12"/>
        <v>-2</v>
      </c>
      <c r="AD32" s="355"/>
      <c r="AE32" s="239" t="s">
        <v>220</v>
      </c>
      <c r="AF32" s="163">
        <v>4893</v>
      </c>
      <c r="AG32" s="147"/>
      <c r="AH32" s="151"/>
      <c r="AI32" s="148"/>
      <c r="AJ32" s="322">
        <v>4893</v>
      </c>
      <c r="AK32" s="322">
        <v>4893</v>
      </c>
      <c r="AL32" s="270"/>
      <c r="AM32" s="268"/>
      <c r="AN32" s="280"/>
      <c r="AO32" s="209"/>
      <c r="AP32" s="202"/>
      <c r="AR32" s="314">
        <f t="shared" si="0"/>
        <v>0</v>
      </c>
      <c r="AS32" s="383">
        <f t="shared" si="7"/>
        <v>4893</v>
      </c>
      <c r="AT32" s="384">
        <f t="shared" si="7"/>
        <v>4893</v>
      </c>
      <c r="AU32" s="384">
        <v>4893</v>
      </c>
      <c r="AV32" s="384">
        <f t="shared" si="8"/>
        <v>0</v>
      </c>
    </row>
    <row r="33" spans="1:49" ht="88.5" customHeight="1">
      <c r="A33" s="114">
        <v>18</v>
      </c>
      <c r="B33" s="6"/>
      <c r="C33" s="39" t="s">
        <v>2</v>
      </c>
      <c r="D33" s="318" t="s">
        <v>136</v>
      </c>
      <c r="E33" s="12" t="s">
        <v>157</v>
      </c>
      <c r="F33" s="12" t="s">
        <v>58</v>
      </c>
      <c r="G33" s="14">
        <v>1</v>
      </c>
      <c r="H33" s="12" t="s">
        <v>58</v>
      </c>
      <c r="I33" s="12"/>
      <c r="J33" s="12"/>
      <c r="K33" s="13">
        <v>3</v>
      </c>
      <c r="L33" s="13">
        <v>1</v>
      </c>
      <c r="M33" s="13"/>
      <c r="N33" s="13"/>
      <c r="O33" s="13">
        <v>1</v>
      </c>
      <c r="P33" s="13">
        <f>K33-SUM(L33:O33)</f>
        <v>1</v>
      </c>
      <c r="Q33" s="230">
        <f t="shared" si="1"/>
        <v>2519</v>
      </c>
      <c r="R33" s="300">
        <v>2519</v>
      </c>
      <c r="S33" s="379"/>
      <c r="T33" s="379"/>
      <c r="U33" s="375"/>
      <c r="V33" s="295">
        <f t="shared" si="2"/>
        <v>0</v>
      </c>
      <c r="W33" s="289" t="s">
        <v>211</v>
      </c>
      <c r="X33" s="267">
        <v>2518</v>
      </c>
      <c r="Y33" s="267">
        <v>2518</v>
      </c>
      <c r="Z33" s="267">
        <v>2518</v>
      </c>
      <c r="AA33" s="267">
        <v>2518</v>
      </c>
      <c r="AB33" s="267">
        <f t="shared" si="11"/>
        <v>0</v>
      </c>
      <c r="AC33" s="379">
        <f t="shared" si="12"/>
        <v>-1</v>
      </c>
      <c r="AD33" s="355"/>
      <c r="AE33" s="239" t="s">
        <v>220</v>
      </c>
      <c r="AF33" s="163">
        <v>2518</v>
      </c>
      <c r="AG33" s="147"/>
      <c r="AH33" s="151"/>
      <c r="AI33" s="148"/>
      <c r="AJ33" s="267">
        <v>2518</v>
      </c>
      <c r="AK33" s="322">
        <v>2518</v>
      </c>
      <c r="AL33" s="270"/>
      <c r="AM33" s="268"/>
      <c r="AN33" s="280"/>
      <c r="AO33" s="209"/>
      <c r="AP33" s="202"/>
      <c r="AR33" s="314">
        <f t="shared" si="0"/>
        <v>0</v>
      </c>
      <c r="AS33" s="383">
        <f t="shared" si="7"/>
        <v>2518</v>
      </c>
      <c r="AT33" s="384">
        <f t="shared" si="7"/>
        <v>2518</v>
      </c>
      <c r="AU33" s="384">
        <v>2518</v>
      </c>
      <c r="AV33" s="384">
        <f t="shared" si="8"/>
        <v>0</v>
      </c>
    </row>
    <row r="34" spans="1:49" ht="136.5" customHeight="1" thickBot="1">
      <c r="A34" s="115">
        <v>19</v>
      </c>
      <c r="B34" s="15" t="s">
        <v>1</v>
      </c>
      <c r="C34" s="38">
        <v>11</v>
      </c>
      <c r="D34" s="40" t="s">
        <v>61</v>
      </c>
      <c r="E34" s="12" t="s">
        <v>158</v>
      </c>
      <c r="F34" s="12" t="s">
        <v>52</v>
      </c>
      <c r="G34" s="14">
        <v>2</v>
      </c>
      <c r="H34" s="12" t="s">
        <v>52</v>
      </c>
      <c r="I34" s="12" t="s">
        <v>60</v>
      </c>
      <c r="J34" s="12"/>
      <c r="K34" s="13">
        <v>3</v>
      </c>
      <c r="L34" s="13">
        <v>1</v>
      </c>
      <c r="M34" s="13"/>
      <c r="N34" s="13"/>
      <c r="O34" s="13">
        <v>1</v>
      </c>
      <c r="P34" s="13">
        <f>K34-SUM(L34:O34)</f>
        <v>1</v>
      </c>
      <c r="Q34" s="230">
        <f t="shared" si="1"/>
        <v>1201</v>
      </c>
      <c r="R34" s="300">
        <v>1201</v>
      </c>
      <c r="S34" s="379"/>
      <c r="T34" s="379"/>
      <c r="U34" s="375"/>
      <c r="V34" s="295">
        <f t="shared" si="2"/>
        <v>0</v>
      </c>
      <c r="W34" s="289" t="s">
        <v>211</v>
      </c>
      <c r="X34" s="267">
        <v>1034</v>
      </c>
      <c r="Y34" s="130">
        <v>1084</v>
      </c>
      <c r="Z34" s="267">
        <v>1084</v>
      </c>
      <c r="AA34" s="267">
        <v>1201</v>
      </c>
      <c r="AB34" s="267">
        <f t="shared" si="11"/>
        <v>-117</v>
      </c>
      <c r="AC34" s="379">
        <f t="shared" si="12"/>
        <v>-117</v>
      </c>
      <c r="AD34" s="363"/>
      <c r="AE34" s="239" t="s">
        <v>224</v>
      </c>
      <c r="AF34" s="163">
        <v>1201</v>
      </c>
      <c r="AG34" s="147"/>
      <c r="AH34" s="154"/>
      <c r="AI34" s="148"/>
      <c r="AJ34" s="416">
        <v>1084</v>
      </c>
      <c r="AK34" s="402">
        <v>1084</v>
      </c>
      <c r="AL34" s="270"/>
      <c r="AM34" s="268"/>
      <c r="AN34" s="280"/>
      <c r="AO34" s="209"/>
      <c r="AP34" s="202"/>
      <c r="AR34" s="314">
        <f t="shared" si="0"/>
        <v>0</v>
      </c>
      <c r="AS34" s="383">
        <f t="shared" si="7"/>
        <v>1084</v>
      </c>
      <c r="AT34" s="384">
        <f t="shared" si="7"/>
        <v>1084</v>
      </c>
      <c r="AU34" s="384">
        <v>1084</v>
      </c>
      <c r="AV34" s="384">
        <f t="shared" si="8"/>
        <v>0</v>
      </c>
    </row>
    <row r="35" spans="1:49" ht="136.5" customHeight="1" thickBot="1">
      <c r="A35" s="115">
        <v>20</v>
      </c>
      <c r="B35" s="6"/>
      <c r="C35" s="39" t="s">
        <v>2</v>
      </c>
      <c r="D35" s="40" t="s">
        <v>137</v>
      </c>
      <c r="E35" s="12" t="s">
        <v>150</v>
      </c>
      <c r="F35" s="8" t="s">
        <v>52</v>
      </c>
      <c r="G35" s="319">
        <v>1</v>
      </c>
      <c r="H35" s="320" t="s">
        <v>52</v>
      </c>
      <c r="I35" s="8"/>
      <c r="J35" s="8"/>
      <c r="K35" s="10">
        <v>3</v>
      </c>
      <c r="L35" s="10">
        <v>1</v>
      </c>
      <c r="M35" s="10">
        <v>1</v>
      </c>
      <c r="N35" s="10">
        <v>1</v>
      </c>
      <c r="O35" s="10">
        <v>1</v>
      </c>
      <c r="P35" s="10">
        <v>-1</v>
      </c>
      <c r="Q35" s="230">
        <f t="shared" si="1"/>
        <v>10416</v>
      </c>
      <c r="R35" s="300">
        <v>10416</v>
      </c>
      <c r="S35" s="379"/>
      <c r="T35" s="379"/>
      <c r="U35" s="375"/>
      <c r="V35" s="295">
        <f t="shared" si="2"/>
        <v>0</v>
      </c>
      <c r="W35" s="289" t="s">
        <v>211</v>
      </c>
      <c r="X35" s="267">
        <v>10416</v>
      </c>
      <c r="Y35" s="267">
        <v>10416</v>
      </c>
      <c r="Z35" s="267">
        <v>10416</v>
      </c>
      <c r="AA35" s="267">
        <v>10416</v>
      </c>
      <c r="AB35" s="267">
        <f t="shared" si="11"/>
        <v>0</v>
      </c>
      <c r="AC35" s="379">
        <f t="shared" si="12"/>
        <v>0</v>
      </c>
      <c r="AD35" s="355"/>
      <c r="AE35" s="239" t="s">
        <v>221</v>
      </c>
      <c r="AF35" s="163">
        <v>10416</v>
      </c>
      <c r="AG35" s="147"/>
      <c r="AH35" s="151"/>
      <c r="AI35" s="148"/>
      <c r="AJ35" s="268">
        <v>10416</v>
      </c>
      <c r="AK35" s="403">
        <v>10416</v>
      </c>
      <c r="AL35" s="270"/>
      <c r="AM35" s="268"/>
      <c r="AN35" s="280"/>
      <c r="AO35" s="209"/>
      <c r="AP35" s="202"/>
      <c r="AR35" s="314">
        <f t="shared" si="0"/>
        <v>0</v>
      </c>
      <c r="AS35" s="383">
        <f t="shared" si="7"/>
        <v>10416</v>
      </c>
      <c r="AT35" s="384">
        <f t="shared" si="7"/>
        <v>10416</v>
      </c>
      <c r="AU35" s="384">
        <v>10416</v>
      </c>
      <c r="AV35" s="384">
        <f t="shared" si="8"/>
        <v>0</v>
      </c>
    </row>
    <row r="36" spans="1:49" ht="111" customHeight="1">
      <c r="A36" s="115">
        <v>21</v>
      </c>
      <c r="B36" s="6"/>
      <c r="C36" s="39" t="s">
        <v>2</v>
      </c>
      <c r="D36" s="40" t="s">
        <v>138</v>
      </c>
      <c r="E36" s="12" t="s">
        <v>153</v>
      </c>
      <c r="F36" s="8" t="s">
        <v>119</v>
      </c>
      <c r="G36" s="319">
        <v>5</v>
      </c>
      <c r="H36" s="8" t="s">
        <v>53</v>
      </c>
      <c r="I36" s="8" t="s">
        <v>54</v>
      </c>
      <c r="J36" s="8"/>
      <c r="K36" s="10">
        <v>3</v>
      </c>
      <c r="L36" s="10">
        <v>1</v>
      </c>
      <c r="M36" s="10"/>
      <c r="N36" s="10"/>
      <c r="O36" s="10">
        <v>1</v>
      </c>
      <c r="P36" s="10">
        <f>K36-SUM(L36:O36)</f>
        <v>1</v>
      </c>
      <c r="Q36" s="230">
        <f t="shared" si="1"/>
        <v>34990</v>
      </c>
      <c r="R36" s="300">
        <v>34990</v>
      </c>
      <c r="S36" s="379"/>
      <c r="T36" s="379"/>
      <c r="U36" s="375"/>
      <c r="V36" s="295">
        <f t="shared" si="2"/>
        <v>0</v>
      </c>
      <c r="W36" s="289" t="s">
        <v>211</v>
      </c>
      <c r="X36" s="267">
        <v>34990</v>
      </c>
      <c r="Y36" s="130">
        <v>34990</v>
      </c>
      <c r="Z36" s="267">
        <v>34990</v>
      </c>
      <c r="AA36" s="267">
        <v>34990</v>
      </c>
      <c r="AB36" s="267">
        <f t="shared" si="11"/>
        <v>0</v>
      </c>
      <c r="AC36" s="379">
        <f t="shared" si="12"/>
        <v>0</v>
      </c>
      <c r="AD36" s="358"/>
      <c r="AE36" s="239" t="s">
        <v>225</v>
      </c>
      <c r="AF36" s="163">
        <v>34990</v>
      </c>
      <c r="AG36" s="147"/>
      <c r="AH36" s="147"/>
      <c r="AI36" s="148"/>
      <c r="AJ36" s="268">
        <v>34990</v>
      </c>
      <c r="AK36" s="413">
        <v>34990</v>
      </c>
      <c r="AL36" s="270"/>
      <c r="AM36" s="268"/>
      <c r="AN36" s="280"/>
      <c r="AO36" s="209"/>
      <c r="AP36" s="202"/>
      <c r="AR36" s="314">
        <f t="shared" si="0"/>
        <v>0</v>
      </c>
      <c r="AS36" s="383">
        <f t="shared" si="7"/>
        <v>34990</v>
      </c>
      <c r="AT36" s="384">
        <f t="shared" si="7"/>
        <v>34990</v>
      </c>
      <c r="AU36" s="384">
        <v>34990</v>
      </c>
      <c r="AV36" s="384">
        <f t="shared" si="8"/>
        <v>0</v>
      </c>
    </row>
    <row r="37" spans="1:49" ht="93" customHeight="1">
      <c r="A37" s="325" t="s">
        <v>233</v>
      </c>
      <c r="B37" s="100"/>
      <c r="C37" s="326" t="s">
        <v>234</v>
      </c>
      <c r="D37" s="328" t="s">
        <v>232</v>
      </c>
      <c r="E37" s="101" t="s">
        <v>235</v>
      </c>
      <c r="F37" s="101" t="s">
        <v>67</v>
      </c>
      <c r="G37" s="102">
        <v>2</v>
      </c>
      <c r="H37" s="101" t="s">
        <v>68</v>
      </c>
      <c r="I37" s="101" t="s">
        <v>120</v>
      </c>
      <c r="J37" s="101"/>
      <c r="K37" s="103">
        <v>8</v>
      </c>
      <c r="L37" s="103">
        <v>1</v>
      </c>
      <c r="M37" s="103">
        <v>1</v>
      </c>
      <c r="N37" s="103"/>
      <c r="O37" s="103">
        <v>1</v>
      </c>
      <c r="P37" s="103">
        <v>5</v>
      </c>
      <c r="Q37" s="228">
        <f t="shared" si="1"/>
        <v>744</v>
      </c>
      <c r="R37" s="299">
        <v>744</v>
      </c>
      <c r="S37" s="379"/>
      <c r="T37" s="379"/>
      <c r="U37" s="375"/>
      <c r="V37" s="295">
        <f t="shared" si="2"/>
        <v>0</v>
      </c>
      <c r="W37" s="289" t="s">
        <v>211</v>
      </c>
      <c r="X37" s="267">
        <v>415</v>
      </c>
      <c r="Y37" s="310">
        <v>600</v>
      </c>
      <c r="Z37" s="267">
        <v>600</v>
      </c>
      <c r="AA37" s="267">
        <v>744</v>
      </c>
      <c r="AB37" s="267">
        <f t="shared" si="11"/>
        <v>-144</v>
      </c>
      <c r="AC37" s="379">
        <f t="shared" si="12"/>
        <v>-144</v>
      </c>
      <c r="AD37" s="364"/>
      <c r="AE37" s="241" t="s">
        <v>221</v>
      </c>
      <c r="AF37" s="163">
        <v>744</v>
      </c>
      <c r="AG37" s="155"/>
      <c r="AH37" s="156"/>
      <c r="AI37" s="157"/>
      <c r="AJ37" s="268">
        <v>600</v>
      </c>
      <c r="AK37" s="413">
        <v>600</v>
      </c>
      <c r="AL37" s="397"/>
      <c r="AM37" s="276"/>
      <c r="AN37" s="197"/>
      <c r="AO37" s="307"/>
      <c r="AP37" s="308"/>
      <c r="AR37" s="314">
        <f t="shared" si="0"/>
        <v>0</v>
      </c>
      <c r="AS37" s="383">
        <f t="shared" si="7"/>
        <v>600</v>
      </c>
      <c r="AT37" s="384">
        <f t="shared" si="7"/>
        <v>600</v>
      </c>
      <c r="AU37" s="384">
        <v>600</v>
      </c>
      <c r="AV37" s="384">
        <f t="shared" si="8"/>
        <v>0</v>
      </c>
    </row>
    <row r="38" spans="1:49" ht="45.75" customHeight="1">
      <c r="A38" s="133" t="s">
        <v>236</v>
      </c>
      <c r="B38" s="100"/>
      <c r="C38" s="326"/>
      <c r="D38" s="328" t="s">
        <v>237</v>
      </c>
      <c r="E38" s="101" t="s">
        <v>238</v>
      </c>
      <c r="F38" s="101"/>
      <c r="G38" s="102"/>
      <c r="H38" s="101"/>
      <c r="I38" s="101"/>
      <c r="J38" s="101"/>
      <c r="K38" s="103"/>
      <c r="L38" s="103"/>
      <c r="M38" s="103"/>
      <c r="N38" s="103"/>
      <c r="O38" s="103"/>
      <c r="P38" s="103"/>
      <c r="Q38" s="228">
        <f t="shared" si="1"/>
        <v>5511</v>
      </c>
      <c r="R38" s="299">
        <v>5511</v>
      </c>
      <c r="S38" s="379"/>
      <c r="T38" s="379"/>
      <c r="U38" s="375"/>
      <c r="V38" s="295">
        <f t="shared" si="2"/>
        <v>0</v>
      </c>
      <c r="W38" s="289" t="s">
        <v>211</v>
      </c>
      <c r="X38" s="267">
        <v>4500</v>
      </c>
      <c r="Y38" s="311">
        <v>5200</v>
      </c>
      <c r="Z38" s="267">
        <v>5200</v>
      </c>
      <c r="AA38" s="267">
        <v>5500</v>
      </c>
      <c r="AB38" s="267">
        <f t="shared" si="11"/>
        <v>-300</v>
      </c>
      <c r="AC38" s="379">
        <f t="shared" si="12"/>
        <v>-311</v>
      </c>
      <c r="AD38" s="364"/>
      <c r="AE38" s="241" t="s">
        <v>221</v>
      </c>
      <c r="AF38" s="163">
        <v>5500</v>
      </c>
      <c r="AG38" s="155"/>
      <c r="AH38" s="156"/>
      <c r="AI38" s="157"/>
      <c r="AJ38" s="268">
        <v>5200</v>
      </c>
      <c r="AK38" s="338">
        <v>5200</v>
      </c>
      <c r="AL38" s="397"/>
      <c r="AM38" s="276"/>
      <c r="AN38" s="197"/>
      <c r="AO38" s="307"/>
      <c r="AP38" s="308"/>
      <c r="AR38" s="314">
        <f t="shared" si="0"/>
        <v>0</v>
      </c>
      <c r="AS38" s="383">
        <f t="shared" si="7"/>
        <v>5200</v>
      </c>
      <c r="AT38" s="384">
        <f t="shared" si="7"/>
        <v>5200</v>
      </c>
      <c r="AU38" s="384">
        <v>5200</v>
      </c>
      <c r="AV38" s="384">
        <f t="shared" si="8"/>
        <v>0</v>
      </c>
    </row>
    <row r="39" spans="1:49" ht="96.75" customHeight="1">
      <c r="A39" s="115">
        <v>23</v>
      </c>
      <c r="B39" s="6"/>
      <c r="C39" s="39" t="s">
        <v>2</v>
      </c>
      <c r="D39" s="40" t="s">
        <v>139</v>
      </c>
      <c r="E39" s="12" t="s">
        <v>152</v>
      </c>
      <c r="F39" s="8" t="s">
        <v>52</v>
      </c>
      <c r="G39" s="9">
        <v>81</v>
      </c>
      <c r="H39" s="8" t="s">
        <v>65</v>
      </c>
      <c r="I39" s="8" t="s">
        <v>53</v>
      </c>
      <c r="J39" s="8" t="s">
        <v>66</v>
      </c>
      <c r="K39" s="10">
        <v>5</v>
      </c>
      <c r="L39" s="10">
        <v>1</v>
      </c>
      <c r="M39" s="10">
        <v>1</v>
      </c>
      <c r="N39" s="10">
        <v>1</v>
      </c>
      <c r="O39" s="10">
        <v>1</v>
      </c>
      <c r="P39" s="10">
        <f>K39-SUM(L39:O39)</f>
        <v>1</v>
      </c>
      <c r="Q39" s="230">
        <f t="shared" si="1"/>
        <v>45850</v>
      </c>
      <c r="R39" s="300">
        <v>45850</v>
      </c>
      <c r="S39" s="379"/>
      <c r="T39" s="379"/>
      <c r="U39" s="375"/>
      <c r="V39" s="295">
        <f t="shared" si="2"/>
        <v>0</v>
      </c>
      <c r="W39" s="289" t="s">
        <v>211</v>
      </c>
      <c r="X39" s="268">
        <v>4000</v>
      </c>
      <c r="Y39" s="267">
        <v>18500</v>
      </c>
      <c r="Z39" s="267">
        <v>21000</v>
      </c>
      <c r="AA39" s="267">
        <v>28600</v>
      </c>
      <c r="AB39" s="267">
        <f t="shared" si="11"/>
        <v>-10100</v>
      </c>
      <c r="AC39" s="379">
        <f t="shared" si="12"/>
        <v>-27350</v>
      </c>
      <c r="AD39" s="355" t="s">
        <v>287</v>
      </c>
      <c r="AE39" s="239" t="s">
        <v>217</v>
      </c>
      <c r="AF39" s="163">
        <v>28600</v>
      </c>
      <c r="AG39" s="147"/>
      <c r="AH39" s="151"/>
      <c r="AI39" s="148"/>
      <c r="AJ39" s="276">
        <v>18500</v>
      </c>
      <c r="AK39" s="346">
        <v>21000</v>
      </c>
      <c r="AL39" s="270"/>
      <c r="AM39" s="268"/>
      <c r="AN39" s="280"/>
      <c r="AO39" s="209"/>
      <c r="AP39" s="202"/>
      <c r="AR39" s="314">
        <f t="shared" si="0"/>
        <v>0</v>
      </c>
      <c r="AS39" s="383">
        <f t="shared" si="7"/>
        <v>18500</v>
      </c>
      <c r="AT39" s="384">
        <f t="shared" si="7"/>
        <v>21000</v>
      </c>
      <c r="AU39" s="384">
        <v>18500</v>
      </c>
      <c r="AV39" s="384">
        <f t="shared" si="8"/>
        <v>0</v>
      </c>
      <c r="AW39" s="1" t="s">
        <v>327</v>
      </c>
    </row>
    <row r="40" spans="1:49" ht="136.5" customHeight="1">
      <c r="A40" s="115">
        <v>24</v>
      </c>
      <c r="B40" s="4"/>
      <c r="C40" s="43">
        <v>18</v>
      </c>
      <c r="D40" s="40" t="s">
        <v>140</v>
      </c>
      <c r="E40" s="12" t="s">
        <v>108</v>
      </c>
      <c r="F40" s="8" t="s">
        <v>96</v>
      </c>
      <c r="G40" s="9">
        <v>1</v>
      </c>
      <c r="H40" s="8" t="s">
        <v>96</v>
      </c>
      <c r="I40" s="8"/>
      <c r="J40" s="8"/>
      <c r="K40" s="10">
        <v>1</v>
      </c>
      <c r="L40" s="10"/>
      <c r="M40" s="10"/>
      <c r="N40" s="10"/>
      <c r="O40" s="10"/>
      <c r="P40" s="10">
        <v>1</v>
      </c>
      <c r="Q40" s="230">
        <f t="shared" si="1"/>
        <v>3150</v>
      </c>
      <c r="R40" s="300">
        <v>3150</v>
      </c>
      <c r="S40" s="379"/>
      <c r="T40" s="379"/>
      <c r="U40" s="375"/>
      <c r="V40" s="295">
        <f t="shared" si="2"/>
        <v>0</v>
      </c>
      <c r="W40" s="289" t="s">
        <v>227</v>
      </c>
      <c r="X40" s="267">
        <v>0</v>
      </c>
      <c r="Y40" s="267">
        <v>3150</v>
      </c>
      <c r="Z40" s="267">
        <v>3505</v>
      </c>
      <c r="AA40" s="267">
        <v>3150</v>
      </c>
      <c r="AB40" s="267">
        <f t="shared" si="11"/>
        <v>0</v>
      </c>
      <c r="AC40" s="379">
        <f t="shared" si="12"/>
        <v>0</v>
      </c>
      <c r="AD40" s="365"/>
      <c r="AE40" s="239" t="s">
        <v>221</v>
      </c>
      <c r="AF40" s="153"/>
      <c r="AG40" s="147"/>
      <c r="AH40" s="147"/>
      <c r="AI40" s="162">
        <v>3150</v>
      </c>
      <c r="AJ40" s="268">
        <v>3150</v>
      </c>
      <c r="AK40" s="411">
        <v>3505</v>
      </c>
      <c r="AL40" s="270"/>
      <c r="AM40" s="280"/>
      <c r="AN40" s="280"/>
      <c r="AO40" s="208"/>
      <c r="AP40" s="324"/>
      <c r="AR40" s="314">
        <f t="shared" si="0"/>
        <v>0</v>
      </c>
      <c r="AS40" s="383">
        <f>T40+Y40</f>
        <v>3150</v>
      </c>
      <c r="AT40" s="384">
        <f t="shared" si="7"/>
        <v>3505</v>
      </c>
      <c r="AU40" s="384">
        <v>3150</v>
      </c>
      <c r="AV40" s="384">
        <f t="shared" si="8"/>
        <v>0</v>
      </c>
    </row>
    <row r="41" spans="1:49" ht="162" customHeight="1" thickBot="1">
      <c r="A41" s="115">
        <v>25</v>
      </c>
      <c r="B41" s="4" t="s">
        <v>3</v>
      </c>
      <c r="C41" s="134">
        <f>+C40+1</f>
        <v>19</v>
      </c>
      <c r="D41" s="40" t="s">
        <v>97</v>
      </c>
      <c r="E41" s="12" t="s">
        <v>4</v>
      </c>
      <c r="F41" s="8" t="s">
        <v>73</v>
      </c>
      <c r="G41" s="9">
        <v>1</v>
      </c>
      <c r="H41" s="8" t="s">
        <v>73</v>
      </c>
      <c r="I41" s="8"/>
      <c r="J41" s="8"/>
      <c r="K41" s="10">
        <v>1</v>
      </c>
      <c r="L41" s="10"/>
      <c r="M41" s="10"/>
      <c r="N41" s="10"/>
      <c r="O41" s="10"/>
      <c r="P41" s="10">
        <v>1</v>
      </c>
      <c r="Q41" s="230">
        <f t="shared" si="1"/>
        <v>7963</v>
      </c>
      <c r="R41" s="300">
        <v>7963</v>
      </c>
      <c r="S41" s="379"/>
      <c r="T41" s="379"/>
      <c r="U41" s="375"/>
      <c r="V41" s="295">
        <f t="shared" si="2"/>
        <v>0</v>
      </c>
      <c r="W41" s="289" t="s">
        <v>227</v>
      </c>
      <c r="X41" s="267">
        <v>0</v>
      </c>
      <c r="Y41" s="267">
        <v>3496</v>
      </c>
      <c r="Z41" s="267">
        <v>4496</v>
      </c>
      <c r="AA41" s="267">
        <v>3496</v>
      </c>
      <c r="AB41" s="267">
        <f t="shared" si="11"/>
        <v>0</v>
      </c>
      <c r="AC41" s="379">
        <f t="shared" si="12"/>
        <v>-4467</v>
      </c>
      <c r="AD41" s="358" t="s">
        <v>288</v>
      </c>
      <c r="AE41" s="239" t="s">
        <v>221</v>
      </c>
      <c r="AF41" s="153"/>
      <c r="AG41" s="147"/>
      <c r="AH41" s="147"/>
      <c r="AI41" s="162">
        <v>3496</v>
      </c>
      <c r="AJ41" s="268">
        <v>3496</v>
      </c>
      <c r="AK41" s="402">
        <v>4496</v>
      </c>
      <c r="AL41" s="270"/>
      <c r="AM41" s="280"/>
      <c r="AN41" s="280"/>
      <c r="AO41" s="208"/>
      <c r="AP41" s="324"/>
      <c r="AR41" s="314">
        <f t="shared" si="0"/>
        <v>0</v>
      </c>
      <c r="AS41" s="383">
        <f t="shared" si="7"/>
        <v>3496</v>
      </c>
      <c r="AT41" s="384">
        <f t="shared" si="7"/>
        <v>4496</v>
      </c>
      <c r="AU41" s="384">
        <v>3496</v>
      </c>
      <c r="AV41" s="384">
        <f t="shared" si="8"/>
        <v>0</v>
      </c>
      <c r="AW41" s="1" t="s">
        <v>327</v>
      </c>
    </row>
    <row r="42" spans="1:49" s="587" customFormat="1" ht="66" customHeight="1">
      <c r="A42" s="114" t="s">
        <v>321</v>
      </c>
      <c r="B42" s="564"/>
      <c r="C42" s="565" t="s">
        <v>2</v>
      </c>
      <c r="D42" s="566" t="s">
        <v>141</v>
      </c>
      <c r="E42" s="567" t="s">
        <v>106</v>
      </c>
      <c r="F42" s="567" t="s">
        <v>70</v>
      </c>
      <c r="G42" s="568"/>
      <c r="H42" s="567" t="s">
        <v>53</v>
      </c>
      <c r="I42" s="567"/>
      <c r="J42" s="567"/>
      <c r="K42" s="569">
        <v>3</v>
      </c>
      <c r="L42" s="569">
        <v>1</v>
      </c>
      <c r="M42" s="569"/>
      <c r="N42" s="569"/>
      <c r="O42" s="569">
        <v>1</v>
      </c>
      <c r="P42" s="569">
        <v>1</v>
      </c>
      <c r="Q42" s="570">
        <f>R42+S42</f>
        <v>15750</v>
      </c>
      <c r="R42" s="571">
        <v>15750</v>
      </c>
      <c r="S42" s="572"/>
      <c r="T42" s="572"/>
      <c r="U42" s="573"/>
      <c r="V42" s="574">
        <f>T42-S42</f>
        <v>0</v>
      </c>
      <c r="W42" s="575" t="s">
        <v>227</v>
      </c>
      <c r="X42" s="576"/>
      <c r="Y42" s="576">
        <v>15750</v>
      </c>
      <c r="Z42" s="576">
        <v>31500</v>
      </c>
      <c r="AA42" s="576">
        <v>15750</v>
      </c>
      <c r="AB42" s="576">
        <f>Y42-AA42</f>
        <v>0</v>
      </c>
      <c r="AC42" s="572">
        <f>Y42-R42</f>
        <v>0</v>
      </c>
      <c r="AD42" s="577"/>
      <c r="AE42" s="578" t="s">
        <v>220</v>
      </c>
      <c r="AF42" s="579"/>
      <c r="AG42" s="580"/>
      <c r="AH42" s="581"/>
      <c r="AI42" s="582">
        <v>15750</v>
      </c>
      <c r="AJ42" s="385">
        <v>15750</v>
      </c>
      <c r="AK42" s="385">
        <v>31500</v>
      </c>
      <c r="AL42" s="583"/>
      <c r="AM42" s="584"/>
      <c r="AN42" s="585"/>
      <c r="AO42" s="586"/>
      <c r="AP42" s="386"/>
      <c r="AR42" s="588">
        <f>Y42-AJ42</f>
        <v>0</v>
      </c>
      <c r="AS42" s="589">
        <f>T42+Y42</f>
        <v>15750</v>
      </c>
      <c r="AT42" s="590">
        <f>U42+Z42</f>
        <v>31500</v>
      </c>
      <c r="AU42" s="590">
        <v>0</v>
      </c>
      <c r="AV42" s="590">
        <v>0</v>
      </c>
    </row>
    <row r="43" spans="1:49" ht="51" customHeight="1">
      <c r="A43" s="114" t="s">
        <v>249</v>
      </c>
      <c r="B43" s="6"/>
      <c r="C43" s="7" t="s">
        <v>2</v>
      </c>
      <c r="D43" s="11" t="s">
        <v>142</v>
      </c>
      <c r="E43" s="12" t="s">
        <v>107</v>
      </c>
      <c r="F43" s="12" t="s">
        <v>126</v>
      </c>
      <c r="G43" s="14">
        <v>1</v>
      </c>
      <c r="H43" s="12" t="s">
        <v>70</v>
      </c>
      <c r="I43" s="12"/>
      <c r="J43" s="12"/>
      <c r="K43" s="13">
        <v>3</v>
      </c>
      <c r="L43" s="13">
        <v>1</v>
      </c>
      <c r="M43" s="13"/>
      <c r="N43" s="13"/>
      <c r="O43" s="13">
        <v>1</v>
      </c>
      <c r="P43" s="13">
        <v>1</v>
      </c>
      <c r="Q43" s="231">
        <f t="shared" si="1"/>
        <v>70460</v>
      </c>
      <c r="R43" s="301">
        <v>70460</v>
      </c>
      <c r="S43" s="379"/>
      <c r="T43" s="379"/>
      <c r="U43" s="375"/>
      <c r="V43" s="295">
        <f t="shared" si="2"/>
        <v>0</v>
      </c>
      <c r="W43" s="289" t="s">
        <v>227</v>
      </c>
      <c r="X43" s="267"/>
      <c r="Y43" s="267">
        <v>57460</v>
      </c>
      <c r="Z43" s="267">
        <v>57460</v>
      </c>
      <c r="AA43" s="267">
        <v>57460</v>
      </c>
      <c r="AB43" s="267">
        <f t="shared" si="11"/>
        <v>0</v>
      </c>
      <c r="AC43" s="130">
        <f t="shared" si="12"/>
        <v>-13000</v>
      </c>
      <c r="AD43" s="355" t="s">
        <v>289</v>
      </c>
      <c r="AE43" s="239" t="s">
        <v>220</v>
      </c>
      <c r="AF43" s="165"/>
      <c r="AG43" s="161"/>
      <c r="AH43" s="166"/>
      <c r="AI43" s="164">
        <v>57460</v>
      </c>
      <c r="AJ43" s="277">
        <v>57460</v>
      </c>
      <c r="AK43" s="404">
        <v>57460</v>
      </c>
      <c r="AL43" s="395"/>
      <c r="AM43" s="198"/>
      <c r="AN43" s="198"/>
      <c r="AO43" s="211"/>
      <c r="AP43" s="277"/>
      <c r="AR43" s="314">
        <f t="shared" si="0"/>
        <v>0</v>
      </c>
      <c r="AS43" s="383">
        <f t="shared" si="7"/>
        <v>57460</v>
      </c>
      <c r="AT43" s="384">
        <f t="shared" si="7"/>
        <v>57460</v>
      </c>
      <c r="AU43" s="384">
        <v>57460</v>
      </c>
      <c r="AV43" s="384">
        <f t="shared" si="8"/>
        <v>0</v>
      </c>
      <c r="AW43" s="1" t="s">
        <v>327</v>
      </c>
    </row>
    <row r="44" spans="1:49" ht="74.25" customHeight="1">
      <c r="A44" s="591" t="s">
        <v>322</v>
      </c>
      <c r="B44" s="4"/>
      <c r="C44" s="5"/>
      <c r="D44" s="471"/>
      <c r="E44" s="472" t="s">
        <v>197</v>
      </c>
      <c r="F44" s="472"/>
      <c r="G44" s="473"/>
      <c r="H44" s="472"/>
      <c r="I44" s="472"/>
      <c r="J44" s="472"/>
      <c r="K44" s="474"/>
      <c r="L44" s="474"/>
      <c r="M44" s="474"/>
      <c r="N44" s="474"/>
      <c r="O44" s="474"/>
      <c r="P44" s="474"/>
      <c r="Q44" s="475">
        <f t="shared" si="1"/>
        <v>8000</v>
      </c>
      <c r="R44" s="476">
        <v>8000</v>
      </c>
      <c r="S44" s="477"/>
      <c r="T44" s="477"/>
      <c r="U44" s="475"/>
      <c r="V44" s="478">
        <f t="shared" si="2"/>
        <v>0</v>
      </c>
      <c r="W44" s="479" t="s">
        <v>213</v>
      </c>
      <c r="X44" s="480">
        <v>8000</v>
      </c>
      <c r="Y44" s="480">
        <v>8000</v>
      </c>
      <c r="Z44" s="480"/>
      <c r="AA44" s="480"/>
      <c r="AB44" s="480"/>
      <c r="AC44" s="477"/>
      <c r="AD44" s="498"/>
      <c r="AE44" s="482" t="s">
        <v>217</v>
      </c>
      <c r="AF44" s="483"/>
      <c r="AG44" s="499"/>
      <c r="AH44" s="500"/>
      <c r="AI44" s="485">
        <v>8000</v>
      </c>
      <c r="AJ44" s="501"/>
      <c r="AK44" s="489"/>
      <c r="AL44" s="502"/>
      <c r="AM44" s="503"/>
      <c r="AN44" s="504"/>
      <c r="AO44" s="505"/>
      <c r="AP44" s="491"/>
      <c r="AQ44" s="494"/>
      <c r="AR44" s="495"/>
      <c r="AS44" s="496"/>
      <c r="AT44" s="497"/>
      <c r="AU44" s="622">
        <v>8000</v>
      </c>
      <c r="AV44" s="622">
        <f t="shared" si="8"/>
        <v>8000</v>
      </c>
    </row>
    <row r="45" spans="1:49" ht="79.5" customHeight="1">
      <c r="A45" s="592" t="s">
        <v>323</v>
      </c>
      <c r="B45" s="4"/>
      <c r="C45" s="124" t="s">
        <v>2</v>
      </c>
      <c r="D45" s="506" t="s">
        <v>228</v>
      </c>
      <c r="E45" s="507" t="s">
        <v>306</v>
      </c>
      <c r="F45" s="508" t="s">
        <v>52</v>
      </c>
      <c r="G45" s="509">
        <v>7600</v>
      </c>
      <c r="H45" s="508" t="s">
        <v>117</v>
      </c>
      <c r="I45" s="508" t="s">
        <v>118</v>
      </c>
      <c r="J45" s="508"/>
      <c r="K45" s="510">
        <v>1</v>
      </c>
      <c r="L45" s="510">
        <v>1</v>
      </c>
      <c r="M45" s="510"/>
      <c r="N45" s="510"/>
      <c r="O45" s="510" t="s">
        <v>229</v>
      </c>
      <c r="P45" s="510" t="s">
        <v>229</v>
      </c>
      <c r="Q45" s="511">
        <f t="shared" si="1"/>
        <v>2964</v>
      </c>
      <c r="R45" s="512">
        <v>2964</v>
      </c>
      <c r="S45" s="513"/>
      <c r="T45" s="513"/>
      <c r="U45" s="514"/>
      <c r="V45" s="515">
        <f t="shared" si="2"/>
        <v>0</v>
      </c>
      <c r="W45" s="516" t="s">
        <v>211</v>
      </c>
      <c r="X45" s="517">
        <v>2964</v>
      </c>
      <c r="Y45" s="518">
        <v>2964</v>
      </c>
      <c r="Z45" s="480"/>
      <c r="AA45" s="517"/>
      <c r="AB45" s="519"/>
      <c r="AC45" s="513"/>
      <c r="AD45" s="520"/>
      <c r="AE45" s="521" t="s">
        <v>230</v>
      </c>
      <c r="AF45" s="522">
        <v>2964</v>
      </c>
      <c r="AG45" s="523"/>
      <c r="AH45" s="523"/>
      <c r="AI45" s="524"/>
      <c r="AJ45" s="525"/>
      <c r="AK45" s="489"/>
      <c r="AL45" s="526"/>
      <c r="AM45" s="527"/>
      <c r="AN45" s="528"/>
      <c r="AO45" s="529"/>
      <c r="AP45" s="530"/>
      <c r="AQ45" s="494"/>
      <c r="AR45" s="495"/>
      <c r="AS45" s="496"/>
      <c r="AT45" s="497"/>
      <c r="AU45" s="622">
        <v>2964</v>
      </c>
      <c r="AV45" s="622">
        <f t="shared" si="8"/>
        <v>2964</v>
      </c>
    </row>
    <row r="46" spans="1:49" ht="51" customHeight="1" thickBot="1">
      <c r="A46" s="114" t="s">
        <v>248</v>
      </c>
      <c r="B46" s="6"/>
      <c r="C46" s="7"/>
      <c r="D46" s="11" t="s">
        <v>250</v>
      </c>
      <c r="E46" s="12" t="s">
        <v>251</v>
      </c>
      <c r="F46" s="12"/>
      <c r="G46" s="14"/>
      <c r="H46" s="12"/>
      <c r="I46" s="12"/>
      <c r="J46" s="12"/>
      <c r="K46" s="13"/>
      <c r="L46" s="13"/>
      <c r="M46" s="13"/>
      <c r="N46" s="13"/>
      <c r="O46" s="13"/>
      <c r="P46" s="13"/>
      <c r="Q46" s="232">
        <f>R46+S46</f>
        <v>139175</v>
      </c>
      <c r="R46" s="302"/>
      <c r="S46" s="438">
        <v>139175</v>
      </c>
      <c r="T46" s="438">
        <v>110000</v>
      </c>
      <c r="U46" s="143">
        <v>220000</v>
      </c>
      <c r="V46" s="439">
        <f>T46-S46</f>
        <v>-29175</v>
      </c>
      <c r="W46" s="289"/>
      <c r="X46" s="267"/>
      <c r="Y46" s="267"/>
      <c r="Z46" s="267"/>
      <c r="AA46" s="267"/>
      <c r="AB46" s="267">
        <f>Y46-AA46</f>
        <v>0</v>
      </c>
      <c r="AC46" s="130">
        <f>Y46-R46</f>
        <v>0</v>
      </c>
      <c r="AD46" s="355"/>
      <c r="AE46" s="239" t="s">
        <v>255</v>
      </c>
      <c r="AF46" s="165"/>
      <c r="AG46" s="161"/>
      <c r="AH46" s="166"/>
      <c r="AI46" s="164"/>
      <c r="AJ46" s="188"/>
      <c r="AK46" s="377"/>
      <c r="AL46" s="395"/>
      <c r="AM46" s="277"/>
      <c r="AN46" s="198"/>
      <c r="AO46" s="211"/>
      <c r="AP46" s="205"/>
      <c r="AR46" s="314">
        <f>Y46-AJ46</f>
        <v>0</v>
      </c>
      <c r="AS46" s="383">
        <f t="shared" si="7"/>
        <v>110000</v>
      </c>
      <c r="AT46" s="384">
        <f t="shared" si="7"/>
        <v>220000</v>
      </c>
      <c r="AU46" s="384"/>
      <c r="AV46" s="384">
        <f t="shared" si="8"/>
        <v>0</v>
      </c>
    </row>
    <row r="47" spans="1:49" s="34" customFormat="1" ht="30" customHeight="1" thickBot="1">
      <c r="A47" s="89" t="s">
        <v>129</v>
      </c>
      <c r="B47" s="30"/>
      <c r="C47" s="30"/>
      <c r="D47" s="30"/>
      <c r="E47" s="31"/>
      <c r="F47" s="31"/>
      <c r="G47" s="32"/>
      <c r="H47" s="32"/>
      <c r="I47" s="32"/>
      <c r="J47" s="32"/>
      <c r="K47" s="33"/>
      <c r="L47" s="33"/>
      <c r="M47" s="33"/>
      <c r="N47" s="33"/>
      <c r="O47" s="33"/>
      <c r="P47" s="33"/>
      <c r="Q47" s="233">
        <f>R47+S47</f>
        <v>3975127</v>
      </c>
      <c r="R47" s="437">
        <f>SUM(R48:R72)</f>
        <v>3609165</v>
      </c>
      <c r="S47" s="440">
        <f>SUM(S48:S72)</f>
        <v>365962</v>
      </c>
      <c r="T47" s="129">
        <f>SUM(T48:T72)</f>
        <v>271933</v>
      </c>
      <c r="U47" s="129">
        <f>SUM(U48:U72)</f>
        <v>1743692</v>
      </c>
      <c r="V47" s="441">
        <f>T47-S47</f>
        <v>-94029</v>
      </c>
      <c r="W47" s="292">
        <f t="shared" ref="W47:AP47" si="13">SUM(W48:W72)</f>
        <v>0</v>
      </c>
      <c r="X47" s="123">
        <f t="shared" si="13"/>
        <v>273226</v>
      </c>
      <c r="Y47" s="123">
        <f t="shared" si="13"/>
        <v>2993273</v>
      </c>
      <c r="Z47" s="123">
        <f t="shared" si="13"/>
        <v>51091981</v>
      </c>
      <c r="AA47" s="257">
        <f t="shared" si="13"/>
        <v>3126127</v>
      </c>
      <c r="AB47" s="257">
        <f t="shared" si="13"/>
        <v>-132854</v>
      </c>
      <c r="AC47" s="129">
        <f t="shared" si="13"/>
        <v>-615892</v>
      </c>
      <c r="AD47" s="366"/>
      <c r="AE47" s="242">
        <f t="shared" si="13"/>
        <v>0</v>
      </c>
      <c r="AF47" s="170">
        <f t="shared" si="13"/>
        <v>2730386</v>
      </c>
      <c r="AG47" s="171">
        <f t="shared" si="13"/>
        <v>12896</v>
      </c>
      <c r="AH47" s="172">
        <f t="shared" si="13"/>
        <v>13474</v>
      </c>
      <c r="AI47" s="173">
        <f t="shared" si="13"/>
        <v>369371</v>
      </c>
      <c r="AJ47" s="189">
        <f t="shared" si="13"/>
        <v>1560861</v>
      </c>
      <c r="AK47" s="398">
        <f>SUM(AK48:AK72)</f>
        <v>40801085</v>
      </c>
      <c r="AL47" s="398">
        <f>SUM(AL48:AL72)</f>
        <v>1080796</v>
      </c>
      <c r="AM47" s="278">
        <f t="shared" si="13"/>
        <v>132870</v>
      </c>
      <c r="AN47" s="199">
        <f t="shared" si="13"/>
        <v>218746</v>
      </c>
      <c r="AO47" s="278">
        <f t="shared" si="13"/>
        <v>0</v>
      </c>
      <c r="AP47" s="206">
        <f t="shared" si="13"/>
        <v>0</v>
      </c>
      <c r="AR47" s="314">
        <f>Y47-AJ47</f>
        <v>1432412</v>
      </c>
      <c r="AS47" s="387">
        <f>SUM(AS48:AS72)</f>
        <v>3265206</v>
      </c>
      <c r="AT47" s="388">
        <f>SUM(AT48:AT72)</f>
        <v>52835673</v>
      </c>
      <c r="AU47" s="199">
        <f>SUM(AU48:AU72)</f>
        <v>2968273</v>
      </c>
      <c r="AV47" s="388">
        <f t="shared" si="8"/>
        <v>1407412</v>
      </c>
    </row>
    <row r="48" spans="1:49" ht="94.5" customHeight="1">
      <c r="A48" s="90">
        <v>28</v>
      </c>
      <c r="B48" s="4" t="s">
        <v>1</v>
      </c>
      <c r="C48" s="41">
        <v>49</v>
      </c>
      <c r="D48" s="83" t="s">
        <v>83</v>
      </c>
      <c r="E48" s="81" t="s">
        <v>170</v>
      </c>
      <c r="F48" s="12" t="s">
        <v>87</v>
      </c>
      <c r="G48" s="14"/>
      <c r="H48" s="12" t="s">
        <v>53</v>
      </c>
      <c r="I48" s="18" t="s">
        <v>54</v>
      </c>
      <c r="J48" s="12"/>
      <c r="K48" s="13">
        <v>5</v>
      </c>
      <c r="L48" s="13">
        <v>1</v>
      </c>
      <c r="M48" s="13">
        <v>1</v>
      </c>
      <c r="N48" s="13">
        <v>1</v>
      </c>
      <c r="O48" s="13">
        <v>1</v>
      </c>
      <c r="P48" s="13">
        <f>K48-SUM(L48:O48)</f>
        <v>1</v>
      </c>
      <c r="Q48" s="427">
        <f>R48+S48</f>
        <v>24835</v>
      </c>
      <c r="R48" s="428">
        <v>24835</v>
      </c>
      <c r="S48" s="303"/>
      <c r="T48" s="303"/>
      <c r="U48" s="376"/>
      <c r="V48" s="304">
        <f>T48-S48</f>
        <v>0</v>
      </c>
      <c r="W48" s="289" t="s">
        <v>211</v>
      </c>
      <c r="X48" s="267">
        <v>24835</v>
      </c>
      <c r="Y48" s="258">
        <v>24835</v>
      </c>
      <c r="Z48" s="267">
        <v>24835</v>
      </c>
      <c r="AA48" s="258">
        <v>24835</v>
      </c>
      <c r="AB48" s="306">
        <f>Y48-AA48</f>
        <v>0</v>
      </c>
      <c r="AC48" s="379">
        <f t="shared" ref="AC48:AC71" si="14">Y48-R48</f>
        <v>0</v>
      </c>
      <c r="AD48" s="355"/>
      <c r="AE48" s="239" t="s">
        <v>216</v>
      </c>
      <c r="AF48" s="245">
        <v>24835</v>
      </c>
      <c r="AG48" s="167"/>
      <c r="AH48" s="168"/>
      <c r="AI48" s="169"/>
      <c r="AJ48" s="258">
        <v>24835</v>
      </c>
      <c r="AK48" s="405">
        <v>24835</v>
      </c>
      <c r="AL48" s="394"/>
      <c r="AM48" s="274"/>
      <c r="AN48" s="192"/>
      <c r="AO48" s="207"/>
      <c r="AP48" s="201"/>
      <c r="AR48" s="314">
        <f>Y48-AJ48</f>
        <v>0</v>
      </c>
      <c r="AS48" s="383">
        <f t="shared" si="7"/>
        <v>24835</v>
      </c>
      <c r="AT48" s="384">
        <f t="shared" si="7"/>
        <v>24835</v>
      </c>
      <c r="AU48" s="384">
        <v>24835</v>
      </c>
      <c r="AV48" s="384">
        <f t="shared" si="8"/>
        <v>0</v>
      </c>
    </row>
    <row r="49" spans="1:49" ht="41.25" customHeight="1">
      <c r="A49" s="91">
        <v>29</v>
      </c>
      <c r="B49" s="57"/>
      <c r="C49" s="58" t="s">
        <v>8</v>
      </c>
      <c r="D49" s="82" t="s">
        <v>143</v>
      </c>
      <c r="E49" s="80" t="s">
        <v>160</v>
      </c>
      <c r="F49" s="59" t="s">
        <v>84</v>
      </c>
      <c r="G49" s="60">
        <v>7</v>
      </c>
      <c r="H49" s="59" t="s">
        <v>85</v>
      </c>
      <c r="I49" s="59" t="s">
        <v>86</v>
      </c>
      <c r="J49" s="59"/>
      <c r="K49" s="61">
        <v>3</v>
      </c>
      <c r="L49" s="61">
        <v>1</v>
      </c>
      <c r="M49" s="61"/>
      <c r="N49" s="61"/>
      <c r="O49" s="61">
        <v>1</v>
      </c>
      <c r="P49" s="61">
        <f>K49-SUM(L49:O49)</f>
        <v>1</v>
      </c>
      <c r="Q49" s="375">
        <f>R49+S49</f>
        <v>136800</v>
      </c>
      <c r="R49" s="424">
        <v>136800</v>
      </c>
      <c r="S49" s="379"/>
      <c r="T49" s="379"/>
      <c r="U49" s="375"/>
      <c r="V49" s="295">
        <f>T49-S49</f>
        <v>0</v>
      </c>
      <c r="W49" s="289" t="s">
        <v>211</v>
      </c>
      <c r="X49" s="267">
        <v>0</v>
      </c>
      <c r="Y49" s="265">
        <v>122360</v>
      </c>
      <c r="Z49" s="267">
        <v>367080</v>
      </c>
      <c r="AA49" s="259">
        <v>136800</v>
      </c>
      <c r="AB49" s="379">
        <f>Y49-AA49</f>
        <v>-14440</v>
      </c>
      <c r="AC49" s="379">
        <f t="shared" si="14"/>
        <v>-14440</v>
      </c>
      <c r="AD49" s="367" t="s">
        <v>290</v>
      </c>
      <c r="AE49" s="180" t="s">
        <v>216</v>
      </c>
      <c r="AF49" s="246">
        <v>136800</v>
      </c>
      <c r="AG49" s="147"/>
      <c r="AH49" s="151"/>
      <c r="AI49" s="148"/>
      <c r="AJ49" s="268">
        <f>122360</f>
        <v>122360</v>
      </c>
      <c r="AK49" s="406">
        <v>367080</v>
      </c>
      <c r="AL49" s="270"/>
      <c r="AM49" s="268"/>
      <c r="AN49" s="282"/>
      <c r="AO49" s="209"/>
      <c r="AP49" s="202"/>
      <c r="AR49" s="314">
        <f>Y49-AJ49</f>
        <v>0</v>
      </c>
      <c r="AS49" s="383">
        <f t="shared" si="7"/>
        <v>122360</v>
      </c>
      <c r="AT49" s="384">
        <f t="shared" si="7"/>
        <v>367080</v>
      </c>
      <c r="AU49" s="384">
        <v>122360</v>
      </c>
      <c r="AV49" s="384">
        <f t="shared" si="8"/>
        <v>0</v>
      </c>
      <c r="AW49" s="1" t="s">
        <v>327</v>
      </c>
    </row>
    <row r="50" spans="1:49" ht="90" customHeight="1">
      <c r="A50" s="92" t="s">
        <v>198</v>
      </c>
      <c r="B50" s="4"/>
      <c r="C50" s="36" t="s">
        <v>45</v>
      </c>
      <c r="D50" s="40" t="s">
        <v>200</v>
      </c>
      <c r="E50" s="12" t="s">
        <v>202</v>
      </c>
      <c r="F50" s="14" t="s">
        <v>10</v>
      </c>
      <c r="G50" s="14" t="s">
        <v>10</v>
      </c>
      <c r="H50" s="14" t="s">
        <v>10</v>
      </c>
      <c r="I50" s="14" t="s">
        <v>10</v>
      </c>
      <c r="J50" s="14" t="s">
        <v>10</v>
      </c>
      <c r="K50" s="13">
        <v>0</v>
      </c>
      <c r="L50" s="13">
        <v>0</v>
      </c>
      <c r="M50" s="13">
        <v>0</v>
      </c>
      <c r="N50" s="13">
        <v>0</v>
      </c>
      <c r="O50" s="13">
        <v>0</v>
      </c>
      <c r="P50" s="13">
        <f>K50-SUM(L50:O50)</f>
        <v>0</v>
      </c>
      <c r="Q50" s="375">
        <f t="shared" ref="Q50:Q71" si="15">R50+S50</f>
        <v>61171</v>
      </c>
      <c r="R50" s="424">
        <v>61171</v>
      </c>
      <c r="S50" s="379"/>
      <c r="T50" s="379"/>
      <c r="U50" s="375"/>
      <c r="V50" s="295">
        <f t="shared" ref="V50:V71" si="16">T50-S50</f>
        <v>0</v>
      </c>
      <c r="W50" s="289" t="s">
        <v>231</v>
      </c>
      <c r="X50" s="267"/>
      <c r="Y50" s="267">
        <f>8156+5318</f>
        <v>13474</v>
      </c>
      <c r="Z50" s="267">
        <v>27157641</v>
      </c>
      <c r="AA50" s="267">
        <f>8156+5318</f>
        <v>13474</v>
      </c>
      <c r="AB50" s="267">
        <f t="shared" ref="AB50:AB71" si="17">Y50-AA50</f>
        <v>0</v>
      </c>
      <c r="AC50" s="379">
        <f t="shared" si="14"/>
        <v>-47697</v>
      </c>
      <c r="AD50" s="355" t="s">
        <v>291</v>
      </c>
      <c r="AE50" s="239" t="s">
        <v>223</v>
      </c>
      <c r="AF50" s="149"/>
      <c r="AG50" s="147"/>
      <c r="AH50" s="150">
        <f>8156+5318</f>
        <v>13474</v>
      </c>
      <c r="AI50" s="148"/>
      <c r="AJ50" s="186">
        <f>8156+5318</f>
        <v>13474</v>
      </c>
      <c r="AK50" s="186">
        <v>27157641</v>
      </c>
      <c r="AL50" s="270"/>
      <c r="AM50" s="280"/>
      <c r="AN50" s="264"/>
      <c r="AO50" s="209"/>
      <c r="AP50" s="202"/>
      <c r="AR50" s="314">
        <f t="shared" ref="AR50:AR77" si="18">Y50-AJ50</f>
        <v>0</v>
      </c>
      <c r="AS50" s="383">
        <f t="shared" si="7"/>
        <v>13474</v>
      </c>
      <c r="AT50" s="384">
        <f t="shared" si="7"/>
        <v>27157641</v>
      </c>
      <c r="AU50" s="424">
        <v>13474</v>
      </c>
      <c r="AV50" s="384">
        <f t="shared" si="8"/>
        <v>0</v>
      </c>
      <c r="AW50" s="1" t="s">
        <v>326</v>
      </c>
    </row>
    <row r="51" spans="1:49" ht="75" customHeight="1">
      <c r="A51" s="92" t="s">
        <v>199</v>
      </c>
      <c r="B51" s="4"/>
      <c r="C51" s="55"/>
      <c r="D51" s="56" t="s">
        <v>201</v>
      </c>
      <c r="E51" s="47" t="s">
        <v>203</v>
      </c>
      <c r="F51" s="48"/>
      <c r="G51" s="48"/>
      <c r="H51" s="48"/>
      <c r="I51" s="48"/>
      <c r="J51" s="48"/>
      <c r="K51" s="49"/>
      <c r="L51" s="49"/>
      <c r="M51" s="49"/>
      <c r="N51" s="49"/>
      <c r="O51" s="49"/>
      <c r="P51" s="49"/>
      <c r="Q51" s="375">
        <f t="shared" si="15"/>
        <v>605244</v>
      </c>
      <c r="R51" s="424">
        <v>605244</v>
      </c>
      <c r="S51" s="379"/>
      <c r="T51" s="379"/>
      <c r="U51" s="375"/>
      <c r="V51" s="295">
        <f t="shared" si="16"/>
        <v>0</v>
      </c>
      <c r="W51" s="289" t="s">
        <v>211</v>
      </c>
      <c r="X51" s="267"/>
      <c r="Y51" s="267">
        <v>398512</v>
      </c>
      <c r="Z51" s="267">
        <v>2864753</v>
      </c>
      <c r="AA51" s="267">
        <v>398512</v>
      </c>
      <c r="AB51" s="267">
        <f t="shared" si="17"/>
        <v>0</v>
      </c>
      <c r="AC51" s="379">
        <f t="shared" si="14"/>
        <v>-206732</v>
      </c>
      <c r="AD51" s="362" t="s">
        <v>292</v>
      </c>
      <c r="AE51" s="238" t="s">
        <v>223</v>
      </c>
      <c r="AF51" s="163">
        <v>398512</v>
      </c>
      <c r="AG51" s="147"/>
      <c r="AH51" s="151"/>
      <c r="AI51" s="148"/>
      <c r="AJ51" s="266">
        <f>1560861-(AJ48+AJ49+AJ50+SUM(AJ52:AJ72))</f>
        <v>158549</v>
      </c>
      <c r="AK51" s="182">
        <v>1139749</v>
      </c>
      <c r="AL51" s="270">
        <f>Y51-AJ51</f>
        <v>239963</v>
      </c>
      <c r="AM51" s="268"/>
      <c r="AN51" s="280"/>
      <c r="AO51" s="209"/>
      <c r="AP51" s="202"/>
      <c r="AQ51" s="314">
        <f>AJ51+AL51+AM51</f>
        <v>398512</v>
      </c>
      <c r="AR51" s="314">
        <f t="shared" si="18"/>
        <v>239963</v>
      </c>
      <c r="AS51" s="383">
        <f t="shared" si="7"/>
        <v>398512</v>
      </c>
      <c r="AT51" s="384">
        <f t="shared" si="7"/>
        <v>2864753</v>
      </c>
      <c r="AU51" s="424">
        <v>398512</v>
      </c>
      <c r="AV51" s="384">
        <f t="shared" si="8"/>
        <v>239963</v>
      </c>
      <c r="AW51" s="1" t="s">
        <v>326</v>
      </c>
    </row>
    <row r="52" spans="1:49" ht="98.25" customHeight="1">
      <c r="A52" s="92">
        <v>32</v>
      </c>
      <c r="B52" s="4"/>
      <c r="C52" s="55" t="s">
        <v>39</v>
      </c>
      <c r="D52" s="56" t="s">
        <v>48</v>
      </c>
      <c r="E52" s="47" t="s">
        <v>161</v>
      </c>
      <c r="F52" s="48" t="s">
        <v>10</v>
      </c>
      <c r="G52" s="48" t="s">
        <v>10</v>
      </c>
      <c r="H52" s="48" t="s">
        <v>10</v>
      </c>
      <c r="I52" s="48" t="s">
        <v>10</v>
      </c>
      <c r="J52" s="48" t="s">
        <v>10</v>
      </c>
      <c r="K52" s="49">
        <v>0</v>
      </c>
      <c r="L52" s="49">
        <v>0</v>
      </c>
      <c r="M52" s="49">
        <v>0</v>
      </c>
      <c r="N52" s="49">
        <v>0</v>
      </c>
      <c r="O52" s="49">
        <v>0</v>
      </c>
      <c r="P52" s="49">
        <f>K52-SUM(L52:O52)</f>
        <v>0</v>
      </c>
      <c r="Q52" s="375">
        <f t="shared" si="15"/>
        <v>52774</v>
      </c>
      <c r="R52" s="424">
        <v>52774</v>
      </c>
      <c r="S52" s="379"/>
      <c r="T52" s="379"/>
      <c r="U52" s="375"/>
      <c r="V52" s="295">
        <f t="shared" si="16"/>
        <v>0</v>
      </c>
      <c r="W52" s="289" t="s">
        <v>211</v>
      </c>
      <c r="X52" s="267">
        <v>52100</v>
      </c>
      <c r="Y52" s="267">
        <v>52573</v>
      </c>
      <c r="Z52" s="267">
        <v>52573</v>
      </c>
      <c r="AA52" s="267">
        <v>52573</v>
      </c>
      <c r="AB52" s="267">
        <f t="shared" si="17"/>
        <v>0</v>
      </c>
      <c r="AC52" s="379">
        <f t="shared" si="14"/>
        <v>-201</v>
      </c>
      <c r="AD52" s="368"/>
      <c r="AE52" s="238" t="s">
        <v>218</v>
      </c>
      <c r="AF52" s="163">
        <v>52573</v>
      </c>
      <c r="AG52" s="147"/>
      <c r="AH52" s="147"/>
      <c r="AI52" s="148"/>
      <c r="AJ52" s="182">
        <f>52573</f>
        <v>52573</v>
      </c>
      <c r="AK52" s="346">
        <v>52573</v>
      </c>
      <c r="AL52" s="270"/>
      <c r="AM52" s="268"/>
      <c r="AN52" s="280"/>
      <c r="AO52" s="209"/>
      <c r="AP52" s="202"/>
      <c r="AR52" s="314">
        <f t="shared" si="18"/>
        <v>0</v>
      </c>
      <c r="AS52" s="383">
        <f t="shared" si="7"/>
        <v>52573</v>
      </c>
      <c r="AT52" s="384">
        <f t="shared" si="7"/>
        <v>52573</v>
      </c>
      <c r="AU52" s="424">
        <v>52573</v>
      </c>
      <c r="AV52" s="384">
        <f t="shared" si="8"/>
        <v>0</v>
      </c>
      <c r="AW52" s="1" t="s">
        <v>326</v>
      </c>
    </row>
    <row r="53" spans="1:49" ht="63" customHeight="1">
      <c r="A53" s="92">
        <v>33</v>
      </c>
      <c r="B53" s="22"/>
      <c r="C53" s="42" t="s">
        <v>42</v>
      </c>
      <c r="D53" s="40" t="s">
        <v>82</v>
      </c>
      <c r="E53" s="12" t="s">
        <v>193</v>
      </c>
      <c r="F53" s="14" t="s">
        <v>10</v>
      </c>
      <c r="G53" s="14" t="s">
        <v>10</v>
      </c>
      <c r="H53" s="14" t="s">
        <v>10</v>
      </c>
      <c r="I53" s="14" t="s">
        <v>10</v>
      </c>
      <c r="J53" s="14" t="s">
        <v>10</v>
      </c>
      <c r="K53" s="13">
        <v>0</v>
      </c>
      <c r="L53" s="13">
        <v>0</v>
      </c>
      <c r="M53" s="13">
        <v>0</v>
      </c>
      <c r="N53" s="13">
        <v>0</v>
      </c>
      <c r="O53" s="13">
        <v>0</v>
      </c>
      <c r="P53" s="13">
        <f>K53-SUM(L53:O53)</f>
        <v>0</v>
      </c>
      <c r="Q53" s="375">
        <f t="shared" si="15"/>
        <v>156779</v>
      </c>
      <c r="R53" s="424">
        <v>156779</v>
      </c>
      <c r="S53" s="379"/>
      <c r="T53" s="379"/>
      <c r="U53" s="375"/>
      <c r="V53" s="295">
        <f t="shared" si="16"/>
        <v>0</v>
      </c>
      <c r="W53" s="289" t="s">
        <v>211</v>
      </c>
      <c r="X53" s="267">
        <v>15606</v>
      </c>
      <c r="Y53" s="374">
        <f>137600+1043</f>
        <v>138643</v>
      </c>
      <c r="Z53" s="267">
        <v>1588941</v>
      </c>
      <c r="AA53" s="267">
        <v>137600</v>
      </c>
      <c r="AB53" s="267">
        <f t="shared" si="17"/>
        <v>1043</v>
      </c>
      <c r="AC53" s="379">
        <f t="shared" si="14"/>
        <v>-18136</v>
      </c>
      <c r="AD53" s="355" t="s">
        <v>294</v>
      </c>
      <c r="AE53" s="239" t="s">
        <v>223</v>
      </c>
      <c r="AF53" s="163">
        <v>137600</v>
      </c>
      <c r="AG53" s="147"/>
      <c r="AH53" s="151"/>
      <c r="AI53" s="148"/>
      <c r="AJ53" s="374">
        <f>137600+1043</f>
        <v>138643</v>
      </c>
      <c r="AK53" s="182">
        <v>1588941</v>
      </c>
      <c r="AL53" s="270"/>
      <c r="AM53" s="268"/>
      <c r="AN53" s="280"/>
      <c r="AO53" s="209"/>
      <c r="AP53" s="202"/>
      <c r="AR53" s="314">
        <f t="shared" si="18"/>
        <v>0</v>
      </c>
      <c r="AS53" s="383">
        <f>T53+Y53</f>
        <v>138643</v>
      </c>
      <c r="AT53" s="384">
        <f>U53+Z53</f>
        <v>1588941</v>
      </c>
      <c r="AU53" s="384">
        <v>138643</v>
      </c>
      <c r="AV53" s="384">
        <f t="shared" si="8"/>
        <v>0</v>
      </c>
      <c r="AW53" s="1" t="s">
        <v>326</v>
      </c>
    </row>
    <row r="54" spans="1:49" ht="96.75" customHeight="1">
      <c r="A54" s="93" t="s">
        <v>205</v>
      </c>
      <c r="B54" s="22"/>
      <c r="C54" s="23" t="s">
        <v>44</v>
      </c>
      <c r="D54" s="11" t="s">
        <v>204</v>
      </c>
      <c r="E54" s="12" t="s">
        <v>207</v>
      </c>
      <c r="F54" s="14" t="s">
        <v>10</v>
      </c>
      <c r="G54" s="14" t="s">
        <v>10</v>
      </c>
      <c r="H54" s="14" t="s">
        <v>10</v>
      </c>
      <c r="I54" s="14" t="s">
        <v>10</v>
      </c>
      <c r="J54" s="14" t="s">
        <v>10</v>
      </c>
      <c r="K54" s="13">
        <v>0</v>
      </c>
      <c r="L54" s="13">
        <v>0</v>
      </c>
      <c r="M54" s="13">
        <v>0</v>
      </c>
      <c r="N54" s="13">
        <v>0</v>
      </c>
      <c r="O54" s="13">
        <v>0</v>
      </c>
      <c r="P54" s="13">
        <f>K54-SUM(L54:O54)</f>
        <v>0</v>
      </c>
      <c r="Q54" s="375">
        <f t="shared" si="15"/>
        <v>521096</v>
      </c>
      <c r="R54" s="424">
        <v>173862</v>
      </c>
      <c r="S54" s="130">
        <v>347234</v>
      </c>
      <c r="T54" s="130">
        <f>253205</f>
        <v>253205</v>
      </c>
      <c r="U54" s="381">
        <v>1718289</v>
      </c>
      <c r="V54" s="296">
        <f t="shared" si="16"/>
        <v>-94029</v>
      </c>
      <c r="W54" s="289" t="s">
        <v>231</v>
      </c>
      <c r="X54" s="267">
        <v>0</v>
      </c>
      <c r="Y54" s="267">
        <v>0</v>
      </c>
      <c r="Z54" s="267">
        <v>0</v>
      </c>
      <c r="AA54" s="267">
        <v>0</v>
      </c>
      <c r="AB54" s="267">
        <f t="shared" si="17"/>
        <v>0</v>
      </c>
      <c r="AC54" s="379">
        <f t="shared" si="14"/>
        <v>-173862</v>
      </c>
      <c r="AD54" s="362" t="s">
        <v>293</v>
      </c>
      <c r="AE54" s="239" t="s">
        <v>223</v>
      </c>
      <c r="AF54" s="149"/>
      <c r="AG54" s="147"/>
      <c r="AH54" s="150">
        <v>0</v>
      </c>
      <c r="AI54" s="148"/>
      <c r="AJ54" s="186">
        <v>0</v>
      </c>
      <c r="AK54" s="186">
        <v>0</v>
      </c>
      <c r="AL54" s="270"/>
      <c r="AM54" s="280"/>
      <c r="AN54" s="280"/>
      <c r="AO54" s="209"/>
      <c r="AP54" s="202"/>
      <c r="AR54" s="314">
        <f t="shared" si="18"/>
        <v>0</v>
      </c>
      <c r="AS54" s="383">
        <f t="shared" si="7"/>
        <v>253205</v>
      </c>
      <c r="AT54" s="384">
        <f t="shared" si="7"/>
        <v>1718289</v>
      </c>
      <c r="AU54" s="384">
        <v>0</v>
      </c>
      <c r="AV54" s="384">
        <f t="shared" si="8"/>
        <v>0</v>
      </c>
      <c r="AW54" s="1" t="s">
        <v>326</v>
      </c>
    </row>
    <row r="55" spans="1:49" ht="166.5" customHeight="1">
      <c r="A55" s="94" t="s">
        <v>206</v>
      </c>
      <c r="B55" s="22"/>
      <c r="C55" s="42"/>
      <c r="D55" s="40" t="s">
        <v>272</v>
      </c>
      <c r="E55" s="12" t="s">
        <v>208</v>
      </c>
      <c r="F55" s="14"/>
      <c r="G55" s="14"/>
      <c r="H55" s="14"/>
      <c r="I55" s="14"/>
      <c r="J55" s="14"/>
      <c r="K55" s="13"/>
      <c r="L55" s="13"/>
      <c r="M55" s="13"/>
      <c r="N55" s="13"/>
      <c r="O55" s="13"/>
      <c r="P55" s="13"/>
      <c r="Q55" s="375">
        <f t="shared" si="15"/>
        <v>1048689</v>
      </c>
      <c r="R55" s="424">
        <v>1048689</v>
      </c>
      <c r="S55" s="379"/>
      <c r="T55" s="379"/>
      <c r="U55" s="375"/>
      <c r="V55" s="295">
        <f t="shared" si="16"/>
        <v>0</v>
      </c>
      <c r="W55" s="289" t="s">
        <v>211</v>
      </c>
      <c r="X55" s="267">
        <v>0</v>
      </c>
      <c r="Y55" s="267">
        <f>1013759</f>
        <v>1013759</v>
      </c>
      <c r="Z55" s="267">
        <v>8386802</v>
      </c>
      <c r="AA55" s="267">
        <v>1013759</v>
      </c>
      <c r="AB55" s="267">
        <f t="shared" si="17"/>
        <v>0</v>
      </c>
      <c r="AC55" s="379">
        <f t="shared" si="14"/>
        <v>-34930</v>
      </c>
      <c r="AD55" s="355" t="s">
        <v>294</v>
      </c>
      <c r="AE55" s="239" t="s">
        <v>223</v>
      </c>
      <c r="AF55" s="163">
        <v>1013759</v>
      </c>
      <c r="AG55" s="147"/>
      <c r="AH55" s="151"/>
      <c r="AI55" s="148"/>
      <c r="AJ55" s="182">
        <v>0</v>
      </c>
      <c r="AK55" s="182">
        <v>0</v>
      </c>
      <c r="AL55" s="393">
        <f>1013759-350573-1043</f>
        <v>662143</v>
      </c>
      <c r="AM55" s="268">
        <f>Y55-AL55-217703-1043</f>
        <v>132870</v>
      </c>
      <c r="AN55" s="268">
        <f>Y55-AL55-AM55</f>
        <v>218746</v>
      </c>
      <c r="AO55" s="209"/>
      <c r="AP55" s="202"/>
      <c r="AQ55" s="314">
        <f>AJ55+AL55+AM55+AN55</f>
        <v>1013759</v>
      </c>
      <c r="AR55" s="314">
        <f t="shared" si="18"/>
        <v>1013759</v>
      </c>
      <c r="AS55" s="383">
        <f t="shared" si="7"/>
        <v>1013759</v>
      </c>
      <c r="AT55" s="384">
        <f t="shared" si="7"/>
        <v>8386802</v>
      </c>
      <c r="AU55" s="384">
        <v>1013759</v>
      </c>
      <c r="AV55" s="384">
        <f t="shared" si="8"/>
        <v>1013759</v>
      </c>
      <c r="AW55" s="1" t="s">
        <v>326</v>
      </c>
    </row>
    <row r="56" spans="1:49" ht="82.5" customHeight="1">
      <c r="A56" s="98">
        <v>36</v>
      </c>
      <c r="B56" s="22"/>
      <c r="C56" s="42" t="s">
        <v>40</v>
      </c>
      <c r="D56" s="40" t="s">
        <v>79</v>
      </c>
      <c r="E56" s="12" t="s">
        <v>163</v>
      </c>
      <c r="F56" s="14" t="s">
        <v>10</v>
      </c>
      <c r="G56" s="14" t="s">
        <v>10</v>
      </c>
      <c r="H56" s="14" t="s">
        <v>10</v>
      </c>
      <c r="I56" s="14" t="s">
        <v>10</v>
      </c>
      <c r="J56" s="14" t="s">
        <v>10</v>
      </c>
      <c r="K56" s="13">
        <v>0</v>
      </c>
      <c r="L56" s="13">
        <v>0</v>
      </c>
      <c r="M56" s="13">
        <v>0</v>
      </c>
      <c r="N56" s="13">
        <v>0</v>
      </c>
      <c r="O56" s="13">
        <v>0</v>
      </c>
      <c r="P56" s="13">
        <f>K56-SUM(L56:O56)</f>
        <v>0</v>
      </c>
      <c r="Q56" s="375">
        <f t="shared" si="15"/>
        <v>143202</v>
      </c>
      <c r="R56" s="424">
        <v>143202</v>
      </c>
      <c r="S56" s="379"/>
      <c r="T56" s="379"/>
      <c r="U56" s="375"/>
      <c r="V56" s="295">
        <f t="shared" si="16"/>
        <v>0</v>
      </c>
      <c r="W56" s="289" t="s">
        <v>211</v>
      </c>
      <c r="X56" s="267">
        <v>0</v>
      </c>
      <c r="Y56" s="267">
        <v>137810</v>
      </c>
      <c r="Z56" s="267">
        <v>463153</v>
      </c>
      <c r="AA56" s="267">
        <v>143202</v>
      </c>
      <c r="AB56" s="267">
        <f t="shared" si="17"/>
        <v>-5392</v>
      </c>
      <c r="AC56" s="379">
        <f t="shared" si="14"/>
        <v>-5392</v>
      </c>
      <c r="AD56" s="368"/>
      <c r="AE56" s="239" t="s">
        <v>218</v>
      </c>
      <c r="AF56" s="163">
        <v>143202</v>
      </c>
      <c r="AG56" s="147"/>
      <c r="AH56" s="147"/>
      <c r="AI56" s="148"/>
      <c r="AJ56" s="268">
        <v>137810</v>
      </c>
      <c r="AK56" s="346">
        <v>463153</v>
      </c>
      <c r="AL56" s="270"/>
      <c r="AM56" s="268"/>
      <c r="AN56" s="280"/>
      <c r="AO56" s="209"/>
      <c r="AP56" s="202"/>
      <c r="AR56" s="314">
        <f t="shared" si="18"/>
        <v>0</v>
      </c>
      <c r="AS56" s="383">
        <f t="shared" si="7"/>
        <v>137810</v>
      </c>
      <c r="AT56" s="384">
        <f t="shared" si="7"/>
        <v>463153</v>
      </c>
      <c r="AU56" s="384">
        <v>137810</v>
      </c>
      <c r="AV56" s="384">
        <f t="shared" si="8"/>
        <v>0</v>
      </c>
      <c r="AW56" s="1" t="s">
        <v>326</v>
      </c>
    </row>
    <row r="57" spans="1:49" ht="61.5" customHeight="1">
      <c r="A57" s="92">
        <v>37</v>
      </c>
      <c r="B57" s="22"/>
      <c r="C57" s="42" t="s">
        <v>7</v>
      </c>
      <c r="D57" s="40" t="s">
        <v>146</v>
      </c>
      <c r="E57" s="12" t="s">
        <v>166</v>
      </c>
      <c r="F57" s="12" t="s">
        <v>80</v>
      </c>
      <c r="G57" s="14"/>
      <c r="H57" s="12" t="s">
        <v>53</v>
      </c>
      <c r="I57" s="12" t="s">
        <v>54</v>
      </c>
      <c r="J57" s="12"/>
      <c r="K57" s="13">
        <v>3</v>
      </c>
      <c r="L57" s="13">
        <v>1</v>
      </c>
      <c r="M57" s="13"/>
      <c r="N57" s="13"/>
      <c r="O57" s="13">
        <v>1</v>
      </c>
      <c r="P57" s="13">
        <f>K57-SUM(L57:O57)</f>
        <v>1</v>
      </c>
      <c r="Q57" s="375">
        <f t="shared" si="15"/>
        <v>3286</v>
      </c>
      <c r="R57" s="424">
        <v>3286</v>
      </c>
      <c r="S57" s="379"/>
      <c r="T57" s="379"/>
      <c r="U57" s="375"/>
      <c r="V57" s="295">
        <f t="shared" si="16"/>
        <v>0</v>
      </c>
      <c r="W57" s="289" t="s">
        <v>211</v>
      </c>
      <c r="X57" s="267">
        <v>0</v>
      </c>
      <c r="Y57" s="267">
        <v>2700</v>
      </c>
      <c r="Z57" s="267">
        <v>2700</v>
      </c>
      <c r="AA57" s="267">
        <v>3286</v>
      </c>
      <c r="AB57" s="267">
        <f t="shared" si="17"/>
        <v>-586</v>
      </c>
      <c r="AC57" s="379">
        <f t="shared" si="14"/>
        <v>-586</v>
      </c>
      <c r="AD57" s="355"/>
      <c r="AE57" s="239" t="s">
        <v>220</v>
      </c>
      <c r="AF57" s="163">
        <v>3286</v>
      </c>
      <c r="AG57" s="147"/>
      <c r="AH57" s="151"/>
      <c r="AI57" s="148"/>
      <c r="AJ57" s="322">
        <v>2700</v>
      </c>
      <c r="AK57" s="322">
        <v>2700</v>
      </c>
      <c r="AL57" s="270"/>
      <c r="AM57" s="268"/>
      <c r="AN57" s="280"/>
      <c r="AO57" s="209"/>
      <c r="AP57" s="202"/>
      <c r="AR57" s="314">
        <f t="shared" si="18"/>
        <v>0</v>
      </c>
      <c r="AS57" s="383">
        <f t="shared" si="7"/>
        <v>2700</v>
      </c>
      <c r="AT57" s="384">
        <f t="shared" si="7"/>
        <v>2700</v>
      </c>
      <c r="AU57" s="384">
        <v>2700</v>
      </c>
      <c r="AV57" s="384">
        <f t="shared" si="8"/>
        <v>0</v>
      </c>
    </row>
    <row r="58" spans="1:49" ht="45" customHeight="1">
      <c r="A58" s="92">
        <v>38</v>
      </c>
      <c r="B58" s="24"/>
      <c r="C58" s="36" t="s">
        <v>47</v>
      </c>
      <c r="D58" s="40" t="s">
        <v>147</v>
      </c>
      <c r="E58" s="12" t="s">
        <v>164</v>
      </c>
      <c r="F58" s="14" t="s">
        <v>10</v>
      </c>
      <c r="G58" s="14" t="s">
        <v>10</v>
      </c>
      <c r="H58" s="14" t="s">
        <v>10</v>
      </c>
      <c r="I58" s="14" t="s">
        <v>10</v>
      </c>
      <c r="J58" s="14" t="s">
        <v>10</v>
      </c>
      <c r="K58" s="13">
        <v>0</v>
      </c>
      <c r="L58" s="13">
        <v>0</v>
      </c>
      <c r="M58" s="13">
        <v>0</v>
      </c>
      <c r="N58" s="13">
        <v>0</v>
      </c>
      <c r="O58" s="13">
        <v>0</v>
      </c>
      <c r="P58" s="13">
        <f>K58-SUM(L58:O58)</f>
        <v>0</v>
      </c>
      <c r="Q58" s="375">
        <f t="shared" si="15"/>
        <v>44320</v>
      </c>
      <c r="R58" s="424">
        <v>44320</v>
      </c>
      <c r="S58" s="379"/>
      <c r="T58" s="379"/>
      <c r="U58" s="375"/>
      <c r="V58" s="295">
        <f t="shared" si="16"/>
        <v>0</v>
      </c>
      <c r="W58" s="289" t="s">
        <v>211</v>
      </c>
      <c r="X58" s="267">
        <v>44320</v>
      </c>
      <c r="Y58" s="267">
        <v>44320</v>
      </c>
      <c r="Z58" s="267">
        <v>44320</v>
      </c>
      <c r="AA58" s="267">
        <v>44320</v>
      </c>
      <c r="AB58" s="267">
        <f t="shared" si="17"/>
        <v>0</v>
      </c>
      <c r="AC58" s="379">
        <f t="shared" si="14"/>
        <v>0</v>
      </c>
      <c r="AD58" s="358"/>
      <c r="AE58" s="239" t="s">
        <v>226</v>
      </c>
      <c r="AF58" s="163">
        <v>44320</v>
      </c>
      <c r="AG58" s="147"/>
      <c r="AH58" s="147"/>
      <c r="AI58" s="148"/>
      <c r="AJ58" s="182">
        <v>44320</v>
      </c>
      <c r="AK58" s="338">
        <v>44320</v>
      </c>
      <c r="AL58" s="270"/>
      <c r="AM58" s="268"/>
      <c r="AN58" s="280"/>
      <c r="AO58" s="209"/>
      <c r="AP58" s="202"/>
      <c r="AR58" s="314">
        <f t="shared" si="18"/>
        <v>0</v>
      </c>
      <c r="AS58" s="383">
        <f t="shared" si="7"/>
        <v>44320</v>
      </c>
      <c r="AT58" s="384">
        <f t="shared" si="7"/>
        <v>44320</v>
      </c>
      <c r="AU58" s="384">
        <v>44320</v>
      </c>
      <c r="AV58" s="384">
        <f t="shared" si="8"/>
        <v>0</v>
      </c>
      <c r="AW58" s="1" t="s">
        <v>326</v>
      </c>
    </row>
    <row r="59" spans="1:49" ht="81" customHeight="1">
      <c r="A59" s="92">
        <v>39</v>
      </c>
      <c r="B59" s="4"/>
      <c r="C59" s="36" t="s">
        <v>46</v>
      </c>
      <c r="D59" s="40" t="s">
        <v>88</v>
      </c>
      <c r="E59" s="12" t="s">
        <v>165</v>
      </c>
      <c r="F59" s="14" t="s">
        <v>10</v>
      </c>
      <c r="G59" s="14" t="s">
        <v>10</v>
      </c>
      <c r="H59" s="14" t="s">
        <v>10</v>
      </c>
      <c r="I59" s="14" t="s">
        <v>10</v>
      </c>
      <c r="J59" s="14" t="s">
        <v>10</v>
      </c>
      <c r="K59" s="13">
        <v>0</v>
      </c>
      <c r="L59" s="13">
        <v>0</v>
      </c>
      <c r="M59" s="13">
        <v>0</v>
      </c>
      <c r="N59" s="13">
        <v>0</v>
      </c>
      <c r="O59" s="13">
        <v>0</v>
      </c>
      <c r="P59" s="13">
        <f>K59-SUM(L59:O59)</f>
        <v>0</v>
      </c>
      <c r="Q59" s="375">
        <f t="shared" si="15"/>
        <v>168420</v>
      </c>
      <c r="R59" s="424">
        <v>168420</v>
      </c>
      <c r="S59" s="379"/>
      <c r="T59" s="379"/>
      <c r="U59" s="375"/>
      <c r="V59" s="295">
        <f t="shared" si="16"/>
        <v>0</v>
      </c>
      <c r="W59" s="289" t="s">
        <v>211</v>
      </c>
      <c r="X59" s="267">
        <v>0</v>
      </c>
      <c r="Y59" s="333">
        <v>148420</v>
      </c>
      <c r="Z59" s="267">
        <v>1188979</v>
      </c>
      <c r="AA59" s="333">
        <v>168420</v>
      </c>
      <c r="AB59" s="143">
        <f t="shared" si="17"/>
        <v>-20000</v>
      </c>
      <c r="AC59" s="379">
        <f t="shared" si="14"/>
        <v>-20000</v>
      </c>
      <c r="AD59" s="355" t="s">
        <v>294</v>
      </c>
      <c r="AE59" s="239" t="s">
        <v>226</v>
      </c>
      <c r="AF59" s="163">
        <v>168420</v>
      </c>
      <c r="AG59" s="147"/>
      <c r="AH59" s="147"/>
      <c r="AI59" s="148"/>
      <c r="AJ59" s="340">
        <v>148420</v>
      </c>
      <c r="AK59" s="407">
        <v>1188979</v>
      </c>
      <c r="AL59" s="270"/>
      <c r="AM59" s="268"/>
      <c r="AN59" s="280"/>
      <c r="AO59" s="209"/>
      <c r="AP59" s="202"/>
      <c r="AR59" s="314">
        <f t="shared" si="18"/>
        <v>0</v>
      </c>
      <c r="AS59" s="383">
        <f t="shared" si="7"/>
        <v>148420</v>
      </c>
      <c r="AT59" s="384">
        <f t="shared" si="7"/>
        <v>1188979</v>
      </c>
      <c r="AU59" s="384">
        <v>148420</v>
      </c>
      <c r="AV59" s="384">
        <f t="shared" si="8"/>
        <v>0</v>
      </c>
      <c r="AW59" s="1" t="s">
        <v>326</v>
      </c>
    </row>
    <row r="60" spans="1:49" ht="81" customHeight="1">
      <c r="A60" s="98" t="s">
        <v>275</v>
      </c>
      <c r="B60" s="4" t="s">
        <v>1</v>
      </c>
      <c r="C60" s="43">
        <v>54</v>
      </c>
      <c r="D60" s="40" t="s">
        <v>271</v>
      </c>
      <c r="E60" s="12" t="s">
        <v>5</v>
      </c>
      <c r="F60" s="12" t="s">
        <v>87</v>
      </c>
      <c r="G60" s="14">
        <v>276</v>
      </c>
      <c r="H60" s="12" t="s">
        <v>89</v>
      </c>
      <c r="I60" s="12"/>
      <c r="J60" s="12"/>
      <c r="K60" s="13">
        <v>3</v>
      </c>
      <c r="L60" s="13">
        <v>1</v>
      </c>
      <c r="M60" s="13"/>
      <c r="N60" s="13"/>
      <c r="O60" s="13">
        <v>1</v>
      </c>
      <c r="P60" s="13">
        <f>K60-SUM(L60:O60)</f>
        <v>1</v>
      </c>
      <c r="Q60" s="375">
        <f t="shared" si="15"/>
        <v>420000</v>
      </c>
      <c r="R60" s="424">
        <v>420000</v>
      </c>
      <c r="S60" s="379"/>
      <c r="T60" s="379"/>
      <c r="U60" s="375"/>
      <c r="V60" s="295">
        <f t="shared" si="16"/>
        <v>0</v>
      </c>
      <c r="W60" s="289" t="s">
        <v>211</v>
      </c>
      <c r="X60" s="267">
        <v>0</v>
      </c>
      <c r="Y60" s="260">
        <v>420000</v>
      </c>
      <c r="Z60" s="267">
        <v>8302736</v>
      </c>
      <c r="AA60" s="260">
        <v>420000</v>
      </c>
      <c r="AB60" s="313">
        <f t="shared" si="17"/>
        <v>0</v>
      </c>
      <c r="AC60" s="379">
        <f t="shared" si="14"/>
        <v>0</v>
      </c>
      <c r="AD60" s="358"/>
      <c r="AE60" s="239" t="s">
        <v>226</v>
      </c>
      <c r="AF60" s="163">
        <v>420000</v>
      </c>
      <c r="AG60" s="147"/>
      <c r="AH60" s="147"/>
      <c r="AI60" s="148"/>
      <c r="AJ60" s="346">
        <v>420000</v>
      </c>
      <c r="AK60" s="408">
        <v>8302736</v>
      </c>
      <c r="AL60" s="270"/>
      <c r="AM60" s="341"/>
      <c r="AN60" s="280"/>
      <c r="AO60" s="209"/>
      <c r="AP60" s="202"/>
      <c r="AR60" s="314">
        <f t="shared" si="18"/>
        <v>0</v>
      </c>
      <c r="AS60" s="383">
        <f t="shared" si="7"/>
        <v>420000</v>
      </c>
      <c r="AT60" s="384">
        <f t="shared" si="7"/>
        <v>8302736</v>
      </c>
      <c r="AU60" s="384">
        <v>420000</v>
      </c>
      <c r="AV60" s="384">
        <f t="shared" si="8"/>
        <v>0</v>
      </c>
      <c r="AW60" s="1" t="s">
        <v>327</v>
      </c>
    </row>
    <row r="61" spans="1:49" ht="68.25" customHeight="1">
      <c r="A61" s="92" t="s">
        <v>276</v>
      </c>
      <c r="B61" s="4"/>
      <c r="C61" s="43"/>
      <c r="D61" s="40" t="s">
        <v>241</v>
      </c>
      <c r="E61" s="12"/>
      <c r="F61" s="12"/>
      <c r="G61" s="14"/>
      <c r="H61" s="12"/>
      <c r="I61" s="12"/>
      <c r="J61" s="12"/>
      <c r="K61" s="13"/>
      <c r="L61" s="13"/>
      <c r="M61" s="13"/>
      <c r="N61" s="13"/>
      <c r="O61" s="13"/>
      <c r="P61" s="13"/>
      <c r="Q61" s="375">
        <f t="shared" si="15"/>
        <v>159000</v>
      </c>
      <c r="R61" s="424">
        <v>159000</v>
      </c>
      <c r="S61" s="379"/>
      <c r="T61" s="379"/>
      <c r="U61" s="375"/>
      <c r="V61" s="295">
        <f t="shared" si="16"/>
        <v>0</v>
      </c>
      <c r="W61" s="289" t="s">
        <v>211</v>
      </c>
      <c r="X61" s="267"/>
      <c r="Y61" s="379">
        <v>159000</v>
      </c>
      <c r="Z61" s="267">
        <v>159000</v>
      </c>
      <c r="AA61" s="379">
        <v>159000</v>
      </c>
      <c r="AB61" s="379">
        <f t="shared" si="17"/>
        <v>0</v>
      </c>
      <c r="AC61" s="379">
        <f t="shared" si="14"/>
        <v>0</v>
      </c>
      <c r="AD61" s="358"/>
      <c r="AE61" s="239" t="s">
        <v>226</v>
      </c>
      <c r="AF61" s="163"/>
      <c r="AG61" s="147"/>
      <c r="AH61" s="147"/>
      <c r="AI61" s="148">
        <v>159000</v>
      </c>
      <c r="AJ61" s="182"/>
      <c r="AK61" s="338">
        <v>0</v>
      </c>
      <c r="AL61" s="270">
        <v>159000</v>
      </c>
      <c r="AM61" s="379"/>
      <c r="AN61" s="342"/>
      <c r="AO61" s="209"/>
      <c r="AP61" s="202"/>
      <c r="AR61" s="314">
        <f t="shared" si="18"/>
        <v>159000</v>
      </c>
      <c r="AS61" s="383">
        <f t="shared" si="7"/>
        <v>159000</v>
      </c>
      <c r="AT61" s="384">
        <f t="shared" si="7"/>
        <v>159000</v>
      </c>
      <c r="AU61" s="384">
        <v>159000</v>
      </c>
      <c r="AV61" s="384">
        <f t="shared" si="8"/>
        <v>159000</v>
      </c>
      <c r="AW61" s="1" t="s">
        <v>327</v>
      </c>
    </row>
    <row r="62" spans="1:49" ht="69.75" customHeight="1">
      <c r="A62" s="593" t="s">
        <v>325</v>
      </c>
      <c r="B62" s="4"/>
      <c r="C62" s="43"/>
      <c r="D62" s="40" t="s">
        <v>240</v>
      </c>
      <c r="E62" s="12"/>
      <c r="F62" s="12"/>
      <c r="G62" s="14"/>
      <c r="H62" s="12"/>
      <c r="I62" s="12"/>
      <c r="J62" s="12"/>
      <c r="K62" s="13"/>
      <c r="L62" s="13"/>
      <c r="M62" s="13"/>
      <c r="N62" s="13"/>
      <c r="O62" s="13"/>
      <c r="P62" s="13"/>
      <c r="Q62" s="375">
        <f t="shared" si="15"/>
        <v>34874</v>
      </c>
      <c r="R62" s="424">
        <v>34874</v>
      </c>
      <c r="S62" s="379"/>
      <c r="T62" s="379"/>
      <c r="U62" s="375"/>
      <c r="V62" s="295">
        <f t="shared" si="16"/>
        <v>0</v>
      </c>
      <c r="W62" s="289" t="s">
        <v>227</v>
      </c>
      <c r="X62" s="267"/>
      <c r="Y62" s="130">
        <v>25000</v>
      </c>
      <c r="Z62" s="267">
        <v>25000</v>
      </c>
      <c r="AA62" s="379">
        <v>34874</v>
      </c>
      <c r="AB62" s="379">
        <f t="shared" si="17"/>
        <v>-9874</v>
      </c>
      <c r="AC62" s="379">
        <f t="shared" si="14"/>
        <v>-9874</v>
      </c>
      <c r="AD62" s="359" t="s">
        <v>295</v>
      </c>
      <c r="AE62" s="239" t="s">
        <v>226</v>
      </c>
      <c r="AF62" s="163"/>
      <c r="AG62" s="147"/>
      <c r="AH62" s="147"/>
      <c r="AI62" s="148">
        <v>34874</v>
      </c>
      <c r="AJ62" s="308">
        <v>25000</v>
      </c>
      <c r="AK62" s="338">
        <v>25000</v>
      </c>
      <c r="AL62" s="270"/>
      <c r="AM62" s="268"/>
      <c r="AN62" s="268"/>
      <c r="AO62" s="209"/>
      <c r="AP62" s="308"/>
      <c r="AR62" s="314">
        <f t="shared" si="18"/>
        <v>0</v>
      </c>
      <c r="AS62" s="383">
        <f t="shared" si="7"/>
        <v>25000</v>
      </c>
      <c r="AT62" s="384">
        <f t="shared" si="7"/>
        <v>25000</v>
      </c>
      <c r="AU62" s="384">
        <v>0</v>
      </c>
      <c r="AV62" s="384">
        <v>0</v>
      </c>
      <c r="AW62" s="1" t="s">
        <v>327</v>
      </c>
    </row>
    <row r="63" spans="1:49" ht="81" customHeight="1">
      <c r="A63" s="98">
        <v>41</v>
      </c>
      <c r="B63" s="4"/>
      <c r="C63" s="36" t="s">
        <v>41</v>
      </c>
      <c r="D63" s="40" t="s">
        <v>81</v>
      </c>
      <c r="E63" s="12" t="s">
        <v>162</v>
      </c>
      <c r="F63" s="14" t="s">
        <v>10</v>
      </c>
      <c r="G63" s="14" t="s">
        <v>10</v>
      </c>
      <c r="H63" s="14" t="s">
        <v>10</v>
      </c>
      <c r="I63" s="14" t="s">
        <v>10</v>
      </c>
      <c r="J63" s="14" t="s">
        <v>10</v>
      </c>
      <c r="K63" s="13">
        <v>0</v>
      </c>
      <c r="L63" s="13">
        <v>0</v>
      </c>
      <c r="M63" s="13">
        <v>0</v>
      </c>
      <c r="N63" s="13">
        <v>0</v>
      </c>
      <c r="O63" s="13">
        <v>0</v>
      </c>
      <c r="P63" s="13">
        <f>K63-SUM(L63:O63)</f>
        <v>0</v>
      </c>
      <c r="Q63" s="375">
        <f t="shared" si="15"/>
        <v>148685</v>
      </c>
      <c r="R63" s="424">
        <v>148685</v>
      </c>
      <c r="S63" s="379"/>
      <c r="T63" s="379"/>
      <c r="U63" s="375"/>
      <c r="V63" s="295">
        <f t="shared" si="16"/>
        <v>0</v>
      </c>
      <c r="W63" s="289" t="s">
        <v>211</v>
      </c>
      <c r="X63" s="267">
        <v>0</v>
      </c>
      <c r="Y63" s="312">
        <v>109619</v>
      </c>
      <c r="Z63" s="267">
        <v>272068</v>
      </c>
      <c r="AA63" s="334">
        <v>148685</v>
      </c>
      <c r="AB63" s="261">
        <f t="shared" si="17"/>
        <v>-39066</v>
      </c>
      <c r="AC63" s="379">
        <f t="shared" si="14"/>
        <v>-39066</v>
      </c>
      <c r="AD63" s="358" t="s">
        <v>294</v>
      </c>
      <c r="AE63" s="239" t="s">
        <v>218</v>
      </c>
      <c r="AF63" s="163">
        <v>148685</v>
      </c>
      <c r="AG63" s="147"/>
      <c r="AH63" s="147"/>
      <c r="AI63" s="148"/>
      <c r="AJ63" s="130">
        <v>109619</v>
      </c>
      <c r="AK63" s="409">
        <v>272068</v>
      </c>
      <c r="AL63" s="270"/>
      <c r="AM63" s="268"/>
      <c r="AN63" s="280"/>
      <c r="AO63" s="209"/>
      <c r="AP63" s="280"/>
      <c r="AR63" s="314">
        <f t="shared" si="18"/>
        <v>0</v>
      </c>
      <c r="AS63" s="383">
        <f t="shared" si="7"/>
        <v>109619</v>
      </c>
      <c r="AT63" s="384">
        <f t="shared" si="7"/>
        <v>272068</v>
      </c>
      <c r="AU63" s="384">
        <v>109619</v>
      </c>
      <c r="AV63" s="384">
        <f t="shared" si="8"/>
        <v>0</v>
      </c>
      <c r="AW63" s="1" t="s">
        <v>326</v>
      </c>
    </row>
    <row r="64" spans="1:49" ht="112.5" customHeight="1">
      <c r="A64" s="94" t="s">
        <v>278</v>
      </c>
      <c r="B64" s="22"/>
      <c r="C64" s="42" t="s">
        <v>43</v>
      </c>
      <c r="D64" s="40" t="s">
        <v>273</v>
      </c>
      <c r="E64" s="12" t="s">
        <v>195</v>
      </c>
      <c r="F64" s="14" t="s">
        <v>10</v>
      </c>
      <c r="G64" s="14" t="s">
        <v>10</v>
      </c>
      <c r="H64" s="14" t="s">
        <v>10</v>
      </c>
      <c r="I64" s="14" t="s">
        <v>10</v>
      </c>
      <c r="J64" s="14" t="s">
        <v>10</v>
      </c>
      <c r="K64" s="13">
        <v>0</v>
      </c>
      <c r="L64" s="13">
        <v>0</v>
      </c>
      <c r="M64" s="13">
        <v>0</v>
      </c>
      <c r="N64" s="13">
        <v>0</v>
      </c>
      <c r="O64" s="13">
        <v>0</v>
      </c>
      <c r="P64" s="13">
        <f>K64-SUM(L64:O64)</f>
        <v>0</v>
      </c>
      <c r="Q64" s="447">
        <f t="shared" si="15"/>
        <v>36007</v>
      </c>
      <c r="R64" s="448">
        <v>36007</v>
      </c>
      <c r="S64" s="379">
        <v>0</v>
      </c>
      <c r="T64" s="379"/>
      <c r="U64" s="375"/>
      <c r="V64" s="295">
        <f t="shared" si="16"/>
        <v>0</v>
      </c>
      <c r="W64" s="289" t="s">
        <v>211</v>
      </c>
      <c r="X64" s="267">
        <v>36007</v>
      </c>
      <c r="Y64" s="267">
        <v>36007</v>
      </c>
      <c r="Z64" s="267">
        <v>36407</v>
      </c>
      <c r="AA64" s="267">
        <v>36007</v>
      </c>
      <c r="AB64" s="267">
        <f t="shared" si="17"/>
        <v>0</v>
      </c>
      <c r="AC64" s="379">
        <f t="shared" si="14"/>
        <v>0</v>
      </c>
      <c r="AD64" s="369"/>
      <c r="AE64" s="239" t="s">
        <v>223</v>
      </c>
      <c r="AF64" s="163">
        <v>36007</v>
      </c>
      <c r="AG64" s="147"/>
      <c r="AH64" s="151"/>
      <c r="AI64" s="148"/>
      <c r="AJ64" s="276">
        <v>18097</v>
      </c>
      <c r="AK64" s="266">
        <v>18097</v>
      </c>
      <c r="AL64" s="397">
        <v>17910</v>
      </c>
      <c r="AM64" s="268"/>
      <c r="AN64" s="280"/>
      <c r="AO64" s="350"/>
      <c r="AP64" s="202"/>
      <c r="AQ64" s="314">
        <f>AJ64+AL64+AM64</f>
        <v>36007</v>
      </c>
      <c r="AR64" s="314">
        <f t="shared" si="18"/>
        <v>17910</v>
      </c>
      <c r="AS64" s="383">
        <f t="shared" si="7"/>
        <v>36007</v>
      </c>
      <c r="AT64" s="384">
        <f t="shared" si="7"/>
        <v>36407</v>
      </c>
      <c r="AU64" s="384">
        <v>36007</v>
      </c>
      <c r="AV64" s="384">
        <f t="shared" si="8"/>
        <v>17910</v>
      </c>
      <c r="AW64" s="1" t="s">
        <v>326</v>
      </c>
    </row>
    <row r="65" spans="1:49" ht="80.25" customHeight="1">
      <c r="A65" s="95" t="s">
        <v>279</v>
      </c>
      <c r="B65" s="22"/>
      <c r="C65" s="137"/>
      <c r="D65" s="84"/>
      <c r="E65" s="44" t="s">
        <v>194</v>
      </c>
      <c r="F65" s="331"/>
      <c r="G65" s="331"/>
      <c r="H65" s="331"/>
      <c r="I65" s="331"/>
      <c r="J65" s="331"/>
      <c r="K65" s="332"/>
      <c r="L65" s="332"/>
      <c r="M65" s="332"/>
      <c r="N65" s="332"/>
      <c r="O65" s="332"/>
      <c r="P65" s="332"/>
      <c r="Q65" s="375">
        <f t="shared" si="15"/>
        <v>13833</v>
      </c>
      <c r="R65" s="424">
        <v>1780</v>
      </c>
      <c r="S65" s="379">
        <v>12053</v>
      </c>
      <c r="T65" s="379">
        <v>12053</v>
      </c>
      <c r="U65" s="381">
        <v>12053</v>
      </c>
      <c r="V65" s="295">
        <f t="shared" si="16"/>
        <v>0</v>
      </c>
      <c r="W65" s="293" t="s">
        <v>211</v>
      </c>
      <c r="X65" s="309">
        <v>1780</v>
      </c>
      <c r="Y65" s="309">
        <v>1780</v>
      </c>
      <c r="Z65" s="267">
        <v>1780</v>
      </c>
      <c r="AA65" s="309">
        <v>1780</v>
      </c>
      <c r="AB65" s="309">
        <f t="shared" si="17"/>
        <v>0</v>
      </c>
      <c r="AC65" s="128">
        <f t="shared" si="14"/>
        <v>0</v>
      </c>
      <c r="AD65" s="370"/>
      <c r="AE65" s="244" t="s">
        <v>223</v>
      </c>
      <c r="AF65" s="335">
        <v>1780</v>
      </c>
      <c r="AG65" s="161"/>
      <c r="AH65" s="166"/>
      <c r="AI65" s="321"/>
      <c r="AJ65" s="339">
        <v>0</v>
      </c>
      <c r="AK65" s="309">
        <v>0</v>
      </c>
      <c r="AL65" s="399">
        <v>1780</v>
      </c>
      <c r="AM65" s="277"/>
      <c r="AN65" s="198"/>
      <c r="AO65" s="323"/>
      <c r="AP65" s="198"/>
      <c r="AR65" s="314">
        <f t="shared" si="18"/>
        <v>1780</v>
      </c>
      <c r="AS65" s="383">
        <f t="shared" si="7"/>
        <v>13833</v>
      </c>
      <c r="AT65" s="384">
        <f t="shared" si="7"/>
        <v>13833</v>
      </c>
      <c r="AU65" s="384">
        <v>1780</v>
      </c>
      <c r="AV65" s="384">
        <f t="shared" si="8"/>
        <v>1780</v>
      </c>
      <c r="AW65" s="1" t="s">
        <v>326</v>
      </c>
    </row>
    <row r="66" spans="1:49" ht="84.75" customHeight="1">
      <c r="A66" s="94">
        <v>43</v>
      </c>
      <c r="B66" s="4"/>
      <c r="C66" s="43">
        <v>54</v>
      </c>
      <c r="D66" s="40" t="s">
        <v>101</v>
      </c>
      <c r="E66" s="12" t="s">
        <v>111</v>
      </c>
      <c r="F66" s="12" t="s">
        <v>60</v>
      </c>
      <c r="G66" s="14">
        <v>1</v>
      </c>
      <c r="H66" s="12" t="s">
        <v>60</v>
      </c>
      <c r="I66" s="12"/>
      <c r="J66" s="12"/>
      <c r="K66" s="13">
        <v>5</v>
      </c>
      <c r="L66" s="13">
        <v>1</v>
      </c>
      <c r="M66" s="13">
        <v>1</v>
      </c>
      <c r="N66" s="13">
        <v>1</v>
      </c>
      <c r="O66" s="13">
        <v>1</v>
      </c>
      <c r="P66" s="13">
        <f>K66-SUM(L66:O66)</f>
        <v>1</v>
      </c>
      <c r="Q66" s="375">
        <f t="shared" si="15"/>
        <v>6528</v>
      </c>
      <c r="R66" s="424">
        <v>6528</v>
      </c>
      <c r="S66" s="379"/>
      <c r="T66" s="379"/>
      <c r="U66" s="375"/>
      <c r="V66" s="295">
        <f t="shared" si="16"/>
        <v>0</v>
      </c>
      <c r="W66" s="289" t="s">
        <v>174</v>
      </c>
      <c r="X66" s="267">
        <v>0</v>
      </c>
      <c r="Y66" s="130">
        <v>5400</v>
      </c>
      <c r="Z66" s="267">
        <v>5400</v>
      </c>
      <c r="AA66" s="267">
        <v>6528</v>
      </c>
      <c r="AB66" s="267">
        <f t="shared" si="17"/>
        <v>-1128</v>
      </c>
      <c r="AC66" s="379">
        <f t="shared" si="14"/>
        <v>-1128</v>
      </c>
      <c r="AD66" s="358" t="s">
        <v>296</v>
      </c>
      <c r="AE66" s="239" t="s">
        <v>226</v>
      </c>
      <c r="AF66" s="153"/>
      <c r="AG66" s="147"/>
      <c r="AH66" s="147"/>
      <c r="AI66" s="162">
        <v>6528</v>
      </c>
      <c r="AJ66" s="266">
        <v>5400</v>
      </c>
      <c r="AK66" s="338">
        <v>5400</v>
      </c>
      <c r="AL66" s="347"/>
      <c r="AM66" s="280"/>
      <c r="AN66" s="280"/>
      <c r="AO66" s="351"/>
      <c r="AP66" s="343"/>
      <c r="AR66" s="314">
        <f t="shared" si="18"/>
        <v>0</v>
      </c>
      <c r="AS66" s="383">
        <f t="shared" si="7"/>
        <v>5400</v>
      </c>
      <c r="AT66" s="384">
        <f t="shared" si="7"/>
        <v>5400</v>
      </c>
      <c r="AU66" s="384">
        <v>5400</v>
      </c>
      <c r="AV66" s="384">
        <f t="shared" si="8"/>
        <v>0</v>
      </c>
      <c r="AW66" s="1" t="s">
        <v>327</v>
      </c>
    </row>
    <row r="67" spans="1:49" ht="55.5" customHeight="1">
      <c r="A67" s="94">
        <v>44</v>
      </c>
      <c r="B67" s="57"/>
      <c r="C67" s="330">
        <v>54</v>
      </c>
      <c r="D67" s="78" t="s">
        <v>102</v>
      </c>
      <c r="E67" s="79" t="s">
        <v>112</v>
      </c>
      <c r="F67" s="62" t="s">
        <v>60</v>
      </c>
      <c r="G67" s="65">
        <v>1</v>
      </c>
      <c r="H67" s="62" t="s">
        <v>60</v>
      </c>
      <c r="I67" s="62"/>
      <c r="J67" s="62"/>
      <c r="K67" s="66">
        <v>1</v>
      </c>
      <c r="L67" s="66">
        <v>1</v>
      </c>
      <c r="M67" s="66"/>
      <c r="N67" s="66"/>
      <c r="O67" s="66"/>
      <c r="P67" s="66">
        <f>K67-SUM(L67:O67)</f>
        <v>0</v>
      </c>
      <c r="Q67" s="375">
        <f t="shared" si="15"/>
        <v>70502</v>
      </c>
      <c r="R67" s="424">
        <v>70502</v>
      </c>
      <c r="S67" s="379"/>
      <c r="T67" s="379"/>
      <c r="U67" s="375"/>
      <c r="V67" s="295">
        <f t="shared" si="16"/>
        <v>0</v>
      </c>
      <c r="W67" s="289" t="s">
        <v>213</v>
      </c>
      <c r="X67" s="267">
        <v>70484</v>
      </c>
      <c r="Y67" s="267">
        <v>70484</v>
      </c>
      <c r="Z67" s="267">
        <v>70484</v>
      </c>
      <c r="AA67" s="267">
        <v>70484</v>
      </c>
      <c r="AB67" s="267">
        <f t="shared" si="17"/>
        <v>0</v>
      </c>
      <c r="AC67" s="379">
        <f t="shared" si="14"/>
        <v>-18</v>
      </c>
      <c r="AD67" s="356"/>
      <c r="AE67" s="180" t="s">
        <v>226</v>
      </c>
      <c r="AF67" s="153"/>
      <c r="AG67" s="336"/>
      <c r="AH67" s="147"/>
      <c r="AI67" s="337">
        <v>70484</v>
      </c>
      <c r="AJ67" s="186">
        <v>70484</v>
      </c>
      <c r="AK67" s="338">
        <v>70484</v>
      </c>
      <c r="AL67" s="348"/>
      <c r="AM67" s="270"/>
      <c r="AN67" s="195"/>
      <c r="AO67" s="209"/>
      <c r="AP67" s="202"/>
      <c r="AR67" s="314">
        <f t="shared" si="18"/>
        <v>0</v>
      </c>
      <c r="AS67" s="383">
        <f t="shared" si="7"/>
        <v>70484</v>
      </c>
      <c r="AT67" s="384">
        <f t="shared" si="7"/>
        <v>70484</v>
      </c>
      <c r="AU67" s="384">
        <v>70484</v>
      </c>
      <c r="AV67" s="384">
        <f t="shared" si="8"/>
        <v>0</v>
      </c>
    </row>
    <row r="68" spans="1:49" ht="106.5" customHeight="1">
      <c r="A68" s="90">
        <v>45</v>
      </c>
      <c r="B68" s="6"/>
      <c r="C68" s="329" t="s">
        <v>7</v>
      </c>
      <c r="D68" s="56" t="s">
        <v>99</v>
      </c>
      <c r="E68" s="47" t="s">
        <v>196</v>
      </c>
      <c r="F68" s="125" t="s">
        <v>171</v>
      </c>
      <c r="G68" s="131">
        <v>5</v>
      </c>
      <c r="H68" s="125" t="s">
        <v>110</v>
      </c>
      <c r="I68" s="125"/>
      <c r="J68" s="125"/>
      <c r="K68" s="132">
        <v>1</v>
      </c>
      <c r="L68" s="132">
        <v>1</v>
      </c>
      <c r="M68" s="132"/>
      <c r="N68" s="132"/>
      <c r="O68" s="132"/>
      <c r="P68" s="132">
        <v>0</v>
      </c>
      <c r="Q68" s="375">
        <f t="shared" si="15"/>
        <v>83411</v>
      </c>
      <c r="R68" s="424">
        <v>83411</v>
      </c>
      <c r="S68" s="379"/>
      <c r="T68" s="379"/>
      <c r="U68" s="375"/>
      <c r="V68" s="295">
        <f t="shared" si="16"/>
        <v>0</v>
      </c>
      <c r="W68" s="289" t="s">
        <v>227</v>
      </c>
      <c r="X68" s="267">
        <v>0</v>
      </c>
      <c r="Y68" s="130">
        <v>40000</v>
      </c>
      <c r="Z68" s="267">
        <v>48752</v>
      </c>
      <c r="AA68" s="267">
        <v>83411</v>
      </c>
      <c r="AB68" s="267">
        <f t="shared" si="17"/>
        <v>-43411</v>
      </c>
      <c r="AC68" s="379">
        <f t="shared" si="14"/>
        <v>-43411</v>
      </c>
      <c r="AD68" s="368" t="s">
        <v>297</v>
      </c>
      <c r="AE68" s="238" t="s">
        <v>218</v>
      </c>
      <c r="AF68" s="153"/>
      <c r="AG68" s="147"/>
      <c r="AH68" s="147"/>
      <c r="AI68" s="162">
        <v>83411</v>
      </c>
      <c r="AJ68" s="338">
        <v>40000</v>
      </c>
      <c r="AK68" s="346">
        <v>48752</v>
      </c>
      <c r="AL68" s="270"/>
      <c r="AM68" s="268"/>
      <c r="AN68" s="268"/>
      <c r="AO68" s="208"/>
      <c r="AP68" s="296"/>
      <c r="AR68" s="314">
        <f t="shared" si="18"/>
        <v>0</v>
      </c>
      <c r="AS68" s="383">
        <f t="shared" si="7"/>
        <v>40000</v>
      </c>
      <c r="AT68" s="384">
        <f t="shared" si="7"/>
        <v>48752</v>
      </c>
      <c r="AU68" s="384">
        <v>40000</v>
      </c>
      <c r="AV68" s="384">
        <f t="shared" si="8"/>
        <v>0</v>
      </c>
      <c r="AW68" s="1" t="s">
        <v>327</v>
      </c>
    </row>
    <row r="69" spans="1:49" ht="105.75" customHeight="1">
      <c r="A69" s="98">
        <v>46</v>
      </c>
      <c r="B69" s="6"/>
      <c r="C69" s="329" t="s">
        <v>7</v>
      </c>
      <c r="D69" s="56" t="s">
        <v>144</v>
      </c>
      <c r="E69" s="47" t="s">
        <v>109</v>
      </c>
      <c r="F69" s="125" t="s">
        <v>60</v>
      </c>
      <c r="G69" s="131" t="s">
        <v>60</v>
      </c>
      <c r="H69" s="125"/>
      <c r="I69" s="125"/>
      <c r="J69" s="125"/>
      <c r="K69" s="132">
        <v>2</v>
      </c>
      <c r="L69" s="132">
        <v>1</v>
      </c>
      <c r="M69" s="132"/>
      <c r="N69" s="132"/>
      <c r="O69" s="132"/>
      <c r="P69" s="132">
        <v>1</v>
      </c>
      <c r="Q69" s="375">
        <f t="shared" si="15"/>
        <v>12896</v>
      </c>
      <c r="R69" s="424">
        <v>12896</v>
      </c>
      <c r="S69" s="379"/>
      <c r="T69" s="379"/>
      <c r="U69" s="375"/>
      <c r="V69" s="295">
        <f t="shared" si="16"/>
        <v>0</v>
      </c>
      <c r="W69" s="289" t="s">
        <v>213</v>
      </c>
      <c r="X69" s="142">
        <v>12896</v>
      </c>
      <c r="Y69" s="142">
        <v>12896</v>
      </c>
      <c r="Z69" s="267">
        <v>12896</v>
      </c>
      <c r="AA69" s="142">
        <v>12896</v>
      </c>
      <c r="AB69" s="262">
        <f t="shared" si="17"/>
        <v>0</v>
      </c>
      <c r="AC69" s="379">
        <f t="shared" si="14"/>
        <v>0</v>
      </c>
      <c r="AD69" s="368"/>
      <c r="AE69" s="238" t="s">
        <v>218</v>
      </c>
      <c r="AF69" s="153"/>
      <c r="AG69" s="344">
        <v>12896</v>
      </c>
      <c r="AH69" s="147"/>
      <c r="AI69" s="345"/>
      <c r="AJ69" s="186">
        <v>12896</v>
      </c>
      <c r="AK69" s="410">
        <v>12896</v>
      </c>
      <c r="AL69" s="270"/>
      <c r="AM69" s="280"/>
      <c r="AN69" s="349"/>
      <c r="AO69" s="209"/>
      <c r="AP69" s="202"/>
      <c r="AR69" s="314">
        <f t="shared" si="18"/>
        <v>0</v>
      </c>
      <c r="AS69" s="383">
        <f t="shared" si="7"/>
        <v>12896</v>
      </c>
      <c r="AT69" s="384">
        <f t="shared" si="7"/>
        <v>12896</v>
      </c>
      <c r="AU69" s="384">
        <v>12896</v>
      </c>
      <c r="AV69" s="384">
        <f t="shared" si="8"/>
        <v>0</v>
      </c>
    </row>
    <row r="70" spans="1:49" ht="72.75" customHeight="1">
      <c r="A70" s="94">
        <v>47</v>
      </c>
      <c r="B70" s="4" t="s">
        <v>1</v>
      </c>
      <c r="C70" s="43">
        <v>27</v>
      </c>
      <c r="D70" s="40" t="s">
        <v>100</v>
      </c>
      <c r="E70" s="12" t="s">
        <v>172</v>
      </c>
      <c r="F70" s="8" t="s">
        <v>60</v>
      </c>
      <c r="G70" s="9" t="s">
        <v>60</v>
      </c>
      <c r="H70" s="8"/>
      <c r="I70" s="8"/>
      <c r="J70" s="8"/>
      <c r="K70" s="10">
        <v>5</v>
      </c>
      <c r="L70" s="10">
        <v>1</v>
      </c>
      <c r="M70" s="10">
        <v>1</v>
      </c>
      <c r="N70" s="10">
        <v>1</v>
      </c>
      <c r="O70" s="10">
        <v>1</v>
      </c>
      <c r="P70" s="10">
        <v>1</v>
      </c>
      <c r="Q70" s="375">
        <f t="shared" si="15"/>
        <v>607</v>
      </c>
      <c r="R70" s="424">
        <v>607</v>
      </c>
      <c r="S70" s="379"/>
      <c r="T70" s="379"/>
      <c r="U70" s="375"/>
      <c r="V70" s="295">
        <f t="shared" si="16"/>
        <v>0</v>
      </c>
      <c r="W70" s="289" t="s">
        <v>211</v>
      </c>
      <c r="X70" s="267">
        <v>124</v>
      </c>
      <c r="Y70" s="267">
        <v>607</v>
      </c>
      <c r="Z70" s="267">
        <v>607</v>
      </c>
      <c r="AA70" s="267">
        <v>607</v>
      </c>
      <c r="AB70" s="267">
        <f t="shared" si="17"/>
        <v>0</v>
      </c>
      <c r="AC70" s="379">
        <f t="shared" si="14"/>
        <v>0</v>
      </c>
      <c r="AD70" s="358"/>
      <c r="AE70" s="239" t="s">
        <v>218</v>
      </c>
      <c r="AF70" s="163">
        <v>607</v>
      </c>
      <c r="AG70" s="147"/>
      <c r="AH70" s="147"/>
      <c r="AI70" s="148"/>
      <c r="AJ70" s="182">
        <v>607</v>
      </c>
      <c r="AK70" s="346">
        <v>607</v>
      </c>
      <c r="AL70" s="270"/>
      <c r="AM70" s="268"/>
      <c r="AN70" s="280"/>
      <c r="AO70" s="209"/>
      <c r="AP70" s="202"/>
      <c r="AR70" s="314">
        <f t="shared" si="18"/>
        <v>0</v>
      </c>
      <c r="AS70" s="383">
        <f t="shared" si="7"/>
        <v>607</v>
      </c>
      <c r="AT70" s="384">
        <f t="shared" si="7"/>
        <v>607</v>
      </c>
      <c r="AU70" s="384">
        <v>607</v>
      </c>
      <c r="AV70" s="384">
        <f>AU70-AJ70</f>
        <v>0</v>
      </c>
    </row>
    <row r="71" spans="1:49" ht="60" customHeight="1">
      <c r="A71" s="92">
        <v>48</v>
      </c>
      <c r="B71" s="4"/>
      <c r="C71" s="36" t="s">
        <v>8</v>
      </c>
      <c r="D71" s="40" t="s">
        <v>104</v>
      </c>
      <c r="E71" s="12" t="s">
        <v>113</v>
      </c>
      <c r="F71" s="138" t="s">
        <v>121</v>
      </c>
      <c r="G71" s="51">
        <v>1</v>
      </c>
      <c r="H71" s="138" t="s">
        <v>121</v>
      </c>
      <c r="I71" s="50"/>
      <c r="J71" s="50"/>
      <c r="K71" s="52">
        <v>4</v>
      </c>
      <c r="L71" s="52">
        <v>1</v>
      </c>
      <c r="M71" s="53"/>
      <c r="N71" s="52">
        <v>1</v>
      </c>
      <c r="O71" s="53">
        <v>1</v>
      </c>
      <c r="P71" s="53">
        <v>1</v>
      </c>
      <c r="Q71" s="375">
        <f t="shared" si="15"/>
        <v>15493</v>
      </c>
      <c r="R71" s="424">
        <v>15493</v>
      </c>
      <c r="S71" s="379"/>
      <c r="T71" s="379"/>
      <c r="U71" s="375"/>
      <c r="V71" s="295">
        <f t="shared" si="16"/>
        <v>0</v>
      </c>
      <c r="W71" s="289" t="s">
        <v>213</v>
      </c>
      <c r="X71" s="120">
        <v>15074</v>
      </c>
      <c r="Y71" s="130">
        <v>15074</v>
      </c>
      <c r="Z71" s="267">
        <v>15074</v>
      </c>
      <c r="AA71" s="120">
        <v>15074</v>
      </c>
      <c r="AB71" s="120">
        <f t="shared" si="17"/>
        <v>0</v>
      </c>
      <c r="AC71" s="120">
        <f t="shared" si="14"/>
        <v>-419</v>
      </c>
      <c r="AD71" s="371"/>
      <c r="AE71" s="243" t="s">
        <v>219</v>
      </c>
      <c r="AF71" s="158"/>
      <c r="AG71" s="150"/>
      <c r="AH71" s="159"/>
      <c r="AI71" s="177">
        <v>15074</v>
      </c>
      <c r="AJ71" s="282">
        <v>15074</v>
      </c>
      <c r="AK71" s="338">
        <v>15074</v>
      </c>
      <c r="AL71" s="270"/>
      <c r="AM71" s="280"/>
      <c r="AN71" s="264"/>
      <c r="AO71" s="209"/>
      <c r="AP71" s="280"/>
      <c r="AR71" s="314">
        <f t="shared" si="18"/>
        <v>0</v>
      </c>
      <c r="AS71" s="383">
        <f t="shared" si="7"/>
        <v>15074</v>
      </c>
      <c r="AT71" s="384">
        <f t="shared" si="7"/>
        <v>15074</v>
      </c>
      <c r="AU71" s="384">
        <v>15074</v>
      </c>
      <c r="AV71" s="384">
        <f>AU71-AJ71</f>
        <v>0</v>
      </c>
    </row>
    <row r="72" spans="1:49" ht="80.25" customHeight="1" thickBot="1">
      <c r="A72" s="95" t="s">
        <v>248</v>
      </c>
      <c r="B72" s="6"/>
      <c r="C72" s="137"/>
      <c r="D72" s="84" t="s">
        <v>252</v>
      </c>
      <c r="E72" s="44" t="s">
        <v>251</v>
      </c>
      <c r="F72" s="139"/>
      <c r="G72" s="140"/>
      <c r="H72" s="139"/>
      <c r="I72" s="139"/>
      <c r="J72" s="139"/>
      <c r="K72" s="141"/>
      <c r="L72" s="141"/>
      <c r="M72" s="141"/>
      <c r="N72" s="141"/>
      <c r="O72" s="141"/>
      <c r="P72" s="141"/>
      <c r="Q72" s="423">
        <f>R72+S72</f>
        <v>6675</v>
      </c>
      <c r="R72" s="422"/>
      <c r="S72" s="445">
        <v>6675</v>
      </c>
      <c r="T72" s="445">
        <v>6675</v>
      </c>
      <c r="U72" s="445">
        <v>13350</v>
      </c>
      <c r="V72" s="446">
        <f>T72-S72</f>
        <v>0</v>
      </c>
      <c r="W72" s="293"/>
      <c r="X72" s="143"/>
      <c r="Y72" s="143"/>
      <c r="Z72" s="143">
        <v>0</v>
      </c>
      <c r="AA72" s="143"/>
      <c r="AB72" s="143">
        <f>Y72-AA72</f>
        <v>0</v>
      </c>
      <c r="AC72" s="128">
        <f>Y72-R72</f>
        <v>0</v>
      </c>
      <c r="AD72" s="372"/>
      <c r="AE72" s="236" t="s">
        <v>255</v>
      </c>
      <c r="AF72" s="160"/>
      <c r="AG72" s="161"/>
      <c r="AH72" s="161"/>
      <c r="AI72" s="164"/>
      <c r="AJ72" s="414">
        <v>0</v>
      </c>
      <c r="AK72" s="377">
        <v>0</v>
      </c>
      <c r="AL72" s="395"/>
      <c r="AM72" s="277"/>
      <c r="AN72" s="198"/>
      <c r="AO72" s="211"/>
      <c r="AP72" s="205"/>
      <c r="AR72" s="314">
        <f t="shared" si="18"/>
        <v>0</v>
      </c>
      <c r="AS72" s="468">
        <f t="shared" si="7"/>
        <v>6675</v>
      </c>
      <c r="AT72" s="384">
        <f t="shared" si="7"/>
        <v>13350</v>
      </c>
      <c r="AU72" s="384"/>
      <c r="AV72" s="384">
        <f>AU72-AJ72</f>
        <v>0</v>
      </c>
    </row>
    <row r="73" spans="1:49" ht="34.5" customHeight="1" thickTop="1" thickBot="1">
      <c r="A73" s="96" t="s">
        <v>145</v>
      </c>
      <c r="B73" s="54"/>
      <c r="C73" s="54"/>
      <c r="D73" s="54"/>
      <c r="E73" s="54"/>
      <c r="F73" s="54"/>
      <c r="G73" s="85"/>
      <c r="H73" s="85"/>
      <c r="I73" s="85"/>
      <c r="J73" s="85"/>
      <c r="K73" s="85"/>
      <c r="L73" s="85"/>
      <c r="M73" s="85"/>
      <c r="N73" s="85"/>
      <c r="O73" s="85"/>
      <c r="P73" s="85"/>
      <c r="Q73" s="442">
        <f>R73+S73</f>
        <v>6457898</v>
      </c>
      <c r="R73" s="443">
        <f>R4+R15+R47</f>
        <v>5934401</v>
      </c>
      <c r="S73" s="444">
        <f>S4+S15+S47</f>
        <v>523497</v>
      </c>
      <c r="T73" s="462">
        <f>T4+T15+T47</f>
        <v>390627</v>
      </c>
      <c r="U73" s="444">
        <f>U4+U15+U47</f>
        <v>1755032</v>
      </c>
      <c r="V73" s="460">
        <f>V4+V15+V47</f>
        <v>-132870</v>
      </c>
      <c r="W73" s="294"/>
      <c r="X73" s="248">
        <f>X4+X15+X47</f>
        <v>690627</v>
      </c>
      <c r="Y73" s="465">
        <f>Y4+Y15+Y47</f>
        <v>4357341</v>
      </c>
      <c r="Z73" s="248">
        <f>Z4+Z15+Z47</f>
        <v>54401719</v>
      </c>
      <c r="AA73" s="248">
        <f>AA4+AA15+AA47</f>
        <v>5108086</v>
      </c>
      <c r="AB73" s="248">
        <f>AB4+AB15+AB47</f>
        <v>-761709</v>
      </c>
      <c r="AC73" s="461">
        <f>Y73-R73</f>
        <v>-1577060</v>
      </c>
      <c r="AD73" s="373"/>
      <c r="AE73" s="249"/>
      <c r="AF73" s="250">
        <f t="shared" ref="AF73:AP73" si="19">AF4+AF15+AF47</f>
        <v>3340729</v>
      </c>
      <c r="AG73" s="251">
        <f t="shared" si="19"/>
        <v>12896</v>
      </c>
      <c r="AH73" s="251">
        <f t="shared" si="19"/>
        <v>960624</v>
      </c>
      <c r="AI73" s="252">
        <f t="shared" si="19"/>
        <v>804801</v>
      </c>
      <c r="AJ73" s="415">
        <f t="shared" si="19"/>
        <v>2742401</v>
      </c>
      <c r="AK73" s="190">
        <f t="shared" si="19"/>
        <v>43939259</v>
      </c>
      <c r="AL73" s="400">
        <f t="shared" si="19"/>
        <v>1252360</v>
      </c>
      <c r="AM73" s="271">
        <f t="shared" si="19"/>
        <v>132870</v>
      </c>
      <c r="AN73" s="271">
        <f t="shared" si="19"/>
        <v>218746</v>
      </c>
      <c r="AO73" s="253">
        <f t="shared" si="19"/>
        <v>0</v>
      </c>
      <c r="AP73" s="254">
        <f t="shared" si="19"/>
        <v>153668</v>
      </c>
      <c r="AR73" s="314"/>
      <c r="AS73" s="469">
        <f>AS4+AS15+AS47</f>
        <v>4737004</v>
      </c>
      <c r="AT73" s="467">
        <f>AT4+AT15+AT47</f>
        <v>56376751</v>
      </c>
      <c r="AU73" s="271">
        <f>AU4+AU15+AU47</f>
        <v>5851251</v>
      </c>
      <c r="AV73" s="467">
        <f>AU73-AJ73</f>
        <v>3108850</v>
      </c>
    </row>
    <row r="74" spans="1:49" s="458" customFormat="1" ht="37.5" customHeight="1">
      <c r="A74" s="449"/>
      <c r="B74" s="450"/>
      <c r="C74" s="450"/>
      <c r="D74" s="450"/>
      <c r="E74" s="451"/>
      <c r="F74" s="451"/>
      <c r="G74" s="452"/>
      <c r="H74" s="451"/>
      <c r="I74" s="451"/>
      <c r="J74" s="451"/>
      <c r="K74" s="453"/>
      <c r="L74" s="453"/>
      <c r="M74" s="453"/>
      <c r="N74" s="453"/>
      <c r="O74" s="453"/>
      <c r="P74" s="453"/>
      <c r="Q74" s="454"/>
      <c r="R74" s="454"/>
      <c r="S74" s="454"/>
      <c r="T74" s="463" t="s">
        <v>307</v>
      </c>
      <c r="U74" s="454"/>
      <c r="V74" s="454"/>
      <c r="W74" s="455"/>
      <c r="X74" s="455"/>
      <c r="Y74" s="464" t="s">
        <v>308</v>
      </c>
      <c r="Z74" s="455"/>
      <c r="AA74" s="455"/>
      <c r="AB74" s="455"/>
      <c r="AC74" s="454"/>
      <c r="AD74" s="451"/>
      <c r="AE74" s="456"/>
      <c r="AF74" s="451"/>
      <c r="AG74" s="456"/>
      <c r="AH74" s="451"/>
      <c r="AI74" s="456"/>
      <c r="AJ74" s="470" t="s">
        <v>310</v>
      </c>
      <c r="AK74" s="470"/>
      <c r="AL74" s="470" t="s">
        <v>311</v>
      </c>
      <c r="AM74" s="470" t="s">
        <v>312</v>
      </c>
      <c r="AN74" s="470" t="s">
        <v>313</v>
      </c>
      <c r="AO74" s="457"/>
      <c r="AP74" s="457"/>
      <c r="AR74" s="459" t="e">
        <f t="shared" si="18"/>
        <v>#VALUE!</v>
      </c>
      <c r="AS74" s="466" t="s">
        <v>316</v>
      </c>
      <c r="AU74" s="458" t="s">
        <v>330</v>
      </c>
    </row>
    <row r="75" spans="1:49" ht="43.5" customHeight="1">
      <c r="AJ75" s="667" t="s">
        <v>314</v>
      </c>
      <c r="AK75" s="667"/>
      <c r="AL75" s="667"/>
      <c r="AM75" s="667"/>
      <c r="AN75" s="667"/>
      <c r="AR75" s="314" t="e">
        <f>Y75-AJ75</f>
        <v>#VALUE!</v>
      </c>
      <c r="AS75" s="458" t="s">
        <v>309</v>
      </c>
      <c r="AU75" s="627">
        <f>1671626+AU73</f>
        <v>7522877</v>
      </c>
    </row>
    <row r="76" spans="1:49">
      <c r="AO76" s="200">
        <f>AJ73+AL73+AM73+AN73</f>
        <v>4346377</v>
      </c>
      <c r="AR76" s="314">
        <f t="shared" si="18"/>
        <v>0</v>
      </c>
    </row>
    <row r="77" spans="1:49">
      <c r="W77" s="118" t="s">
        <v>212</v>
      </c>
      <c r="AR77" s="314">
        <f t="shared" si="18"/>
        <v>0</v>
      </c>
    </row>
    <row r="78" spans="1:49" ht="71.25" customHeight="1">
      <c r="W78" s="118" t="s">
        <v>214</v>
      </c>
      <c r="Y78" s="315"/>
      <c r="Z78" s="315"/>
      <c r="AC78" s="316"/>
      <c r="AJ78" s="285" t="s">
        <v>242</v>
      </c>
      <c r="AK78" s="285"/>
      <c r="AL78" s="625" t="s">
        <v>243</v>
      </c>
      <c r="AM78" s="626" t="s">
        <v>260</v>
      </c>
      <c r="AN78" s="626" t="s">
        <v>263</v>
      </c>
      <c r="AU78" s="623" t="s">
        <v>319</v>
      </c>
      <c r="AV78" s="623" t="s">
        <v>320</v>
      </c>
    </row>
    <row r="79" spans="1:49" ht="26.25" customHeight="1">
      <c r="W79" s="118" t="s">
        <v>173</v>
      </c>
      <c r="AJ79" s="283">
        <f>2742401</f>
        <v>2742401</v>
      </c>
      <c r="AK79" s="283"/>
      <c r="AL79" s="284">
        <v>1252360</v>
      </c>
      <c r="AM79" s="284">
        <f>-1*V73</f>
        <v>132870</v>
      </c>
      <c r="AN79" s="283">
        <v>293782</v>
      </c>
      <c r="AU79" s="624">
        <f>AU15+AU47</f>
        <v>3522877</v>
      </c>
      <c r="AV79" s="624">
        <f>AV15+AV47</f>
        <v>1563226</v>
      </c>
    </row>
    <row r="80" spans="1:49" ht="30.75" customHeight="1">
      <c r="W80" s="118" t="s">
        <v>174</v>
      </c>
      <c r="AE80" s="29" t="s">
        <v>262</v>
      </c>
      <c r="AJ80" s="283">
        <f>AJ79-AJ73</f>
        <v>0</v>
      </c>
      <c r="AK80" s="283"/>
      <c r="AL80" s="284">
        <f>AL79-(AL4+AL15+AL47)</f>
        <v>0</v>
      </c>
      <c r="AM80" s="284">
        <f>AM79-(AM4+AM15+AM47)</f>
        <v>0</v>
      </c>
      <c r="AN80" s="284">
        <f>AN79-(AN4+AN15+AN47)</f>
        <v>75036</v>
      </c>
    </row>
    <row r="81" spans="1:48" ht="30.75" customHeight="1">
      <c r="AU81" s="1" t="s">
        <v>328</v>
      </c>
    </row>
    <row r="82" spans="1:48" ht="30.75" customHeight="1">
      <c r="AL82" s="279"/>
      <c r="AM82" s="279"/>
      <c r="AN82" s="272"/>
      <c r="AU82" s="269">
        <v>3110000</v>
      </c>
    </row>
    <row r="83" spans="1:48" ht="30.75" customHeight="1">
      <c r="AF83" s="29"/>
      <c r="AH83" s="29"/>
      <c r="AJ83" s="29"/>
      <c r="AK83" s="29"/>
      <c r="AL83" s="29"/>
      <c r="AM83" s="29"/>
      <c r="AN83" s="29"/>
      <c r="AO83" s="29"/>
      <c r="AU83" s="1" t="s">
        <v>329</v>
      </c>
    </row>
    <row r="84" spans="1:48" ht="35.25" customHeight="1">
      <c r="AL84" s="279"/>
      <c r="AM84" s="279"/>
      <c r="AN84" s="191"/>
      <c r="AU84" s="314">
        <f>AU79-AU82</f>
        <v>412877</v>
      </c>
    </row>
    <row r="85" spans="1:48" s="200" customFormat="1" ht="29.25" customHeight="1">
      <c r="A85" s="97"/>
      <c r="B85" s="25"/>
      <c r="C85" s="25"/>
      <c r="D85" s="25"/>
      <c r="E85" s="26"/>
      <c r="F85" s="26"/>
      <c r="G85" s="27"/>
      <c r="H85" s="26"/>
      <c r="I85" s="26"/>
      <c r="J85" s="26"/>
      <c r="K85" s="28"/>
      <c r="L85" s="28"/>
      <c r="M85" s="28"/>
      <c r="N85" s="28"/>
      <c r="O85" s="28"/>
      <c r="P85" s="28"/>
      <c r="Q85" s="269"/>
      <c r="R85" s="269"/>
      <c r="S85" s="269"/>
      <c r="T85" s="269"/>
      <c r="U85" s="269"/>
      <c r="V85" s="269"/>
      <c r="W85" s="118"/>
      <c r="X85" s="118"/>
      <c r="Y85" s="118"/>
      <c r="Z85" s="118"/>
      <c r="AA85" s="118"/>
      <c r="AB85" s="118"/>
      <c r="AC85" s="269"/>
      <c r="AD85" s="352"/>
      <c r="AE85" s="29"/>
      <c r="AF85" s="26"/>
      <c r="AG85" s="29"/>
      <c r="AH85" s="26"/>
      <c r="AI85" s="29"/>
      <c r="AJ85" s="279"/>
      <c r="AK85" s="279"/>
      <c r="AL85" s="279"/>
      <c r="AM85" s="279"/>
      <c r="AN85" s="191"/>
      <c r="AQ85" s="1"/>
      <c r="AR85" s="1"/>
      <c r="AS85" s="1"/>
      <c r="AT85" s="1"/>
      <c r="AU85" s="1"/>
      <c r="AV85" s="1"/>
    </row>
  </sheetData>
  <autoFilter ref="A2:AW80">
    <filterColumn colId="16" showButton="0"/>
    <filterColumn colId="17" showButton="0"/>
    <filterColumn colId="18" showButton="0"/>
    <filterColumn colId="19" showButton="0"/>
    <filterColumn colId="20" showButton="0"/>
  </autoFilter>
  <mergeCells count="26">
    <mergeCell ref="AT2:AT3"/>
    <mergeCell ref="AU2:AU3"/>
    <mergeCell ref="AV2:AV3"/>
    <mergeCell ref="AJ75:AN75"/>
    <mergeCell ref="AL2:AL3"/>
    <mergeCell ref="AM2:AM3"/>
    <mergeCell ref="AN2:AN3"/>
    <mergeCell ref="AO2:AO3"/>
    <mergeCell ref="AP2:AP3"/>
    <mergeCell ref="AS2:AS3"/>
    <mergeCell ref="AK2:AK3"/>
    <mergeCell ref="AJ1:AP1"/>
    <mergeCell ref="A2:A3"/>
    <mergeCell ref="D2:D3"/>
    <mergeCell ref="E2:E3"/>
    <mergeCell ref="Q2:V2"/>
    <mergeCell ref="W2:W3"/>
    <mergeCell ref="X2:X3"/>
    <mergeCell ref="Y2:Y3"/>
    <mergeCell ref="Z2:Z3"/>
    <mergeCell ref="AA2:AA3"/>
    <mergeCell ref="AB2:AB3"/>
    <mergeCell ref="AC2:AC3"/>
    <mergeCell ref="AD2:AD3"/>
    <mergeCell ref="AE2:AE3"/>
    <mergeCell ref="AJ2:AJ3"/>
  </mergeCells>
  <phoneticPr fontId="14"/>
  <dataValidations count="1">
    <dataValidation type="list" allowBlank="1" showInputMessage="1" showErrorMessage="1" sqref="AF2:AI4 AJ4:AV4 W5:W73">
      <formula1>$W$77:$W$80</formula1>
    </dataValidation>
  </dataValidations>
  <printOptions horizontalCentered="1"/>
  <pageMargins left="0.43307086614173229" right="0.31496062992125984" top="0.55118110236220474" bottom="0.31496062992125984" header="0.39370078740157483" footer="0.19685039370078741"/>
  <pageSetup paperSize="8" scale="65" fitToHeight="0" orientation="landscape" cellComments="asDisplayed" r:id="rId1"/>
  <headerFooter>
    <oddFooter>&amp;R&amp;P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tabSelected="1" view="pageBreakPreview" zoomScale="73" zoomScaleNormal="70" zoomScaleSheetLayoutView="73" workbookViewId="0">
      <pane xSplit="2" ySplit="3" topLeftCell="C4" activePane="bottomRight" state="frozen"/>
      <selection pane="topRight" activeCell="E1" sqref="E1"/>
      <selection pane="bottomLeft" activeCell="A4" sqref="A4"/>
      <selection pane="bottomRight" activeCell="A57" sqref="A57"/>
    </sheetView>
  </sheetViews>
  <sheetFormatPr defaultRowHeight="14.25"/>
  <cols>
    <col min="1" max="1" width="11.625" style="628" customWidth="1"/>
    <col min="2" max="2" width="62.75" style="631" customWidth="1"/>
    <col min="3" max="3" width="100.125" style="26" customWidth="1"/>
    <col min="4" max="4" width="26" style="26" customWidth="1"/>
    <col min="5" max="5" width="27.875" style="26" customWidth="1"/>
    <col min="6" max="16384" width="9" style="1"/>
  </cols>
  <sheetData>
    <row r="1" spans="1:13" ht="90.75" customHeight="1">
      <c r="A1" s="255" t="s">
        <v>468</v>
      </c>
    </row>
    <row r="2" spans="1:13" s="77" customFormat="1" ht="50.1" customHeight="1">
      <c r="A2" s="709" t="s">
        <v>415</v>
      </c>
      <c r="B2" s="711" t="s">
        <v>9</v>
      </c>
      <c r="C2" s="713" t="s">
        <v>0</v>
      </c>
      <c r="D2" s="712" t="s">
        <v>483</v>
      </c>
      <c r="E2" s="712" t="s">
        <v>484</v>
      </c>
      <c r="F2" s="706" t="s">
        <v>481</v>
      </c>
      <c r="G2" s="707"/>
      <c r="H2" s="707"/>
      <c r="I2" s="707"/>
      <c r="J2" s="707"/>
      <c r="K2" s="707"/>
      <c r="L2" s="707"/>
      <c r="M2" s="708"/>
    </row>
    <row r="3" spans="1:13" s="77" customFormat="1" ht="50.1" customHeight="1">
      <c r="A3" s="710"/>
      <c r="B3" s="712"/>
      <c r="C3" s="714"/>
      <c r="D3" s="715"/>
      <c r="E3" s="715"/>
      <c r="F3" s="648" t="s">
        <v>473</v>
      </c>
      <c r="G3" s="648" t="s">
        <v>474</v>
      </c>
      <c r="H3" s="648" t="s">
        <v>475</v>
      </c>
      <c r="I3" s="648" t="s">
        <v>476</v>
      </c>
      <c r="J3" s="648" t="s">
        <v>477</v>
      </c>
      <c r="K3" s="648" t="s">
        <v>478</v>
      </c>
      <c r="L3" s="648" t="s">
        <v>479</v>
      </c>
      <c r="M3" s="648" t="s">
        <v>480</v>
      </c>
    </row>
    <row r="4" spans="1:13" s="2" customFormat="1" ht="50.1" customHeight="1">
      <c r="A4" s="654" t="s">
        <v>396</v>
      </c>
      <c r="B4" s="655"/>
      <c r="C4" s="656"/>
      <c r="D4" s="657"/>
      <c r="E4" s="657"/>
      <c r="F4" s="643"/>
      <c r="G4" s="643"/>
      <c r="H4" s="643"/>
      <c r="I4" s="643"/>
      <c r="J4" s="643"/>
      <c r="K4" s="643"/>
      <c r="L4" s="643"/>
      <c r="M4" s="644"/>
    </row>
    <row r="5" spans="1:13" ht="93.75" customHeight="1">
      <c r="A5" s="649" t="s">
        <v>378</v>
      </c>
      <c r="B5" s="650" t="s">
        <v>423</v>
      </c>
      <c r="C5" s="651" t="s">
        <v>422</v>
      </c>
      <c r="D5" s="652" t="s">
        <v>485</v>
      </c>
      <c r="E5" s="652" t="s">
        <v>486</v>
      </c>
      <c r="F5" s="653"/>
      <c r="G5" s="653"/>
      <c r="H5" s="653" t="s">
        <v>540</v>
      </c>
      <c r="I5" s="653" t="s">
        <v>540</v>
      </c>
      <c r="J5" s="653"/>
      <c r="K5" s="653"/>
      <c r="L5" s="653" t="s">
        <v>540</v>
      </c>
      <c r="M5" s="653"/>
    </row>
    <row r="6" spans="1:13" ht="78.75" customHeight="1">
      <c r="A6" s="637">
        <v>2</v>
      </c>
      <c r="B6" s="636" t="s">
        <v>399</v>
      </c>
      <c r="C6" s="639" t="s">
        <v>465</v>
      </c>
      <c r="D6" s="646" t="s">
        <v>485</v>
      </c>
      <c r="E6" s="646" t="s">
        <v>487</v>
      </c>
      <c r="F6" s="645" t="s">
        <v>532</v>
      </c>
      <c r="G6" s="645" t="s">
        <v>532</v>
      </c>
      <c r="H6" s="645" t="s">
        <v>532</v>
      </c>
      <c r="I6" s="645" t="s">
        <v>532</v>
      </c>
      <c r="J6" s="645"/>
      <c r="K6" s="645" t="s">
        <v>532</v>
      </c>
      <c r="L6" s="645" t="s">
        <v>532</v>
      </c>
      <c r="M6" s="645" t="s">
        <v>532</v>
      </c>
    </row>
    <row r="7" spans="1:13" s="587" customFormat="1" ht="93.75" customHeight="1">
      <c r="A7" s="637" t="s">
        <v>351</v>
      </c>
      <c r="B7" s="636" t="s">
        <v>400</v>
      </c>
      <c r="C7" s="639" t="s">
        <v>408</v>
      </c>
      <c r="D7" s="646" t="s">
        <v>485</v>
      </c>
      <c r="E7" s="646" t="s">
        <v>488</v>
      </c>
      <c r="F7" s="645" t="s">
        <v>532</v>
      </c>
      <c r="G7" s="645" t="s">
        <v>532</v>
      </c>
      <c r="H7" s="645" t="s">
        <v>532</v>
      </c>
      <c r="I7" s="645" t="s">
        <v>532</v>
      </c>
      <c r="J7" s="645" t="s">
        <v>532</v>
      </c>
      <c r="K7" s="645" t="s">
        <v>532</v>
      </c>
      <c r="L7" s="645" t="s">
        <v>532</v>
      </c>
      <c r="M7" s="645" t="s">
        <v>532</v>
      </c>
    </row>
    <row r="8" spans="1:13" s="587" customFormat="1" ht="93.75" customHeight="1">
      <c r="A8" s="637" t="s">
        <v>352</v>
      </c>
      <c r="B8" s="636" t="s">
        <v>401</v>
      </c>
      <c r="C8" s="639" t="s">
        <v>425</v>
      </c>
      <c r="D8" s="646" t="s">
        <v>485</v>
      </c>
      <c r="E8" s="646" t="s">
        <v>489</v>
      </c>
      <c r="F8" s="645" t="s">
        <v>532</v>
      </c>
      <c r="G8" s="645"/>
      <c r="H8" s="645" t="s">
        <v>532</v>
      </c>
      <c r="I8" s="645" t="s">
        <v>532</v>
      </c>
      <c r="J8" s="645"/>
      <c r="K8" s="645" t="s">
        <v>532</v>
      </c>
      <c r="L8" s="645"/>
      <c r="M8" s="645" t="s">
        <v>532</v>
      </c>
    </row>
    <row r="9" spans="1:13" ht="93.75" customHeight="1">
      <c r="A9" s="637" t="s">
        <v>353</v>
      </c>
      <c r="B9" s="636" t="s">
        <v>402</v>
      </c>
      <c r="C9" s="639" t="s">
        <v>426</v>
      </c>
      <c r="D9" s="646" t="s">
        <v>485</v>
      </c>
      <c r="E9" s="646" t="s">
        <v>487</v>
      </c>
      <c r="F9" s="645" t="s">
        <v>533</v>
      </c>
      <c r="G9" s="645"/>
      <c r="H9" s="645" t="s">
        <v>533</v>
      </c>
      <c r="I9" s="645"/>
      <c r="J9" s="645" t="s">
        <v>533</v>
      </c>
      <c r="K9" s="645"/>
      <c r="L9" s="645" t="s">
        <v>533</v>
      </c>
      <c r="M9" s="645"/>
    </row>
    <row r="10" spans="1:13" s="618" customFormat="1" ht="93.75" customHeight="1">
      <c r="A10" s="637" t="s">
        <v>332</v>
      </c>
      <c r="B10" s="636" t="s">
        <v>403</v>
      </c>
      <c r="C10" s="639" t="s">
        <v>409</v>
      </c>
      <c r="D10" s="646" t="s">
        <v>485</v>
      </c>
      <c r="E10" s="646" t="s">
        <v>490</v>
      </c>
      <c r="F10" s="645" t="s">
        <v>535</v>
      </c>
      <c r="G10" s="645" t="s">
        <v>536</v>
      </c>
      <c r="H10" s="645" t="s">
        <v>536</v>
      </c>
      <c r="I10" s="645" t="s">
        <v>536</v>
      </c>
      <c r="J10" s="645" t="s">
        <v>536</v>
      </c>
      <c r="K10" s="645" t="s">
        <v>536</v>
      </c>
      <c r="L10" s="645" t="s">
        <v>536</v>
      </c>
      <c r="M10" s="645" t="s">
        <v>536</v>
      </c>
    </row>
    <row r="11" spans="1:13" s="618" customFormat="1" ht="93.75" customHeight="1">
      <c r="A11" s="637" t="s">
        <v>333</v>
      </c>
      <c r="B11" s="636" t="s">
        <v>472</v>
      </c>
      <c r="C11" s="639" t="s">
        <v>410</v>
      </c>
      <c r="D11" s="646" t="s">
        <v>485</v>
      </c>
      <c r="E11" s="646" t="s">
        <v>491</v>
      </c>
      <c r="F11" s="645" t="s">
        <v>537</v>
      </c>
      <c r="G11" s="645"/>
      <c r="H11" s="645"/>
      <c r="I11" s="645"/>
      <c r="J11" s="645"/>
      <c r="K11" s="645"/>
      <c r="L11" s="645" t="s">
        <v>537</v>
      </c>
      <c r="M11" s="645"/>
    </row>
    <row r="12" spans="1:13" s="587" customFormat="1" ht="93.75" customHeight="1">
      <c r="A12" s="637" t="s">
        <v>374</v>
      </c>
      <c r="B12" s="636" t="s">
        <v>404</v>
      </c>
      <c r="C12" s="639" t="s">
        <v>424</v>
      </c>
      <c r="D12" s="646" t="s">
        <v>485</v>
      </c>
      <c r="E12" s="646" t="s">
        <v>492</v>
      </c>
      <c r="F12" s="645" t="s">
        <v>536</v>
      </c>
      <c r="G12" s="645" t="s">
        <v>536</v>
      </c>
      <c r="H12" s="645" t="s">
        <v>536</v>
      </c>
      <c r="I12" s="645" t="s">
        <v>536</v>
      </c>
      <c r="J12" s="645" t="s">
        <v>536</v>
      </c>
      <c r="K12" s="645" t="s">
        <v>536</v>
      </c>
      <c r="L12" s="645" t="s">
        <v>536</v>
      </c>
      <c r="M12" s="645" t="s">
        <v>536</v>
      </c>
    </row>
    <row r="13" spans="1:13" s="35" customFormat="1" ht="50.1" customHeight="1">
      <c r="A13" s="654" t="s">
        <v>397</v>
      </c>
      <c r="B13" s="655"/>
      <c r="C13" s="659"/>
      <c r="D13" s="665"/>
      <c r="E13" s="660"/>
      <c r="F13" s="643"/>
      <c r="G13" s="643"/>
      <c r="H13" s="643"/>
      <c r="I13" s="643"/>
      <c r="J13" s="643"/>
      <c r="K13" s="643"/>
      <c r="L13" s="643"/>
      <c r="M13" s="644"/>
    </row>
    <row r="14" spans="1:13" ht="75.75" customHeight="1">
      <c r="A14" s="658" t="s">
        <v>334</v>
      </c>
      <c r="B14" s="650" t="s">
        <v>379</v>
      </c>
      <c r="C14" s="651" t="s">
        <v>427</v>
      </c>
      <c r="D14" s="652" t="s">
        <v>485</v>
      </c>
      <c r="E14" s="652" t="s">
        <v>493</v>
      </c>
      <c r="F14" s="653" t="s">
        <v>532</v>
      </c>
      <c r="G14" s="653" t="s">
        <v>532</v>
      </c>
      <c r="H14" s="653" t="s">
        <v>532</v>
      </c>
      <c r="I14" s="653" t="s">
        <v>532</v>
      </c>
      <c r="J14" s="653" t="s">
        <v>532</v>
      </c>
      <c r="K14" s="653" t="s">
        <v>532</v>
      </c>
      <c r="L14" s="653" t="s">
        <v>532</v>
      </c>
      <c r="M14" s="653" t="s">
        <v>532</v>
      </c>
    </row>
    <row r="15" spans="1:13" s="630" customFormat="1" ht="71.25" customHeight="1">
      <c r="A15" s="634" t="s">
        <v>335</v>
      </c>
      <c r="B15" s="636" t="s">
        <v>380</v>
      </c>
      <c r="C15" s="639" t="s">
        <v>428</v>
      </c>
      <c r="D15" s="646" t="s">
        <v>485</v>
      </c>
      <c r="E15" s="646" t="s">
        <v>494</v>
      </c>
      <c r="F15" s="645" t="s">
        <v>534</v>
      </c>
      <c r="G15" s="645" t="s">
        <v>534</v>
      </c>
      <c r="H15" s="645" t="s">
        <v>534</v>
      </c>
      <c r="I15" s="645" t="s">
        <v>534</v>
      </c>
      <c r="J15" s="645" t="s">
        <v>534</v>
      </c>
      <c r="K15" s="645" t="s">
        <v>534</v>
      </c>
      <c r="L15" s="645" t="s">
        <v>534</v>
      </c>
      <c r="M15" s="645" t="s">
        <v>534</v>
      </c>
    </row>
    <row r="16" spans="1:13" ht="131.25" customHeight="1">
      <c r="A16" s="633" t="s">
        <v>336</v>
      </c>
      <c r="B16" s="636" t="s">
        <v>470</v>
      </c>
      <c r="C16" s="639" t="s">
        <v>418</v>
      </c>
      <c r="D16" s="646" t="s">
        <v>485</v>
      </c>
      <c r="E16" s="646" t="s">
        <v>495</v>
      </c>
      <c r="F16" s="653" t="s">
        <v>532</v>
      </c>
      <c r="G16" s="653" t="s">
        <v>532</v>
      </c>
      <c r="H16" s="653" t="s">
        <v>532</v>
      </c>
      <c r="I16" s="653" t="s">
        <v>532</v>
      </c>
      <c r="J16" s="645" t="s">
        <v>532</v>
      </c>
      <c r="K16" s="645" t="s">
        <v>532</v>
      </c>
      <c r="L16" s="653" t="s">
        <v>532</v>
      </c>
      <c r="M16" s="645" t="s">
        <v>532</v>
      </c>
    </row>
    <row r="17" spans="1:13" ht="74.25" customHeight="1">
      <c r="A17" s="634" t="s">
        <v>354</v>
      </c>
      <c r="B17" s="636" t="s">
        <v>466</v>
      </c>
      <c r="C17" s="639" t="s">
        <v>463</v>
      </c>
      <c r="D17" s="646" t="s">
        <v>485</v>
      </c>
      <c r="E17" s="646" t="s">
        <v>488</v>
      </c>
      <c r="F17" s="645" t="s">
        <v>534</v>
      </c>
      <c r="G17" s="645" t="s">
        <v>534</v>
      </c>
      <c r="H17" s="645" t="s">
        <v>534</v>
      </c>
      <c r="I17" s="645" t="s">
        <v>534</v>
      </c>
      <c r="J17" s="645" t="s">
        <v>534</v>
      </c>
      <c r="K17" s="645" t="s">
        <v>534</v>
      </c>
      <c r="L17" s="645" t="s">
        <v>534</v>
      </c>
      <c r="M17" s="645" t="s">
        <v>534</v>
      </c>
    </row>
    <row r="18" spans="1:13" ht="74.25" customHeight="1">
      <c r="A18" s="633" t="s">
        <v>355</v>
      </c>
      <c r="B18" s="636" t="s">
        <v>467</v>
      </c>
      <c r="C18" s="639" t="s">
        <v>430</v>
      </c>
      <c r="D18" s="646" t="s">
        <v>485</v>
      </c>
      <c r="E18" s="646" t="s">
        <v>496</v>
      </c>
      <c r="F18" s="645" t="s">
        <v>534</v>
      </c>
      <c r="G18" s="645" t="s">
        <v>534</v>
      </c>
      <c r="H18" s="645" t="s">
        <v>534</v>
      </c>
      <c r="I18" s="645" t="s">
        <v>534</v>
      </c>
      <c r="J18" s="645" t="s">
        <v>534</v>
      </c>
      <c r="K18" s="645" t="s">
        <v>534</v>
      </c>
      <c r="L18" s="645" t="s">
        <v>534</v>
      </c>
      <c r="M18" s="645" t="s">
        <v>534</v>
      </c>
    </row>
    <row r="19" spans="1:13" ht="74.25" customHeight="1">
      <c r="A19" s="634" t="s">
        <v>356</v>
      </c>
      <c r="B19" s="636" t="s">
        <v>381</v>
      </c>
      <c r="C19" s="639" t="s">
        <v>431</v>
      </c>
      <c r="D19" s="646" t="s">
        <v>485</v>
      </c>
      <c r="E19" s="647" t="s">
        <v>497</v>
      </c>
      <c r="F19" s="645" t="s">
        <v>534</v>
      </c>
      <c r="G19" s="645" t="s">
        <v>534</v>
      </c>
      <c r="H19" s="645" t="s">
        <v>534</v>
      </c>
      <c r="I19" s="645" t="s">
        <v>534</v>
      </c>
      <c r="J19" s="645" t="s">
        <v>534</v>
      </c>
      <c r="K19" s="645" t="s">
        <v>534</v>
      </c>
      <c r="L19" s="645" t="s">
        <v>534</v>
      </c>
      <c r="M19" s="645" t="s">
        <v>534</v>
      </c>
    </row>
    <row r="20" spans="1:13" ht="74.25" customHeight="1">
      <c r="A20" s="633" t="s">
        <v>357</v>
      </c>
      <c r="B20" s="636" t="s">
        <v>541</v>
      </c>
      <c r="C20" s="639" t="s">
        <v>432</v>
      </c>
      <c r="D20" s="646" t="s">
        <v>485</v>
      </c>
      <c r="E20" s="646" t="s">
        <v>498</v>
      </c>
      <c r="F20" s="645" t="s">
        <v>532</v>
      </c>
      <c r="G20" s="645" t="s">
        <v>532</v>
      </c>
      <c r="H20" s="645" t="s">
        <v>532</v>
      </c>
      <c r="I20" s="645" t="s">
        <v>532</v>
      </c>
      <c r="J20" s="645" t="s">
        <v>532</v>
      </c>
      <c r="K20" s="645" t="s">
        <v>532</v>
      </c>
      <c r="L20" s="645" t="s">
        <v>532</v>
      </c>
      <c r="M20" s="645" t="s">
        <v>532</v>
      </c>
    </row>
    <row r="21" spans="1:13" ht="85.5" customHeight="1">
      <c r="A21" s="634" t="s">
        <v>358</v>
      </c>
      <c r="B21" s="636" t="s">
        <v>382</v>
      </c>
      <c r="C21" s="639" t="s">
        <v>433</v>
      </c>
      <c r="D21" s="646" t="s">
        <v>485</v>
      </c>
      <c r="E21" s="646" t="s">
        <v>499</v>
      </c>
      <c r="F21" s="645" t="s">
        <v>532</v>
      </c>
      <c r="G21" s="645" t="s">
        <v>532</v>
      </c>
      <c r="H21" s="645" t="s">
        <v>532</v>
      </c>
      <c r="I21" s="645" t="s">
        <v>532</v>
      </c>
      <c r="J21" s="645" t="s">
        <v>532</v>
      </c>
      <c r="K21" s="645" t="s">
        <v>532</v>
      </c>
      <c r="L21" s="645"/>
      <c r="M21" s="645" t="s">
        <v>532</v>
      </c>
    </row>
    <row r="22" spans="1:13" ht="74.25" customHeight="1">
      <c r="A22" s="633" t="s">
        <v>359</v>
      </c>
      <c r="B22" s="636" t="s">
        <v>134</v>
      </c>
      <c r="C22" s="639" t="s">
        <v>434</v>
      </c>
      <c r="D22" s="646" t="s">
        <v>485</v>
      </c>
      <c r="E22" s="646" t="s">
        <v>500</v>
      </c>
      <c r="F22" s="645" t="s">
        <v>532</v>
      </c>
      <c r="G22" s="645" t="s">
        <v>532</v>
      </c>
      <c r="H22" s="645" t="s">
        <v>532</v>
      </c>
      <c r="I22" s="645" t="s">
        <v>532</v>
      </c>
      <c r="J22" s="645" t="s">
        <v>532</v>
      </c>
      <c r="K22" s="645" t="s">
        <v>532</v>
      </c>
      <c r="L22" s="645" t="s">
        <v>532</v>
      </c>
      <c r="M22" s="645" t="s">
        <v>532</v>
      </c>
    </row>
    <row r="23" spans="1:13" ht="74.25" customHeight="1">
      <c r="A23" s="634" t="s">
        <v>360</v>
      </c>
      <c r="B23" s="636" t="s">
        <v>142</v>
      </c>
      <c r="C23" s="639" t="s">
        <v>435</v>
      </c>
      <c r="D23" s="646" t="s">
        <v>485</v>
      </c>
      <c r="E23" s="646" t="s">
        <v>501</v>
      </c>
      <c r="F23" s="645" t="s">
        <v>532</v>
      </c>
      <c r="G23" s="645" t="s">
        <v>532</v>
      </c>
      <c r="H23" s="645" t="s">
        <v>532</v>
      </c>
      <c r="I23" s="645" t="s">
        <v>532</v>
      </c>
      <c r="J23" s="645" t="s">
        <v>532</v>
      </c>
      <c r="K23" s="645" t="s">
        <v>532</v>
      </c>
      <c r="L23" s="645"/>
      <c r="M23" s="645" t="s">
        <v>532</v>
      </c>
    </row>
    <row r="24" spans="1:13" ht="104.25" customHeight="1">
      <c r="A24" s="633" t="s">
        <v>361</v>
      </c>
      <c r="B24" s="636" t="s">
        <v>383</v>
      </c>
      <c r="C24" s="639" t="s">
        <v>436</v>
      </c>
      <c r="D24" s="646" t="s">
        <v>485</v>
      </c>
      <c r="E24" s="646" t="s">
        <v>502</v>
      </c>
      <c r="F24" s="645" t="s">
        <v>532</v>
      </c>
      <c r="G24" s="645"/>
      <c r="H24" s="645"/>
      <c r="I24" s="645"/>
      <c r="J24" s="645" t="s">
        <v>532</v>
      </c>
      <c r="K24" s="645"/>
      <c r="L24" s="645"/>
      <c r="M24" s="645"/>
    </row>
    <row r="25" spans="1:13" ht="74.25" customHeight="1">
      <c r="A25" s="634" t="s">
        <v>362</v>
      </c>
      <c r="B25" s="636" t="s">
        <v>136</v>
      </c>
      <c r="C25" s="639" t="s">
        <v>437</v>
      </c>
      <c r="D25" s="646" t="s">
        <v>529</v>
      </c>
      <c r="E25" s="646" t="s">
        <v>503</v>
      </c>
      <c r="F25" s="645"/>
      <c r="G25" s="645" t="s">
        <v>537</v>
      </c>
      <c r="H25" s="645"/>
      <c r="I25" s="645"/>
      <c r="J25" s="645"/>
      <c r="K25" s="645" t="s">
        <v>537</v>
      </c>
      <c r="L25" s="645"/>
      <c r="M25" s="645"/>
    </row>
    <row r="26" spans="1:13" ht="74.25" customHeight="1">
      <c r="A26" s="633" t="s">
        <v>363</v>
      </c>
      <c r="B26" s="636" t="s">
        <v>133</v>
      </c>
      <c r="C26" s="639" t="s">
        <v>421</v>
      </c>
      <c r="D26" s="646" t="s">
        <v>485</v>
      </c>
      <c r="E26" s="646" t="s">
        <v>504</v>
      </c>
      <c r="F26" s="645"/>
      <c r="G26" s="645"/>
      <c r="H26" s="645" t="s">
        <v>532</v>
      </c>
      <c r="I26" s="645"/>
      <c r="J26" s="645"/>
      <c r="K26" s="645"/>
      <c r="L26" s="645"/>
      <c r="M26" s="645"/>
    </row>
    <row r="27" spans="1:13" ht="81.75" customHeight="1">
      <c r="A27" s="633" t="s">
        <v>375</v>
      </c>
      <c r="B27" s="636" t="s">
        <v>135</v>
      </c>
      <c r="C27" s="639" t="s">
        <v>438</v>
      </c>
      <c r="D27" s="646" t="s">
        <v>485</v>
      </c>
      <c r="E27" s="646" t="s">
        <v>505</v>
      </c>
      <c r="F27" s="645" t="s">
        <v>537</v>
      </c>
      <c r="G27" s="645" t="s">
        <v>537</v>
      </c>
      <c r="H27" s="645" t="s">
        <v>537</v>
      </c>
      <c r="I27" s="666" t="s">
        <v>539</v>
      </c>
      <c r="J27" s="666" t="s">
        <v>539</v>
      </c>
      <c r="K27" s="645" t="s">
        <v>537</v>
      </c>
      <c r="L27" s="645" t="s">
        <v>537</v>
      </c>
      <c r="M27" s="666" t="s">
        <v>539</v>
      </c>
    </row>
    <row r="28" spans="1:13" ht="85.5" customHeight="1">
      <c r="A28" s="633" t="s">
        <v>364</v>
      </c>
      <c r="B28" s="636" t="s">
        <v>384</v>
      </c>
      <c r="C28" s="639" t="s">
        <v>429</v>
      </c>
      <c r="D28" s="646" t="s">
        <v>485</v>
      </c>
      <c r="E28" s="646" t="s">
        <v>506</v>
      </c>
      <c r="F28" s="645" t="s">
        <v>532</v>
      </c>
      <c r="G28" s="645" t="s">
        <v>532</v>
      </c>
      <c r="H28" s="645" t="s">
        <v>532</v>
      </c>
      <c r="I28" s="645" t="s">
        <v>532</v>
      </c>
      <c r="J28" s="645" t="s">
        <v>532</v>
      </c>
      <c r="K28" s="645" t="s">
        <v>532</v>
      </c>
      <c r="L28" s="645"/>
      <c r="M28" s="645"/>
    </row>
    <row r="29" spans="1:13" ht="90.75" customHeight="1">
      <c r="A29" s="634" t="s">
        <v>337</v>
      </c>
      <c r="B29" s="636" t="s">
        <v>137</v>
      </c>
      <c r="C29" s="640" t="s">
        <v>471</v>
      </c>
      <c r="D29" s="646" t="s">
        <v>485</v>
      </c>
      <c r="E29" s="646" t="s">
        <v>507</v>
      </c>
      <c r="F29" s="645" t="s">
        <v>534</v>
      </c>
      <c r="G29" s="645" t="s">
        <v>534</v>
      </c>
      <c r="H29" s="645" t="s">
        <v>534</v>
      </c>
      <c r="I29" s="645" t="s">
        <v>534</v>
      </c>
      <c r="J29" s="645" t="s">
        <v>534</v>
      </c>
      <c r="K29" s="645" t="s">
        <v>534</v>
      </c>
      <c r="L29" s="645" t="s">
        <v>534</v>
      </c>
      <c r="M29" s="645" t="s">
        <v>534</v>
      </c>
    </row>
    <row r="30" spans="1:13" ht="169.5" customHeight="1">
      <c r="A30" s="633" t="s">
        <v>365</v>
      </c>
      <c r="B30" s="636" t="s">
        <v>531</v>
      </c>
      <c r="C30" s="639" t="s">
        <v>439</v>
      </c>
      <c r="D30" s="646" t="s">
        <v>508</v>
      </c>
      <c r="E30" s="646" t="s">
        <v>509</v>
      </c>
      <c r="F30" s="645" t="s">
        <v>532</v>
      </c>
      <c r="G30" s="645" t="s">
        <v>532</v>
      </c>
      <c r="H30" s="645"/>
      <c r="I30" s="645"/>
      <c r="J30" s="645" t="s">
        <v>532</v>
      </c>
      <c r="K30" s="645"/>
      <c r="L30" s="645" t="s">
        <v>532</v>
      </c>
      <c r="M30" s="645" t="s">
        <v>532</v>
      </c>
    </row>
    <row r="31" spans="1:13" ht="118.5" customHeight="1">
      <c r="A31" s="634" t="s">
        <v>366</v>
      </c>
      <c r="B31" s="638" t="s">
        <v>232</v>
      </c>
      <c r="C31" s="641" t="s">
        <v>440</v>
      </c>
      <c r="D31" s="646" t="s">
        <v>485</v>
      </c>
      <c r="E31" s="646" t="s">
        <v>510</v>
      </c>
      <c r="F31" s="645" t="s">
        <v>532</v>
      </c>
      <c r="G31" s="645" t="s">
        <v>532</v>
      </c>
      <c r="H31" s="645" t="s">
        <v>532</v>
      </c>
      <c r="I31" s="645" t="s">
        <v>532</v>
      </c>
      <c r="J31" s="645" t="s">
        <v>532</v>
      </c>
      <c r="K31" s="645" t="s">
        <v>532</v>
      </c>
      <c r="L31" s="645" t="s">
        <v>532</v>
      </c>
      <c r="M31" s="645" t="s">
        <v>532</v>
      </c>
    </row>
    <row r="32" spans="1:13" ht="94.5" customHeight="1">
      <c r="A32" s="634" t="s">
        <v>338</v>
      </c>
      <c r="B32" s="636" t="s">
        <v>139</v>
      </c>
      <c r="C32" s="639" t="s">
        <v>441</v>
      </c>
      <c r="D32" s="646" t="s">
        <v>485</v>
      </c>
      <c r="E32" s="646" t="s">
        <v>511</v>
      </c>
      <c r="F32" s="645" t="s">
        <v>532</v>
      </c>
      <c r="G32" s="645" t="s">
        <v>532</v>
      </c>
      <c r="H32" s="645" t="s">
        <v>532</v>
      </c>
      <c r="I32" s="645" t="s">
        <v>532</v>
      </c>
      <c r="J32" s="645" t="s">
        <v>532</v>
      </c>
      <c r="K32" s="645" t="s">
        <v>532</v>
      </c>
      <c r="L32" s="645" t="s">
        <v>532</v>
      </c>
      <c r="M32" s="645" t="s">
        <v>532</v>
      </c>
    </row>
    <row r="33" spans="1:13" s="629" customFormat="1" ht="120.75" customHeight="1">
      <c r="A33" s="634" t="s">
        <v>339</v>
      </c>
      <c r="B33" s="636" t="s">
        <v>444</v>
      </c>
      <c r="C33" s="639" t="s">
        <v>442</v>
      </c>
      <c r="D33" s="646" t="s">
        <v>485</v>
      </c>
      <c r="E33" s="646" t="s">
        <v>512</v>
      </c>
      <c r="F33" s="645"/>
      <c r="G33" s="645"/>
      <c r="H33" s="645"/>
      <c r="I33" s="645"/>
      <c r="J33" s="645"/>
      <c r="K33" s="645"/>
      <c r="L33" s="645"/>
      <c r="M33" s="645"/>
    </row>
    <row r="34" spans="1:13" s="34" customFormat="1" ht="39.75" customHeight="1">
      <c r="A34" s="654" t="s">
        <v>398</v>
      </c>
      <c r="B34" s="655"/>
      <c r="C34" s="659"/>
      <c r="D34" s="665"/>
      <c r="E34" s="660"/>
      <c r="F34" s="643"/>
      <c r="G34" s="643"/>
      <c r="H34" s="643"/>
      <c r="I34" s="643"/>
      <c r="J34" s="643"/>
      <c r="K34" s="643"/>
      <c r="L34" s="643"/>
      <c r="M34" s="644"/>
    </row>
    <row r="35" spans="1:13" ht="120.75" customHeight="1">
      <c r="A35" s="658" t="s">
        <v>340</v>
      </c>
      <c r="B35" s="650" t="s">
        <v>385</v>
      </c>
      <c r="C35" s="651" t="s">
        <v>443</v>
      </c>
      <c r="D35" s="652" t="s">
        <v>485</v>
      </c>
      <c r="E35" s="652" t="s">
        <v>513</v>
      </c>
      <c r="F35" s="653" t="s">
        <v>534</v>
      </c>
      <c r="G35" s="653" t="s">
        <v>534</v>
      </c>
      <c r="H35" s="653" t="s">
        <v>534</v>
      </c>
      <c r="I35" s="653" t="s">
        <v>534</v>
      </c>
      <c r="J35" s="653" t="s">
        <v>534</v>
      </c>
      <c r="K35" s="653" t="s">
        <v>534</v>
      </c>
      <c r="L35" s="653" t="s">
        <v>534</v>
      </c>
      <c r="M35" s="653" t="s">
        <v>534</v>
      </c>
    </row>
    <row r="36" spans="1:13" ht="97.5" customHeight="1">
      <c r="A36" s="634" t="s">
        <v>341</v>
      </c>
      <c r="B36" s="636" t="s">
        <v>386</v>
      </c>
      <c r="C36" s="639" t="s">
        <v>419</v>
      </c>
      <c r="D36" s="646" t="s">
        <v>485</v>
      </c>
      <c r="E36" s="646" t="s">
        <v>514</v>
      </c>
      <c r="F36" s="645" t="s">
        <v>537</v>
      </c>
      <c r="G36" s="645" t="s">
        <v>537</v>
      </c>
      <c r="H36" s="645" t="s">
        <v>537</v>
      </c>
      <c r="I36" s="645"/>
      <c r="J36" s="645" t="s">
        <v>538</v>
      </c>
      <c r="K36" s="645"/>
      <c r="L36" s="645" t="s">
        <v>537</v>
      </c>
      <c r="M36" s="645"/>
    </row>
    <row r="37" spans="1:13" ht="122.25" customHeight="1">
      <c r="A37" s="634" t="s">
        <v>342</v>
      </c>
      <c r="B37" s="636" t="s">
        <v>387</v>
      </c>
      <c r="C37" s="639" t="s">
        <v>445</v>
      </c>
      <c r="D37" s="646" t="s">
        <v>485</v>
      </c>
      <c r="E37" s="646" t="s">
        <v>487</v>
      </c>
      <c r="F37" s="645"/>
      <c r="G37" s="645"/>
      <c r="H37" s="645"/>
      <c r="I37" s="645"/>
      <c r="J37" s="645"/>
      <c r="K37" s="645"/>
      <c r="L37" s="645"/>
      <c r="M37" s="645"/>
    </row>
    <row r="38" spans="1:13" ht="129.75" customHeight="1">
      <c r="A38" s="634" t="s">
        <v>343</v>
      </c>
      <c r="B38" s="636" t="s">
        <v>388</v>
      </c>
      <c r="C38" s="639" t="s">
        <v>446</v>
      </c>
      <c r="D38" s="646" t="s">
        <v>485</v>
      </c>
      <c r="E38" s="646" t="s">
        <v>487</v>
      </c>
      <c r="F38" s="645"/>
      <c r="G38" s="645"/>
      <c r="H38" s="645"/>
      <c r="I38" s="645"/>
      <c r="J38" s="645"/>
      <c r="K38" s="645"/>
      <c r="L38" s="645"/>
      <c r="M38" s="645"/>
    </row>
    <row r="39" spans="1:13" ht="74.25" customHeight="1">
      <c r="A39" s="634" t="s">
        <v>344</v>
      </c>
      <c r="B39" s="636" t="s">
        <v>449</v>
      </c>
      <c r="C39" s="639" t="s">
        <v>447</v>
      </c>
      <c r="D39" s="646" t="s">
        <v>485</v>
      </c>
      <c r="E39" s="646" t="s">
        <v>515</v>
      </c>
      <c r="F39" s="645"/>
      <c r="G39" s="645"/>
      <c r="H39" s="645"/>
      <c r="I39" s="645"/>
      <c r="J39" s="645"/>
      <c r="K39" s="645"/>
      <c r="L39" s="645"/>
      <c r="M39" s="645"/>
    </row>
    <row r="40" spans="1:13" ht="74.25" customHeight="1">
      <c r="A40" s="634" t="s">
        <v>367</v>
      </c>
      <c r="B40" s="636" t="s">
        <v>144</v>
      </c>
      <c r="C40" s="639" t="s">
        <v>448</v>
      </c>
      <c r="D40" s="646" t="s">
        <v>485</v>
      </c>
      <c r="E40" s="646" t="s">
        <v>494</v>
      </c>
      <c r="F40" s="645"/>
      <c r="G40" s="645"/>
      <c r="H40" s="645"/>
      <c r="I40" s="645"/>
      <c r="J40" s="645"/>
      <c r="K40" s="645"/>
      <c r="L40" s="645"/>
      <c r="M40" s="645"/>
    </row>
    <row r="41" spans="1:13" ht="74.25" customHeight="1">
      <c r="A41" s="634" t="s">
        <v>368</v>
      </c>
      <c r="B41" s="636" t="s">
        <v>416</v>
      </c>
      <c r="C41" s="639" t="s">
        <v>450</v>
      </c>
      <c r="D41" s="646" t="s">
        <v>485</v>
      </c>
      <c r="E41" s="646" t="s">
        <v>487</v>
      </c>
      <c r="F41" s="645"/>
      <c r="G41" s="645"/>
      <c r="H41" s="645"/>
      <c r="I41" s="645"/>
      <c r="J41" s="645"/>
      <c r="K41" s="645"/>
      <c r="L41" s="645"/>
      <c r="M41" s="645"/>
    </row>
    <row r="42" spans="1:13" ht="74.25" customHeight="1">
      <c r="A42" s="634" t="s">
        <v>369</v>
      </c>
      <c r="B42" s="636" t="s">
        <v>146</v>
      </c>
      <c r="C42" s="639" t="s">
        <v>451</v>
      </c>
      <c r="D42" s="646" t="s">
        <v>485</v>
      </c>
      <c r="E42" s="646" t="s">
        <v>516</v>
      </c>
      <c r="F42" s="645" t="s">
        <v>532</v>
      </c>
      <c r="G42" s="645" t="s">
        <v>532</v>
      </c>
      <c r="H42" s="645"/>
      <c r="I42" s="645" t="s">
        <v>532</v>
      </c>
      <c r="J42" s="645" t="s">
        <v>532</v>
      </c>
      <c r="K42" s="645" t="s">
        <v>532</v>
      </c>
      <c r="L42" s="645" t="s">
        <v>532</v>
      </c>
      <c r="M42" s="645" t="s">
        <v>532</v>
      </c>
    </row>
    <row r="43" spans="1:13" ht="74.25" customHeight="1">
      <c r="A43" s="634" t="s">
        <v>370</v>
      </c>
      <c r="B43" s="636" t="s">
        <v>389</v>
      </c>
      <c r="C43" s="639" t="s">
        <v>452</v>
      </c>
      <c r="D43" s="646" t="s">
        <v>485</v>
      </c>
      <c r="E43" s="646" t="s">
        <v>487</v>
      </c>
      <c r="F43" s="645"/>
      <c r="G43" s="645"/>
      <c r="H43" s="645"/>
      <c r="I43" s="645"/>
      <c r="J43" s="645"/>
      <c r="K43" s="645"/>
      <c r="L43" s="645"/>
      <c r="M43" s="645"/>
    </row>
    <row r="44" spans="1:13" ht="117.75" customHeight="1">
      <c r="A44" s="634" t="s">
        <v>371</v>
      </c>
      <c r="B44" s="636" t="s">
        <v>390</v>
      </c>
      <c r="C44" s="639" t="s">
        <v>453</v>
      </c>
      <c r="D44" s="646" t="s">
        <v>517</v>
      </c>
      <c r="E44" s="646" t="s">
        <v>518</v>
      </c>
      <c r="F44" s="645"/>
      <c r="G44" s="645"/>
      <c r="H44" s="645"/>
      <c r="I44" s="645"/>
      <c r="J44" s="645"/>
      <c r="K44" s="645"/>
      <c r="L44" s="645"/>
      <c r="M44" s="645"/>
    </row>
    <row r="45" spans="1:13" ht="74.25" customHeight="1">
      <c r="A45" s="634" t="s">
        <v>345</v>
      </c>
      <c r="B45" s="636" t="s">
        <v>391</v>
      </c>
      <c r="C45" s="639" t="s">
        <v>454</v>
      </c>
      <c r="D45" s="646" t="s">
        <v>485</v>
      </c>
      <c r="E45" s="647" t="s">
        <v>519</v>
      </c>
      <c r="F45" s="645"/>
      <c r="G45" s="645"/>
      <c r="H45" s="645"/>
      <c r="I45" s="645"/>
      <c r="J45" s="645"/>
      <c r="K45" s="645"/>
      <c r="L45" s="645"/>
      <c r="M45" s="645"/>
    </row>
    <row r="46" spans="1:13" ht="150" customHeight="1">
      <c r="A46" s="634" t="s">
        <v>376</v>
      </c>
      <c r="B46" s="636" t="s">
        <v>392</v>
      </c>
      <c r="C46" s="639" t="s">
        <v>455</v>
      </c>
      <c r="D46" s="646" t="s">
        <v>485</v>
      </c>
      <c r="E46" s="646" t="s">
        <v>520</v>
      </c>
      <c r="F46" s="645"/>
      <c r="G46" s="645"/>
      <c r="H46" s="645"/>
      <c r="I46" s="645"/>
      <c r="J46" s="645"/>
      <c r="K46" s="645"/>
      <c r="L46" s="645"/>
      <c r="M46" s="645"/>
    </row>
    <row r="47" spans="1:13" ht="74.25" customHeight="1">
      <c r="A47" s="634" t="s">
        <v>346</v>
      </c>
      <c r="B47" s="636" t="s">
        <v>393</v>
      </c>
      <c r="C47" s="639" t="s">
        <v>456</v>
      </c>
      <c r="D47" s="646" t="s">
        <v>485</v>
      </c>
      <c r="E47" s="646" t="s">
        <v>530</v>
      </c>
      <c r="F47" s="645"/>
      <c r="G47" s="645"/>
      <c r="H47" s="645"/>
      <c r="I47" s="645"/>
      <c r="J47" s="645"/>
      <c r="K47" s="645"/>
      <c r="L47" s="645"/>
      <c r="M47" s="645"/>
    </row>
    <row r="48" spans="1:13" ht="74.25" customHeight="1">
      <c r="A48" s="634" t="s">
        <v>372</v>
      </c>
      <c r="B48" s="636" t="s">
        <v>394</v>
      </c>
      <c r="C48" s="639" t="s">
        <v>457</v>
      </c>
      <c r="D48" s="646" t="s">
        <v>485</v>
      </c>
      <c r="E48" s="646" t="s">
        <v>521</v>
      </c>
      <c r="F48" s="645"/>
      <c r="G48" s="645"/>
      <c r="H48" s="645"/>
      <c r="I48" s="645"/>
      <c r="J48" s="645"/>
      <c r="K48" s="645"/>
      <c r="L48" s="645"/>
      <c r="M48" s="645"/>
    </row>
    <row r="49" spans="1:13" ht="74.25" customHeight="1">
      <c r="A49" s="634" t="s">
        <v>377</v>
      </c>
      <c r="B49" s="636" t="s">
        <v>464</v>
      </c>
      <c r="C49" s="639" t="s">
        <v>458</v>
      </c>
      <c r="D49" s="646" t="s">
        <v>485</v>
      </c>
      <c r="E49" s="646" t="s">
        <v>487</v>
      </c>
      <c r="F49" s="645" t="s">
        <v>534</v>
      </c>
      <c r="G49" s="645" t="s">
        <v>534</v>
      </c>
      <c r="H49" s="645" t="s">
        <v>534</v>
      </c>
      <c r="I49" s="645" t="s">
        <v>534</v>
      </c>
      <c r="J49" s="645" t="s">
        <v>534</v>
      </c>
      <c r="K49" s="645" t="s">
        <v>534</v>
      </c>
      <c r="L49" s="645" t="s">
        <v>534</v>
      </c>
      <c r="M49" s="645" t="s">
        <v>534</v>
      </c>
    </row>
    <row r="50" spans="1:13" ht="74.25" customHeight="1">
      <c r="A50" s="634" t="s">
        <v>373</v>
      </c>
      <c r="B50" s="636" t="s">
        <v>101</v>
      </c>
      <c r="C50" s="639" t="s">
        <v>459</v>
      </c>
      <c r="D50" s="646" t="s">
        <v>485</v>
      </c>
      <c r="E50" s="646" t="s">
        <v>522</v>
      </c>
      <c r="F50" s="645" t="s">
        <v>534</v>
      </c>
      <c r="G50" s="645" t="s">
        <v>534</v>
      </c>
      <c r="H50" s="645" t="s">
        <v>534</v>
      </c>
      <c r="I50" s="645" t="s">
        <v>534</v>
      </c>
      <c r="J50" s="645" t="s">
        <v>534</v>
      </c>
      <c r="K50" s="645" t="s">
        <v>534</v>
      </c>
      <c r="L50" s="645" t="s">
        <v>534</v>
      </c>
      <c r="M50" s="645" t="s">
        <v>534</v>
      </c>
    </row>
    <row r="51" spans="1:13" ht="74.25" customHeight="1">
      <c r="A51" s="634" t="s">
        <v>347</v>
      </c>
      <c r="B51" s="636" t="s">
        <v>102</v>
      </c>
      <c r="C51" s="639" t="s">
        <v>460</v>
      </c>
      <c r="D51" s="646" t="s">
        <v>485</v>
      </c>
      <c r="E51" s="646" t="s">
        <v>523</v>
      </c>
      <c r="F51" s="645" t="s">
        <v>532</v>
      </c>
      <c r="G51" s="645" t="s">
        <v>532</v>
      </c>
      <c r="H51" s="645" t="s">
        <v>532</v>
      </c>
      <c r="I51" s="645" t="s">
        <v>532</v>
      </c>
      <c r="J51" s="645" t="s">
        <v>532</v>
      </c>
      <c r="K51" s="645" t="s">
        <v>532</v>
      </c>
      <c r="L51" s="645" t="s">
        <v>532</v>
      </c>
      <c r="M51" s="645" t="s">
        <v>532</v>
      </c>
    </row>
    <row r="52" spans="1:13" ht="74.25" customHeight="1">
      <c r="A52" s="634" t="s">
        <v>348</v>
      </c>
      <c r="B52" s="636" t="s">
        <v>395</v>
      </c>
      <c r="C52" s="639" t="s">
        <v>411</v>
      </c>
      <c r="D52" s="646" t="s">
        <v>485</v>
      </c>
      <c r="E52" s="646" t="s">
        <v>494</v>
      </c>
      <c r="F52" s="645" t="s">
        <v>534</v>
      </c>
      <c r="G52" s="645" t="s">
        <v>534</v>
      </c>
      <c r="H52" s="645" t="s">
        <v>534</v>
      </c>
      <c r="I52" s="645" t="s">
        <v>534</v>
      </c>
      <c r="J52" s="645" t="s">
        <v>534</v>
      </c>
      <c r="K52" s="645" t="s">
        <v>534</v>
      </c>
      <c r="L52" s="645" t="s">
        <v>534</v>
      </c>
      <c r="M52" s="645" t="s">
        <v>534</v>
      </c>
    </row>
    <row r="53" spans="1:13" ht="74.25" customHeight="1">
      <c r="A53" s="634" t="s">
        <v>349</v>
      </c>
      <c r="B53" s="636" t="s">
        <v>104</v>
      </c>
      <c r="C53" s="639" t="s">
        <v>461</v>
      </c>
      <c r="D53" s="646" t="s">
        <v>485</v>
      </c>
      <c r="E53" s="646" t="s">
        <v>524</v>
      </c>
      <c r="F53" s="645" t="s">
        <v>534</v>
      </c>
      <c r="G53" s="645" t="s">
        <v>534</v>
      </c>
      <c r="H53" s="645" t="s">
        <v>534</v>
      </c>
      <c r="I53" s="645" t="s">
        <v>534</v>
      </c>
      <c r="J53" s="645" t="s">
        <v>534</v>
      </c>
      <c r="K53" s="645" t="s">
        <v>534</v>
      </c>
      <c r="L53" s="645" t="s">
        <v>534</v>
      </c>
      <c r="M53" s="645" t="s">
        <v>534</v>
      </c>
    </row>
    <row r="54" spans="1:13" s="34" customFormat="1" ht="39.75" customHeight="1">
      <c r="A54" s="654" t="s">
        <v>482</v>
      </c>
      <c r="B54" s="655"/>
      <c r="C54" s="659"/>
      <c r="D54" s="659"/>
      <c r="E54" s="659"/>
      <c r="F54" s="643"/>
      <c r="G54" s="643"/>
      <c r="H54" s="643"/>
      <c r="I54" s="643"/>
      <c r="J54" s="643"/>
      <c r="K54" s="643"/>
      <c r="L54" s="643"/>
      <c r="M54" s="644"/>
    </row>
    <row r="55" spans="1:13" ht="74.25" customHeight="1">
      <c r="A55" s="662" t="s">
        <v>542</v>
      </c>
      <c r="B55" s="663" t="s">
        <v>350</v>
      </c>
      <c r="C55" s="664" t="s">
        <v>412</v>
      </c>
      <c r="D55" s="652" t="s">
        <v>485</v>
      </c>
      <c r="E55" s="661" t="s">
        <v>525</v>
      </c>
      <c r="F55" s="645" t="s">
        <v>532</v>
      </c>
      <c r="G55" s="653"/>
      <c r="H55" s="653"/>
      <c r="I55" s="645" t="s">
        <v>532</v>
      </c>
      <c r="J55" s="645" t="s">
        <v>532</v>
      </c>
      <c r="K55" s="653"/>
      <c r="L55" s="645" t="s">
        <v>532</v>
      </c>
      <c r="M55" s="645" t="s">
        <v>532</v>
      </c>
    </row>
    <row r="56" spans="1:13" ht="74.25" customHeight="1">
      <c r="A56" s="635" t="s">
        <v>543</v>
      </c>
      <c r="B56" s="632" t="s">
        <v>405</v>
      </c>
      <c r="C56" s="642" t="s">
        <v>413</v>
      </c>
      <c r="D56" s="646" t="s">
        <v>485</v>
      </c>
      <c r="E56" s="647" t="s">
        <v>526</v>
      </c>
      <c r="F56" s="645"/>
      <c r="G56" s="645" t="s">
        <v>532</v>
      </c>
      <c r="H56" s="645"/>
      <c r="I56" s="645"/>
      <c r="J56" s="645" t="s">
        <v>532</v>
      </c>
      <c r="K56" s="645"/>
      <c r="L56" s="645" t="s">
        <v>532</v>
      </c>
      <c r="M56" s="645"/>
    </row>
    <row r="57" spans="1:13" ht="120.75" customHeight="1">
      <c r="A57" s="635" t="s">
        <v>544</v>
      </c>
      <c r="B57" s="632" t="s">
        <v>406</v>
      </c>
      <c r="C57" s="642" t="s">
        <v>462</v>
      </c>
      <c r="D57" s="646" t="s">
        <v>485</v>
      </c>
      <c r="E57" s="647" t="s">
        <v>519</v>
      </c>
      <c r="F57" s="645" t="s">
        <v>534</v>
      </c>
      <c r="G57" s="645" t="s">
        <v>534</v>
      </c>
      <c r="H57" s="645" t="s">
        <v>534</v>
      </c>
      <c r="I57" s="645" t="s">
        <v>534</v>
      </c>
      <c r="J57" s="645" t="s">
        <v>534</v>
      </c>
      <c r="K57" s="645" t="s">
        <v>534</v>
      </c>
      <c r="L57" s="645" t="s">
        <v>534</v>
      </c>
      <c r="M57" s="645" t="s">
        <v>534</v>
      </c>
    </row>
    <row r="58" spans="1:13" ht="138.75" customHeight="1">
      <c r="A58" s="635" t="s">
        <v>545</v>
      </c>
      <c r="B58" s="632" t="s">
        <v>407</v>
      </c>
      <c r="C58" s="642" t="s">
        <v>414</v>
      </c>
      <c r="D58" s="646" t="s">
        <v>485</v>
      </c>
      <c r="E58" s="646" t="s">
        <v>527</v>
      </c>
      <c r="F58" s="645"/>
      <c r="G58" s="645"/>
      <c r="H58" s="645"/>
      <c r="I58" s="645"/>
      <c r="J58" s="645"/>
      <c r="K58" s="645"/>
      <c r="L58" s="645"/>
      <c r="M58" s="645"/>
    </row>
    <row r="59" spans="1:13" ht="74.25" customHeight="1">
      <c r="A59" s="635" t="s">
        <v>546</v>
      </c>
      <c r="B59" s="632" t="s">
        <v>420</v>
      </c>
      <c r="C59" s="642" t="s">
        <v>417</v>
      </c>
      <c r="D59" s="646" t="s">
        <v>485</v>
      </c>
      <c r="E59" s="646" t="s">
        <v>528</v>
      </c>
      <c r="F59" s="645"/>
      <c r="G59" s="645"/>
      <c r="H59" s="645"/>
      <c r="I59" s="645"/>
      <c r="J59" s="645"/>
      <c r="K59" s="645"/>
      <c r="L59" s="645"/>
      <c r="M59" s="645"/>
    </row>
    <row r="61" spans="1:13">
      <c r="C61" s="26" t="s">
        <v>469</v>
      </c>
    </row>
  </sheetData>
  <autoFilter ref="A3:C59"/>
  <mergeCells count="6">
    <mergeCell ref="F2:M2"/>
    <mergeCell ref="A2:A3"/>
    <mergeCell ref="B2:B3"/>
    <mergeCell ref="C2:C3"/>
    <mergeCell ref="D2:D3"/>
    <mergeCell ref="E2:E3"/>
  </mergeCells>
  <phoneticPr fontId="14"/>
  <printOptions horizontalCentered="1"/>
  <pageMargins left="0.39370078740157483" right="0.39370078740157483" top="0.59055118110236227" bottom="0.59055118110236227" header="0.39370078740157483" footer="0.39370078740157483"/>
  <pageSetup paperSize="9" scale="47" firstPageNumber="7" fitToHeight="0" orientation="landscape" cellComments="asDisplayed" useFirstPageNumber="1" r:id="rId1"/>
  <headerFooter scaleWithDoc="0">
    <oddFooter>&amp;C&amp;P</oddFooter>
  </headerFooter>
  <rowBreaks count="5" manualBreakCount="5">
    <brk id="12" max="10" man="1"/>
    <brk id="23" max="10" man="1"/>
    <brk id="33" max="10" man="1"/>
    <brk id="43" max="10" man="1"/>
    <brk id="53"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CB110735879EE44AC0DA5AE7D61CC8B" ma:contentTypeVersion="0" ma:contentTypeDescription="新しいドキュメントを作成します。" ma:contentTypeScope="" ma:versionID="52cf278b219930cbe3bdae6bc175c2bc">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9038C14-73D0-481A-BADF-590BED8D02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9438478-253C-4EF5-A20C-301DFD48FFE1}">
  <ds:schemaRefs>
    <ds:schemaRef ds:uri="http://schemas.microsoft.com/sharepoint/v3/contenttype/forms"/>
  </ds:schemaRefs>
</ds:datastoreItem>
</file>

<file path=customXml/itemProps3.xml><?xml version="1.0" encoding="utf-8"?>
<ds:datastoreItem xmlns:ds="http://schemas.openxmlformats.org/officeDocument/2006/customXml" ds:itemID="{27FEBC87-FA29-428A-87C3-002F9D4055F0}">
  <ds:schemaRefs>
    <ds:schemaRef ds:uri="http://www.w3.org/XML/1998/namespace"/>
    <ds:schemaRef ds:uri="http://schemas.microsoft.com/office/2006/documentManagement/types"/>
    <ds:schemaRef ds:uri="http://purl.org/dc/elements/1.1/"/>
    <ds:schemaRef ds:uri="http://schemas.microsoft.com/office/2006/metadata/properties"/>
    <ds:schemaRef ds:uri="http://purl.org/dc/terms/"/>
    <ds:schemaRef ds:uri="http://purl.org/dc/dcmityp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医療計画</vt:lpstr>
      <vt:lpstr>企画調整配分調整案①</vt:lpstr>
      <vt:lpstr>企画調整配分調整案① (国庫振替振り戻しバージョン)</vt:lpstr>
      <vt:lpstr>企画調整配分調整案① (精査後数字バージョン) </vt:lpstr>
      <vt:lpstr>平成27年度基金事業一覧</vt:lpstr>
      <vt:lpstr>企画調整配分調整案①!Print_Area</vt:lpstr>
      <vt:lpstr>'企画調整配分調整案① (国庫振替振り戻しバージョン)'!Print_Area</vt:lpstr>
      <vt:lpstr>'企画調整配分調整案① (精査後数字バージョン) '!Print_Area</vt:lpstr>
      <vt:lpstr>平成27年度基金事業一覧!Print_Area</vt:lpstr>
      <vt:lpstr>企画調整配分調整案①!Print_Titles</vt:lpstr>
      <vt:lpstr>'企画調整配分調整案① (国庫振替振り戻しバージョン)'!Print_Titles</vt:lpstr>
      <vt:lpstr>'企画調整配分調整案① (精査後数字バージョン) '!Print_Titles</vt:lpstr>
      <vt:lpstr>平成27年度基金事業一覧!Print_Titles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2016-08-23T06:54:19Z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0x0101002CB110735879EE44AC0DA5AE7D61CC8B</vt:lpwstr>
  </property>
</Properties>
</file>