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'3-2'!$A$1:$Q$29</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1" i="34" l="1"/>
  <c r="H8" i="43"/>
  <c r="H7" i="43"/>
  <c r="H2" i="43"/>
  <c r="H1" i="43"/>
  <c r="H8" i="41"/>
  <c r="H7" i="41"/>
  <c r="H2" i="41"/>
  <c r="H1" i="41"/>
  <c r="H8" i="53"/>
  <c r="H7" i="53"/>
  <c r="H2" i="53"/>
  <c r="H1" i="53"/>
  <c r="H8" i="34"/>
  <c r="H7" i="34"/>
  <c r="H2"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I56" i="36"/>
  <c r="N56" i="36"/>
  <c r="R57" i="36"/>
  <c r="G57" i="36"/>
  <c r="L57" i="36"/>
  <c r="R58" i="36"/>
  <c r="R59" i="36"/>
  <c r="J59" i="36"/>
  <c r="R60" i="36"/>
  <c r="R61" i="36"/>
  <c r="R62" i="36"/>
  <c r="J62" i="36"/>
  <c r="R63" i="36"/>
  <c r="R64" i="36"/>
  <c r="J64" i="36"/>
  <c r="P64" i="36"/>
  <c r="R65" i="36"/>
  <c r="R66" i="36"/>
  <c r="R67" i="36"/>
  <c r="R68" i="36"/>
  <c r="F68" i="36"/>
  <c r="R69" i="36"/>
  <c r="J69" i="36"/>
  <c r="R70" i="36"/>
  <c r="R71" i="36"/>
  <c r="R72" i="36"/>
  <c r="R73" i="36"/>
  <c r="R74" i="36"/>
  <c r="E74" i="36"/>
  <c r="U74" i="36"/>
  <c r="R75" i="36"/>
  <c r="J75" i="36"/>
  <c r="R76" i="36"/>
  <c r="R77" i="36"/>
  <c r="J77" i="36"/>
  <c r="R78" i="36"/>
  <c r="R79" i="36"/>
  <c r="J79" i="36"/>
  <c r="R80" i="36"/>
  <c r="R81" i="36"/>
  <c r="R82" i="36"/>
  <c r="R83" i="36"/>
  <c r="J83" i="36"/>
  <c r="R84" i="36"/>
  <c r="R85" i="36"/>
  <c r="R86" i="36"/>
  <c r="R87" i="36"/>
  <c r="R88" i="36"/>
  <c r="G88" i="36"/>
  <c r="R89" i="36"/>
  <c r="R90" i="36"/>
  <c r="I90" i="36"/>
  <c r="N90" i="36"/>
  <c r="R91" i="36"/>
  <c r="I91" i="36"/>
  <c r="R92" i="36"/>
  <c r="R93" i="36"/>
  <c r="E93" i="36"/>
  <c r="R94" i="36"/>
  <c r="E94" i="36"/>
  <c r="R95" i="36"/>
  <c r="R96" i="36"/>
  <c r="P96" i="36"/>
  <c r="R97" i="36"/>
  <c r="R98" i="36"/>
  <c r="R99" i="36"/>
  <c r="R100" i="36"/>
  <c r="R101" i="36"/>
  <c r="G101" i="36"/>
  <c r="R102" i="36"/>
  <c r="R103" i="36"/>
  <c r="R104" i="36"/>
  <c r="R105" i="36"/>
  <c r="R106" i="36"/>
  <c r="F106" i="36"/>
  <c r="K106" i="36"/>
  <c r="R107" i="36"/>
  <c r="R108" i="36"/>
  <c r="R109" i="36"/>
  <c r="Q109" i="36"/>
  <c r="R110" i="36"/>
  <c r="R111" i="36"/>
  <c r="R112" i="36"/>
  <c r="R113" i="36"/>
  <c r="R114" i="36"/>
  <c r="F114" i="36"/>
  <c r="R115" i="36"/>
  <c r="R116" i="36"/>
  <c r="R117" i="36"/>
  <c r="R118" i="36"/>
  <c r="R119" i="36"/>
  <c r="R120" i="36"/>
  <c r="I120" i="36"/>
  <c r="R121" i="36"/>
  <c r="R122" i="36"/>
  <c r="R123" i="36"/>
  <c r="R124" i="36"/>
  <c r="R125" i="36"/>
  <c r="Q125" i="36"/>
  <c r="R126" i="36"/>
  <c r="F126" i="36"/>
  <c r="R127" i="36"/>
  <c r="P127" i="36"/>
  <c r="R128" i="36"/>
  <c r="R129" i="36"/>
  <c r="R130" i="36"/>
  <c r="R131" i="36"/>
  <c r="R132" i="36"/>
  <c r="H132" i="36"/>
  <c r="R133" i="36"/>
  <c r="R134" i="36"/>
  <c r="F134" i="36"/>
  <c r="R135" i="36"/>
  <c r="R136" i="36"/>
  <c r="R137" i="36"/>
  <c r="R138" i="36"/>
  <c r="R4" i="36"/>
  <c r="R5" i="36"/>
  <c r="R6" i="36"/>
  <c r="I6" i="36"/>
  <c r="I6" i="39"/>
  <c r="R7" i="36"/>
  <c r="R8" i="36"/>
  <c r="R9" i="36"/>
  <c r="R10" i="36"/>
  <c r="J10" i="36"/>
  <c r="J10" i="39"/>
  <c r="R11" i="36"/>
  <c r="R12" i="36"/>
  <c r="J12" i="36"/>
  <c r="J12" i="39"/>
  <c r="R13" i="36"/>
  <c r="R14" i="36"/>
  <c r="J14" i="36"/>
  <c r="R15" i="36"/>
  <c r="R16" i="36"/>
  <c r="R17" i="36"/>
  <c r="R18" i="36"/>
  <c r="R19" i="36"/>
  <c r="J19" i="36"/>
  <c r="R20" i="36"/>
  <c r="J20" i="36"/>
  <c r="R21" i="36"/>
  <c r="R22" i="36"/>
  <c r="R23" i="36"/>
  <c r="R24" i="36"/>
  <c r="J24" i="36"/>
  <c r="R25" i="36"/>
  <c r="J25" i="36"/>
  <c r="R26" i="36"/>
  <c r="J26" i="36"/>
  <c r="R27" i="36"/>
  <c r="R28" i="36"/>
  <c r="J28" i="36"/>
  <c r="R29" i="36"/>
  <c r="J29" i="36"/>
  <c r="R30" i="36"/>
  <c r="J30" i="36"/>
  <c r="R31" i="36"/>
  <c r="J31" i="36"/>
  <c r="R32" i="36"/>
  <c r="Q32" i="36"/>
  <c r="R33" i="36"/>
  <c r="R34" i="36"/>
  <c r="R35" i="36"/>
  <c r="R36" i="36"/>
  <c r="R37" i="36"/>
  <c r="P37" i="36"/>
  <c r="S37" i="36"/>
  <c r="R38" i="36"/>
  <c r="R39" i="36"/>
  <c r="J39" i="36"/>
  <c r="R40" i="36"/>
  <c r="Q40" i="36"/>
  <c r="R41" i="36"/>
  <c r="J41" i="36"/>
  <c r="R42" i="36"/>
  <c r="P42" i="36"/>
  <c r="R43" i="36"/>
  <c r="J43" i="36"/>
  <c r="R44" i="36"/>
  <c r="R45" i="36"/>
  <c r="R46" i="36"/>
  <c r="R47" i="36"/>
  <c r="R48" i="36"/>
  <c r="R49" i="36"/>
  <c r="R50" i="36"/>
  <c r="R51" i="36"/>
  <c r="R52" i="36"/>
  <c r="R53" i="36"/>
  <c r="R5" i="39"/>
  <c r="R6" i="39"/>
  <c r="R7" i="39"/>
  <c r="R8" i="39"/>
  <c r="R9" i="39"/>
  <c r="R10" i="39"/>
  <c r="R11" i="39"/>
  <c r="R12" i="39"/>
  <c r="R13" i="39"/>
  <c r="R14" i="39"/>
  <c r="R15" i="39"/>
  <c r="R16" i="39"/>
  <c r="G16" i="39"/>
  <c r="L16"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G19" i="28"/>
  <c r="M6" i="25"/>
  <c r="H108" i="25"/>
  <c r="M7" i="25"/>
  <c r="M8" i="25"/>
  <c r="H111" i="25"/>
  <c r="F19" i="28"/>
  <c r="M9" i="25"/>
  <c r="M10" i="25"/>
  <c r="H110" i="25"/>
  <c r="E19" i="28"/>
  <c r="M11" i="25"/>
  <c r="M12" i="25"/>
  <c r="H107" i="25"/>
  <c r="B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G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G62" i="49"/>
  <c r="J63" i="49"/>
  <c r="G63" i="49"/>
  <c r="J64" i="49"/>
  <c r="G64" i="49"/>
  <c r="F8"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J99" i="49"/>
  <c r="J100" i="49"/>
  <c r="G100" i="49"/>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6" i="51"/>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34" i="49"/>
  <c r="G39" i="49"/>
  <c r="G43" i="49"/>
  <c r="G47" i="49"/>
  <c r="G48" i="49"/>
  <c r="G50" i="49"/>
  <c r="G51" i="49"/>
  <c r="G55" i="49"/>
  <c r="G67" i="49"/>
  <c r="G71" i="49"/>
  <c r="G78" i="49"/>
  <c r="G87" i="49"/>
  <c r="G95" i="49"/>
  <c r="F13" i="51"/>
  <c r="G99" i="49"/>
  <c r="F17" i="51"/>
  <c r="G111" i="49"/>
  <c r="F119" i="49"/>
  <c r="E119" i="49"/>
  <c r="G119" i="49"/>
  <c r="J5" i="49"/>
  <c r="G5" i="49"/>
  <c r="F4" i="51"/>
  <c r="F5" i="49"/>
  <c r="F120" i="48"/>
  <c r="F122" i="48"/>
  <c r="B21" i="41"/>
  <c r="G21" i="41"/>
  <c r="C21" i="41"/>
  <c r="D21" i="41"/>
  <c r="E21" i="41"/>
  <c r="F21" i="41"/>
  <c r="H21" i="41"/>
  <c r="I21" i="41"/>
  <c r="J21" i="41"/>
  <c r="A16" i="39"/>
  <c r="B16" i="39"/>
  <c r="C16" i="39"/>
  <c r="C15" i="39"/>
  <c r="B15" i="39"/>
  <c r="A15" i="39"/>
  <c r="C14" i="39"/>
  <c r="B14" i="39"/>
  <c r="A14" i="39"/>
  <c r="A6" i="39"/>
  <c r="B6" i="39"/>
  <c r="C6" i="39"/>
  <c r="A7" i="39"/>
  <c r="B7" i="39"/>
  <c r="C7" i="39"/>
  <c r="A8" i="39"/>
  <c r="B8" i="39"/>
  <c r="C8" i="39"/>
  <c r="A9" i="39"/>
  <c r="B9" i="39"/>
  <c r="C9" i="39"/>
  <c r="A10" i="39"/>
  <c r="B10" i="39"/>
  <c r="C10" i="39"/>
  <c r="A11" i="39"/>
  <c r="B11" i="39"/>
  <c r="C11" i="39"/>
  <c r="A12" i="39"/>
  <c r="B12" i="39"/>
  <c r="C12" i="39"/>
  <c r="A13" i="39"/>
  <c r="B13" i="39"/>
  <c r="C13"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07" i="38"/>
  <c r="J7" i="38"/>
  <c r="J8" i="38"/>
  <c r="G110" i="38"/>
  <c r="E23" i="34"/>
  <c r="F41" i="4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12" i="39"/>
  <c r="T12" i="39"/>
  <c r="I19" i="36"/>
  <c r="P20" i="36"/>
  <c r="T20" i="36"/>
  <c r="Q24" i="36"/>
  <c r="E28" i="36"/>
  <c r="P31" i="36"/>
  <c r="F39" i="36"/>
  <c r="P51" i="36"/>
  <c r="T51" i="36"/>
  <c r="R54" i="36"/>
  <c r="I57" i="36"/>
  <c r="P59" i="36"/>
  <c r="Q73" i="36"/>
  <c r="E77" i="36"/>
  <c r="U77" i="36"/>
  <c r="P79" i="36"/>
  <c r="S79" i="36"/>
  <c r="I101" i="36"/>
  <c r="I109" i="36"/>
  <c r="N109" i="36"/>
  <c r="Q115" i="36"/>
  <c r="Q117" i="36"/>
  <c r="P123" i="36"/>
  <c r="E129" i="36"/>
  <c r="G4" i="36"/>
  <c r="G4" i="39"/>
  <c r="K14" i="41"/>
  <c r="J23" i="42"/>
  <c r="J24" i="42"/>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7" i="39"/>
  <c r="J4" i="42"/>
  <c r="J8" i="25"/>
  <c r="J8" i="36"/>
  <c r="J8" i="39"/>
  <c r="J9" i="25"/>
  <c r="J9" i="36"/>
  <c r="J9" i="39"/>
  <c r="J90" i="25"/>
  <c r="J91" i="25"/>
  <c r="J91" i="36"/>
  <c r="J92" i="25"/>
  <c r="J93" i="25"/>
  <c r="J93" i="36"/>
  <c r="J94" i="25"/>
  <c r="J95" i="25"/>
  <c r="J96" i="25"/>
  <c r="M96" i="25"/>
  <c r="J97" i="25"/>
  <c r="M97" i="25"/>
  <c r="J98" i="25"/>
  <c r="J99" i="25"/>
  <c r="J100" i="25"/>
  <c r="M100" i="25"/>
  <c r="J101" i="25"/>
  <c r="J102" i="25"/>
  <c r="J103" i="25"/>
  <c r="M103" i="25"/>
  <c r="J5" i="25"/>
  <c r="J5" i="36"/>
  <c r="J5" i="39"/>
  <c r="J4" i="25"/>
  <c r="G115" i="25"/>
  <c r="J18" i="28"/>
  <c r="J6" i="47"/>
  <c r="M6" i="47"/>
  <c r="H29" i="47"/>
  <c r="D17" i="28"/>
  <c r="J7" i="47"/>
  <c r="J8" i="47"/>
  <c r="G31" i="47"/>
  <c r="F15" i="46"/>
  <c r="M8" i="47"/>
  <c r="H31" i="47"/>
  <c r="F17" i="28"/>
  <c r="J9" i="47"/>
  <c r="M9" i="47"/>
  <c r="H32" i="47"/>
  <c r="J10" i="47"/>
  <c r="J110" i="36"/>
  <c r="M10" i="47"/>
  <c r="J11" i="47"/>
  <c r="J12" i="47"/>
  <c r="G35" i="47"/>
  <c r="J13" i="47"/>
  <c r="J113" i="36"/>
  <c r="J14" i="47"/>
  <c r="J15" i="47"/>
  <c r="J115" i="36"/>
  <c r="J16" i="47"/>
  <c r="J17" i="47"/>
  <c r="J18" i="47"/>
  <c r="J19" i="47"/>
  <c r="J20" i="47"/>
  <c r="J120" i="36"/>
  <c r="J21" i="47"/>
  <c r="J121" i="36"/>
  <c r="J22" i="47"/>
  <c r="J122" i="36"/>
  <c r="J23" i="47"/>
  <c r="J123" i="36"/>
  <c r="J5" i="47"/>
  <c r="J105" i="36"/>
  <c r="M5" i="47"/>
  <c r="J4" i="47"/>
  <c r="H33" i="47"/>
  <c r="M35" i="44"/>
  <c r="J26" i="43"/>
  <c r="I26" i="43"/>
  <c r="H26" i="43"/>
  <c r="G26" i="43"/>
  <c r="F26" i="43"/>
  <c r="E26" i="43"/>
  <c r="D26" i="43"/>
  <c r="C26" i="43"/>
  <c r="B26" i="43"/>
  <c r="M21" i="42"/>
  <c r="J17" i="39"/>
  <c r="J6" i="42"/>
  <c r="Q4" i="39"/>
  <c r="H28" i="36"/>
  <c r="P28" i="36"/>
  <c r="S28" i="36"/>
  <c r="H12" i="36"/>
  <c r="H12" i="39"/>
  <c r="H72" i="36"/>
  <c r="F64" i="36"/>
  <c r="Q39" i="36"/>
  <c r="F31" i="36"/>
  <c r="F59" i="36"/>
  <c r="E39" i="36"/>
  <c r="P39" i="36"/>
  <c r="T39" i="36"/>
  <c r="Q23" i="36"/>
  <c r="G119" i="36"/>
  <c r="I39" i="36"/>
  <c r="H77" i="36"/>
  <c r="F79" i="36"/>
  <c r="H39" i="36"/>
  <c r="E59" i="36"/>
  <c r="U59" i="36"/>
  <c r="Q59" i="36"/>
  <c r="G39" i="36"/>
  <c r="P43" i="36"/>
  <c r="S43" i="36"/>
  <c r="H133" i="36"/>
  <c r="M133" i="36"/>
  <c r="G59" i="36"/>
  <c r="L59" i="36"/>
  <c r="I59" i="36"/>
  <c r="E106" i="36"/>
  <c r="U106" i="36"/>
  <c r="Q26" i="36"/>
  <c r="P100" i="36"/>
  <c r="F108" i="36"/>
  <c r="K108" i="36"/>
  <c r="E134" i="36"/>
  <c r="H134" i="36"/>
  <c r="M134" i="36"/>
  <c r="G122" i="36"/>
  <c r="I122" i="36"/>
  <c r="N122" i="36"/>
  <c r="E75" i="36"/>
  <c r="G75" i="36"/>
  <c r="I60" i="36"/>
  <c r="P134" i="36"/>
  <c r="T134" i="36"/>
  <c r="G134" i="36"/>
  <c r="L134" i="36"/>
  <c r="G71" i="36"/>
  <c r="E137" i="36"/>
  <c r="U137" i="36"/>
  <c r="H74" i="36"/>
  <c r="I134" i="36"/>
  <c r="N134" i="36"/>
  <c r="H75" i="36"/>
  <c r="H122" i="36"/>
  <c r="I105" i="36"/>
  <c r="N105" i="36"/>
  <c r="Q105" i="36"/>
  <c r="H101" i="36"/>
  <c r="M101" i="36"/>
  <c r="I93" i="36"/>
  <c r="G79" i="36"/>
  <c r="H79" i="36"/>
  <c r="E79" i="36"/>
  <c r="Q79" i="36"/>
  <c r="Q134" i="36"/>
  <c r="I79" i="36"/>
  <c r="F122" i="36"/>
  <c r="Q75" i="36"/>
  <c r="Q119" i="36"/>
  <c r="F119" i="36"/>
  <c r="K119" i="36"/>
  <c r="H64" i="36"/>
  <c r="Q64" i="36"/>
  <c r="I64" i="36"/>
  <c r="N64" i="36"/>
  <c r="G64" i="36"/>
  <c r="E64" i="36"/>
  <c r="H83" i="36"/>
  <c r="Q45" i="36"/>
  <c r="E72" i="36"/>
  <c r="U72" i="36"/>
  <c r="G31" i="36"/>
  <c r="P57" i="36"/>
  <c r="Q123" i="36"/>
  <c r="F20" i="36"/>
  <c r="F23" i="36"/>
  <c r="H59" i="36"/>
  <c r="E20" i="36"/>
  <c r="H20" i="36"/>
  <c r="E62" i="36"/>
  <c r="Q57" i="36"/>
  <c r="E45" i="36"/>
  <c r="I20" i="36"/>
  <c r="N20" i="36"/>
  <c r="I4" i="36"/>
  <c r="I4" i="39"/>
  <c r="E31" i="36"/>
  <c r="E120" i="36"/>
  <c r="I31" i="36"/>
  <c r="H136" i="36"/>
  <c r="H103" i="36"/>
  <c r="I83" i="36"/>
  <c r="N83" i="36"/>
  <c r="Q77" i="36"/>
  <c r="P77" i="36"/>
  <c r="S77" i="36"/>
  <c r="Q69" i="36"/>
  <c r="F69" i="36"/>
  <c r="E69" i="36"/>
  <c r="P69" i="36"/>
  <c r="H117" i="36"/>
  <c r="M117" i="36"/>
  <c r="I77" i="36"/>
  <c r="G109" i="36"/>
  <c r="L109" i="36"/>
  <c r="G98" i="36"/>
  <c r="P98" i="36"/>
  <c r="F98" i="36"/>
  <c r="K98" i="36"/>
  <c r="I98" i="36"/>
  <c r="N98" i="36"/>
  <c r="H69" i="36"/>
  <c r="Q83" i="36"/>
  <c r="I69" i="36"/>
  <c r="N69" i="36"/>
  <c r="G77" i="36"/>
  <c r="H4" i="36"/>
  <c r="G8" i="36"/>
  <c r="F77" i="36"/>
  <c r="E95" i="36"/>
  <c r="E26" i="36"/>
  <c r="I63" i="36"/>
  <c r="F63" i="36"/>
  <c r="G60" i="36"/>
  <c r="F60" i="36"/>
  <c r="F120" i="36"/>
  <c r="K120" i="36"/>
  <c r="P120" i="36"/>
  <c r="G120" i="36"/>
  <c r="L120" i="36"/>
  <c r="Q120" i="36"/>
  <c r="P73" i="36"/>
  <c r="S73" i="36"/>
  <c r="G73" i="36"/>
  <c r="L73" i="36"/>
  <c r="I73" i="36"/>
  <c r="N73" i="36"/>
  <c r="P65" i="36"/>
  <c r="G65" i="36"/>
  <c r="Q65" i="36"/>
  <c r="I65" i="36"/>
  <c r="N65" i="36"/>
  <c r="G12" i="36"/>
  <c r="G12" i="39"/>
  <c r="F12" i="36"/>
  <c r="F12" i="39"/>
  <c r="I12" i="36"/>
  <c r="I12" i="39"/>
  <c r="P83" i="36"/>
  <c r="E12" i="36"/>
  <c r="H65" i="36"/>
  <c r="M65" i="36"/>
  <c r="Q12" i="36"/>
  <c r="Q12" i="39"/>
  <c r="F83" i="36"/>
  <c r="I135" i="36"/>
  <c r="N135" i="36"/>
  <c r="H135" i="36"/>
  <c r="G106" i="36"/>
  <c r="P106" i="36"/>
  <c r="T106" i="36"/>
  <c r="J94" i="36"/>
  <c r="G56" i="36"/>
  <c r="L56" i="36"/>
  <c r="Q56" i="36"/>
  <c r="P56" i="36"/>
  <c r="H56" i="36"/>
  <c r="Q41" i="36"/>
  <c r="H30" i="36"/>
  <c r="M30" i="36"/>
  <c r="E30" i="36"/>
  <c r="I8" i="36"/>
  <c r="H120" i="36"/>
  <c r="M120" i="36"/>
  <c r="P95" i="36"/>
  <c r="G69" i="36"/>
  <c r="J127" i="36"/>
  <c r="F56" i="36"/>
  <c r="E56" i="36"/>
  <c r="E98" i="36"/>
  <c r="H114" i="36"/>
  <c r="G91" i="36"/>
  <c r="H98" i="36"/>
  <c r="G14" i="36"/>
  <c r="P14" i="36"/>
  <c r="E123" i="36"/>
  <c r="H94" i="36"/>
  <c r="G94" i="36"/>
  <c r="I133" i="36"/>
  <c r="E133" i="36"/>
  <c r="U133" i="36"/>
  <c r="G133" i="36"/>
  <c r="I129" i="36"/>
  <c r="N129" i="36"/>
  <c r="F129" i="36"/>
  <c r="K129" i="36"/>
  <c r="G129" i="36"/>
  <c r="P125" i="36"/>
  <c r="E125" i="36"/>
  <c r="U125" i="36"/>
  <c r="G125" i="36"/>
  <c r="H125" i="36"/>
  <c r="M125" i="36"/>
  <c r="H92" i="36"/>
  <c r="G92" i="36"/>
  <c r="Q88" i="36"/>
  <c r="H88" i="36"/>
  <c r="E88" i="36"/>
  <c r="I88" i="36"/>
  <c r="N88" i="36"/>
  <c r="P88" i="36"/>
  <c r="S88" i="36"/>
  <c r="I81" i="36"/>
  <c r="N81" i="36"/>
  <c r="H27" i="36"/>
  <c r="E27" i="36"/>
  <c r="G27" i="36"/>
  <c r="Q16" i="36"/>
  <c r="G9" i="36"/>
  <c r="H9" i="36"/>
  <c r="E135" i="36"/>
  <c r="U135" i="36"/>
  <c r="E4" i="36"/>
  <c r="E11" i="36"/>
  <c r="U11" i="36"/>
  <c r="Q133" i="36"/>
  <c r="F125" i="36"/>
  <c r="K125" i="36"/>
  <c r="H105" i="36"/>
  <c r="E110" i="36"/>
  <c r="F95" i="36"/>
  <c r="H95" i="36"/>
  <c r="Q95" i="36"/>
  <c r="G95" i="36"/>
  <c r="Q91" i="36"/>
  <c r="P91" i="36"/>
  <c r="E91" i="36"/>
  <c r="F91" i="36"/>
  <c r="H91" i="36"/>
  <c r="F41" i="36"/>
  <c r="G30" i="36"/>
  <c r="P30" i="36"/>
  <c r="Q30" i="36"/>
  <c r="I30" i="36"/>
  <c r="H26" i="36"/>
  <c r="G26" i="36"/>
  <c r="P26" i="36"/>
  <c r="P8" i="36"/>
  <c r="Q8" i="36"/>
  <c r="Q8" i="39"/>
  <c r="E8" i="36"/>
  <c r="F8" i="36"/>
  <c r="F8" i="39"/>
  <c r="H8" i="36"/>
  <c r="G123" i="36"/>
  <c r="F123" i="36"/>
  <c r="I123" i="36"/>
  <c r="N123" i="36"/>
  <c r="Q113" i="36"/>
  <c r="E113" i="36"/>
  <c r="U113" i="36"/>
  <c r="H113" i="36"/>
  <c r="M113" i="36"/>
  <c r="F94" i="36"/>
  <c r="K94" i="36"/>
  <c r="P94" i="36"/>
  <c r="I94" i="36"/>
  <c r="N94" i="36"/>
  <c r="Q94" i="36"/>
  <c r="E90" i="36"/>
  <c r="U90" i="36"/>
  <c r="Q86" i="36"/>
  <c r="G86" i="36"/>
  <c r="H86" i="36"/>
  <c r="P86" i="36"/>
  <c r="S86" i="36"/>
  <c r="I72" i="36"/>
  <c r="G72" i="36"/>
  <c r="F72" i="36"/>
  <c r="F4" i="36"/>
  <c r="P4" i="36"/>
  <c r="P4" i="39"/>
  <c r="S4" i="39"/>
  <c r="E14" i="36"/>
  <c r="I78" i="36"/>
  <c r="F86" i="36"/>
  <c r="F133" i="36"/>
  <c r="H123" i="36"/>
  <c r="M123" i="36"/>
  <c r="I125" i="36"/>
  <c r="F92" i="36"/>
  <c r="Q72" i="36"/>
  <c r="H129" i="36"/>
  <c r="M129" i="36"/>
  <c r="F88" i="36"/>
  <c r="Q129" i="36"/>
  <c r="E112" i="36"/>
  <c r="H112" i="36"/>
  <c r="P112" i="36"/>
  <c r="T112" i="36"/>
  <c r="I112" i="36"/>
  <c r="N112" i="36"/>
  <c r="Q112" i="36"/>
  <c r="Q50" i="36"/>
  <c r="F136" i="36"/>
  <c r="K136" i="36"/>
  <c r="P137" i="36"/>
  <c r="S137" i="36"/>
  <c r="H137" i="36"/>
  <c r="F107" i="36"/>
  <c r="G84" i="36"/>
  <c r="P84" i="36"/>
  <c r="S84" i="36"/>
  <c r="G78" i="36"/>
  <c r="P78" i="36"/>
  <c r="S78" i="36"/>
  <c r="E121" i="36"/>
  <c r="G121" i="36"/>
  <c r="Q121" i="36"/>
  <c r="H121" i="36"/>
  <c r="M121" i="36"/>
  <c r="I121" i="36"/>
  <c r="F121" i="36"/>
  <c r="E118" i="36"/>
  <c r="U118" i="36"/>
  <c r="G118" i="36"/>
  <c r="I118" i="36"/>
  <c r="N118" i="36"/>
  <c r="F118" i="36"/>
  <c r="H118" i="36"/>
  <c r="G105" i="36"/>
  <c r="L105" i="36"/>
  <c r="P105" i="36"/>
  <c r="S105" i="36"/>
  <c r="E101" i="36"/>
  <c r="F101" i="36"/>
  <c r="K101" i="36"/>
  <c r="P101" i="36"/>
  <c r="Q101" i="36"/>
  <c r="P68" i="36"/>
  <c r="S68" i="36"/>
  <c r="Q55" i="36"/>
  <c r="H55" i="36"/>
  <c r="F48" i="36"/>
  <c r="I48" i="36"/>
  <c r="Q48" i="36"/>
  <c r="H41" i="36"/>
  <c r="M41" i="36"/>
  <c r="P41" i="36"/>
  <c r="I41" i="36"/>
  <c r="G41" i="36"/>
  <c r="E37" i="36"/>
  <c r="U37" i="36"/>
  <c r="G37" i="36"/>
  <c r="H24" i="36"/>
  <c r="G24" i="36"/>
  <c r="I24" i="36"/>
  <c r="N24" i="36"/>
  <c r="P24" i="36"/>
  <c r="E21" i="36"/>
  <c r="G21" i="36"/>
  <c r="L21" i="36"/>
  <c r="P21" i="36"/>
  <c r="I14" i="36"/>
  <c r="N14" i="36"/>
  <c r="F14" i="36"/>
  <c r="Q14" i="36"/>
  <c r="H14" i="36"/>
  <c r="P11" i="36"/>
  <c r="I11" i="36"/>
  <c r="I11" i="39"/>
  <c r="G11" i="36"/>
  <c r="F110" i="36"/>
  <c r="K110" i="36"/>
  <c r="P110" i="36"/>
  <c r="T110" i="36"/>
  <c r="G110" i="36"/>
  <c r="Q110" i="36"/>
  <c r="P81" i="36"/>
  <c r="T81" i="36"/>
  <c r="F74" i="36"/>
  <c r="G74" i="36"/>
  <c r="P74" i="36"/>
  <c r="T74" i="36"/>
  <c r="I74" i="36"/>
  <c r="E70" i="36"/>
  <c r="U70" i="36"/>
  <c r="G70" i="36"/>
  <c r="L70" i="36"/>
  <c r="H6" i="36"/>
  <c r="F6" i="36"/>
  <c r="F6" i="39"/>
  <c r="G6" i="36"/>
  <c r="G6" i="39"/>
  <c r="P15" i="39"/>
  <c r="S15" i="39"/>
  <c r="F15" i="39"/>
  <c r="K15" i="39"/>
  <c r="E46" i="36"/>
  <c r="Q74" i="36"/>
  <c r="Q81" i="36"/>
  <c r="H84" i="36"/>
  <c r="Q118" i="36"/>
  <c r="H44" i="36"/>
  <c r="M44" i="36"/>
  <c r="Q37" i="36"/>
  <c r="Q98" i="36"/>
  <c r="P114" i="36"/>
  <c r="E114" i="36"/>
  <c r="Q114" i="36"/>
  <c r="Q111" i="36"/>
  <c r="I75" i="36"/>
  <c r="F75" i="36"/>
  <c r="K75" i="36"/>
  <c r="P75" i="36"/>
  <c r="S75" i="36"/>
  <c r="H33" i="36"/>
  <c r="P33" i="36"/>
  <c r="Q33" i="36"/>
  <c r="F33" i="36"/>
  <c r="G33" i="36"/>
  <c r="E136" i="36"/>
  <c r="U136" i="36"/>
  <c r="G136" i="36"/>
  <c r="P136" i="36"/>
  <c r="S136" i="36"/>
  <c r="Q136" i="36"/>
  <c r="Q122" i="36"/>
  <c r="H106" i="36"/>
  <c r="Q106" i="36"/>
  <c r="I106" i="36"/>
  <c r="Q52" i="36"/>
  <c r="G52" i="36"/>
  <c r="H52" i="36"/>
  <c r="G28" i="36"/>
  <c r="I28" i="36"/>
  <c r="N28" i="36"/>
  <c r="F28" i="36"/>
  <c r="G18" i="36"/>
  <c r="P18" i="36"/>
  <c r="J101" i="36"/>
  <c r="H115" i="36"/>
  <c r="P115" i="36"/>
  <c r="F115" i="36"/>
  <c r="K115" i="36"/>
  <c r="E115" i="36"/>
  <c r="U115" i="36"/>
  <c r="E102" i="36"/>
  <c r="U102" i="36"/>
  <c r="H102" i="36"/>
  <c r="Q102" i="36"/>
  <c r="P93" i="36"/>
  <c r="T93" i="36"/>
  <c r="G93" i="36"/>
  <c r="F93" i="36"/>
  <c r="Q93" i="36"/>
  <c r="E66" i="36"/>
  <c r="U66" i="36"/>
  <c r="E61" i="36"/>
  <c r="F61" i="36"/>
  <c r="H61" i="36"/>
  <c r="Q61" i="36"/>
  <c r="G61" i="36"/>
  <c r="E53" i="36"/>
  <c r="U53" i="36"/>
  <c r="H51" i="36"/>
  <c r="I49" i="36"/>
  <c r="Q49" i="36"/>
  <c r="G49" i="36"/>
  <c r="L49" i="36"/>
  <c r="H49" i="36"/>
  <c r="F46" i="36"/>
  <c r="H46" i="36"/>
  <c r="I46" i="36"/>
  <c r="P46" i="36"/>
  <c r="P34" i="36"/>
  <c r="P25" i="36"/>
  <c r="S25" i="36"/>
  <c r="G25" i="36"/>
  <c r="Q25" i="36"/>
  <c r="H25" i="36"/>
  <c r="I25" i="36"/>
  <c r="H19" i="36"/>
  <c r="G19" i="36"/>
  <c r="Q19" i="36"/>
  <c r="P19" i="36"/>
  <c r="F19" i="36"/>
  <c r="G17" i="36"/>
  <c r="L17" i="36"/>
  <c r="P17" i="36"/>
  <c r="S17" i="36"/>
  <c r="H17" i="36"/>
  <c r="H15" i="36"/>
  <c r="Q15" i="36"/>
  <c r="F7" i="36"/>
  <c r="F7" i="39"/>
  <c r="G51" i="36"/>
  <c r="P7" i="36"/>
  <c r="E15" i="36"/>
  <c r="G46" i="36"/>
  <c r="G115" i="36"/>
  <c r="L115" i="36"/>
  <c r="I115" i="36"/>
  <c r="G102" i="36"/>
  <c r="L102" i="36"/>
  <c r="I15" i="36"/>
  <c r="F25" i="36"/>
  <c r="Q17" i="36"/>
  <c r="P15" i="36"/>
  <c r="P126" i="36"/>
  <c r="S126" i="36"/>
  <c r="H126" i="36"/>
  <c r="M126" i="36"/>
  <c r="Q126" i="36"/>
  <c r="I126" i="36"/>
  <c r="N126" i="36"/>
  <c r="E126" i="36"/>
  <c r="U126" i="36"/>
  <c r="G126" i="36"/>
  <c r="F117" i="36"/>
  <c r="I117" i="36"/>
  <c r="N117" i="36"/>
  <c r="E117" i="36"/>
  <c r="U117" i="36"/>
  <c r="P117" i="36"/>
  <c r="G117" i="36"/>
  <c r="J117" i="36"/>
  <c r="H109" i="36"/>
  <c r="F109" i="36"/>
  <c r="P109" i="36"/>
  <c r="T109" i="36"/>
  <c r="E109" i="36"/>
  <c r="Q36" i="36"/>
  <c r="Q38" i="36"/>
  <c r="P38" i="36"/>
  <c r="H38" i="36"/>
  <c r="F38" i="36"/>
  <c r="G38" i="36"/>
  <c r="I17" i="36"/>
  <c r="I51" i="36"/>
  <c r="H7" i="36"/>
  <c r="I61" i="36"/>
  <c r="H93" i="36"/>
  <c r="E19" i="36"/>
  <c r="U19" i="36"/>
  <c r="P49" i="36"/>
  <c r="I38" i="36"/>
  <c r="N38" i="36"/>
  <c r="E25" i="36"/>
  <c r="J135" i="36"/>
  <c r="G135" i="36"/>
  <c r="F135" i="36"/>
  <c r="P135" i="36"/>
  <c r="S135" i="36"/>
  <c r="Q135" i="36"/>
  <c r="H131" i="36"/>
  <c r="M131" i="36"/>
  <c r="J131" i="36"/>
  <c r="G97" i="36"/>
  <c r="L97" i="36"/>
  <c r="P97" i="36"/>
  <c r="T97" i="36"/>
  <c r="F97" i="36"/>
  <c r="K97" i="36"/>
  <c r="E97" i="36"/>
  <c r="E54" i="36"/>
  <c r="Q54" i="36"/>
  <c r="G54" i="36"/>
  <c r="H54" i="36"/>
  <c r="F49" i="36"/>
  <c r="E47" i="36"/>
  <c r="Q47" i="36"/>
  <c r="F47" i="36"/>
  <c r="F43" i="36"/>
  <c r="K43" i="36"/>
  <c r="E43" i="36"/>
  <c r="I43" i="36"/>
  <c r="H43" i="36"/>
  <c r="G32" i="36"/>
  <c r="I32" i="36"/>
  <c r="N32" i="36"/>
  <c r="E32" i="36"/>
  <c r="P32" i="36"/>
  <c r="H32" i="36"/>
  <c r="P23" i="36"/>
  <c r="I23" i="36"/>
  <c r="E23" i="36"/>
  <c r="U23" i="36"/>
  <c r="H23" i="36"/>
  <c r="G20" i="36"/>
  <c r="Q20" i="36"/>
  <c r="F17" i="36"/>
  <c r="G15" i="36"/>
  <c r="E13" i="36"/>
  <c r="I13" i="36"/>
  <c r="N13" i="36"/>
  <c r="N13" i="39"/>
  <c r="Q5" i="36"/>
  <c r="Q5" i="39"/>
  <c r="H5" i="36"/>
  <c r="F5" i="36"/>
  <c r="E5" i="36"/>
  <c r="U5" i="36"/>
  <c r="G5" i="36"/>
  <c r="P122" i="36"/>
  <c r="E122" i="36"/>
  <c r="P63" i="36"/>
  <c r="P129" i="36"/>
  <c r="T129" i="36"/>
  <c r="J129" i="36"/>
  <c r="H111" i="36"/>
  <c r="I9" i="36"/>
  <c r="F9" i="36"/>
  <c r="F9" i="39"/>
  <c r="P118" i="36"/>
  <c r="P121" i="36"/>
  <c r="J118" i="36"/>
  <c r="J126" i="36"/>
  <c r="H111" i="38"/>
  <c r="F24" i="34"/>
  <c r="H112" i="38"/>
  <c r="G24" i="34"/>
  <c r="G111" i="38"/>
  <c r="G114" i="38"/>
  <c r="I23" i="34"/>
  <c r="H107" i="38"/>
  <c r="B24" i="34"/>
  <c r="H113" i="38"/>
  <c r="H24" i="34"/>
  <c r="H17" i="43"/>
  <c r="H114" i="38"/>
  <c r="I24" i="34"/>
  <c r="I17" i="43"/>
  <c r="G112" i="38"/>
  <c r="G23" i="34"/>
  <c r="F43" i="44"/>
  <c r="G113" i="38"/>
  <c r="H23" i="34"/>
  <c r="H110" i="38"/>
  <c r="E24" i="34"/>
  <c r="H114" i="25"/>
  <c r="I19" i="28"/>
  <c r="G113" i="25"/>
  <c r="H18" i="28"/>
  <c r="J114" i="36"/>
  <c r="M102" i="25"/>
  <c r="J102" i="36"/>
  <c r="M98" i="25"/>
  <c r="J98" i="36"/>
  <c r="J97" i="36"/>
  <c r="M101" i="38"/>
  <c r="M12" i="47"/>
  <c r="M11" i="47"/>
  <c r="H34" i="47"/>
  <c r="I17" i="28"/>
  <c r="M7" i="47"/>
  <c r="H30" i="47"/>
  <c r="E16" i="46"/>
  <c r="J125" i="36"/>
  <c r="G10" i="36"/>
  <c r="P10" i="36"/>
  <c r="F10" i="36"/>
  <c r="F10" i="39"/>
  <c r="Q10" i="36"/>
  <c r="Q10" i="39"/>
  <c r="I10" i="36"/>
  <c r="I10" i="39"/>
  <c r="E10" i="36"/>
  <c r="H10" i="36"/>
  <c r="M10" i="39"/>
  <c r="E131" i="36"/>
  <c r="I80" i="36"/>
  <c r="H70" i="36"/>
  <c r="M70" i="36"/>
  <c r="Q70" i="36"/>
  <c r="F70" i="36"/>
  <c r="I70" i="36"/>
  <c r="P70" i="36"/>
  <c r="S70" i="36"/>
  <c r="G66" i="36"/>
  <c r="P66" i="36"/>
  <c r="S66" i="36"/>
  <c r="Q66" i="36"/>
  <c r="I66" i="36"/>
  <c r="G62" i="36"/>
  <c r="Q62" i="36"/>
  <c r="P62" i="36"/>
  <c r="H62" i="36"/>
  <c r="I62" i="36"/>
  <c r="F62" i="36"/>
  <c r="E58" i="36"/>
  <c r="U58" i="36"/>
  <c r="H58" i="36"/>
  <c r="P58" i="36"/>
  <c r="T58" i="36"/>
  <c r="I58" i="36"/>
  <c r="Q58" i="36"/>
  <c r="G58" i="36"/>
  <c r="Q43" i="36"/>
  <c r="G43" i="36"/>
  <c r="P50" i="36"/>
  <c r="T50" i="36"/>
  <c r="F50" i="36"/>
  <c r="H50" i="36"/>
  <c r="M50" i="36"/>
  <c r="E50" i="36"/>
  <c r="H47" i="36"/>
  <c r="G47" i="36"/>
  <c r="P47" i="36"/>
  <c r="E41" i="36"/>
  <c r="F37" i="36"/>
  <c r="I37" i="36"/>
  <c r="H37" i="36"/>
  <c r="M37" i="36"/>
  <c r="P29" i="36"/>
  <c r="S29" i="36"/>
  <c r="I29" i="36"/>
  <c r="Q21" i="36"/>
  <c r="H21" i="36"/>
  <c r="M21" i="36"/>
  <c r="H13" i="36"/>
  <c r="M13" i="36"/>
  <c r="M13" i="39"/>
  <c r="P13" i="36"/>
  <c r="T13" i="36"/>
  <c r="F26" i="36"/>
  <c r="I26" i="36"/>
  <c r="E22" i="36"/>
  <c r="Q18" i="36"/>
  <c r="E18" i="36"/>
  <c r="U18" i="36"/>
  <c r="H18" i="36"/>
  <c r="E116" i="36"/>
  <c r="Q116" i="36"/>
  <c r="P116" i="36"/>
  <c r="G116" i="36"/>
  <c r="F116" i="36"/>
  <c r="J116" i="36"/>
  <c r="P54" i="36"/>
  <c r="T54" i="36"/>
  <c r="F54" i="36"/>
  <c r="H15" i="39"/>
  <c r="Q15" i="39"/>
  <c r="K126" i="36"/>
  <c r="P14" i="39"/>
  <c r="T14" i="39"/>
  <c r="E5" i="49"/>
  <c r="E4" i="51"/>
  <c r="G108" i="25"/>
  <c r="C18" i="28"/>
  <c r="H28" i="47"/>
  <c r="G110" i="25"/>
  <c r="E18" i="28"/>
  <c r="G114" i="25"/>
  <c r="J114" i="25"/>
  <c r="G34" i="47"/>
  <c r="I15" i="46"/>
  <c r="G33" i="47"/>
  <c r="G32" i="47"/>
  <c r="G30" i="47"/>
  <c r="J30" i="47"/>
  <c r="G28" i="47"/>
  <c r="J16" i="28"/>
  <c r="J21" i="28"/>
  <c r="F46" i="42"/>
  <c r="M4" i="47"/>
  <c r="H27" i="47"/>
  <c r="B17" i="28"/>
  <c r="M122" i="36"/>
  <c r="F16" i="46"/>
  <c r="K123" i="36"/>
  <c r="S106" i="36"/>
  <c r="L122" i="36"/>
  <c r="U123" i="36"/>
  <c r="N115" i="36"/>
  <c r="D16" i="46"/>
  <c r="M112" i="36"/>
  <c r="E17" i="28"/>
  <c r="H17" i="28"/>
  <c r="H16" i="46"/>
  <c r="K121" i="36"/>
  <c r="K114" i="36"/>
  <c r="N121" i="36"/>
  <c r="J15" i="46"/>
  <c r="E14" i="39"/>
  <c r="H14" i="39"/>
  <c r="G14" i="39"/>
  <c r="F14" i="39"/>
  <c r="K14" i="39"/>
  <c r="K135" i="36"/>
  <c r="M136" i="36"/>
  <c r="J76" i="36"/>
  <c r="E76" i="36"/>
  <c r="F76" i="36"/>
  <c r="H76" i="36"/>
  <c r="P76" i="36"/>
  <c r="Q76" i="36"/>
  <c r="G76" i="36"/>
  <c r="L76" i="36"/>
  <c r="I76" i="36"/>
  <c r="N76" i="36"/>
  <c r="F99" i="36"/>
  <c r="K99" i="36"/>
  <c r="E99" i="36"/>
  <c r="G99" i="36"/>
  <c r="I99" i="36"/>
  <c r="J99" i="36"/>
  <c r="Q99" i="36"/>
  <c r="H99" i="36"/>
  <c r="P99" i="36"/>
  <c r="M109" i="36"/>
  <c r="S110" i="36"/>
  <c r="I40" i="36"/>
  <c r="J40" i="36"/>
  <c r="G40" i="36"/>
  <c r="L40" i="36"/>
  <c r="F40" i="36"/>
  <c r="J36" i="36"/>
  <c r="H36" i="36"/>
  <c r="I36" i="36"/>
  <c r="P36" i="36"/>
  <c r="I86" i="36"/>
  <c r="E86" i="36"/>
  <c r="U86" i="36"/>
  <c r="Q68" i="36"/>
  <c r="J68" i="36"/>
  <c r="H68" i="36"/>
  <c r="M68" i="36"/>
  <c r="I68" i="36"/>
  <c r="G68" i="36"/>
  <c r="E68" i="36"/>
  <c r="U68" i="36"/>
  <c r="J17" i="36"/>
  <c r="E17" i="36"/>
  <c r="P5" i="36"/>
  <c r="T5" i="36"/>
  <c r="I5" i="36"/>
  <c r="J136" i="36"/>
  <c r="I136" i="36"/>
  <c r="I111" i="36"/>
  <c r="J111" i="36"/>
  <c r="F111" i="36"/>
  <c r="K111" i="36"/>
  <c r="J89" i="36"/>
  <c r="G89" i="36"/>
  <c r="L89" i="36"/>
  <c r="Q89" i="36"/>
  <c r="H89" i="36"/>
  <c r="M89" i="36"/>
  <c r="P89" i="36"/>
  <c r="F89" i="36"/>
  <c r="K89" i="36"/>
  <c r="E89" i="36"/>
  <c r="U89" i="36"/>
  <c r="I89" i="36"/>
  <c r="N89" i="36"/>
  <c r="E130" i="36"/>
  <c r="U130" i="36"/>
  <c r="J130" i="36"/>
  <c r="P130" i="36"/>
  <c r="T130" i="36"/>
  <c r="H130" i="36"/>
  <c r="F130" i="36"/>
  <c r="Q130" i="36"/>
  <c r="J49" i="36"/>
  <c r="E49" i="36"/>
  <c r="U49" i="36"/>
  <c r="P133" i="36"/>
  <c r="J133" i="36"/>
  <c r="E108" i="36"/>
  <c r="U108" i="36"/>
  <c r="J108" i="36"/>
  <c r="I108" i="36"/>
  <c r="H108" i="36"/>
  <c r="M108" i="36"/>
  <c r="J33" i="36"/>
  <c r="E33" i="36"/>
  <c r="U33" i="36"/>
  <c r="I33" i="36"/>
  <c r="N33" i="36"/>
  <c r="J73" i="36"/>
  <c r="F73" i="36"/>
  <c r="E73" i="36"/>
  <c r="H73" i="36"/>
  <c r="J67" i="36"/>
  <c r="I67" i="36"/>
  <c r="N67" i="36"/>
  <c r="E67" i="36"/>
  <c r="U67" i="36"/>
  <c r="G67" i="36"/>
  <c r="J61" i="36"/>
  <c r="P61" i="36"/>
  <c r="J57" i="36"/>
  <c r="E57" i="36"/>
  <c r="U57" i="36"/>
  <c r="F57" i="36"/>
  <c r="H57" i="36"/>
  <c r="M57" i="36"/>
  <c r="J88" i="36"/>
  <c r="J84" i="36"/>
  <c r="G83" i="36"/>
  <c r="H71" i="36"/>
  <c r="F55" i="36"/>
  <c r="E16" i="39"/>
  <c r="N108" i="36"/>
  <c r="N120" i="36"/>
  <c r="J87" i="36"/>
  <c r="P87" i="36"/>
  <c r="S87" i="36"/>
  <c r="G87" i="36"/>
  <c r="F87" i="36"/>
  <c r="Q87" i="36"/>
  <c r="H87" i="36"/>
  <c r="E87" i="36"/>
  <c r="U87" i="36"/>
  <c r="J80" i="36"/>
  <c r="Q80" i="36"/>
  <c r="P80" i="36"/>
  <c r="T80" i="36"/>
  <c r="F80" i="36"/>
  <c r="E80" i="36"/>
  <c r="H80" i="36"/>
  <c r="G80" i="36"/>
  <c r="I87" i="36"/>
  <c r="H22" i="36"/>
  <c r="P22" i="36"/>
  <c r="T22" i="36"/>
  <c r="F22" i="36"/>
  <c r="J22" i="36"/>
  <c r="Q22" i="36"/>
  <c r="I22" i="36"/>
  <c r="G22" i="36"/>
  <c r="L22" i="36"/>
  <c r="F16" i="36"/>
  <c r="G16" i="36"/>
  <c r="I16" i="36"/>
  <c r="N16" i="36"/>
  <c r="E16" i="36"/>
  <c r="U16" i="36"/>
  <c r="P16" i="36"/>
  <c r="S16" i="36"/>
  <c r="H16" i="36"/>
  <c r="M16" i="36"/>
  <c r="Q13" i="36"/>
  <c r="Q13" i="39"/>
  <c r="G13" i="36"/>
  <c r="F13" i="36"/>
  <c r="I7" i="36"/>
  <c r="N7" i="36"/>
  <c r="N7" i="39"/>
  <c r="G7" i="36"/>
  <c r="L7" i="39"/>
  <c r="E7" i="36"/>
  <c r="U7" i="36"/>
  <c r="J138" i="36"/>
  <c r="E138" i="36"/>
  <c r="H138" i="36"/>
  <c r="G138" i="36"/>
  <c r="Q138" i="36"/>
  <c r="G131" i="36"/>
  <c r="Q131" i="36"/>
  <c r="P131" i="36"/>
  <c r="F131" i="36"/>
  <c r="K131" i="36"/>
  <c r="I131" i="36"/>
  <c r="G127" i="36"/>
  <c r="H127" i="36"/>
  <c r="M127" i="36"/>
  <c r="Q127" i="36"/>
  <c r="E127" i="36"/>
  <c r="U127" i="36"/>
  <c r="F127" i="36"/>
  <c r="I127" i="36"/>
  <c r="E96" i="36"/>
  <c r="F96" i="36"/>
  <c r="J96" i="36"/>
  <c r="G96" i="36"/>
  <c r="L96" i="36"/>
  <c r="Q96" i="36"/>
  <c r="I96" i="36"/>
  <c r="N96" i="36"/>
  <c r="H96" i="36"/>
  <c r="F90" i="36"/>
  <c r="J90" i="36"/>
  <c r="Q90" i="36"/>
  <c r="P90" i="36"/>
  <c r="H90" i="36"/>
  <c r="M90" i="36"/>
  <c r="G90" i="36"/>
  <c r="J42" i="36"/>
  <c r="G42" i="36"/>
  <c r="L42" i="36"/>
  <c r="Q42" i="36"/>
  <c r="F42" i="36"/>
  <c r="E42" i="36"/>
  <c r="H42" i="36"/>
  <c r="I42" i="36"/>
  <c r="J35" i="36"/>
  <c r="G35" i="36"/>
  <c r="Q35" i="36"/>
  <c r="P35" i="36"/>
  <c r="H35" i="36"/>
  <c r="F35" i="36"/>
  <c r="E35" i="36"/>
  <c r="I35" i="36"/>
  <c r="H29" i="36"/>
  <c r="G29" i="36"/>
  <c r="L29" i="36"/>
  <c r="F29" i="36"/>
  <c r="Q29" i="36"/>
  <c r="E29" i="36"/>
  <c r="K117" i="36"/>
  <c r="J45" i="36"/>
  <c r="I45" i="36"/>
  <c r="N45" i="36"/>
  <c r="H45" i="36"/>
  <c r="P45" i="36"/>
  <c r="G45" i="36"/>
  <c r="L45" i="36"/>
  <c r="F45" i="36"/>
  <c r="K45" i="36"/>
  <c r="I103" i="36"/>
  <c r="F103" i="36"/>
  <c r="P103" i="36"/>
  <c r="G103" i="36"/>
  <c r="L103" i="36"/>
  <c r="Q103" i="36"/>
  <c r="E103" i="36"/>
  <c r="U103" i="36"/>
  <c r="J103" i="36"/>
  <c r="P92" i="36"/>
  <c r="T92" i="36"/>
  <c r="J92" i="36"/>
  <c r="E92" i="36"/>
  <c r="I92" i="36"/>
  <c r="Q92" i="36"/>
  <c r="E78" i="36"/>
  <c r="J78" i="36"/>
  <c r="H78" i="36"/>
  <c r="F78" i="36"/>
  <c r="K78" i="36"/>
  <c r="Q78" i="36"/>
  <c r="M137" i="36"/>
  <c r="J47" i="36"/>
  <c r="I47" i="36"/>
  <c r="J44" i="36"/>
  <c r="F44" i="36"/>
  <c r="P44" i="36"/>
  <c r="S44" i="36"/>
  <c r="Q44" i="36"/>
  <c r="I27" i="36"/>
  <c r="J27" i="36"/>
  <c r="F27" i="36"/>
  <c r="P27" i="36"/>
  <c r="S27" i="36"/>
  <c r="Q27" i="36"/>
  <c r="I113" i="36"/>
  <c r="P113" i="36"/>
  <c r="S113" i="36"/>
  <c r="G113" i="36"/>
  <c r="F113" i="36"/>
  <c r="K113" i="36"/>
  <c r="E105" i="36"/>
  <c r="F105" i="36"/>
  <c r="K105" i="36"/>
  <c r="F102" i="36"/>
  <c r="I102" i="36"/>
  <c r="N102" i="36"/>
  <c r="P102" i="36"/>
  <c r="J81" i="36"/>
  <c r="E81" i="36"/>
  <c r="G81" i="36"/>
  <c r="L81" i="36"/>
  <c r="H81" i="36"/>
  <c r="F81" i="36"/>
  <c r="J71" i="36"/>
  <c r="Q71" i="36"/>
  <c r="E71" i="36"/>
  <c r="I71" i="36"/>
  <c r="N71" i="36"/>
  <c r="P71" i="36"/>
  <c r="F71" i="36"/>
  <c r="H67" i="36"/>
  <c r="M67" i="36"/>
  <c r="Q67" i="36"/>
  <c r="F67" i="36"/>
  <c r="P67" i="36"/>
  <c r="S67" i="36"/>
  <c r="J58" i="36"/>
  <c r="F58" i="36"/>
  <c r="E55" i="36"/>
  <c r="P55" i="36"/>
  <c r="T55" i="36"/>
  <c r="I55" i="36"/>
  <c r="G55" i="36"/>
  <c r="L55" i="36"/>
  <c r="T137" i="36"/>
  <c r="J52" i="36"/>
  <c r="E52" i="36"/>
  <c r="U52" i="36"/>
  <c r="J37" i="36"/>
  <c r="H31" i="36"/>
  <c r="Q31" i="36"/>
  <c r="I130" i="36"/>
  <c r="N130" i="36"/>
  <c r="G130" i="36"/>
  <c r="L130" i="36"/>
  <c r="F112" i="36"/>
  <c r="K112" i="36"/>
  <c r="J112" i="36"/>
  <c r="G112" i="36"/>
  <c r="G108" i="36"/>
  <c r="Q108" i="36"/>
  <c r="P108" i="36"/>
  <c r="T108" i="36"/>
  <c r="J85" i="36"/>
  <c r="J63" i="36"/>
  <c r="H63" i="36"/>
  <c r="M63" i="36"/>
  <c r="J60" i="36"/>
  <c r="Q60" i="36"/>
  <c r="E119" i="36"/>
  <c r="J119" i="36"/>
  <c r="Q100" i="36"/>
  <c r="F100" i="36"/>
  <c r="J65" i="36"/>
  <c r="F65" i="36"/>
  <c r="E65" i="36"/>
  <c r="J13" i="36"/>
  <c r="J13" i="39"/>
  <c r="J109" i="36"/>
  <c r="J16" i="36"/>
  <c r="K130" i="36"/>
  <c r="T135" i="36"/>
  <c r="K134" i="36"/>
  <c r="N125" i="36"/>
  <c r="N133" i="36"/>
  <c r="N127" i="36"/>
  <c r="T126" i="36"/>
  <c r="T136" i="36"/>
  <c r="L133" i="36"/>
  <c r="S134" i="36"/>
  <c r="L125" i="36"/>
  <c r="L138" i="36"/>
  <c r="N136" i="36"/>
  <c r="K133" i="36"/>
  <c r="U134" i="36"/>
  <c r="T125" i="36"/>
  <c r="T127" i="36"/>
  <c r="S127" i="36"/>
  <c r="L126" i="36"/>
  <c r="S129" i="36"/>
  <c r="O134" i="36"/>
  <c r="S125" i="36"/>
  <c r="M135" i="36"/>
  <c r="J4" i="36"/>
  <c r="J4" i="39"/>
  <c r="I16" i="46"/>
  <c r="I17" i="46"/>
  <c r="H16" i="28"/>
  <c r="K122" i="36"/>
  <c r="B16" i="46"/>
  <c r="J31" i="47"/>
  <c r="F16" i="28"/>
  <c r="K116" i="36"/>
  <c r="J17" i="28"/>
  <c r="J16" i="46"/>
  <c r="J17" i="46"/>
  <c r="J35" i="47"/>
  <c r="N111" i="36"/>
  <c r="S120" i="36"/>
  <c r="M111" i="36"/>
  <c r="U114" i="36"/>
  <c r="G16" i="46"/>
  <c r="G17" i="28"/>
  <c r="L117" i="36"/>
  <c r="M114" i="36"/>
  <c r="U122" i="36"/>
  <c r="U121" i="36"/>
  <c r="T117" i="36"/>
  <c r="S112" i="36"/>
  <c r="S118" i="36"/>
  <c r="T118" i="36"/>
  <c r="U120" i="36"/>
  <c r="S117" i="36"/>
  <c r="I16" i="28"/>
  <c r="J34" i="47"/>
  <c r="S121" i="36"/>
  <c r="T121" i="36"/>
  <c r="L118" i="36"/>
  <c r="L123" i="36"/>
  <c r="J104" i="36"/>
  <c r="G27" i="47"/>
  <c r="U112" i="36"/>
  <c r="F17" i="46"/>
  <c r="J106" i="36"/>
  <c r="G29" i="47"/>
  <c r="D15" i="46"/>
  <c r="D17" i="46"/>
  <c r="D16" i="28"/>
  <c r="N131" i="36"/>
  <c r="U138" i="36"/>
  <c r="L112" i="36"/>
  <c r="M138" i="36"/>
  <c r="U105" i="36"/>
  <c r="T131" i="36"/>
  <c r="S131" i="36"/>
  <c r="J29" i="47"/>
  <c r="T113" i="36"/>
  <c r="F16" i="39"/>
  <c r="K16" i="39"/>
  <c r="Q16" i="39"/>
  <c r="J16" i="39"/>
  <c r="I16" i="39"/>
  <c r="H16" i="39"/>
  <c r="M16" i="39"/>
  <c r="O16" i="39"/>
  <c r="P16" i="39"/>
  <c r="I15" i="39"/>
  <c r="N15" i="39"/>
  <c r="O15" i="39"/>
  <c r="G15" i="39"/>
  <c r="E15" i="39"/>
  <c r="S116" i="36"/>
  <c r="T116" i="36"/>
  <c r="U131" i="36"/>
  <c r="U129" i="36"/>
  <c r="K127" i="36"/>
  <c r="O126" i="36"/>
  <c r="S109" i="36"/>
  <c r="L135" i="36"/>
  <c r="L110" i="36"/>
  <c r="H85" i="36"/>
  <c r="M85" i="36"/>
  <c r="E85" i="36"/>
  <c r="G85" i="36"/>
  <c r="L85" i="36"/>
  <c r="Q85" i="36"/>
  <c r="F85" i="36"/>
  <c r="I85" i="36"/>
  <c r="P85" i="36"/>
  <c r="T85" i="36"/>
  <c r="G53" i="36"/>
  <c r="Q53" i="36"/>
  <c r="I53" i="36"/>
  <c r="F53" i="36"/>
  <c r="P53" i="36"/>
  <c r="S53" i="36"/>
  <c r="J53" i="36"/>
  <c r="H53" i="36"/>
  <c r="E40" i="36"/>
  <c r="U40" i="36"/>
  <c r="H40" i="36"/>
  <c r="P40" i="36"/>
  <c r="I138" i="36"/>
  <c r="P138" i="36"/>
  <c r="F138" i="36"/>
  <c r="P132" i="36"/>
  <c r="S132" i="36"/>
  <c r="F132" i="36"/>
  <c r="Q132" i="36"/>
  <c r="E132" i="36"/>
  <c r="I132" i="36"/>
  <c r="N132" i="36"/>
  <c r="G132" i="36"/>
  <c r="J132" i="36"/>
  <c r="F128" i="36"/>
  <c r="K128" i="36"/>
  <c r="I128" i="36"/>
  <c r="G128" i="36"/>
  <c r="J128" i="36"/>
  <c r="P124" i="36"/>
  <c r="E124" i="36"/>
  <c r="I124" i="36"/>
  <c r="F124" i="36"/>
  <c r="P111" i="36"/>
  <c r="G111" i="36"/>
  <c r="E111" i="36"/>
  <c r="U111" i="36"/>
  <c r="H107" i="36"/>
  <c r="Q107" i="36"/>
  <c r="E107" i="36"/>
  <c r="P107" i="36"/>
  <c r="I107" i="36"/>
  <c r="G107" i="36"/>
  <c r="J107" i="36"/>
  <c r="T122" i="36"/>
  <c r="S122" i="36"/>
  <c r="M105" i="36"/>
  <c r="M118" i="36"/>
  <c r="U110" i="36"/>
  <c r="J34" i="36"/>
  <c r="I34" i="36"/>
  <c r="Q34" i="36"/>
  <c r="H34" i="36"/>
  <c r="M34" i="36"/>
  <c r="F34" i="36"/>
  <c r="G34" i="36"/>
  <c r="E34" i="36"/>
  <c r="G104" i="36"/>
  <c r="E104" i="36"/>
  <c r="I104" i="36"/>
  <c r="H104" i="36"/>
  <c r="Q104" i="36"/>
  <c r="P104" i="36"/>
  <c r="S104" i="36"/>
  <c r="F104" i="36"/>
  <c r="H100" i="36"/>
  <c r="I100" i="36"/>
  <c r="E100" i="36"/>
  <c r="G100" i="36"/>
  <c r="J100" i="36"/>
  <c r="E82" i="36"/>
  <c r="J82" i="36"/>
  <c r="G82" i="36"/>
  <c r="L82" i="36"/>
  <c r="I82" i="36"/>
  <c r="P82" i="36"/>
  <c r="T82" i="36"/>
  <c r="Q82" i="36"/>
  <c r="F82" i="36"/>
  <c r="H82" i="36"/>
  <c r="J21" i="36"/>
  <c r="F21" i="36"/>
  <c r="I21" i="36"/>
  <c r="P9" i="36"/>
  <c r="E9" i="36"/>
  <c r="U9" i="36"/>
  <c r="Q9" i="36"/>
  <c r="Q9" i="39"/>
  <c r="J6" i="36"/>
  <c r="Q6" i="36"/>
  <c r="Q6" i="39"/>
  <c r="P6" i="36"/>
  <c r="E6" i="36"/>
  <c r="J137" i="36"/>
  <c r="F137" i="36"/>
  <c r="I137" i="36"/>
  <c r="G137" i="36"/>
  <c r="Q137" i="36"/>
  <c r="G114" i="36"/>
  <c r="I114" i="36"/>
  <c r="N114" i="36"/>
  <c r="H110" i="36"/>
  <c r="I110" i="36"/>
  <c r="F84" i="36"/>
  <c r="E84" i="36"/>
  <c r="Q84" i="36"/>
  <c r="I84" i="36"/>
  <c r="E60" i="36"/>
  <c r="H60" i="36"/>
  <c r="P60" i="36"/>
  <c r="Q51" i="36"/>
  <c r="J51" i="36"/>
  <c r="E51" i="36"/>
  <c r="F51" i="36"/>
  <c r="J38" i="36"/>
  <c r="E38" i="36"/>
  <c r="J18" i="36"/>
  <c r="I18" i="36"/>
  <c r="F18" i="36"/>
  <c r="J66" i="36"/>
  <c r="F66" i="36"/>
  <c r="H66" i="36"/>
  <c r="F30" i="36"/>
  <c r="E24" i="36"/>
  <c r="F24" i="36"/>
  <c r="P119" i="36"/>
  <c r="H119" i="36"/>
  <c r="I119" i="36"/>
  <c r="J74" i="36"/>
  <c r="J32" i="36"/>
  <c r="F32" i="36"/>
  <c r="J23" i="36"/>
  <c r="G23" i="36"/>
  <c r="Q28" i="36"/>
  <c r="O122" i="36"/>
  <c r="T115" i="36"/>
  <c r="K107" i="36"/>
  <c r="O109" i="36"/>
  <c r="T104" i="36"/>
  <c r="L119" i="36"/>
  <c r="S123" i="36"/>
  <c r="T123" i="36"/>
  <c r="S115" i="36"/>
  <c r="K109" i="36"/>
  <c r="K118" i="36"/>
  <c r="L121" i="36"/>
  <c r="L116" i="36"/>
  <c r="O120" i="36"/>
  <c r="M106" i="36"/>
  <c r="L106" i="36"/>
  <c r="S111" i="36"/>
  <c r="T111" i="36"/>
  <c r="T124" i="36"/>
  <c r="S124" i="36"/>
  <c r="U132" i="36"/>
  <c r="O118" i="36"/>
  <c r="N119" i="36"/>
  <c r="L114" i="36"/>
  <c r="M107" i="36"/>
  <c r="S138" i="36"/>
  <c r="T138" i="36"/>
  <c r="U104" i="36"/>
  <c r="T107" i="36"/>
  <c r="S107" i="36"/>
  <c r="N124" i="36"/>
  <c r="L132" i="36"/>
  <c r="K132" i="36"/>
  <c r="M110" i="36"/>
  <c r="L137" i="36"/>
  <c r="L104" i="36"/>
  <c r="N128" i="36"/>
  <c r="O121" i="36"/>
  <c r="J54" i="36"/>
  <c r="I54" i="36"/>
  <c r="K21" i="41"/>
  <c r="F11" i="36"/>
  <c r="K11" i="36"/>
  <c r="K11" i="39"/>
  <c r="J72" i="36"/>
  <c r="P72" i="36"/>
  <c r="Q14" i="39"/>
  <c r="I14" i="39"/>
  <c r="N14" i="39"/>
  <c r="Q46" i="36"/>
  <c r="L111" i="36"/>
  <c r="U124" i="36"/>
  <c r="K138" i="36"/>
  <c r="O105" i="36"/>
  <c r="M119" i="36"/>
  <c r="K104" i="36"/>
  <c r="N104" i="36"/>
  <c r="L128" i="36"/>
  <c r="L129" i="36"/>
  <c r="T120" i="36"/>
  <c r="Q128" i="36"/>
  <c r="H128" i="36"/>
  <c r="E128" i="36"/>
  <c r="Q124" i="36"/>
  <c r="H124" i="36"/>
  <c r="G124" i="36"/>
  <c r="J124" i="36"/>
  <c r="M132" i="36"/>
  <c r="P128" i="36"/>
  <c r="U109" i="36"/>
  <c r="L136" i="36"/>
  <c r="O136" i="36"/>
  <c r="T114" i="36"/>
  <c r="S114" i="36"/>
  <c r="P52" i="36"/>
  <c r="F52" i="36"/>
  <c r="I52" i="36"/>
  <c r="J48" i="36"/>
  <c r="G48" i="36"/>
  <c r="H48" i="36"/>
  <c r="M48" i="36"/>
  <c r="O48" i="36"/>
  <c r="P48" i="36"/>
  <c r="E48" i="36"/>
  <c r="U48" i="36"/>
  <c r="I44" i="36"/>
  <c r="N44" i="36"/>
  <c r="E44" i="36"/>
  <c r="G44" i="36"/>
  <c r="E36" i="36"/>
  <c r="F36" i="36"/>
  <c r="G36" i="36"/>
  <c r="L36" i="36"/>
  <c r="N106" i="36"/>
  <c r="J15" i="36"/>
  <c r="F15" i="36"/>
  <c r="Q63" i="36"/>
  <c r="E63" i="36"/>
  <c r="G63" i="36"/>
  <c r="L63" i="36"/>
  <c r="J50" i="36"/>
  <c r="G50" i="36"/>
  <c r="L50" i="36"/>
  <c r="I50" i="36"/>
  <c r="J95" i="36"/>
  <c r="I95" i="36"/>
  <c r="N95" i="36"/>
  <c r="Q11" i="36"/>
  <c r="Q11" i="39"/>
  <c r="H11" i="36"/>
  <c r="Q97" i="36"/>
  <c r="H97" i="36"/>
  <c r="I97" i="36"/>
  <c r="M124" i="36"/>
  <c r="O129" i="36"/>
  <c r="S128" i="36"/>
  <c r="G2" i="49"/>
  <c r="E6" i="51"/>
  <c r="E121" i="49"/>
  <c r="G121" i="49"/>
  <c r="E122" i="49"/>
  <c r="E123" i="49"/>
  <c r="G122" i="49"/>
  <c r="G123" i="49"/>
  <c r="G112" i="25"/>
  <c r="G107" i="25"/>
  <c r="B18" i="28"/>
  <c r="B20" i="28"/>
  <c r="H109" i="25"/>
  <c r="D19" i="28"/>
  <c r="G111" i="25"/>
  <c r="F18" i="28"/>
  <c r="T75" i="36"/>
  <c r="N18" i="36"/>
  <c r="M94" i="36"/>
  <c r="S38" i="36"/>
  <c r="E9" i="39"/>
  <c r="U9" i="39"/>
  <c r="K14" i="36"/>
  <c r="K68" i="36"/>
  <c r="E11" i="39"/>
  <c r="U11" i="39"/>
  <c r="L60" i="36"/>
  <c r="S13" i="36"/>
  <c r="S22" i="36"/>
  <c r="K85" i="36"/>
  <c r="K10" i="36"/>
  <c r="K10" i="39"/>
  <c r="F11" i="39"/>
  <c r="K60" i="36"/>
  <c r="K57" i="36"/>
  <c r="S59" i="36"/>
  <c r="U27" i="36"/>
  <c r="S96" i="36"/>
  <c r="S74" i="36"/>
  <c r="S83" i="36"/>
  <c r="N48" i="36"/>
  <c r="N15" i="36"/>
  <c r="L71" i="36"/>
  <c r="L90" i="36"/>
  <c r="I18" i="28"/>
  <c r="I21" i="28"/>
  <c r="K7" i="36"/>
  <c r="K7" i="39"/>
  <c r="S61" i="36"/>
  <c r="S98" i="36"/>
  <c r="N55" i="36"/>
  <c r="U84" i="36"/>
  <c r="T79" i="36"/>
  <c r="T53" i="36"/>
  <c r="H13" i="39"/>
  <c r="J23" i="28"/>
  <c r="M77" i="36"/>
  <c r="K54" i="36"/>
  <c r="K12" i="36"/>
  <c r="K12" i="39"/>
  <c r="S64" i="36"/>
  <c r="T44" i="36"/>
  <c r="T88" i="36"/>
  <c r="K70" i="36"/>
  <c r="S51" i="36"/>
  <c r="M49" i="36"/>
  <c r="N58" i="36"/>
  <c r="L78" i="36"/>
  <c r="T91" i="36"/>
  <c r="L18" i="36"/>
  <c r="M80" i="36"/>
  <c r="L47" i="36"/>
  <c r="H45" i="42"/>
  <c r="I18" i="41"/>
  <c r="I17" i="34"/>
  <c r="U14" i="36"/>
  <c r="K77" i="36"/>
  <c r="U93" i="36"/>
  <c r="L46" i="36"/>
  <c r="O46" i="36"/>
  <c r="L4" i="36"/>
  <c r="L4" i="39"/>
  <c r="K81" i="36"/>
  <c r="K50" i="36"/>
  <c r="M53" i="36"/>
  <c r="U94" i="36"/>
  <c r="L84" i="36"/>
  <c r="J110" i="25"/>
  <c r="N27" i="36"/>
  <c r="L6" i="39"/>
  <c r="K18" i="36"/>
  <c r="U60" i="36"/>
  <c r="U6" i="36"/>
  <c r="T76" i="36"/>
  <c r="S76" i="36"/>
  <c r="M18" i="36"/>
  <c r="L52" i="36"/>
  <c r="S33" i="36"/>
  <c r="T33" i="36"/>
  <c r="M26" i="36"/>
  <c r="L30" i="36"/>
  <c r="U92" i="36"/>
  <c r="U41" i="36"/>
  <c r="M58" i="36"/>
  <c r="K9" i="36"/>
  <c r="K9" i="39"/>
  <c r="U13" i="36"/>
  <c r="E13" i="39"/>
  <c r="U13" i="39"/>
  <c r="S19" i="36"/>
  <c r="T19" i="36"/>
  <c r="K48" i="36"/>
  <c r="K91" i="36"/>
  <c r="K4" i="36"/>
  <c r="K4" i="39"/>
  <c r="F4" i="39"/>
  <c r="U56" i="36"/>
  <c r="M46" i="36"/>
  <c r="K74" i="36"/>
  <c r="T99" i="36"/>
  <c r="S99" i="36"/>
  <c r="S69" i="36"/>
  <c r="T69" i="36"/>
  <c r="T77" i="36"/>
  <c r="N59" i="36"/>
  <c r="N25" i="36"/>
  <c r="S35" i="36"/>
  <c r="T35" i="36"/>
  <c r="K88" i="36"/>
  <c r="N78" i="36"/>
  <c r="K95" i="36"/>
  <c r="H9" i="39"/>
  <c r="M9" i="36"/>
  <c r="M9" i="39"/>
  <c r="M12" i="36"/>
  <c r="M12" i="39"/>
  <c r="K22" i="36"/>
  <c r="S55" i="36"/>
  <c r="L35" i="36"/>
  <c r="K69" i="36"/>
  <c r="K62" i="36"/>
  <c r="M84" i="36"/>
  <c r="K35" i="36"/>
  <c r="P13" i="39"/>
  <c r="T13" i="39"/>
  <c r="T67" i="36"/>
  <c r="T98" i="36"/>
  <c r="S26" i="36"/>
  <c r="K8" i="36"/>
  <c r="K8" i="39"/>
  <c r="N6" i="36"/>
  <c r="N6" i="39"/>
  <c r="K100" i="36"/>
  <c r="H20" i="28"/>
  <c r="H21" i="28"/>
  <c r="H16" i="41"/>
  <c r="T87" i="36"/>
  <c r="J16" i="41"/>
  <c r="N82" i="36"/>
  <c r="M88" i="36"/>
  <c r="U76" i="36"/>
  <c r="T59" i="36"/>
  <c r="K39" i="36"/>
  <c r="T57" i="36"/>
  <c r="U15" i="36"/>
  <c r="M17" i="36"/>
  <c r="J113" i="25"/>
  <c r="U101" i="36"/>
  <c r="K103" i="36"/>
  <c r="S81" i="36"/>
  <c r="L101" i="36"/>
  <c r="T73" i="36"/>
  <c r="K63" i="36"/>
  <c r="T96" i="36"/>
  <c r="T61" i="36"/>
  <c r="U42" i="36"/>
  <c r="P5" i="39"/>
  <c r="T5" i="39"/>
  <c r="M83" i="36"/>
  <c r="K25" i="36"/>
  <c r="M24" i="36"/>
  <c r="S12" i="36"/>
  <c r="N51" i="36"/>
  <c r="L53" i="36"/>
  <c r="K65" i="36"/>
  <c r="M31" i="36"/>
  <c r="T45" i="36"/>
  <c r="S45" i="36"/>
  <c r="G7" i="39"/>
  <c r="M71" i="36"/>
  <c r="K5" i="36"/>
  <c r="K5" i="39"/>
  <c r="F5" i="39"/>
  <c r="N46" i="36"/>
  <c r="T68" i="36"/>
  <c r="S4" i="36"/>
  <c r="T4" i="36"/>
  <c r="M86" i="36"/>
  <c r="N93" i="36"/>
  <c r="M72" i="36"/>
  <c r="T64" i="36"/>
  <c r="N12" i="36"/>
  <c r="N12" i="39"/>
  <c r="U39" i="36"/>
  <c r="K56" i="36"/>
  <c r="N74" i="36"/>
  <c r="U47" i="36"/>
  <c r="T12" i="36"/>
  <c r="S85" i="36"/>
  <c r="S92" i="36"/>
  <c r="U35" i="36"/>
  <c r="L58" i="36"/>
  <c r="N62" i="36"/>
  <c r="L62" i="36"/>
  <c r="N9" i="36"/>
  <c r="N9" i="39"/>
  <c r="I9" i="39"/>
  <c r="T24" i="36"/>
  <c r="U31" i="36"/>
  <c r="T43" i="36"/>
  <c r="M39" i="36"/>
  <c r="H41" i="42"/>
  <c r="E18" i="41"/>
  <c r="E17" i="34"/>
  <c r="H38" i="42"/>
  <c r="B18" i="41"/>
  <c r="N57" i="36"/>
  <c r="T31" i="36"/>
  <c r="S31" i="36"/>
  <c r="S42" i="36"/>
  <c r="T42" i="36"/>
  <c r="L23" i="36"/>
  <c r="N37" i="36"/>
  <c r="S32" i="36"/>
  <c r="T32" i="36"/>
  <c r="N72" i="36"/>
  <c r="P8" i="39"/>
  <c r="S8" i="39"/>
  <c r="T8" i="36"/>
  <c r="S8" i="36"/>
  <c r="L91" i="36"/>
  <c r="S95" i="36"/>
  <c r="T95" i="36"/>
  <c r="I8" i="39"/>
  <c r="N8" i="36"/>
  <c r="N8" i="39"/>
  <c r="S65" i="36"/>
  <c r="T65" i="36"/>
  <c r="K23" i="36"/>
  <c r="T28" i="36"/>
  <c r="M76" i="36"/>
  <c r="O76" i="36"/>
  <c r="U22" i="36"/>
  <c r="S5" i="36"/>
  <c r="M87" i="36"/>
  <c r="T78" i="36"/>
  <c r="L98" i="36"/>
  <c r="H11" i="39"/>
  <c r="M11" i="36"/>
  <c r="M11" i="39"/>
  <c r="U63" i="36"/>
  <c r="L14" i="36"/>
  <c r="L31" i="36"/>
  <c r="L79" i="36"/>
  <c r="N60" i="36"/>
  <c r="H10" i="39"/>
  <c r="E4" i="39"/>
  <c r="U4" i="39"/>
  <c r="K52" i="36"/>
  <c r="U96" i="36"/>
  <c r="M47" i="36"/>
  <c r="T62" i="36"/>
  <c r="G10" i="39"/>
  <c r="L10" i="39"/>
  <c r="K17" i="36"/>
  <c r="M23" i="36"/>
  <c r="O23" i="36"/>
  <c r="T23" i="36"/>
  <c r="S23" i="36"/>
  <c r="N61" i="36"/>
  <c r="L93" i="36"/>
  <c r="M8" i="36"/>
  <c r="M8" i="39"/>
  <c r="H8" i="39"/>
  <c r="L26" i="36"/>
  <c r="H4" i="39"/>
  <c r="M4" i="36"/>
  <c r="K16" i="36"/>
  <c r="M38" i="36"/>
  <c r="S50" i="36"/>
  <c r="U98" i="36"/>
  <c r="U25" i="36"/>
  <c r="K83" i="36"/>
  <c r="K26" i="36"/>
  <c r="L28" i="36"/>
  <c r="O28" i="36"/>
  <c r="L12" i="36"/>
  <c r="L12" i="39"/>
  <c r="L68" i="36"/>
  <c r="L48" i="36"/>
  <c r="M60" i="36"/>
  <c r="L83" i="36"/>
  <c r="M103" i="36"/>
  <c r="U97" i="36"/>
  <c r="N30" i="36"/>
  <c r="U4" i="36"/>
  <c r="G9" i="39"/>
  <c r="M27" i="36"/>
  <c r="S14" i="36"/>
  <c r="T56" i="36"/>
  <c r="T37" i="36"/>
  <c r="K6" i="36"/>
  <c r="K6" i="39"/>
  <c r="K66" i="36"/>
  <c r="K41" i="36"/>
  <c r="S56" i="36"/>
  <c r="T29" i="36"/>
  <c r="N53" i="36"/>
  <c r="N47" i="36"/>
  <c r="S80" i="36"/>
  <c r="N66" i="36"/>
  <c r="T70" i="36"/>
  <c r="U32" i="36"/>
  <c r="L54" i="36"/>
  <c r="M59" i="36"/>
  <c r="M28" i="36"/>
  <c r="S9" i="36"/>
  <c r="U71" i="36"/>
  <c r="L66" i="36"/>
  <c r="M54" i="36"/>
  <c r="S46" i="36"/>
  <c r="T46" i="36"/>
  <c r="K33" i="36"/>
  <c r="U21" i="36"/>
  <c r="N41" i="36"/>
  <c r="U79" i="36"/>
  <c r="S40" i="36"/>
  <c r="T40" i="36"/>
  <c r="N35" i="36"/>
  <c r="K96" i="36"/>
  <c r="N87" i="36"/>
  <c r="L80" i="36"/>
  <c r="U17" i="36"/>
  <c r="T36" i="36"/>
  <c r="S36" i="36"/>
  <c r="L5" i="39"/>
  <c r="G5" i="39"/>
  <c r="L15" i="36"/>
  <c r="O15" i="36"/>
  <c r="M43" i="36"/>
  <c r="M15" i="36"/>
  <c r="K19" i="36"/>
  <c r="L19" i="36"/>
  <c r="K46" i="36"/>
  <c r="L33" i="36"/>
  <c r="M33" i="36"/>
  <c r="G11" i="39"/>
  <c r="S101" i="36"/>
  <c r="T101" i="36"/>
  <c r="L72" i="36"/>
  <c r="L86" i="36"/>
  <c r="O86" i="36"/>
  <c r="E8" i="39"/>
  <c r="U8" i="39"/>
  <c r="U8" i="36"/>
  <c r="U91" i="36"/>
  <c r="L95" i="36"/>
  <c r="U30" i="36"/>
  <c r="M56" i="36"/>
  <c r="N63" i="36"/>
  <c r="L8" i="36"/>
  <c r="O8" i="36"/>
  <c r="G8" i="39"/>
  <c r="U62" i="36"/>
  <c r="M75" i="36"/>
  <c r="N39" i="36"/>
  <c r="S39" i="36"/>
  <c r="U28" i="36"/>
  <c r="I13" i="39"/>
  <c r="M22" i="36"/>
  <c r="U43" i="36"/>
  <c r="S24" i="36"/>
  <c r="T52" i="36"/>
  <c r="S52" i="36"/>
  <c r="K21" i="36"/>
  <c r="L100" i="36"/>
  <c r="M100" i="36"/>
  <c r="U29" i="36"/>
  <c r="T90" i="36"/>
  <c r="S90" i="36"/>
  <c r="L87" i="36"/>
  <c r="K55" i="36"/>
  <c r="T89" i="36"/>
  <c r="E10" i="39"/>
  <c r="U10" i="39"/>
  <c r="U10" i="36"/>
  <c r="M32" i="36"/>
  <c r="P7" i="39"/>
  <c r="S7" i="39"/>
  <c r="S7" i="36"/>
  <c r="T7" i="36"/>
  <c r="M61" i="36"/>
  <c r="O61" i="36"/>
  <c r="P11" i="39"/>
  <c r="T11" i="39"/>
  <c r="S11" i="36"/>
  <c r="T11" i="36"/>
  <c r="L37" i="36"/>
  <c r="O37" i="36"/>
  <c r="T41" i="36"/>
  <c r="S41" i="36"/>
  <c r="K86" i="36"/>
  <c r="T86" i="36"/>
  <c r="T30" i="36"/>
  <c r="S30" i="36"/>
  <c r="M92" i="36"/>
  <c r="L94" i="36"/>
  <c r="O94" i="36"/>
  <c r="L69" i="36"/>
  <c r="U95" i="36"/>
  <c r="U20" i="36"/>
  <c r="K20" i="36"/>
  <c r="M79" i="36"/>
  <c r="L75" i="36"/>
  <c r="S100" i="36"/>
  <c r="T100" i="36"/>
  <c r="L39" i="36"/>
  <c r="K79" i="36"/>
  <c r="K59" i="36"/>
  <c r="S20" i="36"/>
  <c r="C19" i="28"/>
  <c r="C20" i="28"/>
  <c r="J108" i="25"/>
  <c r="M51" i="36"/>
  <c r="N23" i="36"/>
  <c r="G18" i="28"/>
  <c r="G20" i="28"/>
  <c r="K51" i="36"/>
  <c r="S102" i="36"/>
  <c r="O7" i="36"/>
  <c r="H7" i="39"/>
  <c r="U38" i="36"/>
  <c r="U85" i="36"/>
  <c r="S58" i="36"/>
  <c r="T66" i="36"/>
  <c r="S49" i="36"/>
  <c r="T49" i="36"/>
  <c r="K38" i="36"/>
  <c r="T25" i="36"/>
  <c r="M40" i="36"/>
  <c r="M36" i="36"/>
  <c r="L65" i="36"/>
  <c r="K47" i="36"/>
  <c r="U73" i="36"/>
  <c r="M52" i="36"/>
  <c r="M14" i="36"/>
  <c r="S21" i="36"/>
  <c r="T21" i="36"/>
  <c r="K36" i="36"/>
  <c r="U80" i="36"/>
  <c r="M5" i="36"/>
  <c r="H5" i="39"/>
  <c r="L38" i="36"/>
  <c r="O38" i="36"/>
  <c r="M64" i="36"/>
  <c r="M74" i="36"/>
  <c r="K37" i="36"/>
  <c r="L77" i="36"/>
  <c r="M69" i="36"/>
  <c r="U69" i="36"/>
  <c r="L64" i="36"/>
  <c r="N29" i="36"/>
  <c r="S54" i="36"/>
  <c r="M29" i="36"/>
  <c r="F13" i="39"/>
  <c r="K13" i="36"/>
  <c r="K13" i="39"/>
  <c r="K80" i="36"/>
  <c r="M102" i="36"/>
  <c r="O102" i="36"/>
  <c r="N75" i="36"/>
  <c r="S12" i="39"/>
  <c r="S97" i="36"/>
  <c r="S93" i="36"/>
  <c r="S94" i="36"/>
  <c r="T94" i="36"/>
  <c r="L27" i="36"/>
  <c r="K64" i="36"/>
  <c r="K32" i="36"/>
  <c r="N40" i="36"/>
  <c r="E12" i="39"/>
  <c r="U12" i="39"/>
  <c r="U12" i="36"/>
  <c r="U64" i="36"/>
  <c r="K40" i="36"/>
  <c r="J111" i="25"/>
  <c r="O90" i="36"/>
  <c r="O87" i="36"/>
  <c r="O47" i="36"/>
  <c r="F44" i="42"/>
  <c r="K44" i="42"/>
  <c r="O56" i="36"/>
  <c r="T8" i="39"/>
  <c r="M4" i="39"/>
  <c r="O60" i="36"/>
  <c r="M7" i="39"/>
  <c r="O7" i="39"/>
  <c r="L11" i="39"/>
  <c r="O33" i="36"/>
  <c r="T60" i="36"/>
  <c r="S60" i="36"/>
  <c r="L34" i="36"/>
  <c r="T17" i="36"/>
  <c r="M66" i="36"/>
  <c r="S6" i="36"/>
  <c r="P6" i="39"/>
  <c r="T6" i="36"/>
  <c r="M82" i="36"/>
  <c r="N103" i="36"/>
  <c r="N22" i="36"/>
  <c r="K76" i="36"/>
  <c r="T47" i="36"/>
  <c r="S47" i="36"/>
  <c r="U50" i="36"/>
  <c r="L43" i="36"/>
  <c r="S62" i="36"/>
  <c r="L32" i="36"/>
  <c r="M93" i="36"/>
  <c r="N17" i="36"/>
  <c r="S15" i="36"/>
  <c r="T15" i="36"/>
  <c r="K61" i="36"/>
  <c r="K93" i="36"/>
  <c r="L74" i="36"/>
  <c r="L92" i="36"/>
  <c r="T14" i="36"/>
  <c r="G45" i="42"/>
  <c r="G44" i="42"/>
  <c r="G41" i="42"/>
  <c r="H43" i="42"/>
  <c r="G18" i="41"/>
  <c r="G17" i="34"/>
  <c r="N101" i="36"/>
  <c r="N19" i="36"/>
  <c r="J11" i="36"/>
  <c r="J11" i="39"/>
  <c r="G109" i="25"/>
  <c r="T84" i="36"/>
  <c r="L41" i="36"/>
  <c r="T16" i="36"/>
  <c r="G38" i="42"/>
  <c r="N11" i="36"/>
  <c r="N34" i="36"/>
  <c r="U55" i="36"/>
  <c r="K90" i="36"/>
  <c r="K73" i="36"/>
  <c r="N36" i="36"/>
  <c r="M25" i="36"/>
  <c r="N49" i="36"/>
  <c r="L61" i="36"/>
  <c r="U46" i="36"/>
  <c r="M6" i="36"/>
  <c r="H6" i="39"/>
  <c r="K92" i="36"/>
  <c r="K72" i="36"/>
  <c r="U88" i="36"/>
  <c r="O27" i="36"/>
  <c r="O53" i="36"/>
  <c r="O29" i="36"/>
  <c r="O71" i="36"/>
  <c r="I23" i="28"/>
  <c r="I20" i="28"/>
  <c r="M45" i="36"/>
  <c r="G43" i="42"/>
  <c r="O59" i="36"/>
  <c r="O58" i="36"/>
  <c r="N84" i="36"/>
  <c r="U36" i="36"/>
  <c r="J6" i="39"/>
  <c r="N21" i="36"/>
  <c r="M81" i="36"/>
  <c r="K44" i="36"/>
  <c r="M78" i="36"/>
  <c r="M35" i="36"/>
  <c r="N80" i="36"/>
  <c r="P10" i="39"/>
  <c r="S10" i="39"/>
  <c r="S10" i="36"/>
  <c r="T10" i="36"/>
  <c r="L20" i="36"/>
  <c r="N43" i="36"/>
  <c r="K49" i="36"/>
  <c r="U54" i="36"/>
  <c r="K28" i="36"/>
  <c r="M95" i="36"/>
  <c r="M98" i="36"/>
  <c r="O98" i="36"/>
  <c r="T83" i="36"/>
  <c r="U26" i="36"/>
  <c r="U45" i="36"/>
  <c r="M20" i="36"/>
  <c r="U75" i="36"/>
  <c r="N91" i="36"/>
  <c r="L88" i="36"/>
  <c r="S71" i="36"/>
  <c r="T71" i="36"/>
  <c r="K42" i="36"/>
  <c r="L67" i="36"/>
  <c r="O67" i="36"/>
  <c r="N5" i="36"/>
  <c r="N5" i="39"/>
  <c r="I5" i="39"/>
  <c r="N86" i="36"/>
  <c r="M99" i="36"/>
  <c r="L99" i="36"/>
  <c r="E20" i="28"/>
  <c r="N26" i="36"/>
  <c r="S34" i="36"/>
  <c r="T34" i="36"/>
  <c r="T26" i="36"/>
  <c r="M91" i="36"/>
  <c r="N85" i="36"/>
  <c r="M42" i="36"/>
  <c r="T27" i="36"/>
  <c r="L16" i="36"/>
  <c r="O16" i="36"/>
  <c r="L25" i="36"/>
  <c r="S57" i="36"/>
  <c r="U100" i="36"/>
  <c r="L13" i="36"/>
  <c r="O13" i="36"/>
  <c r="G13" i="39"/>
  <c r="N99" i="36"/>
  <c r="T38" i="36"/>
  <c r="S91" i="36"/>
  <c r="N31" i="36"/>
  <c r="E7" i="39"/>
  <c r="U7" i="39"/>
  <c r="G39" i="42"/>
  <c r="C17" i="41"/>
  <c r="O101" i="36"/>
  <c r="O18" i="36"/>
  <c r="O39" i="36"/>
  <c r="O12" i="36"/>
  <c r="O5" i="36"/>
  <c r="M5" i="39"/>
  <c r="K15" i="36"/>
  <c r="S48" i="36"/>
  <c r="T48" i="36"/>
  <c r="U24" i="36"/>
  <c r="U82" i="36"/>
  <c r="K34" i="36"/>
  <c r="K58" i="36"/>
  <c r="K67" i="36"/>
  <c r="N92" i="36"/>
  <c r="K29" i="36"/>
  <c r="M73" i="36"/>
  <c r="U99" i="36"/>
  <c r="M19" i="36"/>
  <c r="U61" i="36"/>
  <c r="O40" i="36"/>
  <c r="O36" i="36"/>
  <c r="O85" i="36"/>
  <c r="L9" i="39"/>
  <c r="O9" i="36"/>
  <c r="O83" i="36"/>
  <c r="K102" i="36"/>
  <c r="K27" i="36"/>
  <c r="N77" i="36"/>
  <c r="O77" i="36"/>
  <c r="N79" i="36"/>
  <c r="K31" i="36"/>
  <c r="S18" i="36"/>
  <c r="T18" i="36"/>
  <c r="J112" i="25"/>
  <c r="S72" i="36"/>
  <c r="T72" i="36"/>
  <c r="K53" i="36"/>
  <c r="K71" i="36"/>
  <c r="T102" i="36"/>
  <c r="U78" i="36"/>
  <c r="N68" i="36"/>
  <c r="S5" i="39"/>
  <c r="N70" i="36"/>
  <c r="O70" i="36"/>
  <c r="N10" i="36"/>
  <c r="N10" i="39"/>
  <c r="U51" i="36"/>
  <c r="K84" i="36"/>
  <c r="E6" i="39"/>
  <c r="U6" i="39"/>
  <c r="S82" i="36"/>
  <c r="S103" i="36"/>
  <c r="T103" i="36"/>
  <c r="O89" i="36"/>
  <c r="S89" i="36"/>
  <c r="I7" i="39"/>
  <c r="H46" i="42"/>
  <c r="J18" i="41"/>
  <c r="H40" i="42"/>
  <c r="D18" i="41"/>
  <c r="D17" i="34"/>
  <c r="H44" i="42"/>
  <c r="J44" i="42"/>
  <c r="G46" i="42"/>
  <c r="N42" i="36"/>
  <c r="M62" i="36"/>
  <c r="M97" i="36"/>
  <c r="M55" i="36"/>
  <c r="H39" i="42"/>
  <c r="C18" i="41"/>
  <c r="C19" i="41"/>
  <c r="H42" i="42"/>
  <c r="F18" i="41"/>
  <c r="F17" i="34"/>
  <c r="G40" i="42"/>
  <c r="G42" i="42"/>
  <c r="J42" i="42"/>
  <c r="J20" i="28"/>
  <c r="K19" i="28"/>
  <c r="J17" i="34"/>
  <c r="H116" i="25"/>
  <c r="J115" i="25"/>
  <c r="L13" i="39"/>
  <c r="O13" i="39"/>
  <c r="O31" i="36"/>
  <c r="O43" i="36"/>
  <c r="O91" i="36"/>
  <c r="O26" i="36"/>
  <c r="O81" i="36"/>
  <c r="I17" i="41"/>
  <c r="I19" i="41"/>
  <c r="J45" i="42"/>
  <c r="O93" i="36"/>
  <c r="O22" i="36"/>
  <c r="O25" i="36"/>
  <c r="O45" i="36"/>
  <c r="M6" i="39"/>
  <c r="O6" i="39"/>
  <c r="O6" i="36"/>
  <c r="O34" i="36"/>
  <c r="G17" i="41"/>
  <c r="G19" i="41"/>
  <c r="O49" i="36"/>
  <c r="N11" i="39"/>
  <c r="O11" i="36"/>
  <c r="O88" i="36"/>
  <c r="O41" i="36"/>
  <c r="E17" i="41"/>
  <c r="E19" i="41"/>
  <c r="J41" i="42"/>
  <c r="O74" i="36"/>
  <c r="O17" i="36"/>
  <c r="O20" i="36"/>
  <c r="O21" i="36"/>
  <c r="B17" i="41"/>
  <c r="B19" i="41"/>
  <c r="J38" i="42"/>
  <c r="J109" i="25"/>
  <c r="D18" i="28"/>
  <c r="D21" i="28"/>
  <c r="F40" i="42"/>
  <c r="K40" i="42"/>
  <c r="O32" i="36"/>
  <c r="O82" i="36"/>
  <c r="G47" i="42"/>
  <c r="D17" i="41"/>
  <c r="D19" i="41"/>
  <c r="J40" i="42"/>
  <c r="J17" i="41"/>
  <c r="J46" i="42"/>
  <c r="K46" i="42"/>
  <c r="O19" i="36"/>
  <c r="F17" i="41"/>
  <c r="F19" i="41"/>
  <c r="O42" i="36"/>
  <c r="O79" i="36"/>
  <c r="O92" i="36"/>
  <c r="O68" i="36"/>
  <c r="O73" i="36"/>
  <c r="J19" i="41"/>
  <c r="J20" i="41"/>
  <c r="J22" i="41"/>
  <c r="J15" i="39"/>
  <c r="O99" i="36"/>
  <c r="H17" i="41"/>
  <c r="O65" i="36"/>
  <c r="T128" i="36"/>
  <c r="U128" i="36"/>
  <c r="F45" i="42"/>
  <c r="K45" i="42"/>
  <c r="I16" i="41"/>
  <c r="I20" i="41"/>
  <c r="I22" i="41"/>
  <c r="L124" i="36"/>
  <c r="B15" i="46"/>
  <c r="B16" i="28"/>
  <c r="J27" i="47"/>
  <c r="N54" i="36"/>
  <c r="O111" i="36"/>
  <c r="T132" i="36"/>
  <c r="K30" i="36"/>
  <c r="O119" i="36"/>
  <c r="K137" i="36"/>
  <c r="T119" i="36"/>
  <c r="M104" i="36"/>
  <c r="G36" i="47"/>
  <c r="S119" i="36"/>
  <c r="O123" i="36"/>
  <c r="U81" i="36"/>
  <c r="L108" i="36"/>
  <c r="U116" i="36"/>
  <c r="S130" i="36"/>
  <c r="C16" i="28"/>
  <c r="C21" i="28"/>
  <c r="C15" i="46"/>
  <c r="E5" i="39"/>
  <c r="U5" i="39"/>
  <c r="J70" i="36"/>
  <c r="J46" i="36"/>
  <c r="J86" i="36"/>
  <c r="I116" i="36"/>
  <c r="N116" i="36"/>
  <c r="H116" i="36"/>
  <c r="O104" i="36"/>
  <c r="B17" i="46"/>
  <c r="O108" i="36"/>
  <c r="G109" i="38"/>
  <c r="D23" i="34"/>
  <c r="J112" i="38"/>
  <c r="J113" i="38"/>
  <c r="J110" i="38"/>
  <c r="J111" i="38"/>
  <c r="J14" i="39"/>
  <c r="J115" i="38"/>
  <c r="H109" i="38"/>
  <c r="H116" i="38"/>
  <c r="T15" i="39"/>
  <c r="J16" i="43"/>
  <c r="J108" i="38"/>
  <c r="J107" i="38"/>
  <c r="S14" i="39"/>
  <c r="G45" i="44"/>
  <c r="I19" i="43"/>
  <c r="G43" i="44"/>
  <c r="G19" i="43"/>
  <c r="H39" i="44"/>
  <c r="J39" i="44"/>
  <c r="C20" i="43"/>
  <c r="C21" i="43"/>
  <c r="G38" i="44"/>
  <c r="B19" i="43"/>
  <c r="H42" i="44"/>
  <c r="F20" i="43"/>
  <c r="G39" i="44"/>
  <c r="G41" i="44"/>
  <c r="H40" i="44"/>
  <c r="D20" i="43"/>
  <c r="D21" i="43"/>
  <c r="G40" i="44"/>
  <c r="D19" i="43"/>
  <c r="G44" i="44"/>
  <c r="J44" i="44"/>
  <c r="H19" i="43"/>
  <c r="H45" i="44"/>
  <c r="I20" i="43"/>
  <c r="B23" i="34"/>
  <c r="H38" i="44"/>
  <c r="H47" i="44"/>
  <c r="H46" i="44"/>
  <c r="J20" i="43"/>
  <c r="F23" i="34"/>
  <c r="G42" i="44"/>
  <c r="J42" i="44"/>
  <c r="H44" i="44"/>
  <c r="H20" i="43"/>
  <c r="G46" i="44"/>
  <c r="J114" i="38"/>
  <c r="H41" i="44"/>
  <c r="E20" i="43"/>
  <c r="J18" i="43"/>
  <c r="F44" i="44"/>
  <c r="K44" i="44"/>
  <c r="H16" i="43"/>
  <c r="H18" i="43"/>
  <c r="F17" i="43"/>
  <c r="F39" i="44"/>
  <c r="K39" i="44"/>
  <c r="C16" i="43"/>
  <c r="C18" i="43"/>
  <c r="E17" i="43"/>
  <c r="G17" i="43"/>
  <c r="I16" i="43"/>
  <c r="F45" i="44"/>
  <c r="K45" i="44"/>
  <c r="G16" i="43"/>
  <c r="G18" i="43"/>
  <c r="E16" i="43"/>
  <c r="F46" i="44"/>
  <c r="B17" i="43"/>
  <c r="S16" i="39"/>
  <c r="T16" i="39"/>
  <c r="O14" i="39"/>
  <c r="C19" i="43"/>
  <c r="H43" i="44"/>
  <c r="J43" i="44"/>
  <c r="D16" i="43"/>
  <c r="D22" i="43"/>
  <c r="F40" i="44"/>
  <c r="K40" i="44"/>
  <c r="J40" i="44"/>
  <c r="G116" i="38"/>
  <c r="I21" i="43"/>
  <c r="J109" i="38"/>
  <c r="J45" i="44"/>
  <c r="F19" i="43"/>
  <c r="J38" i="44"/>
  <c r="K43" i="44"/>
  <c r="F42" i="44"/>
  <c r="K42" i="44"/>
  <c r="F16" i="43"/>
  <c r="F18" i="43"/>
  <c r="E18" i="43"/>
  <c r="I18" i="43"/>
  <c r="I22" i="43"/>
  <c r="G20" i="43"/>
  <c r="C22" i="43"/>
  <c r="T10" i="39"/>
  <c r="T4" i="39"/>
  <c r="S13" i="39"/>
  <c r="S11" i="39"/>
  <c r="T7" i="39"/>
  <c r="T6" i="39"/>
  <c r="S6" i="39"/>
  <c r="O12" i="39"/>
  <c r="O9" i="39"/>
  <c r="O11" i="39"/>
  <c r="F20" i="51"/>
  <c r="J116" i="38"/>
  <c r="F21" i="43"/>
  <c r="F22" i="43"/>
  <c r="J19" i="43"/>
  <c r="J46" i="44"/>
  <c r="K46" i="44"/>
  <c r="G21" i="43"/>
  <c r="G22" i="43"/>
  <c r="O54" i="36"/>
  <c r="O124" i="36"/>
  <c r="C23" i="28"/>
  <c r="F39" i="42"/>
  <c r="K39" i="42"/>
  <c r="C16" i="41"/>
  <c r="C20" i="41"/>
  <c r="K41" i="44"/>
  <c r="G47" i="44"/>
  <c r="J41" i="44"/>
  <c r="J47" i="44"/>
  <c r="E19" i="43"/>
  <c r="K19" i="43"/>
  <c r="K23" i="34"/>
  <c r="F38" i="44"/>
  <c r="B16" i="43"/>
  <c r="H22" i="43"/>
  <c r="H21" i="43"/>
  <c r="O106" i="36"/>
  <c r="N110" i="36"/>
  <c r="B20" i="43"/>
  <c r="J16" i="34"/>
  <c r="J18" i="34"/>
  <c r="O10" i="36"/>
  <c r="O66" i="36"/>
  <c r="H20" i="41"/>
  <c r="N97" i="36"/>
  <c r="U44" i="36"/>
  <c r="U107" i="36"/>
  <c r="K124" i="36"/>
  <c r="L51" i="36"/>
  <c r="M115" i="36"/>
  <c r="L24" i="36"/>
  <c r="O80" i="36"/>
  <c r="D24" i="34"/>
  <c r="N138" i="36"/>
  <c r="D23" i="28"/>
  <c r="K18" i="28"/>
  <c r="H47" i="42"/>
  <c r="J43" i="42"/>
  <c r="O69" i="36"/>
  <c r="O5" i="39"/>
  <c r="O10" i="39"/>
  <c r="K87" i="36"/>
  <c r="H18" i="41"/>
  <c r="O55" i="36"/>
  <c r="J39" i="42"/>
  <c r="J47" i="42"/>
  <c r="O103" i="36"/>
  <c r="O35" i="36"/>
  <c r="G116" i="25"/>
  <c r="O95" i="36"/>
  <c r="O63" i="36"/>
  <c r="O30" i="36"/>
  <c r="O78" i="36"/>
  <c r="N100" i="36"/>
  <c r="U119" i="36"/>
  <c r="F2" i="51"/>
  <c r="F21" i="51"/>
  <c r="K17" i="41"/>
  <c r="I16" i="34"/>
  <c r="I18" i="34"/>
  <c r="J107" i="25"/>
  <c r="J116" i="25"/>
  <c r="D20" i="28"/>
  <c r="K20" i="28"/>
  <c r="M128" i="36"/>
  <c r="K82" i="36"/>
  <c r="U65" i="36"/>
  <c r="O112" i="36"/>
  <c r="M116" i="36"/>
  <c r="B21" i="28"/>
  <c r="D16" i="41"/>
  <c r="D20" i="41"/>
  <c r="O84" i="36"/>
  <c r="K18" i="41"/>
  <c r="B17" i="34"/>
  <c r="L149" i="36"/>
  <c r="I20" i="34"/>
  <c r="F21" i="28"/>
  <c r="F20" i="28"/>
  <c r="P9" i="39"/>
  <c r="T9" i="36"/>
  <c r="L147" i="36"/>
  <c r="G20" i="34"/>
  <c r="O132" i="36"/>
  <c r="O135" i="36"/>
  <c r="O97" i="36"/>
  <c r="O64" i="36"/>
  <c r="O14" i="36"/>
  <c r="O75" i="36"/>
  <c r="O62" i="36"/>
  <c r="M96" i="36"/>
  <c r="L131" i="36"/>
  <c r="O125" i="36"/>
  <c r="C16" i="46"/>
  <c r="C17" i="34"/>
  <c r="C17" i="28"/>
  <c r="K17" i="28"/>
  <c r="O72" i="36"/>
  <c r="K24" i="36"/>
  <c r="N50" i="36"/>
  <c r="N137" i="36"/>
  <c r="O110" i="36"/>
  <c r="O133" i="36"/>
  <c r="G15" i="46"/>
  <c r="G17" i="46"/>
  <c r="G16" i="28"/>
  <c r="G21" i="28"/>
  <c r="J32" i="47"/>
  <c r="O57" i="36"/>
  <c r="L107" i="36"/>
  <c r="L8" i="39"/>
  <c r="O8" i="39"/>
  <c r="N52" i="36"/>
  <c r="H23" i="28"/>
  <c r="O114" i="36"/>
  <c r="L127" i="36"/>
  <c r="T133" i="36"/>
  <c r="S133" i="36"/>
  <c r="L44" i="36"/>
  <c r="N107" i="36"/>
  <c r="L113" i="36"/>
  <c r="U34" i="36"/>
  <c r="O117" i="36"/>
  <c r="H36" i="47"/>
  <c r="M130" i="36"/>
  <c r="S108" i="36"/>
  <c r="E16" i="28"/>
  <c r="E21" i="28"/>
  <c r="J33" i="47"/>
  <c r="H15" i="46"/>
  <c r="H17" i="46"/>
  <c r="N113" i="36"/>
  <c r="E15" i="46"/>
  <c r="J28" i="47"/>
  <c r="J36" i="47"/>
  <c r="T63" i="36"/>
  <c r="S63" i="36"/>
  <c r="T105" i="36"/>
  <c r="N4" i="36"/>
  <c r="E83" i="36"/>
  <c r="M24" i="39"/>
  <c r="O130" i="36"/>
  <c r="O113" i="36"/>
  <c r="U83" i="36"/>
  <c r="G143" i="36"/>
  <c r="H145" i="36"/>
  <c r="K149" i="36"/>
  <c r="G142" i="36"/>
  <c r="H149" i="36"/>
  <c r="G149" i="36"/>
  <c r="J149" i="36"/>
  <c r="L146" i="36"/>
  <c r="F20" i="34"/>
  <c r="G150" i="36"/>
  <c r="G148" i="36"/>
  <c r="H142" i="36"/>
  <c r="H148" i="36"/>
  <c r="L145" i="36"/>
  <c r="E20" i="34"/>
  <c r="L142" i="36"/>
  <c r="K145" i="36"/>
  <c r="G146" i="36"/>
  <c r="L150" i="36"/>
  <c r="J20" i="34"/>
  <c r="L143" i="36"/>
  <c r="C20" i="34"/>
  <c r="K143" i="36"/>
  <c r="H150" i="36"/>
  <c r="K142" i="36"/>
  <c r="G147" i="36"/>
  <c r="L148" i="36"/>
  <c r="H20" i="34"/>
  <c r="H143" i="36"/>
  <c r="K147" i="36"/>
  <c r="C17" i="46"/>
  <c r="L144" i="36"/>
  <c r="D20" i="34"/>
  <c r="O116" i="36"/>
  <c r="E17" i="46"/>
  <c r="K15" i="46"/>
  <c r="K17" i="46"/>
  <c r="O52" i="36"/>
  <c r="O137" i="36"/>
  <c r="O24" i="36"/>
  <c r="O44" i="36"/>
  <c r="G23" i="28"/>
  <c r="G16" i="41"/>
  <c r="G20" i="41"/>
  <c r="F43" i="42"/>
  <c r="K43" i="42"/>
  <c r="O131" i="36"/>
  <c r="D22" i="41"/>
  <c r="D16" i="34"/>
  <c r="D18" i="34"/>
  <c r="L22" i="39"/>
  <c r="M27" i="39"/>
  <c r="O50" i="36"/>
  <c r="M23" i="39"/>
  <c r="O138" i="36"/>
  <c r="K27" i="39"/>
  <c r="F41" i="42"/>
  <c r="K41" i="42"/>
  <c r="E23" i="28"/>
  <c r="E16" i="41"/>
  <c r="E20" i="41"/>
  <c r="K21" i="28"/>
  <c r="K16" i="41"/>
  <c r="B16" i="41"/>
  <c r="B20" i="41"/>
  <c r="F38" i="42"/>
  <c r="B23" i="28"/>
  <c r="D17" i="43"/>
  <c r="K24" i="34"/>
  <c r="O115" i="36"/>
  <c r="K146" i="36"/>
  <c r="K22" i="39"/>
  <c r="G144" i="36"/>
  <c r="H22" i="41"/>
  <c r="H16" i="34"/>
  <c r="K144" i="36"/>
  <c r="E22" i="43"/>
  <c r="E21" i="43"/>
  <c r="C22" i="41"/>
  <c r="C16" i="34"/>
  <c r="C18" i="34"/>
  <c r="O107" i="36"/>
  <c r="O96" i="36"/>
  <c r="S9" i="39"/>
  <c r="T9" i="39"/>
  <c r="L25" i="39"/>
  <c r="H144" i="36"/>
  <c r="K23" i="39"/>
  <c r="L20" i="39"/>
  <c r="O51" i="36"/>
  <c r="K16" i="28"/>
  <c r="O128" i="36"/>
  <c r="O100" i="36"/>
  <c r="H19" i="41"/>
  <c r="K19" i="41"/>
  <c r="H17" i="34"/>
  <c r="K17" i="34"/>
  <c r="K24" i="39"/>
  <c r="H146" i="36"/>
  <c r="N4" i="39"/>
  <c r="O4" i="39"/>
  <c r="O4" i="36"/>
  <c r="K150" i="36"/>
  <c r="F22" i="51"/>
  <c r="L28" i="39"/>
  <c r="M25" i="39"/>
  <c r="K25" i="39"/>
  <c r="K16" i="46"/>
  <c r="G145" i="36"/>
  <c r="J145" i="36"/>
  <c r="K20" i="43"/>
  <c r="B21" i="43"/>
  <c r="K16" i="43"/>
  <c r="B22" i="43"/>
  <c r="K22" i="43"/>
  <c r="B18" i="43"/>
  <c r="O127" i="36"/>
  <c r="F16" i="41"/>
  <c r="F20" i="41"/>
  <c r="F23" i="28"/>
  <c r="F42" i="42"/>
  <c r="K42" i="42"/>
  <c r="K148" i="36"/>
  <c r="H147" i="36"/>
  <c r="M21" i="39"/>
  <c r="K38" i="44"/>
  <c r="K47" i="44"/>
  <c r="F47" i="44"/>
  <c r="J22" i="43"/>
  <c r="J21" i="43"/>
  <c r="I16" i="53"/>
  <c r="E19" i="34"/>
  <c r="N145" i="36"/>
  <c r="P149" i="36"/>
  <c r="J144" i="36"/>
  <c r="P144" i="36"/>
  <c r="K23" i="28"/>
  <c r="J147" i="36"/>
  <c r="L151" i="36"/>
  <c r="B20" i="34"/>
  <c r="K20" i="34"/>
  <c r="N148" i="36"/>
  <c r="H19" i="34"/>
  <c r="E16" i="53"/>
  <c r="N22" i="39"/>
  <c r="D16" i="53"/>
  <c r="K38" i="42"/>
  <c r="K47" i="42"/>
  <c r="F47" i="42"/>
  <c r="N142" i="36"/>
  <c r="B19" i="34"/>
  <c r="K151" i="36"/>
  <c r="G151" i="36"/>
  <c r="J142" i="36"/>
  <c r="N149" i="36"/>
  <c r="I19" i="34"/>
  <c r="F19" i="34"/>
  <c r="N146" i="36"/>
  <c r="K20" i="41"/>
  <c r="B22" i="41"/>
  <c r="B16" i="34"/>
  <c r="K28" i="39"/>
  <c r="M28" i="39"/>
  <c r="C19" i="34"/>
  <c r="N143" i="36"/>
  <c r="H151" i="36"/>
  <c r="P145" i="36"/>
  <c r="J148" i="36"/>
  <c r="P148" i="36"/>
  <c r="J143" i="36"/>
  <c r="J19" i="34"/>
  <c r="N150" i="36"/>
  <c r="F16" i="34"/>
  <c r="F18" i="34"/>
  <c r="F22" i="41"/>
  <c r="F16" i="53"/>
  <c r="G22" i="41"/>
  <c r="G16" i="34"/>
  <c r="G18" i="34"/>
  <c r="N147" i="36"/>
  <c r="G19" i="34"/>
  <c r="J150" i="36"/>
  <c r="P150" i="36"/>
  <c r="K21" i="43"/>
  <c r="E16" i="34"/>
  <c r="E18" i="34"/>
  <c r="E22" i="41"/>
  <c r="D19" i="34"/>
  <c r="N144" i="36"/>
  <c r="N25" i="39"/>
  <c r="G16" i="53"/>
  <c r="H18" i="34"/>
  <c r="D18" i="43"/>
  <c r="K18" i="43"/>
  <c r="K17" i="43"/>
  <c r="J146" i="36"/>
  <c r="P146" i="36"/>
  <c r="L23" i="39"/>
  <c r="N23" i="39"/>
  <c r="K21" i="39"/>
  <c r="L21" i="39"/>
  <c r="K20" i="39"/>
  <c r="L27" i="39"/>
  <c r="N27" i="39"/>
  <c r="M26" i="39"/>
  <c r="K26" i="39"/>
  <c r="L26" i="39"/>
  <c r="M20" i="39"/>
  <c r="L24" i="39"/>
  <c r="N24" i="39"/>
  <c r="M22" i="39"/>
  <c r="L29" i="39"/>
  <c r="N26" i="39"/>
  <c r="H16" i="53"/>
  <c r="K19" i="34"/>
  <c r="B23" i="43"/>
  <c r="B21" i="34"/>
  <c r="B26" i="34"/>
  <c r="N151" i="36"/>
  <c r="F26" i="34"/>
  <c r="F21" i="34"/>
  <c r="F23" i="43"/>
  <c r="H21" i="34"/>
  <c r="H22" i="34"/>
  <c r="H25" i="34"/>
  <c r="H26" i="34"/>
  <c r="H23" i="43"/>
  <c r="N20" i="39"/>
  <c r="K29" i="39"/>
  <c r="B16" i="53"/>
  <c r="F22" i="34"/>
  <c r="F25" i="34"/>
  <c r="C21" i="34"/>
  <c r="C22" i="34"/>
  <c r="C25" i="34"/>
  <c r="C23" i="43"/>
  <c r="C26" i="34"/>
  <c r="I26" i="34"/>
  <c r="I23" i="43"/>
  <c r="I21" i="34"/>
  <c r="I22" i="34"/>
  <c r="I25" i="34"/>
  <c r="G21" i="34"/>
  <c r="G26" i="34"/>
  <c r="G23" i="43"/>
  <c r="E21" i="34"/>
  <c r="E22" i="34"/>
  <c r="E25" i="34"/>
  <c r="E26" i="34"/>
  <c r="E23" i="43"/>
  <c r="C16" i="53"/>
  <c r="N21" i="39"/>
  <c r="J26" i="34"/>
  <c r="J23" i="43"/>
  <c r="J21" i="34"/>
  <c r="J22" i="34"/>
  <c r="J25" i="34"/>
  <c r="J16" i="53"/>
  <c r="N28" i="39"/>
  <c r="J151" i="36"/>
  <c r="P142" i="36"/>
  <c r="G22" i="34"/>
  <c r="G25" i="34"/>
  <c r="P143" i="36"/>
  <c r="K16" i="34"/>
  <c r="D14" i="34"/>
  <c r="B18" i="34"/>
  <c r="D23" i="43"/>
  <c r="D21" i="34"/>
  <c r="D22" i="34"/>
  <c r="D25" i="34"/>
  <c r="D26" i="34"/>
  <c r="K22" i="41"/>
  <c r="P147" i="36"/>
  <c r="K16" i="53"/>
  <c r="D14" i="53"/>
  <c r="P151" i="36"/>
  <c r="N29" i="39"/>
  <c r="K26" i="34"/>
  <c r="K23" i="43"/>
  <c r="D14" i="43"/>
  <c r="K21" i="34"/>
  <c r="B22" i="34"/>
  <c r="K18"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<sst xmlns="http://schemas.openxmlformats.org/spreadsheetml/2006/main" count="800" uniqueCount="326">
  <si>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</si>
  <si>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</si>
  <si>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</si>
  <si>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</si>
  <si>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</si>
  <si>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</si>
  <si>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</si>
  <si>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</si>
  <si>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</si>
  <si>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</si>
  <si>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</si>
  <si>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</si>
  <si>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</si>
  <si>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</si>
  <si>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</si>
  <si>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</si>
  <si>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</si>
  <si>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</si>
  <si>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</si>
  <si>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</si>
  <si>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</si>
  <si>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</si>
  <si>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</si>
  <si>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</si>
  <si>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</si>
  <si>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</si>
  <si>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</si>
  <si>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</si>
  <si>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</si>
  <si>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</si>
  <si>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</si>
  <si>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</si>
  <si>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</si>
  <si>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</si>
  <si>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</si>
  <si>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</si>
  <si>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</si>
  <si>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</si>
  <si>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</si>
  <si>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</si>
  <si>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</si>
  <si>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</si>
  <si>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</si>
  <si>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</si>
  <si>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</si>
  <si>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</si>
  <si>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</si>
  <si>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</si>
  <si>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</si>
  <si>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</si>
  <si>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</si>
  <si>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</si>
  <si>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</si>
  <si>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</si>
  <si>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</si>
  <si>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</si>
  <si>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</si>
  <si>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</si>
  <si>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</si>
  <si>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</si>
  <si>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</si>
  <si>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</si>
  <si>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</si>
  <si>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</si>
  <si>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</si>
  <si>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</si>
  <si>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</si>
  <si>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</si>
  <si>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</si>
  <si>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</si>
  <si>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</si>
  <si>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</si>
  <si>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</si>
  <si>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</si>
  <si>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</si>
  <si>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</si>
  <si>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</si>
  <si>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</si>
  <si>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</si>
  <si>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</si>
  <si>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</si>
  <si>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</si>
  <si>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</si>
  <si>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</si>
  <si>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</si>
  <si>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</si>
  <si>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</si>
  <si>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</si>
  <si>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</si>
  <si>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</si>
  <si>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</si>
  <si>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</si>
  <si>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</si>
  <si>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</si>
  <si>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</si>
  <si>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</si>
  <si>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</si>
  <si>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</si>
  <si>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</si>
  <si>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</si>
  <si>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</si>
  <si>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</si>
  <si>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</si>
  <si>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</si>
  <si>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</si>
  <si>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</si>
  <si>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</si>
  <si>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</si>
  <si>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</si>
  <si>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</si>
  <si>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</si>
  <si>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</si>
  <si>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</si>
  <si>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</si>
  <si>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</si>
  <si>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</si>
  <si>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</si>
  <si>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</si>
  <si>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</si>
  <si>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</si>
  <si>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</si>
  <si>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</si>
  <si>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</si>
  <si>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</si>
  <si>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</si>
  <si>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</si>
  <si>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</si>
  <si>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</si>
  <si>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</si>
  <si>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</si>
  <si>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</si>
  <si>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</si>
  <si>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</si>
  <si>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</si>
  <si>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</si>
  <si>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</si>
  <si>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</si>
  <si>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</si>
  <si>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</si>
  <si>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</si>
  <si>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</si>
  <si>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</si>
  <si>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</si>
  <si>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</si>
  <si>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</si>
  <si>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</si>
  <si>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</si>
  <si>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</si>
  <si>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</si>
  <si>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</si>
  <si>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</si>
  <si>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</si>
  <si>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</si>
  <si>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</si>
  <si>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</si>
  <si>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</si>
  <si>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</si>
  <si>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</si>
  <si>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</si>
  <si>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</si>
  <si>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</si>
  <si>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</si>
  <si>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</si>
  <si>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</si>
  <si>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</si>
  <si>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</si>
  <si>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</si>
  <si>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</si>
  <si>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</si>
  <si>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</si>
  <si>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</si>
  <si>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</si>
  <si>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</si>
  <si>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</si>
  <si>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</si>
  <si>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</si>
  <si>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</si>
  <si>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</si>
  <si>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</si>
  <si>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</si>
  <si>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</si>
  <si>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</si>
  <si>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</si>
  <si>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</si>
  <si>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</si>
  <si>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</si>
  <si>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</si>
  <si>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</si>
  <si>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</si>
  <si>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</si>
  <si>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</si>
  <si>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</si>
  <si>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</si>
  <si>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</si>
  <si>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</si>
  <si>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</si>
  <si>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</si>
  <si>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</si>
  <si>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</si>
  <si>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</si>
  <si>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</si>
  <si>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</si>
  <si>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</si>
  <si>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</si>
  <si>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</si>
  <si>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</si>
  <si>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</si>
  <si>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</si>
  <si>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</si>
  <si>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</si>
  <si>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</si>
  <si>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</si>
  <si>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</si>
  <si>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</si>
  <si>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</si>
  <si>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</si>
  <si>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</si>
  <si>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</si>
  <si>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</si>
  <si>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</si>
  <si>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</si>
  <si>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</si>
  <si>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</si>
  <si>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</si>
  <si>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</si>
  <si>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</si>
  <si>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</si>
  <si>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</si>
  <si>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</si>
  <si>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</si>
  <si>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</si>
  <si>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</si>
  <si>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</si>
  <si>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</si>
  <si>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</si>
  <si>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</si>
  <si>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</si>
  <si>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</si>
  <si>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</si>
  <si>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</si>
  <si>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</si>
  <si>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</si>
  <si>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</si>
  <si>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</si>
  <si>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</si>
  <si>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</si>
  <si>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</si>
  <si>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</si>
  <si>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</si>
  <si>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</si>
  <si>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</si>
  <si>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</si>
  <si>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</si>
  <si>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</si>
  <si>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</si>
  <si>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</si>
  <si>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</si>
  <si>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</si>
  <si>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</si>
  <si>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</si>
  <si>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</si>
  <si>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</si>
  <si>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</si>
  <si>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</si>
  <si>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</si>
  <si>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</si>
  <si>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</si>
  <si>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</si>
  <si>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</si>
  <si>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</si>
  <si>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</si>
  <si>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（学校番号：１１３）</t>
    <rPh sb="1" eb="3">
      <t>ガッコウ</t>
    </rPh>
    <rPh sb="3" eb="5">
      <t>バンゴウ</t>
    </rPh>
    <phoneticPr fontId="2"/>
  </si>
  <si>
    <t>（財務会計コード番号：１０３８２）</t>
    <rPh sb="1" eb="3">
      <t>ザイム</t>
    </rPh>
    <rPh sb="3" eb="5">
      <t>カイケイ</t>
    </rPh>
    <rPh sb="8" eb="10">
      <t>バンゴウ</t>
    </rPh>
    <phoneticPr fontId="2"/>
  </si>
  <si>
    <t>府立吹田東高等学校　</t>
    <rPh sb="0" eb="2">
      <t>フリツ</t>
    </rPh>
    <rPh sb="2" eb="4">
      <t>スイタ</t>
    </rPh>
    <rPh sb="4" eb="5">
      <t>ヒガシ</t>
    </rPh>
    <rPh sb="5" eb="7">
      <t>コウトウ</t>
    </rPh>
    <rPh sb="7" eb="9">
      <t>ガッコウ</t>
    </rPh>
    <phoneticPr fontId="2"/>
  </si>
  <si>
    <t>校長　佐々木　啓　</t>
    <rPh sb="0" eb="2">
      <t>コウチョウ</t>
    </rPh>
    <phoneticPr fontId="2"/>
  </si>
  <si>
    <t>◎</t>
  </si>
  <si>
    <t>3-（5）</t>
    <phoneticPr fontId="2"/>
  </si>
  <si>
    <t>部活動の活性化</t>
    <rPh sb="0" eb="3">
      <t>ブカツドウ</t>
    </rPh>
    <rPh sb="4" eb="7">
      <t>カッセイカ</t>
    </rPh>
    <phoneticPr fontId="2"/>
  </si>
  <si>
    <t>1-（3）</t>
    <phoneticPr fontId="2"/>
  </si>
  <si>
    <t>授業改善</t>
    <rPh sb="0" eb="2">
      <t>ジュギョウ</t>
    </rPh>
    <rPh sb="2" eb="4">
      <t>カイゼン</t>
    </rPh>
    <phoneticPr fontId="2"/>
  </si>
  <si>
    <t>改善効果測定の授業アンケート実施経費</t>
    <rPh sb="0" eb="2">
      <t>カイゼン</t>
    </rPh>
    <rPh sb="2" eb="4">
      <t>コウカ</t>
    </rPh>
    <rPh sb="4" eb="6">
      <t>ソクテイ</t>
    </rPh>
    <rPh sb="7" eb="9">
      <t>ジュギョウ</t>
    </rPh>
    <rPh sb="14" eb="16">
      <t>ジッシ</t>
    </rPh>
    <rPh sb="16" eb="18">
      <t>ケイヒ</t>
    </rPh>
    <phoneticPr fontId="2"/>
  </si>
  <si>
    <t>4-（1）（2）</t>
    <phoneticPr fontId="2"/>
  </si>
  <si>
    <t>開かれた学校づくり</t>
    <rPh sb="0" eb="1">
      <t>ヒラ</t>
    </rPh>
    <rPh sb="4" eb="6">
      <t>ガッコウ</t>
    </rPh>
    <phoneticPr fontId="2"/>
  </si>
  <si>
    <t>学校説明会・ｵｰﾌﾟﾝｽｸｰﾙ資料等送付</t>
    <rPh sb="0" eb="2">
      <t>ガッコウ</t>
    </rPh>
    <rPh sb="2" eb="5">
      <t>セツメイカイ</t>
    </rPh>
    <rPh sb="15" eb="17">
      <t>シリョウ</t>
    </rPh>
    <rPh sb="17" eb="18">
      <t>トウ</t>
    </rPh>
    <rPh sb="18" eb="20">
      <t>ソウフ</t>
    </rPh>
    <phoneticPr fontId="2"/>
  </si>
  <si>
    <t>学校案内デザイン・制作</t>
    <rPh sb="0" eb="2">
      <t>ガッコウ</t>
    </rPh>
    <rPh sb="2" eb="4">
      <t>アンナイ</t>
    </rPh>
    <rPh sb="9" eb="11">
      <t>セイサク</t>
    </rPh>
    <phoneticPr fontId="2"/>
  </si>
  <si>
    <t>学校案内印刷費</t>
    <rPh sb="0" eb="2">
      <t>ガッコウ</t>
    </rPh>
    <rPh sb="2" eb="4">
      <t>アンナイ</t>
    </rPh>
    <rPh sb="4" eb="6">
      <t>インサツ</t>
    </rPh>
    <rPh sb="6" eb="7">
      <t>ヒ</t>
    </rPh>
    <phoneticPr fontId="2"/>
  </si>
  <si>
    <t>人材育成</t>
    <rPh sb="0" eb="2">
      <t>ジンザイ</t>
    </rPh>
    <rPh sb="2" eb="4">
      <t>イクセイ</t>
    </rPh>
    <phoneticPr fontId="2"/>
  </si>
  <si>
    <t>5-（1）</t>
    <phoneticPr fontId="2"/>
  </si>
  <si>
    <t>人権研修</t>
    <rPh sb="0" eb="2">
      <t>ジンケン</t>
    </rPh>
    <rPh sb="2" eb="4">
      <t>ケンシュウ</t>
    </rPh>
    <phoneticPr fontId="2"/>
  </si>
  <si>
    <t>体育館用送排風機</t>
    <rPh sb="0" eb="3">
      <t>タイイクカン</t>
    </rPh>
    <rPh sb="3" eb="4">
      <t>ヨウ</t>
    </rPh>
    <rPh sb="4" eb="8">
      <t>ソウハイフウキ</t>
    </rPh>
    <phoneticPr fontId="2"/>
  </si>
  <si>
    <t>オープンスクール参加者保険料</t>
    <rPh sb="8" eb="11">
      <t>サンカシャ</t>
    </rPh>
    <rPh sb="11" eb="14">
      <t>ホケンリョウ</t>
    </rPh>
    <phoneticPr fontId="2"/>
  </si>
  <si>
    <t>職員AED講習</t>
    <rPh sb="0" eb="2">
      <t>ショクイン</t>
    </rPh>
    <rPh sb="5" eb="7">
      <t>コウシュウ</t>
    </rPh>
    <phoneticPr fontId="2"/>
  </si>
  <si>
    <t>4-（1）</t>
    <phoneticPr fontId="2"/>
  </si>
  <si>
    <t>4-（1）（2）</t>
    <phoneticPr fontId="2"/>
  </si>
  <si>
    <t>学校説明会・ｵｰﾌﾟﾝｽｸｰﾙ等消耗品</t>
    <rPh sb="0" eb="2">
      <t>ガッコウ</t>
    </rPh>
    <rPh sb="2" eb="5">
      <t>セツメイカイ</t>
    </rPh>
    <rPh sb="15" eb="16">
      <t>トウ</t>
    </rPh>
    <rPh sb="16" eb="18">
      <t>ショウモウ</t>
    </rPh>
    <rPh sb="18" eb="19">
      <t>ヒン</t>
    </rPh>
    <phoneticPr fontId="2"/>
  </si>
  <si>
    <t>学校案内及びﾘｰﾌﾚｯﾄのﾘﾆｭｰｱﾙ</t>
    <rPh sb="0" eb="2">
      <t>ガッコウ</t>
    </rPh>
    <rPh sb="2" eb="4">
      <t>アンナイ</t>
    </rPh>
    <rPh sb="4" eb="5">
      <t>オヨ</t>
    </rPh>
    <phoneticPr fontId="2"/>
  </si>
  <si>
    <t>　　令和 元 年 ５ 月１６日</t>
    <rPh sb="2" eb="4">
      <t>レイワ</t>
    </rPh>
    <rPh sb="5" eb="6">
      <t>モト</t>
    </rPh>
    <rPh sb="7" eb="8">
      <t>ネン</t>
    </rPh>
    <rPh sb="11" eb="12">
      <t>ガツ</t>
    </rPh>
    <rPh sb="14" eb="15">
      <t>ニチ</t>
    </rPh>
    <phoneticPr fontId="2"/>
  </si>
  <si>
    <t>令和 元 年 ５ 月１６日　</t>
    <rPh sb="0" eb="2">
      <t>レイワ</t>
    </rPh>
    <rPh sb="3" eb="4">
      <t>モト</t>
    </rPh>
    <rPh sb="5" eb="6">
      <t>ネン</t>
    </rPh>
    <rPh sb="9" eb="10">
      <t>ガツ</t>
    </rPh>
    <rPh sb="12" eb="13">
      <t>ニチ</t>
    </rPh>
    <phoneticPr fontId="2"/>
  </si>
  <si>
    <t>　 吹 東 高 第　３９　号　</t>
    <rPh sb="2" eb="3">
      <t>スイ</t>
    </rPh>
    <rPh sb="4" eb="5">
      <t>ヒガシ</t>
    </rPh>
    <rPh sb="6" eb="7">
      <t>コウ</t>
    </rPh>
    <rPh sb="8" eb="9">
      <t>ダイ</t>
    </rPh>
    <rPh sb="13" eb="14">
      <t>ゴウ</t>
    </rPh>
    <phoneticPr fontId="2"/>
  </si>
  <si>
    <t>5-(1)</t>
    <phoneticPr fontId="2"/>
  </si>
  <si>
    <t>参加体験型職員研修</t>
    <rPh sb="0" eb="2">
      <t>サンカ</t>
    </rPh>
    <rPh sb="2" eb="5">
      <t>タイケンガタ</t>
    </rPh>
    <rPh sb="5" eb="7">
      <t>ショクイン</t>
    </rPh>
    <rPh sb="7" eb="9">
      <t>ケンシュウ</t>
    </rPh>
    <phoneticPr fontId="2"/>
  </si>
  <si>
    <t>確かな学力の学習支援</t>
    <rPh sb="0" eb="1">
      <t>タシ</t>
    </rPh>
    <rPh sb="3" eb="5">
      <t>ガクリョク</t>
    </rPh>
    <rPh sb="6" eb="8">
      <t>ガクシュウ</t>
    </rPh>
    <rPh sb="8" eb="10">
      <t>シエン</t>
    </rPh>
    <phoneticPr fontId="2"/>
  </si>
  <si>
    <t>グループテーブル</t>
    <phoneticPr fontId="2"/>
  </si>
  <si>
    <t>案内板</t>
    <rPh sb="0" eb="3">
      <t>アンナイバン</t>
    </rPh>
    <phoneticPr fontId="2"/>
  </si>
  <si>
    <t>２-(５)</t>
    <phoneticPr fontId="2"/>
  </si>
  <si>
    <t>4-(1)</t>
    <phoneticPr fontId="2"/>
  </si>
  <si>
    <t>　吹東高 第１３５ 号　</t>
    <rPh sb="1" eb="2">
      <t>スイ</t>
    </rPh>
    <rPh sb="2" eb="3">
      <t>ヒガシ</t>
    </rPh>
    <rPh sb="3" eb="4">
      <t>コウ</t>
    </rPh>
    <rPh sb="5" eb="6">
      <t>ダイ</t>
    </rPh>
    <rPh sb="10" eb="11">
      <t>ゴウ</t>
    </rPh>
    <phoneticPr fontId="2"/>
  </si>
  <si>
    <t>令和元年１０月７日　</t>
    <rPh sb="0" eb="2">
      <t>レイワ</t>
    </rPh>
    <rPh sb="2" eb="3">
      <t>ガン</t>
    </rPh>
    <rPh sb="3" eb="4">
      <t>ネン</t>
    </rPh>
    <rPh sb="6" eb="7">
      <t>ガツ</t>
    </rPh>
    <rPh sb="8" eb="9">
      <t>ニチ</t>
    </rPh>
    <phoneticPr fontId="2"/>
  </si>
  <si>
    <t>　　令和　元　年　１０　月　７　日</t>
    <rPh sb="2" eb="4">
      <t>レイワ</t>
    </rPh>
    <rPh sb="5" eb="6">
      <t>ガン</t>
    </rPh>
    <rPh sb="7" eb="8">
      <t>ネン</t>
    </rPh>
    <rPh sb="12" eb="13">
      <t>ガツ</t>
    </rPh>
    <rPh sb="16" eb="17">
      <t>ニチ</t>
    </rPh>
    <phoneticPr fontId="2"/>
  </si>
  <si>
    <t>3-（5）</t>
    <phoneticPr fontId="2"/>
  </si>
  <si>
    <t>1-（３）</t>
    <phoneticPr fontId="2"/>
  </si>
  <si>
    <t>5-（1）</t>
    <phoneticPr fontId="2"/>
  </si>
  <si>
    <t>部活動の活性化
一人ひとりの生徒が活躍できる場面をつくる</t>
    <rPh sb="0" eb="3">
      <t>ブカツドウ</t>
    </rPh>
    <rPh sb="4" eb="7">
      <t>カッセイカ</t>
    </rPh>
    <rPh sb="8" eb="10">
      <t>ヒトリ</t>
    </rPh>
    <rPh sb="14" eb="16">
      <t>セイト</t>
    </rPh>
    <rPh sb="17" eb="19">
      <t>カツヤク</t>
    </rPh>
    <rPh sb="22" eb="24">
      <t>バメン</t>
    </rPh>
    <phoneticPr fontId="2"/>
  </si>
  <si>
    <t>人材育成
経験の少ない教員の育成に力を入れる</t>
    <rPh sb="0" eb="2">
      <t>ジンザイ</t>
    </rPh>
    <rPh sb="2" eb="4">
      <t>イクセイ</t>
    </rPh>
    <rPh sb="5" eb="7">
      <t>ケイケン</t>
    </rPh>
    <rPh sb="8" eb="9">
      <t>スク</t>
    </rPh>
    <rPh sb="11" eb="13">
      <t>キョウイン</t>
    </rPh>
    <rPh sb="14" eb="16">
      <t>イクセイ</t>
    </rPh>
    <rPh sb="17" eb="18">
      <t>チカラ</t>
    </rPh>
    <rPh sb="19" eb="20">
      <t>イ</t>
    </rPh>
    <phoneticPr fontId="2"/>
  </si>
  <si>
    <t>2-（5）</t>
    <phoneticPr fontId="2"/>
  </si>
  <si>
    <t>確かな学習支援
指名補習教科実施するための環境整備</t>
    <rPh sb="0" eb="1">
      <t>タシ</t>
    </rPh>
    <rPh sb="3" eb="5">
      <t>ガクシュウ</t>
    </rPh>
    <rPh sb="5" eb="7">
      <t>シエン</t>
    </rPh>
    <rPh sb="8" eb="10">
      <t>シメイ</t>
    </rPh>
    <rPh sb="10" eb="12">
      <t>ホシュウ</t>
    </rPh>
    <rPh sb="12" eb="14">
      <t>キョウカ</t>
    </rPh>
    <rPh sb="14" eb="16">
      <t>ジッシ</t>
    </rPh>
    <rPh sb="21" eb="23">
      <t>カンキョウ</t>
    </rPh>
    <rPh sb="23" eb="25">
      <t>セイビ</t>
    </rPh>
    <phoneticPr fontId="2"/>
  </si>
  <si>
    <t>授業改善
授業形態の工夫等により生徒の授業参加意欲を向上させる</t>
    <rPh sb="0" eb="2">
      <t>ジュギョウ</t>
    </rPh>
    <rPh sb="2" eb="4">
      <t>カイゼン</t>
    </rPh>
    <rPh sb="5" eb="7">
      <t>ジュギョウ</t>
    </rPh>
    <rPh sb="7" eb="9">
      <t>ケイタイ</t>
    </rPh>
    <rPh sb="10" eb="12">
      <t>クフウ</t>
    </rPh>
    <rPh sb="12" eb="13">
      <t>トウ</t>
    </rPh>
    <rPh sb="16" eb="18">
      <t>セイト</t>
    </rPh>
    <rPh sb="19" eb="21">
      <t>ジュギョウ</t>
    </rPh>
    <rPh sb="21" eb="23">
      <t>サンカ</t>
    </rPh>
    <rPh sb="23" eb="25">
      <t>イヨク</t>
    </rPh>
    <rPh sb="26" eb="28">
      <t>コウジョウ</t>
    </rPh>
    <phoneticPr fontId="2"/>
  </si>
  <si>
    <t>授業アンケートを実施し授業改善に活用した</t>
    <rPh sb="0" eb="2">
      <t>ジュギョウ</t>
    </rPh>
    <rPh sb="8" eb="10">
      <t>ジッシ</t>
    </rPh>
    <rPh sb="11" eb="13">
      <t>ジュギョウ</t>
    </rPh>
    <rPh sb="13" eb="15">
      <t>カイゼン</t>
    </rPh>
    <rPh sb="16" eb="18">
      <t>カツヨウ</t>
    </rPh>
    <phoneticPr fontId="2"/>
  </si>
  <si>
    <t>4-（1）（2）</t>
    <phoneticPr fontId="2"/>
  </si>
  <si>
    <t>開かれた学校づくり
広報部を中心とし、学校行事の公開や本校特色の活発な広報をおこなう
一人ひとりの生徒が活躍できる場面をつくる</t>
    <rPh sb="0" eb="1">
      <t>ヒラ</t>
    </rPh>
    <rPh sb="4" eb="6">
      <t>ガッコウ</t>
    </rPh>
    <rPh sb="10" eb="12">
      <t>コウホウ</t>
    </rPh>
    <rPh sb="12" eb="13">
      <t>ブ</t>
    </rPh>
    <rPh sb="14" eb="16">
      <t>チュウシン</t>
    </rPh>
    <rPh sb="19" eb="21">
      <t>ガッコウ</t>
    </rPh>
    <rPh sb="21" eb="23">
      <t>ギョウジ</t>
    </rPh>
    <rPh sb="24" eb="26">
      <t>コウカイ</t>
    </rPh>
    <rPh sb="27" eb="29">
      <t>ホンコウ</t>
    </rPh>
    <rPh sb="29" eb="31">
      <t>トクショク</t>
    </rPh>
    <rPh sb="32" eb="34">
      <t>カッパツ</t>
    </rPh>
    <rPh sb="35" eb="37">
      <t>コウホウ</t>
    </rPh>
    <rPh sb="43" eb="45">
      <t>ヒトリ</t>
    </rPh>
    <rPh sb="49" eb="51">
      <t>セイト</t>
    </rPh>
    <rPh sb="52" eb="54">
      <t>カツヤク</t>
    </rPh>
    <rPh sb="57" eb="59">
      <t>バメン</t>
    </rPh>
    <phoneticPr fontId="2"/>
  </si>
  <si>
    <t>○</t>
  </si>
  <si>
    <t>職員研修を実施し人材育成に努めた
　人権研修や部活動講師研修を実施した</t>
    <rPh sb="0" eb="2">
      <t>ショクイン</t>
    </rPh>
    <rPh sb="2" eb="4">
      <t>ケンシュウ</t>
    </rPh>
    <rPh sb="5" eb="7">
      <t>ジッシ</t>
    </rPh>
    <rPh sb="8" eb="10">
      <t>ジンザイ</t>
    </rPh>
    <rPh sb="10" eb="12">
      <t>イクセイ</t>
    </rPh>
    <rPh sb="13" eb="14">
      <t>ツト</t>
    </rPh>
    <rPh sb="18" eb="20">
      <t>ジンケン</t>
    </rPh>
    <rPh sb="20" eb="22">
      <t>ケンシュウ</t>
    </rPh>
    <rPh sb="23" eb="26">
      <t>ブカツドウ</t>
    </rPh>
    <rPh sb="26" eb="28">
      <t>コウシ</t>
    </rPh>
    <rPh sb="28" eb="30">
      <t>ケンシュウ</t>
    </rPh>
    <rPh sb="31" eb="33">
      <t>ジッシ</t>
    </rPh>
    <phoneticPr fontId="2"/>
  </si>
  <si>
    <t>少人数学習スペースにグループ学習等に活用できる机・椅子を整備した
このスペースも利用し82%の生徒が積極的にクラス活動に取り組んだ</t>
    <rPh sb="0" eb="5">
      <t>ショウニンズウガクシュウ</t>
    </rPh>
    <rPh sb="14" eb="16">
      <t>ガクシュウ</t>
    </rPh>
    <rPh sb="16" eb="17">
      <t>トウ</t>
    </rPh>
    <rPh sb="18" eb="20">
      <t>カツヨウ</t>
    </rPh>
    <rPh sb="23" eb="24">
      <t>ツクエ</t>
    </rPh>
    <rPh sb="25" eb="27">
      <t>イス</t>
    </rPh>
    <rPh sb="28" eb="30">
      <t>セイビ</t>
    </rPh>
    <rPh sb="40" eb="42">
      <t>リヨウ</t>
    </rPh>
    <rPh sb="47" eb="49">
      <t>セイト</t>
    </rPh>
    <rPh sb="50" eb="53">
      <t>セッキョクテキ</t>
    </rPh>
    <rPh sb="57" eb="59">
      <t>カツドウ</t>
    </rPh>
    <rPh sb="60" eb="61">
      <t>ト</t>
    </rPh>
    <rPh sb="62" eb="63">
      <t>ク</t>
    </rPh>
    <phoneticPr fontId="2"/>
  </si>
  <si>
    <t>体育館でのクラブ活動時に活用する送排風機を整備した
新入生のクラブ加入率は90%となった</t>
    <rPh sb="0" eb="3">
      <t>タイイクカン</t>
    </rPh>
    <rPh sb="8" eb="10">
      <t>カツドウ</t>
    </rPh>
    <rPh sb="10" eb="11">
      <t>ジ</t>
    </rPh>
    <rPh sb="12" eb="14">
      <t>カツヨウ</t>
    </rPh>
    <rPh sb="16" eb="20">
      <t>ソウハイフウキ</t>
    </rPh>
    <rPh sb="21" eb="23">
      <t>セイビ</t>
    </rPh>
    <rPh sb="26" eb="29">
      <t>シンニュウセイ</t>
    </rPh>
    <rPh sb="33" eb="35">
      <t>カニュウ</t>
    </rPh>
    <rPh sb="35" eb="36">
      <t>リツ</t>
    </rPh>
    <phoneticPr fontId="2"/>
  </si>
  <si>
    <t>学校案内を一新し作成した
案内板や消耗品等を購入し学校説明会を開催した
学校説明会の参加者が大幅に増加した(1233人⇒1783人45％増)</t>
    <rPh sb="0" eb="2">
      <t>ガッコウ</t>
    </rPh>
    <rPh sb="2" eb="4">
      <t>アンナイ</t>
    </rPh>
    <rPh sb="5" eb="7">
      <t>イッシン</t>
    </rPh>
    <rPh sb="8" eb="10">
      <t>サクセイ</t>
    </rPh>
    <rPh sb="13" eb="16">
      <t>アンナイバン</t>
    </rPh>
    <rPh sb="17" eb="19">
      <t>ショウモウ</t>
    </rPh>
    <rPh sb="19" eb="20">
      <t>ヒン</t>
    </rPh>
    <rPh sb="20" eb="21">
      <t>トウ</t>
    </rPh>
    <rPh sb="22" eb="24">
      <t>コウニュウ</t>
    </rPh>
    <rPh sb="25" eb="27">
      <t>ガッコウ</t>
    </rPh>
    <rPh sb="27" eb="30">
      <t>セツメイカイ</t>
    </rPh>
    <rPh sb="31" eb="33">
      <t>カイサイ</t>
    </rPh>
    <rPh sb="36" eb="38">
      <t>ガッコウ</t>
    </rPh>
    <rPh sb="38" eb="41">
      <t>セツメイカイ</t>
    </rPh>
    <rPh sb="42" eb="45">
      <t>サンカシャ</t>
    </rPh>
    <rPh sb="46" eb="48">
      <t>オオハバ</t>
    </rPh>
    <rPh sb="49" eb="51">
      <t>ゾウカ</t>
    </rPh>
    <rPh sb="58" eb="59">
      <t>ニン</t>
    </rPh>
    <rPh sb="64" eb="65">
      <t>ニン</t>
    </rPh>
    <rPh sb="68" eb="69">
      <t>ゾウ</t>
    </rPh>
    <phoneticPr fontId="2"/>
  </si>
  <si>
    <t>　 吹東高 第 ２１１号　</t>
    <rPh sb="2" eb="3">
      <t>スイ</t>
    </rPh>
    <rPh sb="3" eb="4">
      <t>ヒガシ</t>
    </rPh>
    <rPh sb="4" eb="5">
      <t>コウ</t>
    </rPh>
    <rPh sb="6" eb="7">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</si>
</sst>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9" xfId="0" applyFont="1" applyFill="1" applyBorder="1" applyAlignment="1" applyProtection="1">
      <alignment horizontal="center" vertical="center" shrinkToFit="1"/>
      <protection locked="0"/>
    </xf>
    <xf numFmtId="0" fontId="7" fillId="2" borderId="170" xfId="0" applyFont="1" applyFill="1" applyBorder="1" applyAlignment="1" applyProtection="1">
      <alignment horizontal="left" vertical="center" shrinkToFit="1"/>
      <protection locked="0"/>
    </xf>
    <xf numFmtId="0" fontId="7" fillId="2" borderId="98"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0" fillId="0" borderId="45" xfId="0" applyBorder="1" applyAlignment="1" applyProtection="1">
      <alignment horizontal="center" vertical="center" shrinkToFit="1"/>
    </xf>
    <xf numFmtId="0" fontId="0" fillId="0" borderId="37" xfId="0" applyBorder="1" applyAlignment="1" applyProtection="1">
      <alignment horizontal="center" vertical="center"/>
    </xf>
    <xf numFmtId="0" fontId="0" fillId="0" borderId="76" xfId="0" applyBorder="1" applyAlignment="1" applyProtection="1">
      <alignment horizontal="center" vertical="center" shrinkToFit="1"/>
    </xf>
    <xf numFmtId="0" fontId="0" fillId="0" borderId="36" xfId="0" applyBorder="1" applyAlignment="1" applyProtection="1">
      <alignment horizontal="center" vertical="center" shrinkToFit="1"/>
    </xf>
    <xf numFmtId="6" fontId="1" fillId="2" borderId="71" xfId="1" applyFont="1" applyFill="1" applyBorder="1" applyAlignment="1" applyProtection="1">
      <alignment horizontal="right" vertical="center" shrinkToFit="1"/>
      <protection locked="0"/>
    </xf>
    <xf numFmtId="0" fontId="7" fillId="2" borderId="177"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8"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9" xfId="0" applyFont="1" applyBorder="1" applyAlignment="1" applyProtection="1">
      <alignment horizontal="center" vertical="center"/>
    </xf>
    <xf numFmtId="0" fontId="7" fillId="2" borderId="180"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61"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0" fillId="0" borderId="178"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9"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0" borderId="194" xfId="0" applyFont="1" applyBorder="1" applyAlignment="1" applyProtection="1">
      <alignment horizontal="left" vertical="center" shrinkToFit="1"/>
    </xf>
    <xf numFmtId="0" fontId="7" fillId="0" borderId="19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7" fillId="0" borderId="184" xfId="0" applyFont="1" applyBorder="1" applyAlignment="1" applyProtection="1">
      <alignment horizontal="left" vertical="center"/>
    </xf>
    <xf numFmtId="0" fontId="7" fillId="0" borderId="190"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2" xfId="0" applyFont="1" applyBorder="1" applyAlignment="1" applyProtection="1">
      <alignment horizontal="center" vertical="center" shrinkToFit="1"/>
    </xf>
    <xf numFmtId="6" fontId="3" fillId="0" borderId="20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0"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7"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16" name="グループ化 1"/>
        <xdr:cNvGrpSpPr>
          <a:grpSpLocks/>
        </xdr:cNvGrpSpPr>
      </xdr:nvGrpSpPr>
      <xdr:grpSpPr bwMode="auto">
        <a:xfrm>
          <a:off x="762000" y="3581400"/>
          <a:ext cx="647700" cy="0"/>
          <a:chOff x="104775" y="2867025"/>
          <a:chExt cx="1619250" cy="704851"/>
        </a:xfrm>
      </xdr:grpSpPr>
      <xdr:grpSp>
        <xdr:nvGrpSpPr>
          <xdr:cNvPr id="97622" name="グループ化 2"/>
          <xdr:cNvGrpSpPr>
            <a:grpSpLocks/>
          </xdr:cNvGrpSpPr>
        </xdr:nvGrpSpPr>
        <xdr:grpSpPr bwMode="auto">
          <a:xfrm>
            <a:off x="104775" y="2867025"/>
            <a:ext cx="1619250" cy="704851"/>
            <a:chOff x="57150" y="2962275"/>
            <a:chExt cx="1619250" cy="704851"/>
          </a:xfrm>
        </xdr:grpSpPr>
        <xdr:sp macro="" textlink="">
          <xdr:nvSpPr>
            <xdr:cNvPr id="9762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2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17" name="グループ化 1"/>
        <xdr:cNvGrpSpPr>
          <a:grpSpLocks/>
        </xdr:cNvGrpSpPr>
      </xdr:nvGrpSpPr>
      <xdr:grpSpPr bwMode="auto">
        <a:xfrm>
          <a:off x="95250" y="3581400"/>
          <a:ext cx="1323975" cy="0"/>
          <a:chOff x="104775" y="2867025"/>
          <a:chExt cx="1619250" cy="704851"/>
        </a:xfrm>
      </xdr:grpSpPr>
      <xdr:grpSp>
        <xdr:nvGrpSpPr>
          <xdr:cNvPr id="97618" name="グループ化 2"/>
          <xdr:cNvGrpSpPr>
            <a:grpSpLocks/>
          </xdr:cNvGrpSpPr>
        </xdr:nvGrpSpPr>
        <xdr:grpSpPr bwMode="auto">
          <a:xfrm>
            <a:off x="104775" y="2867025"/>
            <a:ext cx="1619250" cy="704851"/>
            <a:chOff x="57150" y="2962275"/>
            <a:chExt cx="1619250" cy="704851"/>
          </a:xfrm>
        </xdr:grpSpPr>
        <xdr:sp macro="" textlink="">
          <xdr:nvSpPr>
            <xdr:cNvPr id="976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57" name="グループ化 1"/>
        <xdr:cNvGrpSpPr>
          <a:grpSpLocks/>
        </xdr:cNvGrpSpPr>
      </xdr:nvGrpSpPr>
      <xdr:grpSpPr bwMode="auto">
        <a:xfrm>
          <a:off x="762000" y="3581400"/>
          <a:ext cx="647700" cy="0"/>
          <a:chOff x="104775" y="2867025"/>
          <a:chExt cx="1619250" cy="704851"/>
        </a:xfrm>
      </xdr:grpSpPr>
      <xdr:grpSp>
        <xdr:nvGrpSpPr>
          <xdr:cNvPr id="95558" name="グループ化 2"/>
          <xdr:cNvGrpSpPr>
            <a:grpSpLocks/>
          </xdr:cNvGrpSpPr>
        </xdr:nvGrpSpPr>
        <xdr:grpSpPr bwMode="auto">
          <a:xfrm>
            <a:off x="104775" y="2867025"/>
            <a:ext cx="1619250" cy="704851"/>
            <a:chOff x="57150" y="2962275"/>
            <a:chExt cx="1619250" cy="704851"/>
          </a:xfrm>
        </xdr:grpSpPr>
        <xdr:sp macro="" textlink="">
          <xdr:nvSpPr>
            <xdr:cNvPr id="955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72" name="グループ化 1"/>
        <xdr:cNvGrpSpPr>
          <a:grpSpLocks/>
        </xdr:cNvGrpSpPr>
      </xdr:nvGrpSpPr>
      <xdr:grpSpPr bwMode="auto">
        <a:xfrm>
          <a:off x="85725" y="3581400"/>
          <a:ext cx="1323975" cy="0"/>
          <a:chOff x="104775" y="2867025"/>
          <a:chExt cx="1619250" cy="704851"/>
        </a:xfrm>
      </xdr:grpSpPr>
      <xdr:grpSp>
        <xdr:nvGrpSpPr>
          <xdr:cNvPr id="93073" name="グループ化 2"/>
          <xdr:cNvGrpSpPr>
            <a:grpSpLocks/>
          </xdr:cNvGrpSpPr>
        </xdr:nvGrpSpPr>
        <xdr:grpSpPr bwMode="auto">
          <a:xfrm>
            <a:off x="104775" y="2867025"/>
            <a:ext cx="1619250" cy="704851"/>
            <a:chOff x="57150" y="2962275"/>
            <a:chExt cx="1619250" cy="704851"/>
          </a:xfrm>
        </xdr:grpSpPr>
        <xdr:sp macro="" textlink="">
          <xdr:nvSpPr>
            <xdr:cNvPr id="930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27" name="グループ化 1"/>
        <xdr:cNvGrpSpPr>
          <a:grpSpLocks/>
        </xdr:cNvGrpSpPr>
      </xdr:nvGrpSpPr>
      <xdr:grpSpPr bwMode="auto">
        <a:xfrm>
          <a:off x="85725" y="3581400"/>
          <a:ext cx="1323975" cy="0"/>
          <a:chOff x="104775" y="2867025"/>
          <a:chExt cx="1619250" cy="704851"/>
        </a:xfrm>
      </xdr:grpSpPr>
      <xdr:grpSp>
        <xdr:nvGrpSpPr>
          <xdr:cNvPr id="96633" name="グループ化 2"/>
          <xdr:cNvGrpSpPr>
            <a:grpSpLocks/>
          </xdr:cNvGrpSpPr>
        </xdr:nvGrpSpPr>
        <xdr:grpSpPr bwMode="auto">
          <a:xfrm>
            <a:off x="104775" y="2867025"/>
            <a:ext cx="1619250" cy="704851"/>
            <a:chOff x="57150" y="2962275"/>
            <a:chExt cx="1619250" cy="704851"/>
          </a:xfrm>
        </xdr:grpSpPr>
        <xdr:sp macro="" textlink="">
          <xdr:nvSpPr>
            <xdr:cNvPr id="966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28" name="グループ化 1"/>
        <xdr:cNvGrpSpPr>
          <a:grpSpLocks/>
        </xdr:cNvGrpSpPr>
      </xdr:nvGrpSpPr>
      <xdr:grpSpPr bwMode="auto">
        <a:xfrm>
          <a:off x="95250" y="3581400"/>
          <a:ext cx="1323975" cy="0"/>
          <a:chOff x="104775" y="2867025"/>
          <a:chExt cx="1619250" cy="729156"/>
        </a:xfrm>
      </xdr:grpSpPr>
      <xdr:grpSp>
        <xdr:nvGrpSpPr>
          <xdr:cNvPr id="96629" name="グループ化 2"/>
          <xdr:cNvGrpSpPr>
            <a:grpSpLocks/>
          </xdr:cNvGrpSpPr>
        </xdr:nvGrpSpPr>
        <xdr:grpSpPr bwMode="auto">
          <a:xfrm>
            <a:off x="104775" y="2867025"/>
            <a:ext cx="1619250" cy="704851"/>
            <a:chOff x="57150" y="2962275"/>
            <a:chExt cx="1619250" cy="704851"/>
          </a:xfrm>
        </xdr:grpSpPr>
        <xdr:sp macro="" textlink="">
          <xdr:nvSpPr>
            <xdr:cNvPr id="966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2"/>
      <c r="H1" s="524" t="str">
        <f>'1-1'!H1:K1</f>
        <v>（学校番号：１１３）</v>
      </c>
      <c r="I1" s="524"/>
      <c r="J1" s="524"/>
      <c r="K1" s="524"/>
    </row>
    <row r="2" spans="1:11" s="1" customFormat="1" ht="18" customHeight="1" x14ac:dyDescent="0.15">
      <c r="B2" s="142"/>
      <c r="H2" s="524" t="str">
        <f>'1-1'!H2:K2</f>
        <v>（財務会計コード番号：１０３８２）</v>
      </c>
      <c r="I2" s="524"/>
      <c r="J2" s="524"/>
      <c r="K2" s="524"/>
    </row>
    <row r="3" spans="1:11" s="1" customFormat="1" ht="18" customHeight="1" x14ac:dyDescent="0.15">
      <c r="B3" s="142"/>
      <c r="K3" s="2"/>
    </row>
    <row r="4" spans="1:11" s="1" customFormat="1" ht="18" customHeight="1" x14ac:dyDescent="0.15">
      <c r="B4" s="142"/>
      <c r="H4" s="525" t="s">
        <v>325</v>
      </c>
      <c r="I4" s="525"/>
      <c r="J4" s="525"/>
      <c r="K4" s="525"/>
    </row>
    <row r="5" spans="1:11" s="1" customFormat="1" ht="18" customHeight="1" x14ac:dyDescent="0.15">
      <c r="B5" s="142"/>
      <c r="H5" s="526">
        <v>43921</v>
      </c>
      <c r="I5" s="525"/>
      <c r="J5" s="525"/>
      <c r="K5" s="525"/>
    </row>
    <row r="6" spans="1:11" s="1" customFormat="1" ht="18" customHeight="1" x14ac:dyDescent="0.15">
      <c r="A6" s="3" t="s">
        <v>2</v>
      </c>
      <c r="B6" s="142"/>
      <c r="H6" s="4"/>
      <c r="K6" s="11"/>
    </row>
    <row r="7" spans="1:11" s="1" customFormat="1" ht="18" customHeight="1" x14ac:dyDescent="0.15">
      <c r="A7" s="4"/>
      <c r="B7" s="142"/>
      <c r="H7" s="525" t="str">
        <f>'1-1'!H7:K7</f>
        <v>府立吹田東高等学校　</v>
      </c>
      <c r="I7" s="525"/>
      <c r="J7" s="525"/>
      <c r="K7" s="525"/>
    </row>
    <row r="8" spans="1:11" s="1" customFormat="1" ht="18" customHeight="1" x14ac:dyDescent="0.15">
      <c r="A8" s="4"/>
      <c r="B8" s="142"/>
      <c r="H8" s="525" t="str">
        <f>'1-1'!H8:K8</f>
        <v>校長　佐々木　啓　</v>
      </c>
      <c r="I8" s="525"/>
      <c r="J8" s="525"/>
      <c r="K8" s="525"/>
    </row>
    <row r="9" spans="1:11" s="1" customFormat="1" ht="42" customHeight="1" x14ac:dyDescent="0.15">
      <c r="A9" s="4"/>
      <c r="B9" s="142"/>
      <c r="H9" s="2"/>
      <c r="K9" s="44"/>
    </row>
    <row r="10" spans="1:11" s="5" customFormat="1" ht="24" customHeight="1" x14ac:dyDescent="0.15">
      <c r="A10" s="527" t="s">
        <v>227</v>
      </c>
      <c r="B10" s="527"/>
      <c r="C10" s="527"/>
      <c r="D10" s="527"/>
      <c r="E10" s="527"/>
      <c r="F10" s="527"/>
      <c r="G10" s="527"/>
      <c r="H10" s="527"/>
      <c r="I10" s="527"/>
      <c r="J10" s="527"/>
      <c r="K10" s="527"/>
    </row>
    <row r="11" spans="1:11" s="5" customFormat="1" ht="24" customHeight="1" x14ac:dyDescent="0.15">
      <c r="A11" s="528"/>
      <c r="B11" s="528"/>
      <c r="C11" s="528"/>
      <c r="D11" s="528"/>
      <c r="E11" s="528"/>
      <c r="F11" s="528"/>
      <c r="G11" s="528"/>
      <c r="H11" s="528"/>
      <c r="I11" s="528"/>
      <c r="J11" s="528"/>
      <c r="K11" s="528"/>
    </row>
    <row r="12" spans="1:11" s="5" customFormat="1" ht="24" customHeight="1" x14ac:dyDescent="0.15">
      <c r="A12" s="14" t="s">
        <v>233</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29" t="s">
        <v>256</v>
      </c>
      <c r="B14" s="530"/>
      <c r="C14" s="531"/>
      <c r="D14" s="532">
        <f>K16</f>
        <v>1157991</v>
      </c>
      <c r="E14" s="533"/>
      <c r="F14" s="534"/>
      <c r="G14" s="514" t="s">
        <v>1</v>
      </c>
      <c r="H14" s="515"/>
      <c r="I14" s="516">
        <v>43920</v>
      </c>
      <c r="J14" s="517"/>
      <c r="K14" s="518"/>
    </row>
    <row r="15" spans="1:11" s="5" customFormat="1" ht="39" customHeight="1" thickBot="1" x14ac:dyDescent="0.2">
      <c r="A15" s="19"/>
      <c r="B15" s="18" t="s">
        <v>8</v>
      </c>
      <c r="C15" s="17" t="s">
        <v>9</v>
      </c>
      <c r="D15" s="16" t="s">
        <v>108</v>
      </c>
      <c r="E15" s="16" t="s">
        <v>107</v>
      </c>
      <c r="F15" s="17" t="s">
        <v>10</v>
      </c>
      <c r="G15" s="17" t="s">
        <v>11</v>
      </c>
      <c r="H15" s="441" t="s">
        <v>205</v>
      </c>
      <c r="I15" s="16" t="s">
        <v>12</v>
      </c>
      <c r="J15" s="440" t="s">
        <v>209</v>
      </c>
      <c r="K15" s="22" t="s">
        <v>15</v>
      </c>
    </row>
    <row r="16" spans="1:11" s="5" customFormat="1" ht="58.5" customHeight="1" thickTop="1" thickBot="1" x14ac:dyDescent="0.2">
      <c r="A16" s="21" t="s">
        <v>105</v>
      </c>
      <c r="B16" s="213">
        <f>'3-2'!K20</f>
        <v>48000</v>
      </c>
      <c r="C16" s="214">
        <f>'3-2'!K21</f>
        <v>0</v>
      </c>
      <c r="D16" s="214">
        <f>'3-2'!K22</f>
        <v>597346</v>
      </c>
      <c r="E16" s="214">
        <f>'3-2'!K23</f>
        <v>0</v>
      </c>
      <c r="F16" s="214">
        <f>'3-2'!K24</f>
        <v>51000</v>
      </c>
      <c r="G16" s="214">
        <f>'3-2'!K25</f>
        <v>411565</v>
      </c>
      <c r="H16" s="214">
        <f>'3-2'!K26</f>
        <v>0</v>
      </c>
      <c r="I16" s="214">
        <f>'3-2'!K27</f>
        <v>0</v>
      </c>
      <c r="J16" s="215">
        <f>'3-2'!K28</f>
        <v>50080</v>
      </c>
      <c r="K16" s="216">
        <f>SUM(B16:J16)</f>
        <v>1157991</v>
      </c>
    </row>
    <row r="17" spans="1:11" ht="24" customHeight="1" thickBot="1" x14ac:dyDescent="0.2">
      <c r="F17" s="12"/>
      <c r="G17" s="12"/>
    </row>
    <row r="18" spans="1:11" ht="24" customHeight="1" thickBot="1" x14ac:dyDescent="0.2">
      <c r="A18" s="140" t="s">
        <v>125</v>
      </c>
      <c r="B18" s="519" t="s">
        <v>126</v>
      </c>
      <c r="C18" s="520"/>
      <c r="D18" s="519" t="s">
        <v>181</v>
      </c>
      <c r="E18" s="521"/>
      <c r="F18" s="520" t="s">
        <v>177</v>
      </c>
      <c r="G18" s="520"/>
      <c r="H18" s="520"/>
      <c r="I18" s="520"/>
      <c r="J18" s="521"/>
      <c r="K18" s="141" t="s">
        <v>124</v>
      </c>
    </row>
    <row r="19" spans="1:11" ht="48" customHeight="1" x14ac:dyDescent="0.15">
      <c r="A19" s="145">
        <v>1</v>
      </c>
      <c r="B19" s="522" t="s">
        <v>310</v>
      </c>
      <c r="C19" s="523"/>
      <c r="D19" s="509" t="s">
        <v>316</v>
      </c>
      <c r="E19" s="510"/>
      <c r="F19" s="513" t="s">
        <v>317</v>
      </c>
      <c r="G19" s="513"/>
      <c r="H19" s="513"/>
      <c r="I19" s="513"/>
      <c r="J19" s="510"/>
      <c r="K19" s="464" t="s">
        <v>320</v>
      </c>
    </row>
    <row r="20" spans="1:11" ht="48" customHeight="1" x14ac:dyDescent="0.15">
      <c r="A20" s="146">
        <v>2</v>
      </c>
      <c r="B20" s="504" t="s">
        <v>314</v>
      </c>
      <c r="C20" s="505"/>
      <c r="D20" s="507" t="s">
        <v>315</v>
      </c>
      <c r="E20" s="508"/>
      <c r="F20" s="511" t="s">
        <v>322</v>
      </c>
      <c r="G20" s="511"/>
      <c r="H20" s="511"/>
      <c r="I20" s="511"/>
      <c r="J20" s="512"/>
      <c r="K20" s="464" t="s">
        <v>320</v>
      </c>
    </row>
    <row r="21" spans="1:11" ht="48" customHeight="1" x14ac:dyDescent="0.15">
      <c r="A21" s="146">
        <v>3</v>
      </c>
      <c r="B21" s="504" t="s">
        <v>309</v>
      </c>
      <c r="C21" s="505"/>
      <c r="D21" s="507" t="s">
        <v>312</v>
      </c>
      <c r="E21" s="508"/>
      <c r="F21" s="535" t="s">
        <v>323</v>
      </c>
      <c r="G21" s="535"/>
      <c r="H21" s="535"/>
      <c r="I21" s="535"/>
      <c r="J21" s="508"/>
      <c r="K21" s="464" t="s">
        <v>320</v>
      </c>
    </row>
    <row r="22" spans="1:11" ht="48" customHeight="1" x14ac:dyDescent="0.15">
      <c r="A22" s="146">
        <v>4</v>
      </c>
      <c r="B22" s="504" t="s">
        <v>318</v>
      </c>
      <c r="C22" s="505"/>
      <c r="D22" s="507" t="s">
        <v>319</v>
      </c>
      <c r="E22" s="508"/>
      <c r="F22" s="511" t="s">
        <v>324</v>
      </c>
      <c r="G22" s="511"/>
      <c r="H22" s="511"/>
      <c r="I22" s="511"/>
      <c r="J22" s="512"/>
      <c r="K22" s="464" t="s">
        <v>275</v>
      </c>
    </row>
    <row r="23" spans="1:11" ht="48" customHeight="1" x14ac:dyDescent="0.15">
      <c r="A23" s="146">
        <v>5</v>
      </c>
      <c r="B23" s="495" t="s">
        <v>311</v>
      </c>
      <c r="C23" s="496"/>
      <c r="D23" s="507" t="s">
        <v>313</v>
      </c>
      <c r="E23" s="508"/>
      <c r="F23" s="535" t="s">
        <v>321</v>
      </c>
      <c r="G23" s="535"/>
      <c r="H23" s="535"/>
      <c r="I23" s="535"/>
      <c r="J23" s="508"/>
      <c r="K23" s="464" t="s">
        <v>320</v>
      </c>
    </row>
    <row r="24" spans="1:11" ht="48" customHeight="1" x14ac:dyDescent="0.15">
      <c r="A24" s="146"/>
      <c r="B24" s="504"/>
      <c r="C24" s="505"/>
      <c r="D24" s="507"/>
      <c r="E24" s="508"/>
      <c r="F24" s="535"/>
      <c r="G24" s="535"/>
      <c r="H24" s="535"/>
      <c r="I24" s="535"/>
      <c r="J24" s="508"/>
      <c r="K24" s="464"/>
    </row>
    <row r="25" spans="1:11" ht="48" customHeight="1" x14ac:dyDescent="0.15">
      <c r="A25" s="146"/>
      <c r="B25" s="504"/>
      <c r="C25" s="506"/>
      <c r="D25" s="507"/>
      <c r="E25" s="508"/>
      <c r="F25" s="535"/>
      <c r="G25" s="535"/>
      <c r="H25" s="535"/>
      <c r="I25" s="535"/>
      <c r="J25" s="508"/>
      <c r="K25" s="464"/>
    </row>
    <row r="26" spans="1:11" ht="48" customHeight="1" x14ac:dyDescent="0.15">
      <c r="A26" s="146"/>
      <c r="B26" s="504"/>
      <c r="C26" s="506"/>
      <c r="D26" s="507"/>
      <c r="E26" s="508"/>
      <c r="F26" s="535"/>
      <c r="G26" s="535"/>
      <c r="H26" s="535"/>
      <c r="I26" s="535"/>
      <c r="J26" s="508"/>
      <c r="K26" s="464"/>
    </row>
    <row r="27" spans="1:11" ht="48" customHeight="1" x14ac:dyDescent="0.15">
      <c r="A27" s="146"/>
      <c r="B27" s="504"/>
      <c r="C27" s="505"/>
      <c r="D27" s="507"/>
      <c r="E27" s="508"/>
      <c r="F27" s="535"/>
      <c r="G27" s="535"/>
      <c r="H27" s="535"/>
      <c r="I27" s="535"/>
      <c r="J27" s="508"/>
      <c r="K27" s="464"/>
    </row>
    <row r="28" spans="1:11" ht="48" customHeight="1" x14ac:dyDescent="0.15">
      <c r="A28" s="146"/>
      <c r="B28" s="504"/>
      <c r="C28" s="505"/>
      <c r="D28" s="507"/>
      <c r="E28" s="508"/>
      <c r="F28" s="535"/>
      <c r="G28" s="535"/>
      <c r="H28" s="535"/>
      <c r="I28" s="535"/>
      <c r="J28" s="508"/>
      <c r="K28" s="464"/>
    </row>
    <row r="29" spans="1:11" ht="48" customHeight="1" thickBot="1" x14ac:dyDescent="0.2">
      <c r="A29" s="147"/>
      <c r="B29" s="502"/>
      <c r="C29" s="503"/>
      <c r="D29" s="536"/>
      <c r="E29" s="537"/>
      <c r="F29" s="538"/>
      <c r="G29" s="538"/>
      <c r="H29" s="538"/>
      <c r="I29" s="538"/>
      <c r="J29" s="537"/>
      <c r="K29" s="487"/>
    </row>
    <row r="30" spans="1:11" ht="48" customHeight="1" x14ac:dyDescent="0.15">
      <c r="A30" s="488"/>
      <c r="B30" s="541"/>
      <c r="C30" s="542"/>
      <c r="D30" s="543"/>
      <c r="E30" s="540"/>
      <c r="F30" s="539"/>
      <c r="G30" s="539"/>
      <c r="H30" s="539"/>
      <c r="I30" s="539"/>
      <c r="J30" s="540"/>
      <c r="K30" s="464"/>
    </row>
    <row r="31" spans="1:11" ht="48" customHeight="1" x14ac:dyDescent="0.15">
      <c r="A31" s="153"/>
      <c r="B31" s="504"/>
      <c r="C31" s="506"/>
      <c r="D31" s="507"/>
      <c r="E31" s="508"/>
      <c r="F31" s="535"/>
      <c r="G31" s="535"/>
      <c r="H31" s="535"/>
      <c r="I31" s="535"/>
      <c r="J31" s="508"/>
      <c r="K31" s="464"/>
    </row>
    <row r="32" spans="1:11" ht="48" customHeight="1" x14ac:dyDescent="0.15">
      <c r="A32" s="153"/>
      <c r="B32" s="504"/>
      <c r="C32" s="506"/>
      <c r="D32" s="507"/>
      <c r="E32" s="508"/>
      <c r="F32" s="535"/>
      <c r="G32" s="535"/>
      <c r="H32" s="535"/>
      <c r="I32" s="535"/>
      <c r="J32" s="508"/>
      <c r="K32" s="464"/>
    </row>
    <row r="33" spans="1:11" ht="48" customHeight="1" x14ac:dyDescent="0.15">
      <c r="A33" s="153"/>
      <c r="B33" s="504"/>
      <c r="C33" s="506"/>
      <c r="D33" s="507"/>
      <c r="E33" s="508"/>
      <c r="F33" s="535"/>
      <c r="G33" s="535"/>
      <c r="H33" s="535"/>
      <c r="I33" s="535"/>
      <c r="J33" s="508"/>
      <c r="K33" s="464"/>
    </row>
    <row r="34" spans="1:11" ht="48" customHeight="1" x14ac:dyDescent="0.15">
      <c r="A34" s="153"/>
      <c r="B34" s="504"/>
      <c r="C34" s="506"/>
      <c r="D34" s="507"/>
      <c r="E34" s="508"/>
      <c r="F34" s="535"/>
      <c r="G34" s="535"/>
      <c r="H34" s="535"/>
      <c r="I34" s="535"/>
      <c r="J34" s="508"/>
      <c r="K34" s="464"/>
    </row>
    <row r="35" spans="1:11" ht="48" customHeight="1" thickBot="1" x14ac:dyDescent="0.2">
      <c r="A35" s="147"/>
      <c r="B35" s="502"/>
      <c r="C35" s="503"/>
      <c r="D35" s="536"/>
      <c r="E35" s="537"/>
      <c r="F35" s="538"/>
      <c r="G35" s="538"/>
      <c r="H35" s="538"/>
      <c r="I35" s="538"/>
      <c r="J35" s="537"/>
      <c r="K35" s="487"/>
    </row>
  </sheetData>
  <sheetProtection sheet="1" formatCells="0" selectLockedCells="1"/>
  <mergeCells count="64">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15" t="s">
        <v>125</v>
      </c>
      <c r="B3" s="293" t="s">
        <v>126</v>
      </c>
      <c r="C3" s="57" t="s">
        <v>128</v>
      </c>
      <c r="D3" s="94" t="s">
        <v>130</v>
      </c>
      <c r="E3" s="94" t="s">
        <v>0</v>
      </c>
      <c r="F3" s="94" t="s">
        <v>158</v>
      </c>
      <c r="G3" s="94" t="s">
        <v>90</v>
      </c>
      <c r="H3" s="465" t="s">
        <v>202</v>
      </c>
      <c r="I3" s="94" t="s">
        <v>91</v>
      </c>
      <c r="J3" s="94" t="s">
        <v>92</v>
      </c>
      <c r="K3" s="221" t="s">
        <v>100</v>
      </c>
      <c r="L3" s="289" t="s">
        <v>93</v>
      </c>
      <c r="M3" s="28" t="s">
        <v>95</v>
      </c>
    </row>
    <row r="4" spans="1:13" ht="13.5" customHeight="1" x14ac:dyDescent="0.15">
      <c r="A4" s="492">
        <v>2</v>
      </c>
      <c r="B4" s="493" t="s">
        <v>304</v>
      </c>
      <c r="C4" s="494" t="s">
        <v>301</v>
      </c>
      <c r="D4" s="237">
        <v>301</v>
      </c>
      <c r="E4" s="238" t="s">
        <v>109</v>
      </c>
      <c r="F4" s="239" t="s">
        <v>302</v>
      </c>
      <c r="G4" s="240">
        <v>47034</v>
      </c>
      <c r="H4" s="241">
        <v>3</v>
      </c>
      <c r="I4" s="241">
        <v>1</v>
      </c>
      <c r="J4" s="242">
        <f>G4*H4*I4</f>
        <v>141102</v>
      </c>
      <c r="K4" s="243"/>
      <c r="L4" s="244"/>
      <c r="M4" s="28" t="str">
        <f t="shared" ref="M4:M67" si="0">IF(K4="◎",J4,"")</f>
        <v/>
      </c>
    </row>
    <row r="5" spans="1:13" x14ac:dyDescent="0.15">
      <c r="A5" s="245">
        <v>4</v>
      </c>
      <c r="B5" s="246" t="s">
        <v>305</v>
      </c>
      <c r="C5" s="247" t="s">
        <v>282</v>
      </c>
      <c r="D5" s="248">
        <v>302</v>
      </c>
      <c r="E5" s="249" t="s">
        <v>109</v>
      </c>
      <c r="F5" s="250" t="s">
        <v>303</v>
      </c>
      <c r="G5" s="251">
        <v>35980</v>
      </c>
      <c r="H5" s="252">
        <v>4</v>
      </c>
      <c r="I5" s="252">
        <v>1</v>
      </c>
      <c r="J5" s="253">
        <f>G5*H5*I5</f>
        <v>143920</v>
      </c>
      <c r="K5" s="254"/>
      <c r="L5" s="255"/>
      <c r="M5" s="28" t="str">
        <f t="shared" si="0"/>
        <v/>
      </c>
    </row>
    <row r="6" spans="1:13" x14ac:dyDescent="0.15">
      <c r="A6" s="245">
        <v>5</v>
      </c>
      <c r="B6" s="246" t="s">
        <v>299</v>
      </c>
      <c r="C6" s="247" t="s">
        <v>286</v>
      </c>
      <c r="D6" s="248">
        <v>303</v>
      </c>
      <c r="E6" s="249" t="s">
        <v>84</v>
      </c>
      <c r="F6" s="250" t="s">
        <v>300</v>
      </c>
      <c r="G6" s="251">
        <v>3000</v>
      </c>
      <c r="H6" s="252">
        <v>2</v>
      </c>
      <c r="I6" s="252">
        <v>10</v>
      </c>
      <c r="J6" s="253">
        <f t="shared" ref="J6:J69" si="1">G6*H6*I6</f>
        <v>60000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72"/>
      <c r="D54" s="248">
        <v>351</v>
      </c>
      <c r="E54" s="250"/>
      <c r="F54" s="250"/>
      <c r="G54" s="251"/>
      <c r="H54" s="252"/>
      <c r="I54" s="252"/>
      <c r="J54" s="253">
        <f t="shared" si="1"/>
        <v>0</v>
      </c>
      <c r="K54" s="254"/>
      <c r="L54" s="255"/>
      <c r="M54" s="28" t="str">
        <f t="shared" si="0"/>
        <v/>
      </c>
    </row>
    <row r="55" spans="1:13" x14ac:dyDescent="0.15">
      <c r="A55" s="275"/>
      <c r="B55" s="276"/>
      <c r="C55" s="472"/>
      <c r="D55" s="248">
        <v>352</v>
      </c>
      <c r="E55" s="250"/>
      <c r="F55" s="250"/>
      <c r="G55" s="251"/>
      <c r="H55" s="252"/>
      <c r="I55" s="252"/>
      <c r="J55" s="253">
        <f t="shared" si="1"/>
        <v>0</v>
      </c>
      <c r="K55" s="254"/>
      <c r="L55" s="255"/>
      <c r="M55" s="28" t="str">
        <f t="shared" si="0"/>
        <v/>
      </c>
    </row>
    <row r="56" spans="1:13" x14ac:dyDescent="0.15">
      <c r="A56" s="275"/>
      <c r="B56" s="276"/>
      <c r="C56" s="472"/>
      <c r="D56" s="248">
        <v>353</v>
      </c>
      <c r="E56" s="250"/>
      <c r="F56" s="250"/>
      <c r="G56" s="251"/>
      <c r="H56" s="252"/>
      <c r="I56" s="252"/>
      <c r="J56" s="253">
        <f t="shared" si="1"/>
        <v>0</v>
      </c>
      <c r="K56" s="254"/>
      <c r="L56" s="255"/>
      <c r="M56" s="28" t="str">
        <f t="shared" si="0"/>
        <v/>
      </c>
    </row>
    <row r="57" spans="1:13" x14ac:dyDescent="0.15">
      <c r="A57" s="275"/>
      <c r="B57" s="276"/>
      <c r="C57" s="472"/>
      <c r="D57" s="248">
        <v>354</v>
      </c>
      <c r="E57" s="250"/>
      <c r="F57" s="250"/>
      <c r="G57" s="251"/>
      <c r="H57" s="252"/>
      <c r="I57" s="252"/>
      <c r="J57" s="253">
        <f t="shared" si="1"/>
        <v>0</v>
      </c>
      <c r="K57" s="254"/>
      <c r="L57" s="255"/>
      <c r="M57" s="28" t="str">
        <f t="shared" si="0"/>
        <v/>
      </c>
    </row>
    <row r="58" spans="1:13" x14ac:dyDescent="0.15">
      <c r="A58" s="275"/>
      <c r="B58" s="276"/>
      <c r="C58" s="472"/>
      <c r="D58" s="248">
        <v>355</v>
      </c>
      <c r="E58" s="250"/>
      <c r="F58" s="250"/>
      <c r="G58" s="251"/>
      <c r="H58" s="252"/>
      <c r="I58" s="252"/>
      <c r="J58" s="253">
        <f t="shared" si="1"/>
        <v>0</v>
      </c>
      <c r="K58" s="254"/>
      <c r="L58" s="255"/>
      <c r="M58" s="28" t="str">
        <f t="shared" si="0"/>
        <v/>
      </c>
    </row>
    <row r="59" spans="1:13" x14ac:dyDescent="0.15">
      <c r="A59" s="275"/>
      <c r="B59" s="276"/>
      <c r="C59" s="472"/>
      <c r="D59" s="248">
        <v>356</v>
      </c>
      <c r="E59" s="250"/>
      <c r="F59" s="250"/>
      <c r="G59" s="251"/>
      <c r="H59" s="252"/>
      <c r="I59" s="252"/>
      <c r="J59" s="253">
        <f t="shared" si="1"/>
        <v>0</v>
      </c>
      <c r="K59" s="254"/>
      <c r="L59" s="255"/>
      <c r="M59" s="28" t="str">
        <f t="shared" si="0"/>
        <v/>
      </c>
    </row>
    <row r="60" spans="1:13" x14ac:dyDescent="0.15">
      <c r="A60" s="275"/>
      <c r="B60" s="276"/>
      <c r="C60" s="472"/>
      <c r="D60" s="248">
        <v>357</v>
      </c>
      <c r="E60" s="250"/>
      <c r="F60" s="250"/>
      <c r="G60" s="251"/>
      <c r="H60" s="252"/>
      <c r="I60" s="252"/>
      <c r="J60" s="253">
        <f t="shared" si="1"/>
        <v>0</v>
      </c>
      <c r="K60" s="254"/>
      <c r="L60" s="255"/>
      <c r="M60" s="28" t="str">
        <f t="shared" si="0"/>
        <v/>
      </c>
    </row>
    <row r="61" spans="1:13" x14ac:dyDescent="0.15">
      <c r="A61" s="275"/>
      <c r="B61" s="276"/>
      <c r="C61" s="472"/>
      <c r="D61" s="248">
        <v>358</v>
      </c>
      <c r="E61" s="250"/>
      <c r="F61" s="250"/>
      <c r="G61" s="251"/>
      <c r="H61" s="252"/>
      <c r="I61" s="252"/>
      <c r="J61" s="253">
        <f t="shared" si="1"/>
        <v>0</v>
      </c>
      <c r="K61" s="254"/>
      <c r="L61" s="255"/>
      <c r="M61" s="28" t="str">
        <f t="shared" si="0"/>
        <v/>
      </c>
    </row>
    <row r="62" spans="1:13" x14ac:dyDescent="0.15">
      <c r="A62" s="275"/>
      <c r="B62" s="276"/>
      <c r="C62" s="472"/>
      <c r="D62" s="248">
        <v>359</v>
      </c>
      <c r="E62" s="250"/>
      <c r="F62" s="250"/>
      <c r="G62" s="251"/>
      <c r="H62" s="252"/>
      <c r="I62" s="252"/>
      <c r="J62" s="253">
        <f t="shared" si="1"/>
        <v>0</v>
      </c>
      <c r="K62" s="254"/>
      <c r="L62" s="255"/>
      <c r="M62" s="28" t="str">
        <f t="shared" si="0"/>
        <v/>
      </c>
    </row>
    <row r="63" spans="1:13" x14ac:dyDescent="0.15">
      <c r="A63" s="275"/>
      <c r="B63" s="276"/>
      <c r="C63" s="472"/>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67"/>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79"/>
      <c r="F105" s="27" t="s">
        <v>15</v>
      </c>
      <c r="G105" s="27"/>
    </row>
    <row r="106" spans="1:13" ht="24" customHeight="1" thickBot="1" x14ac:dyDescent="0.2">
      <c r="D106" s="380"/>
      <c r="F106" s="425" t="s">
        <v>94</v>
      </c>
      <c r="G106" s="223" t="s">
        <v>242</v>
      </c>
      <c r="H106" s="588" t="s">
        <v>218</v>
      </c>
      <c r="I106" s="588"/>
      <c r="J106" s="588" t="s">
        <v>237</v>
      </c>
      <c r="K106" s="593"/>
    </row>
    <row r="107" spans="1:13" ht="14.25" thickTop="1" x14ac:dyDescent="0.15">
      <c r="D107" s="224"/>
      <c r="F107" s="290" t="s">
        <v>84</v>
      </c>
      <c r="G107" s="352">
        <f>SUMIF($E$4:$E$103,F107,$J$4:$J$103)</f>
        <v>60000</v>
      </c>
      <c r="H107" s="554">
        <f>SUMIF($E$4:$E$103,F107,$M$4:$M$103)</f>
        <v>0</v>
      </c>
      <c r="I107" s="554"/>
      <c r="J107" s="554">
        <f t="shared" ref="J107:J115" si="4">G107-H107</f>
        <v>60000</v>
      </c>
      <c r="K107" s="629"/>
    </row>
    <row r="108" spans="1:13" x14ac:dyDescent="0.15">
      <c r="D108" s="224"/>
      <c r="F108" s="291" t="s">
        <v>85</v>
      </c>
      <c r="G108" s="351">
        <f t="shared" ref="G108:G115" si="5">SUMIF($E$4:$E$103,F108,$J$4:$J$103)</f>
        <v>0</v>
      </c>
      <c r="H108" s="562">
        <f t="shared" ref="H108:H114" si="6">SUMIF($E$4:$E$103,F108,$M$4:$M$103)</f>
        <v>0</v>
      </c>
      <c r="I108" s="562"/>
      <c r="J108" s="562">
        <f t="shared" si="4"/>
        <v>0</v>
      </c>
      <c r="K108" s="565"/>
    </row>
    <row r="109" spans="1:13" x14ac:dyDescent="0.15">
      <c r="D109" s="224"/>
      <c r="F109" s="291" t="s">
        <v>109</v>
      </c>
      <c r="G109" s="351">
        <f t="shared" si="5"/>
        <v>285022</v>
      </c>
      <c r="H109" s="562">
        <f t="shared" si="6"/>
        <v>0</v>
      </c>
      <c r="I109" s="562"/>
      <c r="J109" s="562">
        <f t="shared" si="4"/>
        <v>285022</v>
      </c>
      <c r="K109" s="565"/>
    </row>
    <row r="110" spans="1:13" x14ac:dyDescent="0.15">
      <c r="D110" s="224"/>
      <c r="F110" s="291" t="s">
        <v>110</v>
      </c>
      <c r="G110" s="351">
        <f t="shared" si="5"/>
        <v>0</v>
      </c>
      <c r="H110" s="562">
        <f t="shared" si="6"/>
        <v>0</v>
      </c>
      <c r="I110" s="562"/>
      <c r="J110" s="562">
        <f t="shared" si="4"/>
        <v>0</v>
      </c>
      <c r="K110" s="565"/>
    </row>
    <row r="111" spans="1:13" x14ac:dyDescent="0.15">
      <c r="D111" s="224"/>
      <c r="F111" s="291" t="s">
        <v>86</v>
      </c>
      <c r="G111" s="351">
        <f t="shared" si="5"/>
        <v>0</v>
      </c>
      <c r="H111" s="562">
        <f t="shared" si="6"/>
        <v>0</v>
      </c>
      <c r="I111" s="562"/>
      <c r="J111" s="562">
        <f t="shared" si="4"/>
        <v>0</v>
      </c>
      <c r="K111" s="565"/>
    </row>
    <row r="112" spans="1:13" x14ac:dyDescent="0.15">
      <c r="D112" s="224"/>
      <c r="F112" s="291" t="s">
        <v>87</v>
      </c>
      <c r="G112" s="351">
        <f t="shared" si="5"/>
        <v>0</v>
      </c>
      <c r="H112" s="562">
        <f t="shared" si="6"/>
        <v>0</v>
      </c>
      <c r="I112" s="562"/>
      <c r="J112" s="562">
        <f t="shared" si="4"/>
        <v>0</v>
      </c>
      <c r="K112" s="565"/>
    </row>
    <row r="113" spans="4:11" x14ac:dyDescent="0.15">
      <c r="D113" s="224"/>
      <c r="F113" s="291" t="s">
        <v>88</v>
      </c>
      <c r="G113" s="351">
        <f t="shared" si="5"/>
        <v>0</v>
      </c>
      <c r="H113" s="562">
        <f t="shared" si="6"/>
        <v>0</v>
      </c>
      <c r="I113" s="562"/>
      <c r="J113" s="562">
        <f t="shared" si="4"/>
        <v>0</v>
      </c>
      <c r="K113" s="565"/>
    </row>
    <row r="114" spans="4:11" x14ac:dyDescent="0.15">
      <c r="D114" s="224"/>
      <c r="F114" s="291" t="s">
        <v>89</v>
      </c>
      <c r="G114" s="351">
        <f t="shared" si="5"/>
        <v>0</v>
      </c>
      <c r="H114" s="562">
        <f t="shared" si="6"/>
        <v>0</v>
      </c>
      <c r="I114" s="562"/>
      <c r="J114" s="562">
        <f t="shared" si="4"/>
        <v>0</v>
      </c>
      <c r="K114" s="565"/>
    </row>
    <row r="115" spans="4:11" ht="14.25" thickBot="1" x14ac:dyDescent="0.2">
      <c r="D115" s="224"/>
      <c r="F115" s="290" t="s">
        <v>122</v>
      </c>
      <c r="G115" s="351">
        <f t="shared" si="5"/>
        <v>0</v>
      </c>
      <c r="H115" s="600">
        <f>SUMIF($E$4:$E$103,F115,$M$4:$M$103)+'2-3'!I122</f>
        <v>0</v>
      </c>
      <c r="I115" s="600"/>
      <c r="J115" s="600">
        <f t="shared" si="4"/>
        <v>0</v>
      </c>
      <c r="K115" s="601"/>
    </row>
    <row r="116" spans="4:11" ht="15" thickTop="1" thickBot="1" x14ac:dyDescent="0.2">
      <c r="D116" s="380"/>
      <c r="F116" s="292" t="s">
        <v>15</v>
      </c>
      <c r="G116" s="353">
        <f>SUM(G107:G115)</f>
        <v>345022</v>
      </c>
      <c r="H116" s="602">
        <f>SUM(H107:I115)</f>
        <v>0</v>
      </c>
      <c r="I116" s="602"/>
      <c r="J116" s="602">
        <f>SUM(J107:K115)</f>
        <v>345022</v>
      </c>
      <c r="K116" s="603"/>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24" t="s">
        <v>14</v>
      </c>
      <c r="I1" s="524"/>
      <c r="J1" s="524"/>
      <c r="K1" s="524"/>
    </row>
    <row r="2" spans="1:11" s="1" customFormat="1" ht="18" customHeight="1" x14ac:dyDescent="0.15">
      <c r="H2" s="524" t="s">
        <v>7</v>
      </c>
      <c r="I2" s="524"/>
      <c r="J2" s="524"/>
      <c r="K2" s="524"/>
    </row>
    <row r="3" spans="1:11" s="1" customFormat="1" ht="18" customHeight="1" x14ac:dyDescent="0.15">
      <c r="K3" s="2"/>
    </row>
    <row r="4" spans="1:11" s="1" customFormat="1" ht="18" customHeight="1" x14ac:dyDescent="0.15">
      <c r="H4" s="525" t="s">
        <v>6</v>
      </c>
      <c r="I4" s="525"/>
      <c r="J4" s="525"/>
      <c r="K4" s="525"/>
    </row>
    <row r="5" spans="1:11" s="1" customFormat="1" ht="18" customHeight="1" x14ac:dyDescent="0.15">
      <c r="H5" s="525" t="s">
        <v>129</v>
      </c>
      <c r="I5" s="525"/>
      <c r="J5" s="525"/>
      <c r="K5" s="525"/>
    </row>
    <row r="6" spans="1:11" s="1" customFormat="1" ht="18" customHeight="1" x14ac:dyDescent="0.15">
      <c r="A6" s="3" t="s">
        <v>2</v>
      </c>
      <c r="H6" s="4"/>
      <c r="K6" s="11"/>
    </row>
    <row r="7" spans="1:11" s="1" customFormat="1" ht="18" customHeight="1" x14ac:dyDescent="0.15">
      <c r="A7" s="4"/>
      <c r="H7" s="525" t="s">
        <v>3</v>
      </c>
      <c r="I7" s="525"/>
      <c r="J7" s="525"/>
      <c r="K7" s="525"/>
    </row>
    <row r="8" spans="1:11" s="1" customFormat="1" ht="18" customHeight="1" x14ac:dyDescent="0.15">
      <c r="A8" s="4"/>
      <c r="H8" s="525" t="s">
        <v>4</v>
      </c>
      <c r="I8" s="525"/>
      <c r="J8" s="525"/>
      <c r="K8" s="525"/>
    </row>
    <row r="9" spans="1:11" s="1" customFormat="1" ht="42" customHeight="1" x14ac:dyDescent="0.15">
      <c r="A9" s="4"/>
      <c r="H9" s="2"/>
      <c r="K9" s="44"/>
    </row>
    <row r="10" spans="1:11" ht="24" customHeight="1" x14ac:dyDescent="0.15">
      <c r="A10" s="527" t="s">
        <v>230</v>
      </c>
      <c r="B10" s="527"/>
      <c r="C10" s="527"/>
      <c r="D10" s="527"/>
      <c r="E10" s="527"/>
      <c r="F10" s="527"/>
      <c r="G10" s="527"/>
      <c r="H10" s="527"/>
      <c r="I10" s="527"/>
      <c r="J10" s="527"/>
      <c r="K10" s="527"/>
    </row>
    <row r="11" spans="1:11" ht="24" customHeight="1" x14ac:dyDescent="0.15">
      <c r="A11" s="528"/>
      <c r="B11" s="528"/>
      <c r="C11" s="528"/>
      <c r="D11" s="528"/>
      <c r="E11" s="528"/>
      <c r="F11" s="528"/>
      <c r="G11" s="528"/>
      <c r="H11" s="528"/>
      <c r="I11" s="528"/>
      <c r="J11" s="528"/>
      <c r="K11" s="528"/>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0"/>
      <c r="B13" s="599"/>
      <c r="C13" s="599"/>
      <c r="D13" s="599"/>
      <c r="E13" s="599"/>
      <c r="F13" s="599"/>
      <c r="G13" s="599"/>
      <c r="H13" s="599"/>
      <c r="I13" s="599"/>
      <c r="J13" s="599"/>
      <c r="K13" s="599"/>
    </row>
    <row r="14" spans="1:11" ht="39" customHeight="1" thickBot="1" x14ac:dyDescent="0.2">
      <c r="A14" s="19"/>
      <c r="B14" s="18" t="s">
        <v>8</v>
      </c>
      <c r="C14" s="17" t="s">
        <v>9</v>
      </c>
      <c r="D14" s="16" t="s">
        <v>108</v>
      </c>
      <c r="E14" s="16" t="s">
        <v>107</v>
      </c>
      <c r="F14" s="17" t="s">
        <v>10</v>
      </c>
      <c r="G14" s="17" t="s">
        <v>11</v>
      </c>
      <c r="H14" s="441" t="s">
        <v>205</v>
      </c>
      <c r="I14" s="16" t="s">
        <v>12</v>
      </c>
      <c r="J14" s="440" t="s">
        <v>209</v>
      </c>
      <c r="K14" s="22" t="s">
        <v>15</v>
      </c>
    </row>
    <row r="15" spans="1:11" ht="58.5" customHeight="1" thickTop="1" x14ac:dyDescent="0.15">
      <c r="A15" s="29" t="s">
        <v>234</v>
      </c>
      <c r="B15" s="445">
        <f>'随時①-2'!G27</f>
        <v>0</v>
      </c>
      <c r="C15" s="446">
        <f>'随時①-2'!G28</f>
        <v>0</v>
      </c>
      <c r="D15" s="446">
        <f>'随時①-2'!G29</f>
        <v>0</v>
      </c>
      <c r="E15" s="446">
        <f>'随時①-2'!G30</f>
        <v>0</v>
      </c>
      <c r="F15" s="446">
        <f>'随時①-2'!G31</f>
        <v>0</v>
      </c>
      <c r="G15" s="446">
        <f>'随時①-2'!G32</f>
        <v>0</v>
      </c>
      <c r="H15" s="446">
        <f>'随時①-2'!G33</f>
        <v>0</v>
      </c>
      <c r="I15" s="446">
        <f>'随時①-2'!G34</f>
        <v>0</v>
      </c>
      <c r="J15" s="447">
        <f>'随時①-2'!G35</f>
        <v>0</v>
      </c>
      <c r="K15" s="448">
        <f>SUM(B15:J15)</f>
        <v>0</v>
      </c>
    </row>
    <row r="16" spans="1:11" ht="58.5" customHeight="1" x14ac:dyDescent="0.15">
      <c r="A16" s="20" t="s">
        <v>220</v>
      </c>
      <c r="B16" s="449">
        <f>'随時①-2'!H27</f>
        <v>0</v>
      </c>
      <c r="C16" s="375">
        <f>'随時①-2'!H28</f>
        <v>0</v>
      </c>
      <c r="D16" s="375">
        <f>'随時①-2'!H29</f>
        <v>0</v>
      </c>
      <c r="E16" s="375">
        <f>'随時①-2'!H30</f>
        <v>0</v>
      </c>
      <c r="F16" s="375">
        <f>'随時①-2'!H31</f>
        <v>0</v>
      </c>
      <c r="G16" s="375">
        <f>'随時①-2'!H32</f>
        <v>0</v>
      </c>
      <c r="H16" s="375">
        <f>'随時①-2'!H33</f>
        <v>0</v>
      </c>
      <c r="I16" s="375">
        <f>'随時①-2'!H34</f>
        <v>0</v>
      </c>
      <c r="J16" s="450">
        <f>'随時①-2'!H35</f>
        <v>0</v>
      </c>
      <c r="K16" s="451">
        <f>SUM(B16:J16)</f>
        <v>0</v>
      </c>
    </row>
    <row r="17" spans="1:11" ht="58.5" customHeight="1" thickBot="1" x14ac:dyDescent="0.2">
      <c r="A17" s="20" t="s">
        <v>235</v>
      </c>
      <c r="B17" s="452">
        <f>B15-B16</f>
        <v>0</v>
      </c>
      <c r="C17" s="453">
        <f>C15-C16</f>
        <v>0</v>
      </c>
      <c r="D17" s="453">
        <f t="shared" ref="D17:J17" si="0">D15-D16</f>
        <v>0</v>
      </c>
      <c r="E17" s="453">
        <f t="shared" si="0"/>
        <v>0</v>
      </c>
      <c r="F17" s="453">
        <f t="shared" si="0"/>
        <v>0</v>
      </c>
      <c r="G17" s="453">
        <f t="shared" si="0"/>
        <v>0</v>
      </c>
      <c r="H17" s="453">
        <f t="shared" si="0"/>
        <v>0</v>
      </c>
      <c r="I17" s="453">
        <f t="shared" si="0"/>
        <v>0</v>
      </c>
      <c r="J17" s="453">
        <f t="shared" si="0"/>
        <v>0</v>
      </c>
      <c r="K17" s="454">
        <f>K15-K16</f>
        <v>0</v>
      </c>
    </row>
    <row r="18" spans="1:11" ht="39" customHeight="1" thickBot="1" x14ac:dyDescent="0.2">
      <c r="A18" s="31" t="s">
        <v>96</v>
      </c>
      <c r="B18" s="631" t="s">
        <v>120</v>
      </c>
      <c r="C18" s="632"/>
      <c r="D18" s="632"/>
      <c r="E18" s="632"/>
      <c r="F18" s="632"/>
      <c r="G18" s="632"/>
      <c r="H18" s="632"/>
      <c r="I18" s="632"/>
      <c r="J18" s="632"/>
      <c r="K18" s="63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5" t="s">
        <v>125</v>
      </c>
      <c r="B3" s="293" t="s">
        <v>126</v>
      </c>
      <c r="C3" s="57" t="s">
        <v>128</v>
      </c>
      <c r="D3" s="381" t="s">
        <v>131</v>
      </c>
      <c r="E3" s="94" t="s">
        <v>0</v>
      </c>
      <c r="F3" s="94" t="s">
        <v>158</v>
      </c>
      <c r="G3" s="94" t="s">
        <v>90</v>
      </c>
      <c r="H3" s="465" t="s">
        <v>202</v>
      </c>
      <c r="I3" s="94" t="s">
        <v>91</v>
      </c>
      <c r="J3" s="94" t="s">
        <v>92</v>
      </c>
      <c r="K3" s="221" t="s">
        <v>100</v>
      </c>
      <c r="L3" s="289" t="s">
        <v>97</v>
      </c>
      <c r="M3" s="28" t="s">
        <v>95</v>
      </c>
    </row>
    <row r="4" spans="1:13" ht="13.5" customHeight="1" x14ac:dyDescent="0.15">
      <c r="A4" s="354"/>
      <c r="B4" s="382"/>
      <c r="C4" s="383"/>
      <c r="D4" s="237">
        <v>101</v>
      </c>
      <c r="E4" s="238"/>
      <c r="F4" s="239"/>
      <c r="G4" s="240"/>
      <c r="H4" s="241"/>
      <c r="I4" s="241"/>
      <c r="J4" s="242">
        <f>G4*H4*I4</f>
        <v>0</v>
      </c>
      <c r="K4" s="243"/>
      <c r="L4" s="244"/>
      <c r="M4" s="28" t="str">
        <f t="shared" ref="M4:M23" si="0">IF(K4="◎",J4,"")</f>
        <v/>
      </c>
    </row>
    <row r="5" spans="1:13" ht="13.5" customHeight="1" x14ac:dyDescent="0.15">
      <c r="A5" s="245"/>
      <c r="B5" s="384"/>
      <c r="C5" s="385"/>
      <c r="D5" s="248">
        <v>102</v>
      </c>
      <c r="E5" s="249"/>
      <c r="F5" s="250"/>
      <c r="G5" s="251"/>
      <c r="H5" s="252"/>
      <c r="I5" s="252"/>
      <c r="J5" s="253">
        <f>G5*H5*I5</f>
        <v>0</v>
      </c>
      <c r="K5" s="254"/>
      <c r="L5" s="255"/>
      <c r="M5" s="28" t="str">
        <f t="shared" si="0"/>
        <v/>
      </c>
    </row>
    <row r="6" spans="1:13" ht="13.5" customHeight="1" x14ac:dyDescent="0.15">
      <c r="A6" s="245"/>
      <c r="B6" s="386"/>
      <c r="C6" s="385"/>
      <c r="D6" s="248">
        <v>103</v>
      </c>
      <c r="E6" s="249"/>
      <c r="F6" s="250"/>
      <c r="G6" s="251"/>
      <c r="H6" s="252"/>
      <c r="I6" s="252"/>
      <c r="J6" s="253">
        <f t="shared" ref="J6:J23" si="1">G6*H6*I6</f>
        <v>0</v>
      </c>
      <c r="K6" s="254"/>
      <c r="L6" s="255"/>
      <c r="M6" s="28" t="str">
        <f t="shared" si="0"/>
        <v/>
      </c>
    </row>
    <row r="7" spans="1:13" ht="13.5" customHeight="1" x14ac:dyDescent="0.15">
      <c r="A7" s="245"/>
      <c r="B7" s="386"/>
      <c r="C7" s="385"/>
      <c r="D7" s="248">
        <v>104</v>
      </c>
      <c r="E7" s="249"/>
      <c r="F7" s="250"/>
      <c r="G7" s="251"/>
      <c r="H7" s="252"/>
      <c r="I7" s="252"/>
      <c r="J7" s="253">
        <f t="shared" si="1"/>
        <v>0</v>
      </c>
      <c r="K7" s="254"/>
      <c r="L7" s="255"/>
      <c r="M7" s="28" t="str">
        <f t="shared" si="0"/>
        <v/>
      </c>
    </row>
    <row r="8" spans="1:13" ht="13.5" customHeight="1" x14ac:dyDescent="0.15">
      <c r="A8" s="245"/>
      <c r="B8" s="386"/>
      <c r="C8" s="385"/>
      <c r="D8" s="248">
        <v>105</v>
      </c>
      <c r="E8" s="249"/>
      <c r="F8" s="250"/>
      <c r="G8" s="251"/>
      <c r="H8" s="252"/>
      <c r="I8" s="252"/>
      <c r="J8" s="253">
        <f t="shared" si="1"/>
        <v>0</v>
      </c>
      <c r="K8" s="254"/>
      <c r="L8" s="255"/>
      <c r="M8" s="28" t="str">
        <f t="shared" si="0"/>
        <v/>
      </c>
    </row>
    <row r="9" spans="1:13" ht="13.5" customHeight="1" x14ac:dyDescent="0.15">
      <c r="A9" s="245"/>
      <c r="B9" s="386"/>
      <c r="C9" s="385"/>
      <c r="D9" s="248">
        <v>106</v>
      </c>
      <c r="E9" s="249"/>
      <c r="F9" s="250"/>
      <c r="G9" s="251"/>
      <c r="H9" s="252"/>
      <c r="I9" s="252"/>
      <c r="J9" s="253">
        <f t="shared" si="1"/>
        <v>0</v>
      </c>
      <c r="K9" s="254"/>
      <c r="L9" s="255"/>
      <c r="M9" s="28" t="str">
        <f t="shared" si="0"/>
        <v/>
      </c>
    </row>
    <row r="10" spans="1:13" ht="13.5" customHeight="1" x14ac:dyDescent="0.15">
      <c r="A10" s="245"/>
      <c r="B10" s="386"/>
      <c r="C10" s="385"/>
      <c r="D10" s="248">
        <v>107</v>
      </c>
      <c r="E10" s="250"/>
      <c r="F10" s="250"/>
      <c r="G10" s="251"/>
      <c r="H10" s="252"/>
      <c r="I10" s="252"/>
      <c r="J10" s="253">
        <f t="shared" si="1"/>
        <v>0</v>
      </c>
      <c r="K10" s="254"/>
      <c r="L10" s="255"/>
      <c r="M10" s="28" t="str">
        <f t="shared" si="0"/>
        <v/>
      </c>
    </row>
    <row r="11" spans="1:13" ht="13.5" customHeight="1" x14ac:dyDescent="0.15">
      <c r="A11" s="245"/>
      <c r="B11" s="386"/>
      <c r="C11" s="387"/>
      <c r="D11" s="248">
        <v>108</v>
      </c>
      <c r="E11" s="250"/>
      <c r="F11" s="258"/>
      <c r="G11" s="251"/>
      <c r="H11" s="252"/>
      <c r="I11" s="252"/>
      <c r="J11" s="253">
        <f t="shared" si="1"/>
        <v>0</v>
      </c>
      <c r="K11" s="261"/>
      <c r="L11" s="262"/>
      <c r="M11" s="28" t="str">
        <f t="shared" si="0"/>
        <v/>
      </c>
    </row>
    <row r="12" spans="1:13" ht="13.5" customHeight="1" x14ac:dyDescent="0.15">
      <c r="A12" s="245"/>
      <c r="B12" s="386"/>
      <c r="C12" s="385"/>
      <c r="D12" s="248">
        <v>109</v>
      </c>
      <c r="E12" s="250"/>
      <c r="F12" s="249"/>
      <c r="G12" s="251"/>
      <c r="H12" s="252"/>
      <c r="I12" s="252"/>
      <c r="J12" s="253">
        <f t="shared" si="1"/>
        <v>0</v>
      </c>
      <c r="K12" s="265"/>
      <c r="L12" s="266"/>
      <c r="M12" s="28" t="str">
        <f t="shared" si="0"/>
        <v/>
      </c>
    </row>
    <row r="13" spans="1:13" ht="13.5" customHeight="1" x14ac:dyDescent="0.15">
      <c r="A13" s="245"/>
      <c r="B13" s="386"/>
      <c r="C13" s="385"/>
      <c r="D13" s="248">
        <v>110</v>
      </c>
      <c r="E13" s="250"/>
      <c r="F13" s="249"/>
      <c r="G13" s="251"/>
      <c r="H13" s="252"/>
      <c r="I13" s="252"/>
      <c r="J13" s="253">
        <f t="shared" si="1"/>
        <v>0</v>
      </c>
      <c r="K13" s="254"/>
      <c r="L13" s="255"/>
      <c r="M13" s="28" t="str">
        <f t="shared" si="0"/>
        <v/>
      </c>
    </row>
    <row r="14" spans="1:13" ht="13.5" customHeight="1" x14ac:dyDescent="0.15">
      <c r="A14" s="245"/>
      <c r="B14" s="386"/>
      <c r="C14" s="385"/>
      <c r="D14" s="248">
        <v>111</v>
      </c>
      <c r="E14" s="249"/>
      <c r="F14" s="250"/>
      <c r="G14" s="251"/>
      <c r="H14" s="252"/>
      <c r="I14" s="252"/>
      <c r="J14" s="253">
        <f t="shared" si="1"/>
        <v>0</v>
      </c>
      <c r="K14" s="254"/>
      <c r="L14" s="255"/>
      <c r="M14" s="28" t="str">
        <f t="shared" si="0"/>
        <v/>
      </c>
    </row>
    <row r="15" spans="1:13" ht="13.5" customHeight="1" x14ac:dyDescent="0.15">
      <c r="A15" s="245"/>
      <c r="B15" s="386"/>
      <c r="C15" s="385"/>
      <c r="D15" s="248">
        <v>112</v>
      </c>
      <c r="E15" s="249"/>
      <c r="F15" s="250"/>
      <c r="G15" s="251"/>
      <c r="H15" s="252"/>
      <c r="I15" s="252"/>
      <c r="J15" s="253">
        <f t="shared" si="1"/>
        <v>0</v>
      </c>
      <c r="K15" s="254"/>
      <c r="L15" s="255"/>
      <c r="M15" s="28" t="str">
        <f t="shared" si="0"/>
        <v/>
      </c>
    </row>
    <row r="16" spans="1:13" ht="13.5" customHeight="1" x14ac:dyDescent="0.15">
      <c r="A16" s="245"/>
      <c r="B16" s="386"/>
      <c r="C16" s="385"/>
      <c r="D16" s="248">
        <v>113</v>
      </c>
      <c r="E16" s="249"/>
      <c r="F16" s="250"/>
      <c r="G16" s="251"/>
      <c r="H16" s="252"/>
      <c r="I16" s="252"/>
      <c r="J16" s="253">
        <f t="shared" si="1"/>
        <v>0</v>
      </c>
      <c r="K16" s="254"/>
      <c r="L16" s="255"/>
      <c r="M16" s="28" t="str">
        <f t="shared" si="0"/>
        <v/>
      </c>
    </row>
    <row r="17" spans="1:13" ht="13.5" customHeight="1" x14ac:dyDescent="0.15">
      <c r="A17" s="245"/>
      <c r="B17" s="386"/>
      <c r="C17" s="385"/>
      <c r="D17" s="248">
        <v>114</v>
      </c>
      <c r="E17" s="249"/>
      <c r="F17" s="250"/>
      <c r="G17" s="251"/>
      <c r="H17" s="252"/>
      <c r="I17" s="252"/>
      <c r="J17" s="253">
        <f t="shared" si="1"/>
        <v>0</v>
      </c>
      <c r="K17" s="254"/>
      <c r="L17" s="255"/>
      <c r="M17" s="28" t="str">
        <f t="shared" si="0"/>
        <v/>
      </c>
    </row>
    <row r="18" spans="1:13" ht="13.5" customHeight="1" x14ac:dyDescent="0.15">
      <c r="A18" s="245"/>
      <c r="B18" s="386"/>
      <c r="C18" s="385"/>
      <c r="D18" s="248">
        <v>115</v>
      </c>
      <c r="E18" s="249"/>
      <c r="F18" s="250"/>
      <c r="G18" s="251"/>
      <c r="H18" s="252"/>
      <c r="I18" s="252"/>
      <c r="J18" s="253">
        <f t="shared" si="1"/>
        <v>0</v>
      </c>
      <c r="K18" s="254"/>
      <c r="L18" s="255"/>
      <c r="M18" s="28" t="str">
        <f t="shared" si="0"/>
        <v/>
      </c>
    </row>
    <row r="19" spans="1:13" ht="13.5" customHeight="1" x14ac:dyDescent="0.15">
      <c r="A19" s="245"/>
      <c r="B19" s="386"/>
      <c r="C19" s="385"/>
      <c r="D19" s="248">
        <v>116</v>
      </c>
      <c r="E19" s="250"/>
      <c r="F19" s="250"/>
      <c r="G19" s="251"/>
      <c r="H19" s="252"/>
      <c r="I19" s="252"/>
      <c r="J19" s="253">
        <f t="shared" si="1"/>
        <v>0</v>
      </c>
      <c r="K19" s="254"/>
      <c r="L19" s="255"/>
      <c r="M19" s="28" t="str">
        <f t="shared" si="0"/>
        <v/>
      </c>
    </row>
    <row r="20" spans="1:13" ht="13.5" customHeight="1" x14ac:dyDescent="0.15">
      <c r="A20" s="245"/>
      <c r="B20" s="386"/>
      <c r="C20" s="385"/>
      <c r="D20" s="248">
        <v>117</v>
      </c>
      <c r="E20" s="258"/>
      <c r="F20" s="250"/>
      <c r="G20" s="259"/>
      <c r="H20" s="260"/>
      <c r="I20" s="260"/>
      <c r="J20" s="253">
        <f t="shared" si="1"/>
        <v>0</v>
      </c>
      <c r="K20" s="254"/>
      <c r="L20" s="255"/>
      <c r="M20" s="28" t="str">
        <f t="shared" si="0"/>
        <v/>
      </c>
    </row>
    <row r="21" spans="1:13" ht="13.5" customHeight="1" x14ac:dyDescent="0.15">
      <c r="A21" s="245"/>
      <c r="B21" s="386"/>
      <c r="C21" s="385"/>
      <c r="D21" s="248">
        <v>118</v>
      </c>
      <c r="E21" s="249"/>
      <c r="F21" s="250"/>
      <c r="G21" s="251"/>
      <c r="H21" s="252"/>
      <c r="I21" s="252"/>
      <c r="J21" s="253">
        <f t="shared" si="1"/>
        <v>0</v>
      </c>
      <c r="K21" s="254"/>
      <c r="L21" s="255"/>
      <c r="M21" s="28" t="str">
        <f t="shared" si="0"/>
        <v/>
      </c>
    </row>
    <row r="22" spans="1:13" ht="13.5" customHeight="1" x14ac:dyDescent="0.15">
      <c r="A22" s="245"/>
      <c r="B22" s="386"/>
      <c r="C22" s="385"/>
      <c r="D22" s="248">
        <v>119</v>
      </c>
      <c r="E22" s="250"/>
      <c r="F22" s="250"/>
      <c r="G22" s="251"/>
      <c r="H22" s="252"/>
      <c r="I22" s="252"/>
      <c r="J22" s="253">
        <f t="shared" si="1"/>
        <v>0</v>
      </c>
      <c r="K22" s="254"/>
      <c r="L22" s="255"/>
      <c r="M22" s="28" t="str">
        <f t="shared" si="0"/>
        <v/>
      </c>
    </row>
    <row r="23" spans="1:13" ht="13.5" customHeight="1" thickBot="1" x14ac:dyDescent="0.2">
      <c r="A23" s="388"/>
      <c r="B23" s="389"/>
      <c r="C23" s="390"/>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2" t="s">
        <v>94</v>
      </c>
      <c r="G26" s="223" t="s">
        <v>242</v>
      </c>
      <c r="H26" s="588" t="s">
        <v>218</v>
      </c>
      <c r="I26" s="588"/>
      <c r="J26" s="588" t="s">
        <v>237</v>
      </c>
      <c r="K26" s="593"/>
    </row>
    <row r="27" spans="1:13" ht="13.5" customHeight="1" thickTop="1" x14ac:dyDescent="0.15">
      <c r="B27" s="51"/>
      <c r="C27" s="51"/>
      <c r="D27" s="65"/>
      <c r="F27" s="290" t="s">
        <v>84</v>
      </c>
      <c r="G27" s="341">
        <f>SUMIF($E$4:$E$23,F27,$J$4:$J$23)</f>
        <v>0</v>
      </c>
      <c r="H27" s="554">
        <f>SUMIF($E$4:$E$23,F27,$M$4:$M$23)</f>
        <v>0</v>
      </c>
      <c r="I27" s="554"/>
      <c r="J27" s="554">
        <f t="shared" ref="J27:J35" si="2">G27-H27</f>
        <v>0</v>
      </c>
      <c r="K27" s="629"/>
    </row>
    <row r="28" spans="1:13" ht="13.5" customHeight="1" x14ac:dyDescent="0.15">
      <c r="B28" s="51"/>
      <c r="C28" s="51"/>
      <c r="D28" s="65"/>
      <c r="F28" s="291" t="s">
        <v>85</v>
      </c>
      <c r="G28" s="341">
        <f t="shared" ref="G28:G35" si="3">SUMIF($E$4:$E$23,F28,$J$4:$J$23)</f>
        <v>0</v>
      </c>
      <c r="H28" s="562">
        <f t="shared" ref="H28:H35" si="4">SUMIF($E$4:$E$23,F28,$M$4:$M$23)</f>
        <v>0</v>
      </c>
      <c r="I28" s="562"/>
      <c r="J28" s="562">
        <f t="shared" si="2"/>
        <v>0</v>
      </c>
      <c r="K28" s="565"/>
    </row>
    <row r="29" spans="1:13" ht="13.5" customHeight="1" x14ac:dyDescent="0.15">
      <c r="B29" s="51"/>
      <c r="C29" s="51"/>
      <c r="D29" s="65"/>
      <c r="F29" s="291" t="s">
        <v>109</v>
      </c>
      <c r="G29" s="341">
        <f t="shared" si="3"/>
        <v>0</v>
      </c>
      <c r="H29" s="562">
        <f t="shared" si="4"/>
        <v>0</v>
      </c>
      <c r="I29" s="562"/>
      <c r="J29" s="562">
        <f t="shared" si="2"/>
        <v>0</v>
      </c>
      <c r="K29" s="565"/>
    </row>
    <row r="30" spans="1:13" ht="13.5" customHeight="1" x14ac:dyDescent="0.15">
      <c r="B30" s="51"/>
      <c r="C30" s="51"/>
      <c r="D30" s="65"/>
      <c r="F30" s="291" t="s">
        <v>110</v>
      </c>
      <c r="G30" s="341">
        <f t="shared" si="3"/>
        <v>0</v>
      </c>
      <c r="H30" s="562">
        <f t="shared" si="4"/>
        <v>0</v>
      </c>
      <c r="I30" s="562"/>
      <c r="J30" s="562">
        <f t="shared" si="2"/>
        <v>0</v>
      </c>
      <c r="K30" s="565"/>
    </row>
    <row r="31" spans="1:13" ht="13.5" customHeight="1" x14ac:dyDescent="0.15">
      <c r="B31" s="51"/>
      <c r="C31" s="51"/>
      <c r="D31" s="65"/>
      <c r="F31" s="291" t="s">
        <v>86</v>
      </c>
      <c r="G31" s="341">
        <f t="shared" si="3"/>
        <v>0</v>
      </c>
      <c r="H31" s="562">
        <f t="shared" si="4"/>
        <v>0</v>
      </c>
      <c r="I31" s="562"/>
      <c r="J31" s="562">
        <f t="shared" si="2"/>
        <v>0</v>
      </c>
      <c r="K31" s="565"/>
    </row>
    <row r="32" spans="1:13" ht="13.5" customHeight="1" x14ac:dyDescent="0.15">
      <c r="B32" s="51"/>
      <c r="C32" s="51"/>
      <c r="D32" s="65"/>
      <c r="F32" s="291" t="s">
        <v>87</v>
      </c>
      <c r="G32" s="341">
        <f t="shared" si="3"/>
        <v>0</v>
      </c>
      <c r="H32" s="562">
        <f t="shared" si="4"/>
        <v>0</v>
      </c>
      <c r="I32" s="562"/>
      <c r="J32" s="562">
        <f t="shared" si="2"/>
        <v>0</v>
      </c>
      <c r="K32" s="565"/>
    </row>
    <row r="33" spans="2:11" ht="13.5" customHeight="1" x14ac:dyDescent="0.15">
      <c r="B33" s="51"/>
      <c r="C33" s="51"/>
      <c r="D33" s="65"/>
      <c r="F33" s="291" t="s">
        <v>88</v>
      </c>
      <c r="G33" s="341">
        <f t="shared" si="3"/>
        <v>0</v>
      </c>
      <c r="H33" s="562">
        <f t="shared" si="4"/>
        <v>0</v>
      </c>
      <c r="I33" s="562"/>
      <c r="J33" s="562">
        <f t="shared" si="2"/>
        <v>0</v>
      </c>
      <c r="K33" s="565"/>
    </row>
    <row r="34" spans="2:11" ht="13.5" customHeight="1" x14ac:dyDescent="0.15">
      <c r="B34" s="51"/>
      <c r="C34" s="51"/>
      <c r="D34" s="65"/>
      <c r="F34" s="291" t="s">
        <v>89</v>
      </c>
      <c r="G34" s="341">
        <f t="shared" si="3"/>
        <v>0</v>
      </c>
      <c r="H34" s="562">
        <f t="shared" si="4"/>
        <v>0</v>
      </c>
      <c r="I34" s="562"/>
      <c r="J34" s="562">
        <f t="shared" si="2"/>
        <v>0</v>
      </c>
      <c r="K34" s="565"/>
    </row>
    <row r="35" spans="2:11" ht="13.5" customHeight="1" thickBot="1" x14ac:dyDescent="0.2">
      <c r="B35" s="51"/>
      <c r="C35" s="51"/>
      <c r="D35" s="65"/>
      <c r="F35" s="421" t="s">
        <v>122</v>
      </c>
      <c r="G35" s="423">
        <f t="shared" si="3"/>
        <v>0</v>
      </c>
      <c r="H35" s="600">
        <f t="shared" si="4"/>
        <v>0</v>
      </c>
      <c r="I35" s="600"/>
      <c r="J35" s="600">
        <f t="shared" si="2"/>
        <v>0</v>
      </c>
      <c r="K35" s="601"/>
    </row>
    <row r="36" spans="2:11" ht="13.5" customHeight="1" thickTop="1" thickBot="1" x14ac:dyDescent="0.2">
      <c r="B36" s="51"/>
      <c r="C36" s="51"/>
      <c r="D36" s="45"/>
      <c r="F36" s="419" t="s">
        <v>15</v>
      </c>
      <c r="G36" s="350">
        <f>SUM(G27:G35)</f>
        <v>0</v>
      </c>
      <c r="H36" s="602">
        <f>SUM(H27:H35)</f>
        <v>0</v>
      </c>
      <c r="I36" s="602"/>
      <c r="J36" s="602">
        <f>SUM(J27:J35)</f>
        <v>0</v>
      </c>
      <c r="K36" s="60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24" t="str">
        <f>'1-1'!H1:K1</f>
        <v>（学校番号：１１３）</v>
      </c>
      <c r="I1" s="524"/>
      <c r="J1" s="524"/>
      <c r="K1" s="524"/>
    </row>
    <row r="2" spans="1:11" s="1" customFormat="1" ht="18" customHeight="1" x14ac:dyDescent="0.15">
      <c r="H2" s="524" t="str">
        <f>'1-1'!H2:K2</f>
        <v>（財務会計コード番号：１０３８２）</v>
      </c>
      <c r="I2" s="524"/>
      <c r="J2" s="524"/>
      <c r="K2" s="524"/>
    </row>
    <row r="3" spans="1:11" s="1" customFormat="1" ht="18" customHeight="1" x14ac:dyDescent="0.15">
      <c r="K3" s="2"/>
    </row>
    <row r="4" spans="1:11" s="1" customFormat="1" ht="18" customHeight="1" x14ac:dyDescent="0.15">
      <c r="H4" s="525" t="s">
        <v>6</v>
      </c>
      <c r="I4" s="525"/>
      <c r="J4" s="525"/>
      <c r="K4" s="525"/>
    </row>
    <row r="5" spans="1:11" s="1" customFormat="1" ht="18" customHeight="1" x14ac:dyDescent="0.15">
      <c r="H5" s="525" t="s">
        <v>129</v>
      </c>
      <c r="I5" s="525"/>
      <c r="J5" s="525"/>
      <c r="K5" s="525"/>
    </row>
    <row r="6" spans="1:11" s="1" customFormat="1" ht="18" customHeight="1" x14ac:dyDescent="0.15">
      <c r="A6" s="3" t="s">
        <v>2</v>
      </c>
      <c r="H6" s="4"/>
      <c r="K6" s="11"/>
    </row>
    <row r="7" spans="1:11" s="1" customFormat="1" ht="18" customHeight="1" x14ac:dyDescent="0.15">
      <c r="A7" s="4"/>
      <c r="H7" s="525" t="str">
        <f>'1-1'!H7:K7</f>
        <v>府立吹田東高等学校　</v>
      </c>
      <c r="I7" s="525"/>
      <c r="J7" s="525"/>
      <c r="K7" s="525"/>
    </row>
    <row r="8" spans="1:11" s="1" customFormat="1" ht="18" customHeight="1" x14ac:dyDescent="0.15">
      <c r="A8" s="4"/>
      <c r="H8" s="525" t="str">
        <f>'1-1'!H8:K8</f>
        <v>校長　佐々木　啓　</v>
      </c>
      <c r="I8" s="525"/>
      <c r="J8" s="525"/>
      <c r="K8" s="525"/>
    </row>
    <row r="9" spans="1:11" s="1" customFormat="1" ht="42" customHeight="1" x14ac:dyDescent="0.15">
      <c r="A9" s="4"/>
      <c r="H9" s="2"/>
      <c r="K9" s="44"/>
    </row>
    <row r="10" spans="1:11" ht="24" customHeight="1" x14ac:dyDescent="0.15">
      <c r="A10" s="527" t="s">
        <v>231</v>
      </c>
      <c r="B10" s="527"/>
      <c r="C10" s="527"/>
      <c r="D10" s="527"/>
      <c r="E10" s="527"/>
      <c r="F10" s="527"/>
      <c r="G10" s="527"/>
      <c r="H10" s="527"/>
      <c r="I10" s="527"/>
      <c r="J10" s="527"/>
      <c r="K10" s="527"/>
    </row>
    <row r="11" spans="1:11" ht="24" customHeight="1" x14ac:dyDescent="0.15">
      <c r="A11" s="528"/>
      <c r="B11" s="528"/>
      <c r="C11" s="528"/>
      <c r="D11" s="528"/>
      <c r="E11" s="528"/>
      <c r="F11" s="528"/>
      <c r="G11" s="528"/>
      <c r="H11" s="528"/>
      <c r="I11" s="528"/>
      <c r="J11" s="528"/>
      <c r="K11" s="528"/>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9" t="s">
        <v>258</v>
      </c>
      <c r="B14" s="530"/>
      <c r="C14" s="531"/>
      <c r="D14" s="532">
        <v>1000000</v>
      </c>
      <c r="E14" s="533"/>
      <c r="F14" s="534"/>
      <c r="G14" s="598"/>
      <c r="H14" s="599"/>
      <c r="I14" s="599"/>
      <c r="J14" s="599"/>
      <c r="K14" s="95">
        <f>'1-1'!K14</f>
        <v>0</v>
      </c>
    </row>
    <row r="15" spans="1:11" ht="39" customHeight="1" thickBot="1" x14ac:dyDescent="0.2">
      <c r="A15" s="19"/>
      <c r="B15" s="18" t="s">
        <v>8</v>
      </c>
      <c r="C15" s="17" t="s">
        <v>9</v>
      </c>
      <c r="D15" s="16" t="s">
        <v>108</v>
      </c>
      <c r="E15" s="16" t="s">
        <v>107</v>
      </c>
      <c r="F15" s="17" t="s">
        <v>10</v>
      </c>
      <c r="G15" s="17" t="s">
        <v>11</v>
      </c>
      <c r="H15" s="441" t="s">
        <v>205</v>
      </c>
      <c r="I15" s="16" t="s">
        <v>12</v>
      </c>
      <c r="J15" s="440" t="s">
        <v>210</v>
      </c>
      <c r="K15" s="22" t="s">
        <v>15</v>
      </c>
    </row>
    <row r="16" spans="1:11" ht="39" customHeight="1" thickTop="1" thickBot="1" x14ac:dyDescent="0.2">
      <c r="A16" s="485" t="s">
        <v>212</v>
      </c>
      <c r="B16" s="430">
        <f>'1-1'!B21</f>
        <v>30000</v>
      </c>
      <c r="C16" s="431">
        <f>'1-1'!C21</f>
        <v>0</v>
      </c>
      <c r="D16" s="431">
        <f>'1-1'!D21</f>
        <v>425120</v>
      </c>
      <c r="E16" s="431">
        <f>'1-1'!E21</f>
        <v>0</v>
      </c>
      <c r="F16" s="431">
        <f>'1-1'!F21</f>
        <v>51000</v>
      </c>
      <c r="G16" s="431">
        <f>'1-1'!G21</f>
        <v>443800</v>
      </c>
      <c r="H16" s="431">
        <f>'1-1'!H21</f>
        <v>0</v>
      </c>
      <c r="I16" s="431">
        <f>'1-1'!I21</f>
        <v>0</v>
      </c>
      <c r="J16" s="432">
        <f>'1-1'!J21</f>
        <v>50080</v>
      </c>
      <c r="K16" s="433">
        <f>'1-1'!K21</f>
        <v>1000000</v>
      </c>
    </row>
    <row r="17" spans="1:11" ht="39" customHeight="1" x14ac:dyDescent="0.15">
      <c r="A17" s="480" t="s">
        <v>16</v>
      </c>
      <c r="B17" s="481">
        <f>'随時②-2'!G38</f>
        <v>0</v>
      </c>
      <c r="C17" s="482">
        <f>'随時②-2'!G39</f>
        <v>0</v>
      </c>
      <c r="D17" s="482">
        <f>'随時②-2'!G40</f>
        <v>0</v>
      </c>
      <c r="E17" s="482">
        <f>'随時②-2'!G41</f>
        <v>0</v>
      </c>
      <c r="F17" s="482">
        <f>'随時②-2'!G42</f>
        <v>0</v>
      </c>
      <c r="G17" s="482">
        <f>'随時②-2'!G43</f>
        <v>0</v>
      </c>
      <c r="H17" s="482">
        <f>'随時②-2'!G44</f>
        <v>0</v>
      </c>
      <c r="I17" s="482">
        <f>'随時②-2'!G45</f>
        <v>0</v>
      </c>
      <c r="J17" s="483">
        <f>'随時②-2'!G46</f>
        <v>0</v>
      </c>
      <c r="K17" s="484">
        <f t="shared" ref="K17:K22" si="0">SUM(B17:J17)</f>
        <v>0</v>
      </c>
    </row>
    <row r="18" spans="1:11" ht="39" customHeight="1" x14ac:dyDescent="0.15">
      <c r="A18" s="33" t="s">
        <v>220</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
      <c r="A19" s="486" t="s">
        <v>99</v>
      </c>
      <c r="B19" s="213">
        <f>B17-B18</f>
        <v>0</v>
      </c>
      <c r="C19" s="213">
        <f t="shared" ref="C19:J19" si="1">C17-C18</f>
        <v>0</v>
      </c>
      <c r="D19" s="213">
        <f t="shared" si="1"/>
        <v>0</v>
      </c>
      <c r="E19" s="213">
        <f t="shared" si="1"/>
        <v>0</v>
      </c>
      <c r="F19" s="213">
        <f t="shared" si="1"/>
        <v>0</v>
      </c>
      <c r="G19" s="213">
        <f t="shared" si="1"/>
        <v>0</v>
      </c>
      <c r="H19" s="213">
        <f t="shared" si="1"/>
        <v>0</v>
      </c>
      <c r="I19" s="213">
        <f t="shared" si="1"/>
        <v>0</v>
      </c>
      <c r="J19" s="213">
        <f t="shared" si="1"/>
        <v>0</v>
      </c>
      <c r="K19" s="216">
        <f t="shared" si="0"/>
        <v>0</v>
      </c>
    </row>
    <row r="20" spans="1:11" ht="39" customHeight="1" thickBot="1" x14ac:dyDescent="0.2">
      <c r="A20" s="478" t="s">
        <v>259</v>
      </c>
      <c r="B20" s="217">
        <f>SUM(B16:B17)</f>
        <v>30000</v>
      </c>
      <c r="C20" s="217">
        <f t="shared" ref="C20:J20" si="2">SUM(C16:C17)</f>
        <v>0</v>
      </c>
      <c r="D20" s="217">
        <f t="shared" si="2"/>
        <v>425120</v>
      </c>
      <c r="E20" s="217">
        <f t="shared" si="2"/>
        <v>0</v>
      </c>
      <c r="F20" s="217">
        <f t="shared" si="2"/>
        <v>51000</v>
      </c>
      <c r="G20" s="217">
        <f t="shared" si="2"/>
        <v>443800</v>
      </c>
      <c r="H20" s="217">
        <f t="shared" si="2"/>
        <v>0</v>
      </c>
      <c r="I20" s="217">
        <f t="shared" si="2"/>
        <v>0</v>
      </c>
      <c r="J20" s="217">
        <f t="shared" si="2"/>
        <v>50080</v>
      </c>
      <c r="K20" s="426">
        <f t="shared" si="0"/>
        <v>1000000</v>
      </c>
    </row>
    <row r="21" spans="1:11" ht="39" hidden="1" customHeight="1" x14ac:dyDescent="0.15">
      <c r="A21" s="20" t="s">
        <v>148</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
      <c r="A22" s="21" t="s">
        <v>147</v>
      </c>
      <c r="B22" s="213">
        <f>SUM(B20:B21)</f>
        <v>30000</v>
      </c>
      <c r="C22" s="213">
        <f t="shared" ref="C22:J22" si="3">SUM(C20:C21)</f>
        <v>0</v>
      </c>
      <c r="D22" s="213">
        <f t="shared" si="3"/>
        <v>425120</v>
      </c>
      <c r="E22" s="213">
        <f t="shared" si="3"/>
        <v>0</v>
      </c>
      <c r="F22" s="213">
        <f t="shared" si="3"/>
        <v>51000</v>
      </c>
      <c r="G22" s="213">
        <f t="shared" si="3"/>
        <v>443800</v>
      </c>
      <c r="H22" s="213">
        <f t="shared" si="3"/>
        <v>0</v>
      </c>
      <c r="I22" s="213">
        <f t="shared" si="3"/>
        <v>0</v>
      </c>
      <c r="J22" s="213">
        <f t="shared" si="3"/>
        <v>50080</v>
      </c>
      <c r="K22" s="216">
        <f t="shared" si="0"/>
        <v>1000000</v>
      </c>
    </row>
    <row r="23" spans="1:11" ht="39" customHeight="1" thickBot="1" x14ac:dyDescent="0.2">
      <c r="A23" s="31" t="s">
        <v>96</v>
      </c>
      <c r="B23" s="631" t="s">
        <v>120</v>
      </c>
      <c r="C23" s="632"/>
      <c r="D23" s="632"/>
      <c r="E23" s="632"/>
      <c r="F23" s="632"/>
      <c r="G23" s="632"/>
      <c r="H23" s="632"/>
      <c r="I23" s="632"/>
      <c r="J23" s="632"/>
      <c r="K23" s="633"/>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00" t="s">
        <v>130</v>
      </c>
      <c r="E3" s="94" t="s">
        <v>0</v>
      </c>
      <c r="F3" s="94" t="s">
        <v>158</v>
      </c>
      <c r="G3" s="94" t="s">
        <v>90</v>
      </c>
      <c r="H3" s="465" t="s">
        <v>202</v>
      </c>
      <c r="I3" s="94" t="s">
        <v>91</v>
      </c>
      <c r="J3" s="94" t="s">
        <v>92</v>
      </c>
      <c r="K3" s="221" t="s">
        <v>100</v>
      </c>
      <c r="L3" s="401" t="s">
        <v>97</v>
      </c>
    </row>
    <row r="4" spans="1:13" ht="13.5" customHeight="1" x14ac:dyDescent="0.15">
      <c r="A4" s="89"/>
      <c r="B4" s="65"/>
      <c r="C4" s="65"/>
      <c r="D4" s="402"/>
      <c r="E4" s="309" t="str">
        <f>IF($D4="","",IF($D4&lt;=100,VLOOKUP($D4,'1-2'!$D$4:$L$103,2),VLOOKUP($D4,'随時①-2'!$D$4:$L$23,2)))</f>
        <v/>
      </c>
      <c r="F4" s="309" t="str">
        <f>IF($D4="","",IF($D4&lt;=100,VLOOKUP($D4,'1-2'!$D$4:$L$103,3),VLOOKUP($D4,'随時①-2'!$D$4:$L$23,3)))</f>
        <v/>
      </c>
      <c r="G4" s="218" t="str">
        <f>IF($D4="","",IF($D4&lt;=100,VLOOKUP($D4,'1-2'!$D$4:$L$103,4),VLOOKUP($D4,'随時①-2'!$D$4:$L$23,4)))</f>
        <v/>
      </c>
      <c r="H4" s="310" t="str">
        <f>IF($D4="","",IF($D4&lt;=100,VLOOKUP($D4,'1-2'!$D$4:$L$103,5),VLOOKUP($D4,'随時①-2'!$D$4:$L$23,5)))</f>
        <v/>
      </c>
      <c r="I4" s="310" t="str">
        <f>IF($D4="","",IF($D4&lt;=100,VLOOKUP($D4,'1-2'!$D$4:$L$103,6),VLOOKUP($D4,'随時①-2'!$D$4:$L$23,6)))</f>
        <v/>
      </c>
      <c r="J4" s="218" t="str">
        <f>IF($D4="","",IF($D4&lt;=100,VLOOKUP($D4,'1-2'!$D$4:$L$103,7),VLOOKUP($D4,'随時①-2'!$D$4:$L$23,7)))</f>
        <v/>
      </c>
      <c r="K4" s="403" t="str">
        <f>IF($D4="","",IF($D4&lt;=100,VLOOKUP($D4,'1-2'!$D$4:$L$103,8),VLOOKUP($D4,'随時①-2'!$D$4:$L$23,8)))</f>
        <v/>
      </c>
      <c r="L4" s="404" t="str">
        <f>IF($D4="","",IF($D4&lt;=100,VLOOKUP($D4,'1-2'!$D$4:$L$103,9),VLOOKUP($D4,'随時①-2'!$D$4:$L$23,9)))</f>
        <v/>
      </c>
      <c r="M4" s="5" t="str">
        <f t="shared" ref="M4:M17" si="0">IF(K4="◎",J4,"")</f>
        <v/>
      </c>
    </row>
    <row r="5" spans="1:13" x14ac:dyDescent="0.15">
      <c r="A5" s="89"/>
      <c r="B5" s="65"/>
      <c r="C5" s="65"/>
      <c r="D5" s="405"/>
      <c r="E5" s="309" t="str">
        <f>IF($D5="","",IF($D5&lt;=100,VLOOKUP($D5,'1-2'!$D$4:$L$103,2),VLOOKUP($D5,'随時①-2'!$D$4:$L$23,2)))</f>
        <v/>
      </c>
      <c r="F5" s="309" t="str">
        <f>IF($D5="","",IF($D5&lt;=100,VLOOKUP($D5,'1-2'!$D$4:$L$103,3),VLOOKUP($D5,'随時①-2'!$D$4:$L$23,3)))</f>
        <v/>
      </c>
      <c r="G5" s="218" t="str">
        <f>IF($D5="","",IF($D5&lt;=100,VLOOKUP($D5,'1-2'!$D$4:$L$103,4),VLOOKUP($D5,'随時①-2'!$D$4:$L$23,4)))</f>
        <v/>
      </c>
      <c r="H5" s="310" t="str">
        <f>IF($D5="","",IF($D5&lt;=100,VLOOKUP($D5,'1-2'!$D$4:$L$103,5),VLOOKUP($D5,'随時①-2'!$D$4:$L$23,5)))</f>
        <v/>
      </c>
      <c r="I5" s="310" t="str">
        <f>IF($D5="","",IF($D5&lt;=100,VLOOKUP($D5,'1-2'!$D$4:$L$103,6),VLOOKUP($D5,'随時①-2'!$D$4:$L$23,6)))</f>
        <v/>
      </c>
      <c r="J5" s="218" t="str">
        <f>IF($D5="","",IF($D5&lt;=100,VLOOKUP($D5,'1-2'!$D$4:$L$103,7),VLOOKUP($D5,'随時①-2'!$D$4:$L$23,7)))</f>
        <v/>
      </c>
      <c r="K5" s="403" t="str">
        <f>IF($D5="","",IF($D5&lt;=100,VLOOKUP($D5,'1-2'!$D$4:$L$103,8),VLOOKUP($D5,'随時①-2'!$D$4:$L$23,8)))</f>
        <v/>
      </c>
      <c r="L5" s="404" t="str">
        <f>IF($D5="","",IF($D5&lt;=100,VLOOKUP($D5,'1-2'!$D$4:$L$103,9),VLOOKUP($D5,'随時①-2'!$D$4:$L$23,9)))</f>
        <v/>
      </c>
      <c r="M5" s="5" t="str">
        <f t="shared" si="0"/>
        <v/>
      </c>
    </row>
    <row r="6" spans="1:13" x14ac:dyDescent="0.15">
      <c r="A6" s="89"/>
      <c r="B6" s="65"/>
      <c r="C6" s="65"/>
      <c r="D6" s="405"/>
      <c r="E6" s="309" t="str">
        <f>IF($D6="","",IF($D6&lt;=100,VLOOKUP($D6,'1-2'!$D$4:$L$103,2),VLOOKUP($D6,'随時①-2'!$D$4:$L$23,2)))</f>
        <v/>
      </c>
      <c r="F6" s="309" t="str">
        <f>IF($D6="","",IF($D6&lt;=100,VLOOKUP($D6,'1-2'!$D$4:$L$103,3),VLOOKUP($D6,'随時①-2'!$D$4:$L$23,3)))</f>
        <v/>
      </c>
      <c r="G6" s="218" t="str">
        <f>IF($D6="","",IF($D6&lt;=100,VLOOKUP($D6,'1-2'!$D$4:$L$103,4),VLOOKUP($D6,'随時①-2'!$D$4:$L$23,4)))</f>
        <v/>
      </c>
      <c r="H6" s="310" t="str">
        <f>IF($D6="","",IF($D6&lt;=100,VLOOKUP($D6,'1-2'!$D$4:$L$103,5),VLOOKUP($D6,'随時①-2'!$D$4:$L$23,5)))</f>
        <v/>
      </c>
      <c r="I6" s="310" t="str">
        <f>IF($D6="","",IF($D6&lt;=100,VLOOKUP($D6,'1-2'!$D$4:$L$103,6),VLOOKUP($D6,'随時①-2'!$D$4:$L$23,6)))</f>
        <v/>
      </c>
      <c r="J6" s="218" t="str">
        <f>IF($D6="","",IF($D6&lt;=100,VLOOKUP($D6,'1-2'!$D$4:$L$103,7),VLOOKUP($D6,'随時①-2'!$D$4:$L$23,7)))</f>
        <v/>
      </c>
      <c r="K6" s="403" t="str">
        <f>IF($D6="","",IF($D6&lt;=100,VLOOKUP($D6,'1-2'!$D$4:$L$103,8),VLOOKUP($D6,'随時①-2'!$D$4:$L$23,8)))</f>
        <v/>
      </c>
      <c r="L6" s="404" t="str">
        <f>IF($D6="","",IF($D6&lt;=100,VLOOKUP($D6,'1-2'!$D$4:$L$103,9),VLOOKUP($D6,'随時①-2'!$D$4:$L$23,9)))</f>
        <v/>
      </c>
      <c r="M6" s="5" t="str">
        <f t="shared" si="0"/>
        <v/>
      </c>
    </row>
    <row r="7" spans="1:13" x14ac:dyDescent="0.15">
      <c r="A7" s="89"/>
      <c r="B7" s="65"/>
      <c r="C7" s="65"/>
      <c r="D7" s="405"/>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15">
      <c r="A8" s="89"/>
      <c r="B8" s="65"/>
      <c r="C8" s="65"/>
      <c r="D8" s="405"/>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403" t="str">
        <f>IF($D8="","",IF($D8&lt;=100,VLOOKUP($D8,'1-2'!$D$4:$L$103,8),VLOOKUP($D8,'随時①-2'!$D$4:$L$23,8)))</f>
        <v/>
      </c>
      <c r="L8" s="404" t="str">
        <f>IF($D8="","",IF($D8&lt;=100,VLOOKUP($D8,'1-2'!$D$4:$L$103,9),VLOOKUP($D8,'随時①-2'!$D$4:$L$23,9)))</f>
        <v/>
      </c>
      <c r="M8" s="5" t="str">
        <f t="shared" si="0"/>
        <v/>
      </c>
    </row>
    <row r="9" spans="1:13" x14ac:dyDescent="0.15">
      <c r="A9" s="89"/>
      <c r="B9" s="65"/>
      <c r="C9" s="65"/>
      <c r="D9" s="405"/>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03" t="str">
        <f>IF($D9="","",IF($D9&lt;=100,VLOOKUP($D9,'1-2'!$D$4:$L$103,8),VLOOKUP($D9,'随時①-2'!$D$4:$L$23,8)))</f>
        <v/>
      </c>
      <c r="L9" s="404" t="str">
        <f>IF($D9="","",IF($D9&lt;=100,VLOOKUP($D9,'1-2'!$D$4:$L$103,9),VLOOKUP($D9,'随時①-2'!$D$4:$L$23,9)))</f>
        <v/>
      </c>
      <c r="M9" s="5" t="str">
        <f t="shared" si="0"/>
        <v/>
      </c>
    </row>
    <row r="10" spans="1:13" x14ac:dyDescent="0.15">
      <c r="A10" s="89"/>
      <c r="B10" s="65"/>
      <c r="C10" s="65"/>
      <c r="D10" s="405"/>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03" t="str">
        <f>IF($D10="","",IF($D10&lt;=100,VLOOKUP($D10,'1-2'!$D$4:$L$103,8),VLOOKUP($D10,'随時①-2'!$D$4:$L$23,8)))</f>
        <v/>
      </c>
      <c r="L10" s="404" t="str">
        <f>IF($D10="","",IF($D10&lt;=100,VLOOKUP($D10,'1-2'!$D$4:$L$103,9),VLOOKUP($D10,'随時①-2'!$D$4:$L$23,9)))</f>
        <v/>
      </c>
      <c r="M10" s="5" t="str">
        <f t="shared" si="0"/>
        <v/>
      </c>
    </row>
    <row r="11" spans="1:13" ht="13.5" customHeight="1" x14ac:dyDescent="0.15">
      <c r="A11" s="89"/>
      <c r="B11" s="65"/>
      <c r="C11" s="65"/>
      <c r="D11" s="402"/>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03" t="str">
        <f>IF($D11="","",IF($D11&lt;=100,VLOOKUP($D11,'1-2'!$D$4:$L$103,8),VLOOKUP($D11,'随時①-2'!$D$4:$L$23,8)))</f>
        <v/>
      </c>
      <c r="L11" s="404" t="str">
        <f>IF($D11="","",IF($D11&lt;=100,VLOOKUP($D11,'1-2'!$D$4:$L$103,9),VLOOKUP($D11,'随時①-2'!$D$4:$L$23,9)))</f>
        <v/>
      </c>
      <c r="M11" s="5" t="str">
        <f t="shared" si="0"/>
        <v/>
      </c>
    </row>
    <row r="12" spans="1:13" x14ac:dyDescent="0.15">
      <c r="A12" s="89"/>
      <c r="B12" s="65"/>
      <c r="C12" s="65"/>
      <c r="D12" s="405"/>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03" t="str">
        <f>IF($D12="","",IF($D12&lt;=100,VLOOKUP($D12,'1-2'!$D$4:$L$103,8),VLOOKUP($D12,'随時①-2'!$D$4:$L$23,8)))</f>
        <v/>
      </c>
      <c r="L12" s="404" t="str">
        <f>IF($D12="","",IF($D12&lt;=100,VLOOKUP($D12,'1-2'!$D$4:$L$103,9),VLOOKUP($D12,'随時①-2'!$D$4:$L$23,9)))</f>
        <v/>
      </c>
      <c r="M12" s="5" t="str">
        <f t="shared" si="0"/>
        <v/>
      </c>
    </row>
    <row r="13" spans="1:13" x14ac:dyDescent="0.15">
      <c r="A13" s="89"/>
      <c r="B13" s="65"/>
      <c r="C13" s="65"/>
      <c r="D13" s="405"/>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03" t="str">
        <f>IF($D13="","",IF($D13&lt;=100,VLOOKUP($D13,'1-2'!$D$4:$L$103,8),VLOOKUP($D13,'随時①-2'!$D$4:$L$23,8)))</f>
        <v/>
      </c>
      <c r="L13" s="404" t="str">
        <f>IF($D13="","",IF($D13&lt;=100,VLOOKUP($D13,'1-2'!$D$4:$L$103,9),VLOOKUP($D13,'随時①-2'!$D$4:$L$23,9)))</f>
        <v/>
      </c>
      <c r="M13" s="5" t="str">
        <f t="shared" si="0"/>
        <v/>
      </c>
    </row>
    <row r="14" spans="1:13" x14ac:dyDescent="0.15">
      <c r="A14" s="89"/>
      <c r="B14" s="65"/>
      <c r="C14" s="65"/>
      <c r="D14" s="405"/>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15">
      <c r="A15" s="89"/>
      <c r="B15" s="65"/>
      <c r="C15" s="65"/>
      <c r="D15" s="405"/>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15">
      <c r="A16" s="89"/>
      <c r="B16" s="65"/>
      <c r="C16" s="65"/>
      <c r="D16" s="405"/>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15">
      <c r="A17" s="89"/>
      <c r="B17" s="65"/>
      <c r="C17" s="65"/>
      <c r="D17" s="405"/>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4.25" thickBot="1" x14ac:dyDescent="0.2">
      <c r="A18" s="89"/>
      <c r="B18" s="65"/>
      <c r="C18" s="65"/>
      <c r="D18" s="406"/>
      <c r="E18" s="339" t="str">
        <f>IF($D18="","",IF($D18&lt;=100,VLOOKUP($D18,'1-2'!$D$4:$L$103,2),VLOOKUP($D18,'随時①-2'!$D$4:$L$23,2)))</f>
        <v/>
      </c>
      <c r="F18" s="339"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17" t="s">
        <v>125</v>
      </c>
      <c r="B20" s="400" t="s">
        <v>126</v>
      </c>
      <c r="C20" s="92" t="s">
        <v>128</v>
      </c>
      <c r="D20" s="92" t="s">
        <v>131</v>
      </c>
      <c r="E20" s="94" t="s">
        <v>0</v>
      </c>
      <c r="F20" s="94" t="s">
        <v>158</v>
      </c>
      <c r="G20" s="94" t="s">
        <v>90</v>
      </c>
      <c r="H20" s="465" t="s">
        <v>202</v>
      </c>
      <c r="I20" s="94" t="s">
        <v>91</v>
      </c>
      <c r="J20" s="94" t="s">
        <v>92</v>
      </c>
      <c r="K20" s="221" t="s">
        <v>100</v>
      </c>
      <c r="L20" s="401" t="s">
        <v>97</v>
      </c>
    </row>
    <row r="21" spans="1:13" x14ac:dyDescent="0.15">
      <c r="A21" s="354"/>
      <c r="B21" s="235"/>
      <c r="C21" s="256"/>
      <c r="D21" s="393">
        <v>201</v>
      </c>
      <c r="E21" s="269"/>
      <c r="F21" s="269"/>
      <c r="G21" s="270"/>
      <c r="H21" s="271"/>
      <c r="I21" s="271"/>
      <c r="J21" s="394">
        <f>G21*H21*I21</f>
        <v>0</v>
      </c>
      <c r="K21" s="272"/>
      <c r="L21" s="273"/>
      <c r="M21" s="5" t="str">
        <f t="shared" ref="M21:M35" si="1">IF(K21="◎",J21,"")</f>
        <v/>
      </c>
    </row>
    <row r="22" spans="1:13" x14ac:dyDescent="0.15">
      <c r="A22" s="245"/>
      <c r="B22" s="246"/>
      <c r="C22" s="247"/>
      <c r="D22" s="395">
        <v>202</v>
      </c>
      <c r="E22" s="269"/>
      <c r="F22" s="250"/>
      <c r="G22" s="251"/>
      <c r="H22" s="252"/>
      <c r="I22" s="252"/>
      <c r="J22" s="253">
        <f>G22*H22*I22</f>
        <v>0</v>
      </c>
      <c r="K22" s="254"/>
      <c r="L22" s="255"/>
      <c r="M22" s="5" t="str">
        <f t="shared" si="1"/>
        <v/>
      </c>
    </row>
    <row r="23" spans="1:13" x14ac:dyDescent="0.15">
      <c r="A23" s="245"/>
      <c r="B23" s="246"/>
      <c r="C23" s="247"/>
      <c r="D23" s="395">
        <v>203</v>
      </c>
      <c r="E23" s="269"/>
      <c r="F23" s="250"/>
      <c r="G23" s="251"/>
      <c r="H23" s="252"/>
      <c r="I23" s="252"/>
      <c r="J23" s="253">
        <f t="shared" ref="J23:J35" si="2">G23*H23*I23</f>
        <v>0</v>
      </c>
      <c r="K23" s="254"/>
      <c r="L23" s="255"/>
      <c r="M23" s="5" t="str">
        <f t="shared" si="1"/>
        <v/>
      </c>
    </row>
    <row r="24" spans="1:13" x14ac:dyDescent="0.15">
      <c r="A24" s="245"/>
      <c r="B24" s="246"/>
      <c r="C24" s="247"/>
      <c r="D24" s="395">
        <v>204</v>
      </c>
      <c r="E24" s="269"/>
      <c r="F24" s="250"/>
      <c r="G24" s="251"/>
      <c r="H24" s="252"/>
      <c r="I24" s="252"/>
      <c r="J24" s="253">
        <f t="shared" si="2"/>
        <v>0</v>
      </c>
      <c r="K24" s="254"/>
      <c r="L24" s="255"/>
      <c r="M24" s="5" t="str">
        <f t="shared" si="1"/>
        <v/>
      </c>
    </row>
    <row r="25" spans="1:13" x14ac:dyDescent="0.15">
      <c r="A25" s="245"/>
      <c r="B25" s="246"/>
      <c r="C25" s="247"/>
      <c r="D25" s="395">
        <v>205</v>
      </c>
      <c r="E25" s="269"/>
      <c r="F25" s="250"/>
      <c r="G25" s="251"/>
      <c r="H25" s="252"/>
      <c r="I25" s="252"/>
      <c r="J25" s="253">
        <f t="shared" si="2"/>
        <v>0</v>
      </c>
      <c r="K25" s="254"/>
      <c r="L25" s="255"/>
      <c r="M25" s="5" t="str">
        <f t="shared" si="1"/>
        <v/>
      </c>
    </row>
    <row r="26" spans="1:13" x14ac:dyDescent="0.15">
      <c r="A26" s="245"/>
      <c r="B26" s="246"/>
      <c r="C26" s="247"/>
      <c r="D26" s="395">
        <v>206</v>
      </c>
      <c r="E26" s="269"/>
      <c r="F26" s="250"/>
      <c r="G26" s="251"/>
      <c r="H26" s="252"/>
      <c r="I26" s="252"/>
      <c r="J26" s="253">
        <f t="shared" si="2"/>
        <v>0</v>
      </c>
      <c r="K26" s="254"/>
      <c r="L26" s="255"/>
      <c r="M26" s="5" t="str">
        <f t="shared" si="1"/>
        <v/>
      </c>
    </row>
    <row r="27" spans="1:13" x14ac:dyDescent="0.15">
      <c r="A27" s="245"/>
      <c r="B27" s="246"/>
      <c r="C27" s="247"/>
      <c r="D27" s="395">
        <v>207</v>
      </c>
      <c r="E27" s="269"/>
      <c r="F27" s="250"/>
      <c r="G27" s="251"/>
      <c r="H27" s="252"/>
      <c r="I27" s="252"/>
      <c r="J27" s="253">
        <f t="shared" si="2"/>
        <v>0</v>
      </c>
      <c r="K27" s="254"/>
      <c r="L27" s="255"/>
      <c r="M27" s="5" t="str">
        <f t="shared" si="1"/>
        <v/>
      </c>
    </row>
    <row r="28" spans="1:13" x14ac:dyDescent="0.15">
      <c r="A28" s="245"/>
      <c r="B28" s="246"/>
      <c r="C28" s="247"/>
      <c r="D28" s="395">
        <v>208</v>
      </c>
      <c r="E28" s="269"/>
      <c r="F28" s="250"/>
      <c r="G28" s="251"/>
      <c r="H28" s="252"/>
      <c r="I28" s="252"/>
      <c r="J28" s="253">
        <f t="shared" si="2"/>
        <v>0</v>
      </c>
      <c r="K28" s="254"/>
      <c r="L28" s="255"/>
      <c r="M28" s="5" t="str">
        <f t="shared" si="1"/>
        <v/>
      </c>
    </row>
    <row r="29" spans="1:13" x14ac:dyDescent="0.15">
      <c r="A29" s="245"/>
      <c r="B29" s="246"/>
      <c r="C29" s="247"/>
      <c r="D29" s="395">
        <v>209</v>
      </c>
      <c r="E29" s="269"/>
      <c r="F29" s="250"/>
      <c r="G29" s="251"/>
      <c r="H29" s="252"/>
      <c r="I29" s="252"/>
      <c r="J29" s="253">
        <f t="shared" si="2"/>
        <v>0</v>
      </c>
      <c r="K29" s="254"/>
      <c r="L29" s="255"/>
      <c r="M29" s="5" t="str">
        <f t="shared" si="1"/>
        <v/>
      </c>
    </row>
    <row r="30" spans="1:13" x14ac:dyDescent="0.15">
      <c r="A30" s="245"/>
      <c r="B30" s="246"/>
      <c r="C30" s="247"/>
      <c r="D30" s="395">
        <v>210</v>
      </c>
      <c r="E30" s="269"/>
      <c r="F30" s="250"/>
      <c r="G30" s="251"/>
      <c r="H30" s="252"/>
      <c r="I30" s="252"/>
      <c r="J30" s="253">
        <f t="shared" si="2"/>
        <v>0</v>
      </c>
      <c r="K30" s="254"/>
      <c r="L30" s="255"/>
      <c r="M30" s="5" t="str">
        <f t="shared" si="1"/>
        <v/>
      </c>
    </row>
    <row r="31" spans="1:13" x14ac:dyDescent="0.15">
      <c r="A31" s="245"/>
      <c r="B31" s="246"/>
      <c r="C31" s="247"/>
      <c r="D31" s="395">
        <v>211</v>
      </c>
      <c r="E31" s="269"/>
      <c r="F31" s="250"/>
      <c r="G31" s="251"/>
      <c r="H31" s="252"/>
      <c r="I31" s="252"/>
      <c r="J31" s="253">
        <f t="shared" si="2"/>
        <v>0</v>
      </c>
      <c r="K31" s="254"/>
      <c r="L31" s="255"/>
      <c r="M31" s="5" t="str">
        <f t="shared" si="1"/>
        <v/>
      </c>
    </row>
    <row r="32" spans="1:13" x14ac:dyDescent="0.15">
      <c r="A32" s="245"/>
      <c r="B32" s="246"/>
      <c r="C32" s="247"/>
      <c r="D32" s="395">
        <v>212</v>
      </c>
      <c r="E32" s="269"/>
      <c r="F32" s="250"/>
      <c r="G32" s="251"/>
      <c r="H32" s="252"/>
      <c r="I32" s="252"/>
      <c r="J32" s="253">
        <f t="shared" si="2"/>
        <v>0</v>
      </c>
      <c r="K32" s="254"/>
      <c r="L32" s="255"/>
      <c r="M32" s="5" t="str">
        <f t="shared" si="1"/>
        <v/>
      </c>
    </row>
    <row r="33" spans="1:13" x14ac:dyDescent="0.15">
      <c r="A33" s="245"/>
      <c r="B33" s="246"/>
      <c r="C33" s="247"/>
      <c r="D33" s="395">
        <v>213</v>
      </c>
      <c r="E33" s="269"/>
      <c r="F33" s="250"/>
      <c r="G33" s="251"/>
      <c r="H33" s="252"/>
      <c r="I33" s="252"/>
      <c r="J33" s="253">
        <f t="shared" si="2"/>
        <v>0</v>
      </c>
      <c r="K33" s="254"/>
      <c r="L33" s="255"/>
      <c r="M33" s="5" t="str">
        <f t="shared" si="1"/>
        <v/>
      </c>
    </row>
    <row r="34" spans="1:13" x14ac:dyDescent="0.15">
      <c r="A34" s="245"/>
      <c r="B34" s="246"/>
      <c r="C34" s="247"/>
      <c r="D34" s="395">
        <v>214</v>
      </c>
      <c r="E34" s="269"/>
      <c r="F34" s="250"/>
      <c r="G34" s="251"/>
      <c r="H34" s="252"/>
      <c r="I34" s="252"/>
      <c r="J34" s="253">
        <f t="shared" si="2"/>
        <v>0</v>
      </c>
      <c r="K34" s="254"/>
      <c r="L34" s="255"/>
      <c r="M34" s="5" t="str">
        <f t="shared" si="1"/>
        <v/>
      </c>
    </row>
    <row r="35" spans="1:13" ht="14.25" thickBot="1" x14ac:dyDescent="0.2">
      <c r="A35" s="388"/>
      <c r="B35" s="396"/>
      <c r="C35" s="397"/>
      <c r="D35" s="398">
        <v>215</v>
      </c>
      <c r="E35" s="282"/>
      <c r="F35" s="282"/>
      <c r="G35" s="283"/>
      <c r="H35" s="284"/>
      <c r="I35" s="284"/>
      <c r="J35" s="285">
        <f t="shared" si="2"/>
        <v>0</v>
      </c>
      <c r="K35" s="399"/>
      <c r="L35" s="287"/>
      <c r="M35" s="5" t="str">
        <f t="shared" si="1"/>
        <v/>
      </c>
    </row>
    <row r="36" spans="1:13" ht="24" customHeight="1" thickBot="1" x14ac:dyDescent="0.2">
      <c r="A36" s="51"/>
      <c r="B36" s="51"/>
      <c r="C36" s="51"/>
      <c r="D36" s="51"/>
      <c r="E36" s="27" t="s">
        <v>204</v>
      </c>
      <c r="F36" s="636"/>
      <c r="G36" s="636"/>
    </row>
    <row r="37" spans="1:13" ht="24" customHeight="1" thickBot="1" x14ac:dyDescent="0.2">
      <c r="A37" s="51"/>
      <c r="B37" s="51"/>
      <c r="C37" s="51"/>
      <c r="D37" s="51"/>
      <c r="E37" s="233" t="s">
        <v>94</v>
      </c>
      <c r="F37" s="223" t="s">
        <v>260</v>
      </c>
      <c r="G37" s="152" t="s">
        <v>16</v>
      </c>
      <c r="H37" s="637" t="s">
        <v>221</v>
      </c>
      <c r="I37" s="638"/>
      <c r="J37" s="223" t="s">
        <v>98</v>
      </c>
      <c r="K37" s="545" t="s">
        <v>261</v>
      </c>
      <c r="L37" s="615"/>
    </row>
    <row r="38" spans="1:13" ht="14.25" thickTop="1" x14ac:dyDescent="0.15">
      <c r="A38" s="51"/>
      <c r="B38" s="51"/>
      <c r="C38" s="51"/>
      <c r="D38" s="51"/>
      <c r="E38" s="290" t="s">
        <v>84</v>
      </c>
      <c r="F38" s="341">
        <f>'1-1'!B21</f>
        <v>30000</v>
      </c>
      <c r="G38" s="343">
        <f t="shared" ref="G38:G46" si="3">-SUMIF($E$4:$E$18,$E38,$J$4:$J$18)+SUMIF($E$21:$E$35,$E38,$J$21:$J$35)</f>
        <v>0</v>
      </c>
      <c r="H38" s="554">
        <f t="shared" ref="H38:H46" si="4">-SUMIF($E$4:$E$18,$E38,$M$4:$M$18)+SUMIF($E$21:$E$35,$E38,$M$21:$M$35)</f>
        <v>0</v>
      </c>
      <c r="I38" s="554"/>
      <c r="J38" s="342">
        <f t="shared" ref="J38:J46" si="5">G38-H38</f>
        <v>0</v>
      </c>
      <c r="K38" s="554">
        <f t="shared" ref="K38:K46" si="6">F38+G38</f>
        <v>30000</v>
      </c>
      <c r="L38" s="629"/>
    </row>
    <row r="39" spans="1:13" x14ac:dyDescent="0.15">
      <c r="A39" s="51"/>
      <c r="B39" s="51"/>
      <c r="C39" s="51"/>
      <c r="D39" s="51"/>
      <c r="E39" s="291" t="s">
        <v>85</v>
      </c>
      <c r="F39" s="345">
        <f>'1-1'!C21</f>
        <v>0</v>
      </c>
      <c r="G39" s="343">
        <f t="shared" si="3"/>
        <v>0</v>
      </c>
      <c r="H39" s="562">
        <f t="shared" si="4"/>
        <v>0</v>
      </c>
      <c r="I39" s="562"/>
      <c r="J39" s="345">
        <f t="shared" si="5"/>
        <v>0</v>
      </c>
      <c r="K39" s="562">
        <f t="shared" si="6"/>
        <v>0</v>
      </c>
      <c r="L39" s="565"/>
    </row>
    <row r="40" spans="1:13" x14ac:dyDescent="0.15">
      <c r="A40" s="51"/>
      <c r="B40" s="51"/>
      <c r="C40" s="51"/>
      <c r="D40" s="51"/>
      <c r="E40" s="291" t="s">
        <v>109</v>
      </c>
      <c r="F40" s="345">
        <f>'1-1'!D21</f>
        <v>425120</v>
      </c>
      <c r="G40" s="343">
        <f t="shared" si="3"/>
        <v>0</v>
      </c>
      <c r="H40" s="562">
        <f t="shared" si="4"/>
        <v>0</v>
      </c>
      <c r="I40" s="562"/>
      <c r="J40" s="345">
        <f t="shared" si="5"/>
        <v>0</v>
      </c>
      <c r="K40" s="562">
        <f t="shared" si="6"/>
        <v>425120</v>
      </c>
      <c r="L40" s="565"/>
    </row>
    <row r="41" spans="1:13" x14ac:dyDescent="0.15">
      <c r="A41" s="51"/>
      <c r="B41" s="51"/>
      <c r="C41" s="51"/>
      <c r="D41" s="51"/>
      <c r="E41" s="291" t="s">
        <v>110</v>
      </c>
      <c r="F41" s="345">
        <f>'1-1'!E21</f>
        <v>0</v>
      </c>
      <c r="G41" s="343">
        <f t="shared" si="3"/>
        <v>0</v>
      </c>
      <c r="H41" s="562">
        <f t="shared" si="4"/>
        <v>0</v>
      </c>
      <c r="I41" s="562"/>
      <c r="J41" s="345">
        <f t="shared" si="5"/>
        <v>0</v>
      </c>
      <c r="K41" s="562">
        <f t="shared" si="6"/>
        <v>0</v>
      </c>
      <c r="L41" s="565"/>
    </row>
    <row r="42" spans="1:13" x14ac:dyDescent="0.15">
      <c r="A42" s="51"/>
      <c r="B42" s="51"/>
      <c r="C42" s="51"/>
      <c r="D42" s="51"/>
      <c r="E42" s="291" t="s">
        <v>86</v>
      </c>
      <c r="F42" s="345">
        <f>'1-1'!F21</f>
        <v>51000</v>
      </c>
      <c r="G42" s="343">
        <f t="shared" si="3"/>
        <v>0</v>
      </c>
      <c r="H42" s="562">
        <f t="shared" si="4"/>
        <v>0</v>
      </c>
      <c r="I42" s="562"/>
      <c r="J42" s="345">
        <f t="shared" si="5"/>
        <v>0</v>
      </c>
      <c r="K42" s="562">
        <f t="shared" si="6"/>
        <v>51000</v>
      </c>
      <c r="L42" s="565"/>
    </row>
    <row r="43" spans="1:13" x14ac:dyDescent="0.15">
      <c r="A43" s="51"/>
      <c r="B43" s="51"/>
      <c r="C43" s="51"/>
      <c r="D43" s="51"/>
      <c r="E43" s="291" t="s">
        <v>87</v>
      </c>
      <c r="F43" s="345">
        <f>'1-1'!G21</f>
        <v>443800</v>
      </c>
      <c r="G43" s="343">
        <f t="shared" si="3"/>
        <v>0</v>
      </c>
      <c r="H43" s="562">
        <f t="shared" si="4"/>
        <v>0</v>
      </c>
      <c r="I43" s="562"/>
      <c r="J43" s="345">
        <f t="shared" si="5"/>
        <v>0</v>
      </c>
      <c r="K43" s="562">
        <f t="shared" si="6"/>
        <v>443800</v>
      </c>
      <c r="L43" s="565"/>
    </row>
    <row r="44" spans="1:13" x14ac:dyDescent="0.15">
      <c r="A44" s="51"/>
      <c r="B44" s="51"/>
      <c r="C44" s="51"/>
      <c r="D44" s="51"/>
      <c r="E44" s="291" t="s">
        <v>88</v>
      </c>
      <c r="F44" s="345">
        <f>'1-1'!H21</f>
        <v>0</v>
      </c>
      <c r="G44" s="343">
        <f t="shared" si="3"/>
        <v>0</v>
      </c>
      <c r="H44" s="562">
        <f t="shared" si="4"/>
        <v>0</v>
      </c>
      <c r="I44" s="562"/>
      <c r="J44" s="345">
        <f t="shared" si="5"/>
        <v>0</v>
      </c>
      <c r="K44" s="562">
        <f t="shared" si="6"/>
        <v>0</v>
      </c>
      <c r="L44" s="565"/>
    </row>
    <row r="45" spans="1:13" x14ac:dyDescent="0.15">
      <c r="A45" s="51"/>
      <c r="B45" s="51"/>
      <c r="C45" s="51"/>
      <c r="D45" s="51"/>
      <c r="E45" s="291" t="s">
        <v>89</v>
      </c>
      <c r="F45" s="345">
        <f>'1-1'!I21</f>
        <v>0</v>
      </c>
      <c r="G45" s="343">
        <f t="shared" si="3"/>
        <v>0</v>
      </c>
      <c r="H45" s="562">
        <f t="shared" si="4"/>
        <v>0</v>
      </c>
      <c r="I45" s="562"/>
      <c r="J45" s="345">
        <f t="shared" si="5"/>
        <v>0</v>
      </c>
      <c r="K45" s="562">
        <f t="shared" si="6"/>
        <v>0</v>
      </c>
      <c r="L45" s="565"/>
    </row>
    <row r="46" spans="1:13" ht="14.25" thickBot="1" x14ac:dyDescent="0.2">
      <c r="A46" s="51"/>
      <c r="B46" s="51"/>
      <c r="C46" s="51"/>
      <c r="D46" s="51"/>
      <c r="E46" s="291" t="s">
        <v>122</v>
      </c>
      <c r="F46" s="391">
        <f>'1-1'!J21</f>
        <v>50080</v>
      </c>
      <c r="G46" s="343">
        <f t="shared" si="3"/>
        <v>0</v>
      </c>
      <c r="H46" s="600">
        <f t="shared" si="4"/>
        <v>0</v>
      </c>
      <c r="I46" s="600"/>
      <c r="J46" s="346">
        <f t="shared" si="5"/>
        <v>0</v>
      </c>
      <c r="K46" s="600">
        <f t="shared" si="6"/>
        <v>50080</v>
      </c>
      <c r="L46" s="601"/>
    </row>
    <row r="47" spans="1:13" ht="15" thickTop="1" thickBot="1" x14ac:dyDescent="0.2">
      <c r="A47" s="51"/>
      <c r="B47" s="51"/>
      <c r="C47" s="51"/>
      <c r="D47" s="51"/>
      <c r="E47" s="392" t="s">
        <v>15</v>
      </c>
      <c r="F47" s="348">
        <f>SUM(F38:F46)</f>
        <v>1000000</v>
      </c>
      <c r="G47" s="349">
        <f>SUM(G38:G46)</f>
        <v>0</v>
      </c>
      <c r="H47" s="634">
        <f>SUM(H38:I46)</f>
        <v>0</v>
      </c>
      <c r="I47" s="635"/>
      <c r="J47" s="350">
        <f>SUM(J38:J46)</f>
        <v>0</v>
      </c>
      <c r="K47" s="634">
        <f>SUM(K38:L46)</f>
        <v>1000000</v>
      </c>
      <c r="L47" s="63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24" t="str">
        <f>'1-1'!H1:K1</f>
        <v>（学校番号：１１３）</v>
      </c>
      <c r="I1" s="524"/>
      <c r="J1" s="524"/>
      <c r="K1" s="524"/>
    </row>
    <row r="2" spans="1:11" s="1" customFormat="1" ht="18" customHeight="1" x14ac:dyDescent="0.15">
      <c r="H2" s="524" t="str">
        <f>'1-1'!H2:K2</f>
        <v>（財務会計コード番号：１０３８２）</v>
      </c>
      <c r="I2" s="524"/>
      <c r="J2" s="524"/>
      <c r="K2" s="524"/>
    </row>
    <row r="3" spans="1:11" s="1" customFormat="1" ht="18" customHeight="1" x14ac:dyDescent="0.15">
      <c r="K3" s="2"/>
    </row>
    <row r="4" spans="1:11" s="1" customFormat="1" ht="18" customHeight="1" x14ac:dyDescent="0.15">
      <c r="H4" s="525" t="s">
        <v>6</v>
      </c>
      <c r="I4" s="525"/>
      <c r="J4" s="525"/>
      <c r="K4" s="525"/>
    </row>
    <row r="5" spans="1:11" s="1" customFormat="1" ht="18" customHeight="1" x14ac:dyDescent="0.15">
      <c r="H5" s="525" t="s">
        <v>129</v>
      </c>
      <c r="I5" s="525"/>
      <c r="J5" s="525"/>
      <c r="K5" s="525"/>
    </row>
    <row r="6" spans="1:11" s="1" customFormat="1" ht="18" customHeight="1" x14ac:dyDescent="0.15">
      <c r="A6" s="3" t="s">
        <v>2</v>
      </c>
      <c r="H6" s="4"/>
      <c r="K6" s="11"/>
    </row>
    <row r="7" spans="1:11" s="1" customFormat="1" ht="18" customHeight="1" x14ac:dyDescent="0.15">
      <c r="A7" s="4"/>
      <c r="H7" s="525" t="str">
        <f>'1-1'!H7:K7</f>
        <v>府立吹田東高等学校　</v>
      </c>
      <c r="I7" s="525"/>
      <c r="J7" s="525"/>
      <c r="K7" s="525"/>
    </row>
    <row r="8" spans="1:11" s="1" customFormat="1" ht="18" customHeight="1" x14ac:dyDescent="0.15">
      <c r="A8" s="4"/>
      <c r="H8" s="525" t="str">
        <f>'1-1'!H8:K8</f>
        <v>校長　佐々木　啓　</v>
      </c>
      <c r="I8" s="525"/>
      <c r="J8" s="525"/>
      <c r="K8" s="525"/>
    </row>
    <row r="9" spans="1:11" s="1" customFormat="1" ht="42" customHeight="1" x14ac:dyDescent="0.15">
      <c r="A9" s="4"/>
      <c r="H9" s="2"/>
      <c r="K9" s="44"/>
    </row>
    <row r="10" spans="1:11" ht="24" customHeight="1" x14ac:dyDescent="0.15">
      <c r="A10" s="527" t="s">
        <v>232</v>
      </c>
      <c r="B10" s="527"/>
      <c r="C10" s="527"/>
      <c r="D10" s="527"/>
      <c r="E10" s="527"/>
      <c r="F10" s="527"/>
      <c r="G10" s="527"/>
      <c r="H10" s="527"/>
      <c r="I10" s="527"/>
      <c r="J10" s="527"/>
      <c r="K10" s="527"/>
    </row>
    <row r="11" spans="1:11" ht="24" customHeight="1" x14ac:dyDescent="0.15">
      <c r="A11" s="528"/>
      <c r="B11" s="528"/>
      <c r="C11" s="528"/>
      <c r="D11" s="528"/>
      <c r="E11" s="528"/>
      <c r="F11" s="528"/>
      <c r="G11" s="528"/>
      <c r="H11" s="528"/>
      <c r="I11" s="528"/>
      <c r="J11" s="528"/>
      <c r="K11" s="528"/>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9" t="s">
        <v>253</v>
      </c>
      <c r="B14" s="530"/>
      <c r="C14" s="531"/>
      <c r="D14" s="532">
        <f>K23</f>
        <v>1199999</v>
      </c>
      <c r="E14" s="533"/>
      <c r="F14" s="534"/>
      <c r="G14" s="598"/>
      <c r="H14" s="599"/>
      <c r="I14" s="599"/>
      <c r="J14" s="599"/>
      <c r="K14" s="95">
        <f>'1-1'!K14</f>
        <v>0</v>
      </c>
    </row>
    <row r="15" spans="1:11" ht="39" customHeight="1" thickBot="1" x14ac:dyDescent="0.2">
      <c r="A15" s="19"/>
      <c r="B15" s="18" t="s">
        <v>8</v>
      </c>
      <c r="C15" s="17" t="s">
        <v>9</v>
      </c>
      <c r="D15" s="16" t="s">
        <v>108</v>
      </c>
      <c r="E15" s="16" t="s">
        <v>107</v>
      </c>
      <c r="F15" s="17" t="s">
        <v>10</v>
      </c>
      <c r="G15" s="17" t="s">
        <v>11</v>
      </c>
      <c r="H15" s="441" t="s">
        <v>205</v>
      </c>
      <c r="I15" s="16" t="s">
        <v>12</v>
      </c>
      <c r="J15" s="440" t="s">
        <v>209</v>
      </c>
      <c r="K15" s="22" t="s">
        <v>15</v>
      </c>
    </row>
    <row r="16" spans="1:11" ht="39" customHeight="1" thickTop="1" x14ac:dyDescent="0.15">
      <c r="A16" s="20" t="s">
        <v>246</v>
      </c>
      <c r="B16" s="427">
        <f>'2-1'!B23</f>
        <v>60000</v>
      </c>
      <c r="C16" s="427">
        <f>'2-1'!C23</f>
        <v>0</v>
      </c>
      <c r="D16" s="427">
        <f>'2-1'!D23</f>
        <v>285022</v>
      </c>
      <c r="E16" s="427">
        <f>'2-1'!E23</f>
        <v>0</v>
      </c>
      <c r="F16" s="427">
        <f>'2-1'!F23</f>
        <v>0</v>
      </c>
      <c r="G16" s="427">
        <f>'2-1'!G23</f>
        <v>0</v>
      </c>
      <c r="H16" s="427">
        <f>'2-1'!H23</f>
        <v>0</v>
      </c>
      <c r="I16" s="427">
        <f>'2-1'!I23</f>
        <v>0</v>
      </c>
      <c r="J16" s="427">
        <f>'2-1'!J23</f>
        <v>0</v>
      </c>
      <c r="K16" s="429">
        <f t="shared" ref="K16:K23" si="0">SUM(B16:J16)</f>
        <v>345022</v>
      </c>
    </row>
    <row r="17" spans="1:11" ht="39" customHeight="1" x14ac:dyDescent="0.15">
      <c r="A17" s="20" t="s">
        <v>220</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15">
      <c r="A18" s="33" t="s">
        <v>269</v>
      </c>
      <c r="B18" s="430">
        <f>B16-B17</f>
        <v>60000</v>
      </c>
      <c r="C18" s="430">
        <f t="shared" ref="C18:J18" si="1">C16-C17</f>
        <v>0</v>
      </c>
      <c r="D18" s="430">
        <f t="shared" si="1"/>
        <v>285022</v>
      </c>
      <c r="E18" s="430">
        <f t="shared" si="1"/>
        <v>0</v>
      </c>
      <c r="F18" s="430">
        <f t="shared" si="1"/>
        <v>0</v>
      </c>
      <c r="G18" s="430">
        <f t="shared" si="1"/>
        <v>0</v>
      </c>
      <c r="H18" s="430">
        <f t="shared" si="1"/>
        <v>0</v>
      </c>
      <c r="I18" s="430">
        <f t="shared" si="1"/>
        <v>0</v>
      </c>
      <c r="J18" s="430">
        <f t="shared" si="1"/>
        <v>0</v>
      </c>
      <c r="K18" s="433">
        <f t="shared" si="0"/>
        <v>345022</v>
      </c>
    </row>
    <row r="19" spans="1:11" ht="39" customHeight="1" x14ac:dyDescent="0.15">
      <c r="A19" s="20" t="s">
        <v>16</v>
      </c>
      <c r="B19" s="427">
        <f>'随時③-2'!G38</f>
        <v>0</v>
      </c>
      <c r="C19" s="315">
        <f>'随時③-2'!G39</f>
        <v>0</v>
      </c>
      <c r="D19" s="315">
        <f>'随時③-2'!G40</f>
        <v>0</v>
      </c>
      <c r="E19" s="315">
        <f>'随時③-2'!G41</f>
        <v>0</v>
      </c>
      <c r="F19" s="315">
        <f>'随時③-2'!G42</f>
        <v>0</v>
      </c>
      <c r="G19" s="315">
        <f>'随時③-2'!G43</f>
        <v>0</v>
      </c>
      <c r="H19" s="315">
        <f>'随時③-2'!G44</f>
        <v>0</v>
      </c>
      <c r="I19" s="315">
        <f>'随時③-2'!G45</f>
        <v>0</v>
      </c>
      <c r="J19" s="428">
        <f>'随時③-2'!G46</f>
        <v>0</v>
      </c>
      <c r="K19" s="429">
        <f t="shared" si="0"/>
        <v>0</v>
      </c>
    </row>
    <row r="20" spans="1:11" ht="39" customHeight="1" thickBot="1" x14ac:dyDescent="0.2">
      <c r="A20" s="41" t="s">
        <v>220</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
      <c r="A21" s="31" t="s">
        <v>99</v>
      </c>
      <c r="B21" s="434">
        <f>B19-B20</f>
        <v>0</v>
      </c>
      <c r="C21" s="434">
        <f t="shared" ref="C21:J21" si="2">C19-C20</f>
        <v>0</v>
      </c>
      <c r="D21" s="434">
        <f t="shared" si="2"/>
        <v>0</v>
      </c>
      <c r="E21" s="434">
        <f t="shared" si="2"/>
        <v>0</v>
      </c>
      <c r="F21" s="434">
        <f t="shared" si="2"/>
        <v>0</v>
      </c>
      <c r="G21" s="434">
        <f t="shared" si="2"/>
        <v>0</v>
      </c>
      <c r="H21" s="434">
        <f t="shared" si="2"/>
        <v>0</v>
      </c>
      <c r="I21" s="434">
        <f t="shared" si="2"/>
        <v>0</v>
      </c>
      <c r="J21" s="434">
        <f t="shared" si="2"/>
        <v>0</v>
      </c>
      <c r="K21" s="436">
        <f t="shared" si="0"/>
        <v>0</v>
      </c>
    </row>
    <row r="22" spans="1:11" ht="39" customHeight="1" x14ac:dyDescent="0.15">
      <c r="A22" s="29" t="s">
        <v>247</v>
      </c>
      <c r="B22" s="217">
        <f>B16+B19</f>
        <v>60000</v>
      </c>
      <c r="C22" s="217">
        <f t="shared" ref="C22:J22" si="3">C16+C19</f>
        <v>0</v>
      </c>
      <c r="D22" s="217">
        <f t="shared" si="3"/>
        <v>285022</v>
      </c>
      <c r="E22" s="217">
        <f t="shared" si="3"/>
        <v>0</v>
      </c>
      <c r="F22" s="217">
        <f t="shared" si="3"/>
        <v>0</v>
      </c>
      <c r="G22" s="217">
        <f t="shared" si="3"/>
        <v>0</v>
      </c>
      <c r="H22" s="217">
        <f t="shared" si="3"/>
        <v>0</v>
      </c>
      <c r="I22" s="217">
        <f t="shared" si="3"/>
        <v>0</v>
      </c>
      <c r="J22" s="217">
        <f t="shared" si="3"/>
        <v>0</v>
      </c>
      <c r="K22" s="426">
        <f t="shared" si="0"/>
        <v>345022</v>
      </c>
    </row>
    <row r="23" spans="1:11" ht="39" customHeight="1" thickBot="1" x14ac:dyDescent="0.2">
      <c r="A23" s="21" t="s">
        <v>270</v>
      </c>
      <c r="B23" s="213">
        <f>'2-1'!B19+'随時③-1'!B22</f>
        <v>90000</v>
      </c>
      <c r="C23" s="213">
        <f>'2-1'!C19+'随時③-1'!C22</f>
        <v>0</v>
      </c>
      <c r="D23" s="213">
        <f>'2-1'!D19+'随時③-1'!D22</f>
        <v>597354</v>
      </c>
      <c r="E23" s="213">
        <f>'2-1'!E19+'随時③-1'!E22</f>
        <v>0</v>
      </c>
      <c r="F23" s="213">
        <f>'2-1'!F19+'随時③-1'!F22</f>
        <v>51000</v>
      </c>
      <c r="G23" s="213">
        <f>'2-1'!G19+'随時③-1'!G22</f>
        <v>411565</v>
      </c>
      <c r="H23" s="213">
        <f>'2-1'!H19+'随時③-1'!H22</f>
        <v>0</v>
      </c>
      <c r="I23" s="213">
        <f>'2-1'!I19+'随時③-1'!I22</f>
        <v>0</v>
      </c>
      <c r="J23" s="213">
        <f>'2-1'!J19+'随時③-1'!J22</f>
        <v>50080</v>
      </c>
      <c r="K23" s="216">
        <f t="shared" si="0"/>
        <v>1199999</v>
      </c>
    </row>
    <row r="24" spans="1:11" ht="39" customHeight="1" thickBot="1" x14ac:dyDescent="0.2">
      <c r="A24" s="31" t="s">
        <v>96</v>
      </c>
      <c r="B24" s="640" t="s">
        <v>106</v>
      </c>
      <c r="C24" s="581"/>
      <c r="D24" s="581"/>
      <c r="E24" s="581"/>
      <c r="F24" s="581"/>
      <c r="G24" s="581"/>
      <c r="H24" s="581"/>
      <c r="I24" s="581"/>
      <c r="J24" s="581"/>
      <c r="K24" s="58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14" t="s">
        <v>130</v>
      </c>
      <c r="E3" s="94" t="s">
        <v>0</v>
      </c>
      <c r="F3" s="94" t="s">
        <v>158</v>
      </c>
      <c r="G3" s="94" t="s">
        <v>90</v>
      </c>
      <c r="H3" s="465" t="s">
        <v>202</v>
      </c>
      <c r="I3" s="94" t="s">
        <v>91</v>
      </c>
      <c r="J3" s="94" t="s">
        <v>92</v>
      </c>
      <c r="K3" s="221" t="s">
        <v>100</v>
      </c>
      <c r="L3" s="289" t="s">
        <v>97</v>
      </c>
    </row>
    <row r="4" spans="1:13" x14ac:dyDescent="0.15">
      <c r="A4" s="89"/>
      <c r="B4" s="65"/>
      <c r="C4" s="65"/>
      <c r="D4" s="402"/>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11" t="str">
        <f>IF($D4="","",IF($D4&lt;=100,VLOOKUP($D4,'1-2'!$D$4:$L$103,9),IF($D4&lt;=200,VLOOKUP($D4,'随時①-2'!$D$4:$L$23,9),IF($D4&lt;=300,VLOOKUP($D4,'随時②-2'!$D$21:$L$35,9),VLOOKUP($D4,'2-4'!$D$4:$L$103,9)))))</f>
        <v/>
      </c>
      <c r="M4" s="5" t="str">
        <f t="shared" ref="M4:M18" si="0">IF(K4="◎",J4,"")</f>
        <v/>
      </c>
    </row>
    <row r="5" spans="1:13" x14ac:dyDescent="0.15">
      <c r="A5" s="89"/>
      <c r="B5" s="65"/>
      <c r="C5" s="65"/>
      <c r="D5" s="405"/>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11" t="str">
        <f>IF($D5="","",IF($D5&lt;=100,VLOOKUP($D5,'1-2'!$D$4:$L$103,9),IF($D5&lt;=200,VLOOKUP($D5,'随時①-2'!$D$4:$L$23,9),IF($D5&lt;=300,VLOOKUP($D5,'随時②-2'!$D$21:$L$35,9),VLOOKUP($D5,'2-4'!$D$4:$L$103,9)))))</f>
        <v/>
      </c>
      <c r="M5" s="5" t="str">
        <f t="shared" si="0"/>
        <v/>
      </c>
    </row>
    <row r="6" spans="1:13" x14ac:dyDescent="0.15">
      <c r="A6" s="89"/>
      <c r="B6" s="65"/>
      <c r="C6" s="65"/>
      <c r="D6" s="405"/>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15">
      <c r="A7" s="89"/>
      <c r="B7" s="65"/>
      <c r="C7" s="65"/>
      <c r="D7" s="405"/>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15">
      <c r="A8" s="89"/>
      <c r="B8" s="65"/>
      <c r="C8" s="65"/>
      <c r="D8" s="405"/>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15">
      <c r="A9" s="89"/>
      <c r="B9" s="65"/>
      <c r="C9" s="65"/>
      <c r="D9" s="405"/>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15">
      <c r="A10" s="89"/>
      <c r="B10" s="65"/>
      <c r="C10" s="65"/>
      <c r="D10" s="405"/>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15">
      <c r="A11" s="89"/>
      <c r="B11" s="65"/>
      <c r="C11" s="65"/>
      <c r="D11" s="405"/>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15">
      <c r="A12" s="89"/>
      <c r="B12" s="65"/>
      <c r="C12" s="65"/>
      <c r="D12" s="405"/>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73"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15">
      <c r="A13" s="89"/>
      <c r="B13" s="65"/>
      <c r="C13" s="65"/>
      <c r="D13" s="405"/>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15">
      <c r="A14" s="89"/>
      <c r="B14" s="65"/>
      <c r="C14" s="65"/>
      <c r="D14" s="405"/>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15">
      <c r="A15" s="89"/>
      <c r="B15" s="65"/>
      <c r="C15" s="65"/>
      <c r="D15" s="405"/>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15">
      <c r="A16" s="89"/>
      <c r="B16" s="65"/>
      <c r="C16" s="65"/>
      <c r="D16" s="405"/>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15">
      <c r="A17" s="89"/>
      <c r="B17" s="65"/>
      <c r="C17" s="65"/>
      <c r="D17" s="405"/>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4.25" thickBot="1" x14ac:dyDescent="0.2">
      <c r="A18" s="89"/>
      <c r="B18" s="65"/>
      <c r="C18" s="65"/>
      <c r="D18" s="406"/>
      <c r="E18" s="339"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18" t="s">
        <v>125</v>
      </c>
      <c r="B20" s="400" t="s">
        <v>126</v>
      </c>
      <c r="C20" s="94" t="s">
        <v>128</v>
      </c>
      <c r="D20" s="92" t="s">
        <v>130</v>
      </c>
      <c r="E20" s="94" t="s">
        <v>0</v>
      </c>
      <c r="F20" s="94" t="s">
        <v>158</v>
      </c>
      <c r="G20" s="94" t="s">
        <v>90</v>
      </c>
      <c r="H20" s="465" t="s">
        <v>202</v>
      </c>
      <c r="I20" s="94" t="s">
        <v>91</v>
      </c>
      <c r="J20" s="94" t="s">
        <v>92</v>
      </c>
      <c r="K20" s="221" t="s">
        <v>100</v>
      </c>
      <c r="L20" s="401" t="s">
        <v>97</v>
      </c>
    </row>
    <row r="21" spans="1:13" s="457" customFormat="1" ht="13.5" customHeight="1" x14ac:dyDescent="0.15">
      <c r="A21" s="354"/>
      <c r="B21" s="235"/>
      <c r="C21" s="256"/>
      <c r="D21" s="456">
        <v>401</v>
      </c>
      <c r="E21" s="269"/>
      <c r="F21" s="269"/>
      <c r="G21" s="334"/>
      <c r="H21" s="335"/>
      <c r="I21" s="335"/>
      <c r="J21" s="374">
        <f>G21*H21*I21</f>
        <v>0</v>
      </c>
      <c r="K21" s="272"/>
      <c r="L21" s="273"/>
      <c r="M21" s="457" t="str">
        <f t="shared" ref="M21:M35" si="1">IF(K21="◎",J21,"")</f>
        <v/>
      </c>
    </row>
    <row r="22" spans="1:13" s="457" customFormat="1" ht="13.5" customHeight="1" x14ac:dyDescent="0.15">
      <c r="A22" s="245"/>
      <c r="B22" s="246"/>
      <c r="C22" s="247"/>
      <c r="D22" s="458">
        <v>402</v>
      </c>
      <c r="E22" s="269"/>
      <c r="F22" s="250"/>
      <c r="G22" s="313"/>
      <c r="H22" s="314"/>
      <c r="I22" s="314"/>
      <c r="J22" s="374">
        <f t="shared" ref="J22:J35" si="2">G22*H22*I22</f>
        <v>0</v>
      </c>
      <c r="K22" s="254"/>
      <c r="L22" s="255"/>
      <c r="M22" s="457" t="str">
        <f t="shared" si="1"/>
        <v/>
      </c>
    </row>
    <row r="23" spans="1:13" s="457" customFormat="1" ht="13.5" customHeight="1" x14ac:dyDescent="0.15">
      <c r="A23" s="245"/>
      <c r="B23" s="246"/>
      <c r="C23" s="247"/>
      <c r="D23" s="458">
        <v>403</v>
      </c>
      <c r="E23" s="269"/>
      <c r="F23" s="250"/>
      <c r="G23" s="313"/>
      <c r="H23" s="314"/>
      <c r="I23" s="314"/>
      <c r="J23" s="374">
        <f t="shared" si="2"/>
        <v>0</v>
      </c>
      <c r="K23" s="254"/>
      <c r="L23" s="255"/>
      <c r="M23" s="457" t="str">
        <f t="shared" si="1"/>
        <v/>
      </c>
    </row>
    <row r="24" spans="1:13" s="457" customFormat="1" ht="13.5" customHeight="1" x14ac:dyDescent="0.15">
      <c r="A24" s="245"/>
      <c r="B24" s="246"/>
      <c r="C24" s="247"/>
      <c r="D24" s="458">
        <v>404</v>
      </c>
      <c r="E24" s="269"/>
      <c r="F24" s="250"/>
      <c r="G24" s="313"/>
      <c r="H24" s="314"/>
      <c r="I24" s="314"/>
      <c r="J24" s="374">
        <f t="shared" si="2"/>
        <v>0</v>
      </c>
      <c r="K24" s="254"/>
      <c r="L24" s="255"/>
      <c r="M24" s="457" t="str">
        <f t="shared" si="1"/>
        <v/>
      </c>
    </row>
    <row r="25" spans="1:13" s="457" customFormat="1" ht="13.5" customHeight="1" x14ac:dyDescent="0.15">
      <c r="A25" s="245"/>
      <c r="B25" s="246"/>
      <c r="C25" s="247"/>
      <c r="D25" s="458">
        <v>405</v>
      </c>
      <c r="E25" s="269"/>
      <c r="F25" s="250"/>
      <c r="G25" s="313"/>
      <c r="H25" s="314"/>
      <c r="I25" s="314"/>
      <c r="J25" s="374">
        <f t="shared" si="2"/>
        <v>0</v>
      </c>
      <c r="K25" s="254"/>
      <c r="L25" s="255"/>
      <c r="M25" s="457" t="str">
        <f t="shared" si="1"/>
        <v/>
      </c>
    </row>
    <row r="26" spans="1:13" s="457" customFormat="1" ht="13.5" customHeight="1" x14ac:dyDescent="0.15">
      <c r="A26" s="245"/>
      <c r="B26" s="246"/>
      <c r="C26" s="247"/>
      <c r="D26" s="458">
        <v>406</v>
      </c>
      <c r="E26" s="269"/>
      <c r="F26" s="250"/>
      <c r="G26" s="313"/>
      <c r="H26" s="314"/>
      <c r="I26" s="314"/>
      <c r="J26" s="374">
        <f t="shared" si="2"/>
        <v>0</v>
      </c>
      <c r="K26" s="254"/>
      <c r="L26" s="255"/>
      <c r="M26" s="457" t="str">
        <f t="shared" si="1"/>
        <v/>
      </c>
    </row>
    <row r="27" spans="1:13" s="457" customFormat="1" ht="13.5" customHeight="1" x14ac:dyDescent="0.15">
      <c r="A27" s="245"/>
      <c r="B27" s="246"/>
      <c r="C27" s="247"/>
      <c r="D27" s="458">
        <v>407</v>
      </c>
      <c r="E27" s="269"/>
      <c r="F27" s="250"/>
      <c r="G27" s="313"/>
      <c r="H27" s="314"/>
      <c r="I27" s="314"/>
      <c r="J27" s="374">
        <f t="shared" si="2"/>
        <v>0</v>
      </c>
      <c r="K27" s="254"/>
      <c r="L27" s="255"/>
      <c r="M27" s="457" t="str">
        <f t="shared" si="1"/>
        <v/>
      </c>
    </row>
    <row r="28" spans="1:13" s="457" customFormat="1" ht="13.5" customHeight="1" x14ac:dyDescent="0.15">
      <c r="A28" s="245"/>
      <c r="B28" s="246"/>
      <c r="C28" s="247"/>
      <c r="D28" s="458">
        <v>408</v>
      </c>
      <c r="E28" s="269"/>
      <c r="F28" s="250"/>
      <c r="G28" s="313"/>
      <c r="H28" s="314"/>
      <c r="I28" s="314"/>
      <c r="J28" s="374">
        <f t="shared" si="2"/>
        <v>0</v>
      </c>
      <c r="K28" s="254"/>
      <c r="L28" s="255"/>
      <c r="M28" s="457" t="str">
        <f t="shared" si="1"/>
        <v/>
      </c>
    </row>
    <row r="29" spans="1:13" s="457" customFormat="1" ht="13.5" customHeight="1" x14ac:dyDescent="0.15">
      <c r="A29" s="245"/>
      <c r="B29" s="246"/>
      <c r="C29" s="247"/>
      <c r="D29" s="458">
        <v>409</v>
      </c>
      <c r="E29" s="269"/>
      <c r="F29" s="269"/>
      <c r="G29" s="313"/>
      <c r="H29" s="314"/>
      <c r="I29" s="314"/>
      <c r="J29" s="374">
        <f t="shared" si="2"/>
        <v>0</v>
      </c>
      <c r="K29" s="254"/>
      <c r="L29" s="255"/>
      <c r="M29" s="457" t="str">
        <f t="shared" si="1"/>
        <v/>
      </c>
    </row>
    <row r="30" spans="1:13" s="457" customFormat="1" ht="13.5" customHeight="1" x14ac:dyDescent="0.15">
      <c r="A30" s="245"/>
      <c r="B30" s="246"/>
      <c r="C30" s="247"/>
      <c r="D30" s="458">
        <v>410</v>
      </c>
      <c r="E30" s="269"/>
      <c r="F30" s="250"/>
      <c r="G30" s="313"/>
      <c r="H30" s="314"/>
      <c r="I30" s="314"/>
      <c r="J30" s="374">
        <f t="shared" si="2"/>
        <v>0</v>
      </c>
      <c r="K30" s="254"/>
      <c r="L30" s="255"/>
      <c r="M30" s="457" t="str">
        <f t="shared" si="1"/>
        <v/>
      </c>
    </row>
    <row r="31" spans="1:13" s="457" customFormat="1" ht="13.5" customHeight="1" x14ac:dyDescent="0.15">
      <c r="A31" s="245"/>
      <c r="B31" s="246"/>
      <c r="C31" s="247"/>
      <c r="D31" s="458">
        <v>411</v>
      </c>
      <c r="E31" s="269"/>
      <c r="F31" s="250"/>
      <c r="G31" s="313"/>
      <c r="H31" s="314"/>
      <c r="I31" s="314"/>
      <c r="J31" s="374">
        <f t="shared" si="2"/>
        <v>0</v>
      </c>
      <c r="K31" s="254"/>
      <c r="L31" s="255"/>
      <c r="M31" s="457" t="str">
        <f t="shared" si="1"/>
        <v/>
      </c>
    </row>
    <row r="32" spans="1:13" s="457" customFormat="1" ht="13.5" customHeight="1" x14ac:dyDescent="0.15">
      <c r="A32" s="245"/>
      <c r="B32" s="246"/>
      <c r="C32" s="247"/>
      <c r="D32" s="458">
        <v>412</v>
      </c>
      <c r="E32" s="269"/>
      <c r="F32" s="250"/>
      <c r="G32" s="313"/>
      <c r="H32" s="314"/>
      <c r="I32" s="314"/>
      <c r="J32" s="374">
        <f t="shared" si="2"/>
        <v>0</v>
      </c>
      <c r="K32" s="254"/>
      <c r="L32" s="255"/>
      <c r="M32" s="457" t="str">
        <f t="shared" si="1"/>
        <v/>
      </c>
    </row>
    <row r="33" spans="1:13" s="457" customFormat="1" ht="13.5" customHeight="1" x14ac:dyDescent="0.15">
      <c r="A33" s="245"/>
      <c r="B33" s="246"/>
      <c r="C33" s="247"/>
      <c r="D33" s="458">
        <v>413</v>
      </c>
      <c r="E33" s="269"/>
      <c r="F33" s="250"/>
      <c r="G33" s="313"/>
      <c r="H33" s="314"/>
      <c r="I33" s="314"/>
      <c r="J33" s="374">
        <f t="shared" si="2"/>
        <v>0</v>
      </c>
      <c r="K33" s="254"/>
      <c r="L33" s="255"/>
      <c r="M33" s="457" t="str">
        <f t="shared" si="1"/>
        <v/>
      </c>
    </row>
    <row r="34" spans="1:13" s="457" customFormat="1" ht="13.5" customHeight="1" x14ac:dyDescent="0.15">
      <c r="A34" s="245"/>
      <c r="B34" s="246"/>
      <c r="C34" s="247"/>
      <c r="D34" s="458">
        <v>414</v>
      </c>
      <c r="E34" s="269"/>
      <c r="F34" s="250"/>
      <c r="G34" s="313"/>
      <c r="H34" s="314"/>
      <c r="I34" s="314"/>
      <c r="J34" s="374">
        <f t="shared" si="2"/>
        <v>0</v>
      </c>
      <c r="K34" s="254"/>
      <c r="L34" s="255"/>
      <c r="M34" s="457" t="str">
        <f t="shared" si="1"/>
        <v/>
      </c>
    </row>
    <row r="35" spans="1:13" s="457" customFormat="1" ht="13.5" customHeight="1" thickBot="1" x14ac:dyDescent="0.2">
      <c r="A35" s="388"/>
      <c r="B35" s="396"/>
      <c r="C35" s="397"/>
      <c r="D35" s="459">
        <v>415</v>
      </c>
      <c r="E35" s="282"/>
      <c r="F35" s="282"/>
      <c r="G35" s="460"/>
      <c r="H35" s="461"/>
      <c r="I35" s="461"/>
      <c r="J35" s="453">
        <f t="shared" si="2"/>
        <v>0</v>
      </c>
      <c r="K35" s="462"/>
      <c r="L35" s="463"/>
      <c r="M35" s="457" t="str">
        <f t="shared" si="1"/>
        <v/>
      </c>
    </row>
    <row r="36" spans="1:13" ht="24" customHeight="1" thickBot="1" x14ac:dyDescent="0.2">
      <c r="A36" s="51"/>
      <c r="B36" s="51"/>
      <c r="C36" s="51"/>
      <c r="E36" s="424" t="s">
        <v>203</v>
      </c>
      <c r="F36" s="636"/>
      <c r="G36" s="636"/>
    </row>
    <row r="37" spans="1:13" ht="24" customHeight="1" thickBot="1" x14ac:dyDescent="0.2">
      <c r="A37" s="51"/>
      <c r="B37" s="51"/>
      <c r="C37" s="51"/>
      <c r="E37" s="233" t="s">
        <v>94</v>
      </c>
      <c r="F37" s="223" t="s">
        <v>248</v>
      </c>
      <c r="G37" s="223" t="s">
        <v>16</v>
      </c>
      <c r="H37" s="637" t="s">
        <v>221</v>
      </c>
      <c r="I37" s="638"/>
      <c r="J37" s="152" t="s">
        <v>98</v>
      </c>
      <c r="K37" s="604" t="s">
        <v>249</v>
      </c>
      <c r="L37" s="605"/>
    </row>
    <row r="38" spans="1:13" ht="14.25" thickTop="1" x14ac:dyDescent="0.15">
      <c r="A38" s="51"/>
      <c r="B38" s="51"/>
      <c r="C38" s="51"/>
      <c r="E38" s="291" t="s">
        <v>84</v>
      </c>
      <c r="F38" s="341">
        <f>'2-1'!B23</f>
        <v>60000</v>
      </c>
      <c r="G38" s="341">
        <f t="shared" ref="G38:G46" si="3">-SUMIF($E$4:$E$18,$E38,$J$4:$J$18)+SUMIF($E$21:$E$35,$E38,$J$21:$J$35)</f>
        <v>0</v>
      </c>
      <c r="H38" s="555">
        <f t="shared" ref="H38:H46" si="4">-SUMIF($E$4:$E$18,$E38,$M$4:$M$18)+SUMIF($E$21:$E$35,$E38,$M$21:$M$35)</f>
        <v>0</v>
      </c>
      <c r="I38" s="622"/>
      <c r="J38" s="343">
        <f t="shared" ref="J38:J46" si="5">G38-H38</f>
        <v>0</v>
      </c>
      <c r="K38" s="572">
        <f t="shared" ref="K38:K46" si="6">F38+G38</f>
        <v>60000</v>
      </c>
      <c r="L38" s="606"/>
    </row>
    <row r="39" spans="1:13" x14ac:dyDescent="0.15">
      <c r="A39" s="51"/>
      <c r="B39" s="51"/>
      <c r="C39" s="51"/>
      <c r="E39" s="291" t="s">
        <v>85</v>
      </c>
      <c r="F39" s="345">
        <f>'2-1'!C23</f>
        <v>0</v>
      </c>
      <c r="G39" s="341">
        <f t="shared" si="3"/>
        <v>0</v>
      </c>
      <c r="H39" s="563">
        <f t="shared" si="4"/>
        <v>0</v>
      </c>
      <c r="I39" s="611"/>
      <c r="J39" s="343">
        <f t="shared" si="5"/>
        <v>0</v>
      </c>
      <c r="K39" s="572">
        <f t="shared" si="6"/>
        <v>0</v>
      </c>
      <c r="L39" s="606"/>
    </row>
    <row r="40" spans="1:13" x14ac:dyDescent="0.15">
      <c r="A40" s="51"/>
      <c r="B40" s="51"/>
      <c r="C40" s="51"/>
      <c r="E40" s="291" t="s">
        <v>109</v>
      </c>
      <c r="F40" s="345">
        <f>'2-1'!D23</f>
        <v>285022</v>
      </c>
      <c r="G40" s="341">
        <f t="shared" si="3"/>
        <v>0</v>
      </c>
      <c r="H40" s="563">
        <f t="shared" si="4"/>
        <v>0</v>
      </c>
      <c r="I40" s="611"/>
      <c r="J40" s="343">
        <f t="shared" si="5"/>
        <v>0</v>
      </c>
      <c r="K40" s="572">
        <f t="shared" si="6"/>
        <v>285022</v>
      </c>
      <c r="L40" s="606"/>
    </row>
    <row r="41" spans="1:13" x14ac:dyDescent="0.15">
      <c r="A41" s="51"/>
      <c r="B41" s="51"/>
      <c r="C41" s="51"/>
      <c r="E41" s="291" t="s">
        <v>110</v>
      </c>
      <c r="F41" s="345">
        <f>'2-1'!E23</f>
        <v>0</v>
      </c>
      <c r="G41" s="341">
        <f t="shared" si="3"/>
        <v>0</v>
      </c>
      <c r="H41" s="563">
        <f t="shared" si="4"/>
        <v>0</v>
      </c>
      <c r="I41" s="611"/>
      <c r="J41" s="343">
        <f t="shared" si="5"/>
        <v>0</v>
      </c>
      <c r="K41" s="572">
        <f t="shared" si="6"/>
        <v>0</v>
      </c>
      <c r="L41" s="606"/>
    </row>
    <row r="42" spans="1:13" x14ac:dyDescent="0.15">
      <c r="A42" s="51"/>
      <c r="B42" s="51"/>
      <c r="C42" s="51"/>
      <c r="E42" s="291" t="s">
        <v>86</v>
      </c>
      <c r="F42" s="345">
        <f>'2-1'!F23</f>
        <v>0</v>
      </c>
      <c r="G42" s="341">
        <f t="shared" si="3"/>
        <v>0</v>
      </c>
      <c r="H42" s="563">
        <f t="shared" si="4"/>
        <v>0</v>
      </c>
      <c r="I42" s="611"/>
      <c r="J42" s="343">
        <f t="shared" si="5"/>
        <v>0</v>
      </c>
      <c r="K42" s="572">
        <f t="shared" si="6"/>
        <v>0</v>
      </c>
      <c r="L42" s="606"/>
    </row>
    <row r="43" spans="1:13" x14ac:dyDescent="0.15">
      <c r="A43" s="51"/>
      <c r="B43" s="51"/>
      <c r="C43" s="51"/>
      <c r="E43" s="291" t="s">
        <v>87</v>
      </c>
      <c r="F43" s="345">
        <f>'2-1'!G23</f>
        <v>0</v>
      </c>
      <c r="G43" s="341">
        <f t="shared" si="3"/>
        <v>0</v>
      </c>
      <c r="H43" s="563">
        <f t="shared" si="4"/>
        <v>0</v>
      </c>
      <c r="I43" s="611"/>
      <c r="J43" s="343">
        <f t="shared" si="5"/>
        <v>0</v>
      </c>
      <c r="K43" s="572">
        <f t="shared" si="6"/>
        <v>0</v>
      </c>
      <c r="L43" s="606"/>
    </row>
    <row r="44" spans="1:13" x14ac:dyDescent="0.15">
      <c r="A44" s="51"/>
      <c r="B44" s="51"/>
      <c r="C44" s="51"/>
      <c r="E44" s="291" t="s">
        <v>88</v>
      </c>
      <c r="F44" s="345">
        <f>'2-1'!H23</f>
        <v>0</v>
      </c>
      <c r="G44" s="341">
        <f t="shared" si="3"/>
        <v>0</v>
      </c>
      <c r="H44" s="563">
        <f t="shared" si="4"/>
        <v>0</v>
      </c>
      <c r="I44" s="611"/>
      <c r="J44" s="343">
        <f t="shared" si="5"/>
        <v>0</v>
      </c>
      <c r="K44" s="572">
        <f t="shared" si="6"/>
        <v>0</v>
      </c>
      <c r="L44" s="606"/>
    </row>
    <row r="45" spans="1:13" x14ac:dyDescent="0.15">
      <c r="A45" s="51"/>
      <c r="B45" s="51"/>
      <c r="C45" s="51"/>
      <c r="E45" s="291" t="s">
        <v>89</v>
      </c>
      <c r="F45" s="345">
        <f>'2-1'!I23</f>
        <v>0</v>
      </c>
      <c r="G45" s="341">
        <f t="shared" si="3"/>
        <v>0</v>
      </c>
      <c r="H45" s="563">
        <f t="shared" si="4"/>
        <v>0</v>
      </c>
      <c r="I45" s="611"/>
      <c r="J45" s="343">
        <f t="shared" si="5"/>
        <v>0</v>
      </c>
      <c r="K45" s="572">
        <f t="shared" si="6"/>
        <v>0</v>
      </c>
      <c r="L45" s="606"/>
    </row>
    <row r="46" spans="1:13" ht="14.25" thickBot="1" x14ac:dyDescent="0.2">
      <c r="A46" s="51"/>
      <c r="B46" s="51"/>
      <c r="C46" s="51"/>
      <c r="E46" s="291" t="s">
        <v>122</v>
      </c>
      <c r="F46" s="391">
        <f>'2-1'!J23</f>
        <v>0</v>
      </c>
      <c r="G46" s="341">
        <f t="shared" si="3"/>
        <v>0</v>
      </c>
      <c r="H46" s="642">
        <f t="shared" si="4"/>
        <v>0</v>
      </c>
      <c r="I46" s="643"/>
      <c r="J46" s="343">
        <f t="shared" si="5"/>
        <v>0</v>
      </c>
      <c r="K46" s="600">
        <f t="shared" si="6"/>
        <v>0</v>
      </c>
      <c r="L46" s="601"/>
    </row>
    <row r="47" spans="1:13" ht="15" thickTop="1" thickBot="1" x14ac:dyDescent="0.2">
      <c r="A47" s="51"/>
      <c r="B47" s="51"/>
      <c r="C47" s="51"/>
      <c r="E47" s="392" t="s">
        <v>15</v>
      </c>
      <c r="F47" s="348">
        <f>SUM(F38:F46)</f>
        <v>345022</v>
      </c>
      <c r="G47" s="348">
        <f>SUM(G38:G46)</f>
        <v>0</v>
      </c>
      <c r="H47" s="641">
        <f>SUM(H38:I46)</f>
        <v>0</v>
      </c>
      <c r="I47" s="635"/>
      <c r="J47" s="349">
        <f>SUM(J38:J46)</f>
        <v>0</v>
      </c>
      <c r="K47" s="602">
        <f>SUM(K38:L46)</f>
        <v>345022</v>
      </c>
      <c r="L47" s="60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9"/>
  <sheetViews>
    <sheetView showZeros="0" view="pageBreakPreview" zoomScaleNormal="100" zoomScaleSheetLayoutView="100" workbookViewId="0">
      <pane xSplit="4" ySplit="3" topLeftCell="E4" activePane="bottomRight" state="frozen"/>
      <selection activeCell="A19" sqref="A19"/>
      <selection pane="topRight" activeCell="A19" sqref="A19"/>
      <selection pane="bottomLeft" activeCell="A19" sqref="A19"/>
      <selection pane="bottomRight" activeCell="K14" sqref="K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52" t="s">
        <v>127</v>
      </c>
      <c r="G2" s="550"/>
      <c r="H2" s="550"/>
      <c r="I2" s="550"/>
      <c r="J2" s="553"/>
      <c r="K2" s="549" t="s">
        <v>103</v>
      </c>
      <c r="L2" s="550"/>
      <c r="M2" s="550"/>
      <c r="N2" s="550"/>
      <c r="O2" s="551"/>
      <c r="P2" s="13"/>
    </row>
    <row r="3" spans="1:23" ht="24" customHeight="1" x14ac:dyDescent="0.15">
      <c r="A3" s="415" t="s">
        <v>125</v>
      </c>
      <c r="B3" s="288" t="s">
        <v>126</v>
      </c>
      <c r="C3" s="58" t="s">
        <v>128</v>
      </c>
      <c r="D3" s="94" t="s">
        <v>145</v>
      </c>
      <c r="E3" s="94" t="s">
        <v>0</v>
      </c>
      <c r="F3" s="94" t="s">
        <v>158</v>
      </c>
      <c r="G3" s="94" t="s">
        <v>90</v>
      </c>
      <c r="H3" s="465" t="s">
        <v>202</v>
      </c>
      <c r="I3" s="94" t="s">
        <v>91</v>
      </c>
      <c r="J3" s="94" t="s">
        <v>92</v>
      </c>
      <c r="K3" s="376" t="s">
        <v>160</v>
      </c>
      <c r="L3" s="377" t="s">
        <v>90</v>
      </c>
      <c r="M3" s="465" t="s">
        <v>202</v>
      </c>
      <c r="N3" s="377" t="s">
        <v>91</v>
      </c>
      <c r="O3" s="378" t="s">
        <v>92</v>
      </c>
      <c r="P3" s="221" t="s">
        <v>100</v>
      </c>
      <c r="Q3" s="289" t="s">
        <v>97</v>
      </c>
      <c r="R3" s="60" t="s">
        <v>132</v>
      </c>
      <c r="S3" s="59" t="s">
        <v>133</v>
      </c>
      <c r="T3" s="59" t="s">
        <v>134</v>
      </c>
      <c r="U3" s="59" t="s">
        <v>135</v>
      </c>
    </row>
    <row r="4" spans="1:23" ht="30" customHeight="1" x14ac:dyDescent="0.15">
      <c r="A4" s="355">
        <f>'1-2'!A4</f>
        <v>0</v>
      </c>
      <c r="B4" s="356">
        <f>'1-2'!B4</f>
        <v>0</v>
      </c>
      <c r="C4" s="357">
        <f>'1-2'!C4</f>
        <v>0</v>
      </c>
      <c r="D4" s="237">
        <v>1</v>
      </c>
      <c r="E4" s="296" t="str">
        <f>'2-2'!E4</f>
        <v>負担金、補助及び交付金</v>
      </c>
      <c r="F4" s="296" t="str">
        <f>'2-2'!F4</f>
        <v>各種団体負担金（会費）</v>
      </c>
      <c r="G4" s="297">
        <f>'2-2'!G4</f>
        <v>50080</v>
      </c>
      <c r="H4" s="298">
        <f>'2-2'!H4</f>
        <v>1</v>
      </c>
      <c r="I4" s="298">
        <f>'2-2'!I4</f>
        <v>1</v>
      </c>
      <c r="J4" s="358">
        <f>'2-2'!J4</f>
        <v>50080</v>
      </c>
      <c r="K4" s="359" t="str">
        <f>'2-2'!K4</f>
        <v>各種団体負担金（会費）</v>
      </c>
      <c r="L4" s="297">
        <f>'2-2'!L4</f>
        <v>50080</v>
      </c>
      <c r="M4" s="298">
        <f>'2-2'!M4</f>
        <v>1</v>
      </c>
      <c r="N4" s="298">
        <f>'2-2'!N4</f>
        <v>1</v>
      </c>
      <c r="O4" s="360">
        <f>L4*M4*N4</f>
        <v>50080</v>
      </c>
      <c r="P4" s="361">
        <f>'2-2'!P4</f>
        <v>0</v>
      </c>
      <c r="Q4" s="362" t="str">
        <f>'2-2'!Q4</f>
        <v>詳細は様式２－３のとおり</v>
      </c>
      <c r="R4" s="24">
        <f>IF(AND(ISNA(MATCH($D4,'随時②-2'!$D$4:$D$18,0)),ISNA(MATCH($D4,'随時③-2'!$D$4:$D$18,0))),0,1)</f>
        <v>0</v>
      </c>
      <c r="S4" s="61" t="str">
        <f t="shared" ref="S4:S13" si="0">IF(P4="◎",J4,"")</f>
        <v/>
      </c>
      <c r="T4" s="61" t="str">
        <f t="shared" ref="T4:T13" si="1">IF(P4="◎",O4,"")</f>
        <v/>
      </c>
      <c r="U4" s="5">
        <f>IF($E4=0,"",VLOOKUP($E4,$V$5:$X$13,2))</f>
        <v>9</v>
      </c>
    </row>
    <row r="5" spans="1:23" ht="30" customHeight="1" x14ac:dyDescent="0.15">
      <c r="A5" s="363">
        <f>'1-2'!A5</f>
        <v>1</v>
      </c>
      <c r="B5" s="364" t="str">
        <f>'1-2'!B5</f>
        <v>1-（3）</v>
      </c>
      <c r="C5" s="365" t="str">
        <f>'1-2'!C5</f>
        <v>授業改善</v>
      </c>
      <c r="D5" s="248">
        <v>2</v>
      </c>
      <c r="E5" s="308" t="str">
        <f>'2-2'!E5</f>
        <v>委託料</v>
      </c>
      <c r="F5" s="309" t="str">
        <f>'2-2'!F5</f>
        <v>改善効果測定の授業アンケート実施経費</v>
      </c>
      <c r="G5" s="218">
        <f>'2-2'!G5</f>
        <v>55000</v>
      </c>
      <c r="H5" s="310">
        <f>'2-2'!H5</f>
        <v>1</v>
      </c>
      <c r="I5" s="310">
        <f>'2-2'!I5</f>
        <v>1</v>
      </c>
      <c r="J5" s="366">
        <f>'2-2'!J5</f>
        <v>55000</v>
      </c>
      <c r="K5" s="367" t="str">
        <f>'2-2'!K5</f>
        <v>改善効果測定の授業アンケート実施経費</v>
      </c>
      <c r="L5" s="218">
        <f>'2-2'!L5</f>
        <v>41965</v>
      </c>
      <c r="M5" s="310">
        <f>'2-2'!M5</f>
        <v>1</v>
      </c>
      <c r="N5" s="310">
        <f>'2-2'!N5</f>
        <v>1</v>
      </c>
      <c r="O5" s="336">
        <f>L5*M5*N5</f>
        <v>41965</v>
      </c>
      <c r="P5" s="368">
        <f>'2-2'!P5</f>
        <v>0</v>
      </c>
      <c r="Q5" s="369">
        <f>'2-2'!Q5</f>
        <v>0</v>
      </c>
      <c r="R5" s="24">
        <f>IF(AND(ISNA(MATCH($D5,'随時②-2'!$D$4:$D$18,0)),ISNA(MATCH($D5,'随時③-2'!$D$4:$D$18,0))),0,1)</f>
        <v>0</v>
      </c>
      <c r="S5" s="61" t="str">
        <f t="shared" si="0"/>
        <v/>
      </c>
      <c r="T5" s="61" t="str">
        <f t="shared" si="1"/>
        <v/>
      </c>
      <c r="U5" s="5">
        <f t="shared" ref="U5:U13" si="2">IF($E5=0,"",VLOOKUP($E5,$V$5:$X$13,2))</f>
        <v>6</v>
      </c>
      <c r="V5" s="5" t="s">
        <v>136</v>
      </c>
      <c r="W5" s="5">
        <v>6</v>
      </c>
    </row>
    <row r="6" spans="1:23" ht="30" customHeight="1" x14ac:dyDescent="0.15">
      <c r="A6" s="363">
        <f>'1-2'!A6</f>
        <v>3</v>
      </c>
      <c r="B6" s="364" t="str">
        <f>'1-2'!B6</f>
        <v>3-（5）</v>
      </c>
      <c r="C6" s="365" t="str">
        <f>'1-2'!C6</f>
        <v>部活動の活性化</v>
      </c>
      <c r="D6" s="248">
        <v>3</v>
      </c>
      <c r="E6" s="308" t="str">
        <f>'2-2'!E6</f>
        <v>消耗需用費</v>
      </c>
      <c r="F6" s="309" t="str">
        <f>'2-2'!F6</f>
        <v>体育館用送排風機</v>
      </c>
      <c r="G6" s="218">
        <f>'2-2'!G6</f>
        <v>40000</v>
      </c>
      <c r="H6" s="310">
        <f>'2-2'!H6</f>
        <v>2</v>
      </c>
      <c r="I6" s="310">
        <f>'2-2'!I6</f>
        <v>1</v>
      </c>
      <c r="J6" s="366">
        <f>'2-2'!J6</f>
        <v>80000</v>
      </c>
      <c r="K6" s="367" t="str">
        <f>'2-2'!K6</f>
        <v>体育館用送排風機</v>
      </c>
      <c r="L6" s="218">
        <f>'2-2'!L6</f>
        <v>38610</v>
      </c>
      <c r="M6" s="310">
        <f>'2-2'!M6</f>
        <v>2</v>
      </c>
      <c r="N6" s="310">
        <f>'2-2'!N6</f>
        <v>1</v>
      </c>
      <c r="O6" s="336">
        <f t="shared" ref="O6:O13" si="3">L6*M6*N6</f>
        <v>77220</v>
      </c>
      <c r="P6" s="368">
        <f>'2-2'!P6</f>
        <v>0</v>
      </c>
      <c r="Q6" s="369">
        <f>'2-2'!Q6</f>
        <v>0</v>
      </c>
      <c r="R6" s="24">
        <f>IF(AND(ISNA(MATCH($D6,'随時②-2'!$D$4:$D$18,0)),ISNA(MATCH($D6,'随時③-2'!$D$4:$D$18,0))),0,1)</f>
        <v>0</v>
      </c>
      <c r="S6" s="61" t="str">
        <f t="shared" si="0"/>
        <v/>
      </c>
      <c r="T6" s="61" t="str">
        <f t="shared" si="1"/>
        <v/>
      </c>
      <c r="U6" s="5">
        <f t="shared" si="2"/>
        <v>7</v>
      </c>
      <c r="V6" s="5" t="s">
        <v>137</v>
      </c>
      <c r="W6" s="5">
        <v>4</v>
      </c>
    </row>
    <row r="7" spans="1:23" ht="30" customHeight="1" x14ac:dyDescent="0.15">
      <c r="A7" s="363">
        <f>'1-2'!A7</f>
        <v>4</v>
      </c>
      <c r="B7" s="364" t="str">
        <f>'1-2'!B7</f>
        <v>4-（1）（2）</v>
      </c>
      <c r="C7" s="365" t="str">
        <f>'1-2'!C7</f>
        <v>開かれた学校づくり</v>
      </c>
      <c r="D7" s="248">
        <v>4</v>
      </c>
      <c r="E7" s="308" t="str">
        <f>'2-2'!E7</f>
        <v>役務費</v>
      </c>
      <c r="F7" s="309" t="str">
        <f>'2-2'!F7</f>
        <v>学校説明会・ｵｰﾌﾟﾝｽｸｰﾙ資料等送付</v>
      </c>
      <c r="G7" s="218">
        <f>'2-2'!G7</f>
        <v>120</v>
      </c>
      <c r="H7" s="310">
        <f>'2-2'!H7</f>
        <v>350</v>
      </c>
      <c r="I7" s="310">
        <f>'2-2'!I7</f>
        <v>1</v>
      </c>
      <c r="J7" s="366">
        <f>'2-2'!J7</f>
        <v>42000</v>
      </c>
      <c r="K7" s="367" t="str">
        <f>'2-2'!K7</f>
        <v>学校説明会・ｵｰﾌﾟﾝｽｸｰﾙ資料等送付</v>
      </c>
      <c r="L7" s="218">
        <f>'2-2'!L7</f>
        <v>42000</v>
      </c>
      <c r="M7" s="310">
        <f>'2-2'!M7</f>
        <v>1</v>
      </c>
      <c r="N7" s="310">
        <f>'2-2'!N7</f>
        <v>1</v>
      </c>
      <c r="O7" s="336">
        <f t="shared" si="3"/>
        <v>42000</v>
      </c>
      <c r="P7" s="368">
        <f>'2-2'!P7</f>
        <v>0</v>
      </c>
      <c r="Q7" s="369">
        <f>'2-2'!Q7</f>
        <v>0</v>
      </c>
      <c r="R7" s="24">
        <f>IF(AND(ISNA(MATCH($D7,'随時②-2'!$D$4:$D$18,0)),ISNA(MATCH($D7,'随時③-2'!$D$4:$D$18,0))),0,1)</f>
        <v>0</v>
      </c>
      <c r="S7" s="61" t="str">
        <f t="shared" si="0"/>
        <v/>
      </c>
      <c r="T7" s="61" t="str">
        <f t="shared" si="1"/>
        <v/>
      </c>
      <c r="U7" s="5">
        <f t="shared" si="2"/>
        <v>5</v>
      </c>
      <c r="V7" s="5" t="s">
        <v>138</v>
      </c>
      <c r="W7" s="5">
        <v>7</v>
      </c>
    </row>
    <row r="8" spans="1:23" ht="30" customHeight="1" x14ac:dyDescent="0.15">
      <c r="A8" s="363">
        <f>'1-2'!A8</f>
        <v>4</v>
      </c>
      <c r="B8" s="364" t="str">
        <f>'1-2'!B8</f>
        <v>4-（1）</v>
      </c>
      <c r="C8" s="365" t="str">
        <f>'1-2'!C8</f>
        <v>開かれた学校づくり</v>
      </c>
      <c r="D8" s="257">
        <v>5</v>
      </c>
      <c r="E8" s="308" t="str">
        <f>'2-2'!E8</f>
        <v>役務費</v>
      </c>
      <c r="F8" s="309" t="str">
        <f>'2-2'!F8</f>
        <v>オープンスクール参加者保険料</v>
      </c>
      <c r="G8" s="218">
        <f>'2-2'!G8</f>
        <v>9000</v>
      </c>
      <c r="H8" s="310">
        <f>'2-2'!H8</f>
        <v>1</v>
      </c>
      <c r="I8" s="310">
        <f>'2-2'!I8</f>
        <v>1</v>
      </c>
      <c r="J8" s="366">
        <f>'2-2'!J8</f>
        <v>9000</v>
      </c>
      <c r="K8" s="367" t="str">
        <f>'2-2'!K8</f>
        <v>オープンスクール参加者保険料</v>
      </c>
      <c r="L8" s="218">
        <f>'2-2'!L8</f>
        <v>9000</v>
      </c>
      <c r="M8" s="310">
        <f>'2-2'!M8</f>
        <v>1</v>
      </c>
      <c r="N8" s="310">
        <f>'2-2'!N8</f>
        <v>1</v>
      </c>
      <c r="O8" s="336">
        <f t="shared" si="3"/>
        <v>9000</v>
      </c>
      <c r="P8" s="368">
        <f>'2-2'!P8</f>
        <v>0</v>
      </c>
      <c r="Q8" s="369">
        <f>'2-2'!Q8</f>
        <v>0</v>
      </c>
      <c r="R8" s="24">
        <f>IF(AND(ISNA(MATCH($D8,'随時②-2'!$D$4:$D$18,0)),ISNA(MATCH($D8,'随時③-2'!$D$4:$D$18,0))),0,1)</f>
        <v>0</v>
      </c>
      <c r="S8" s="61" t="str">
        <f t="shared" si="0"/>
        <v/>
      </c>
      <c r="T8" s="61" t="str">
        <f t="shared" si="1"/>
        <v/>
      </c>
      <c r="U8" s="5">
        <f t="shared" si="2"/>
        <v>5</v>
      </c>
      <c r="V8" s="5" t="s">
        <v>139</v>
      </c>
      <c r="W8" s="5">
        <v>3</v>
      </c>
    </row>
    <row r="9" spans="1:23" ht="30" customHeight="1" x14ac:dyDescent="0.15">
      <c r="A9" s="363">
        <f>'1-2'!A9</f>
        <v>4</v>
      </c>
      <c r="B9" s="364" t="str">
        <f>'1-2'!B9</f>
        <v>4-（1）（2）</v>
      </c>
      <c r="C9" s="365" t="str">
        <f>'1-2'!C9</f>
        <v>開かれた学校づくり</v>
      </c>
      <c r="D9" s="248">
        <v>6</v>
      </c>
      <c r="E9" s="308" t="str">
        <f>'2-2'!E9</f>
        <v>委託料</v>
      </c>
      <c r="F9" s="309" t="str">
        <f>'2-2'!F9</f>
        <v>学校案内デザイン・制作</v>
      </c>
      <c r="G9" s="218">
        <f>'2-2'!G9</f>
        <v>388800</v>
      </c>
      <c r="H9" s="310">
        <f>'2-2'!H9</f>
        <v>1</v>
      </c>
      <c r="I9" s="310">
        <f>'2-2'!I9</f>
        <v>1</v>
      </c>
      <c r="J9" s="366">
        <f>'2-2'!J9</f>
        <v>388800</v>
      </c>
      <c r="K9" s="367" t="str">
        <f>'2-2'!K9</f>
        <v>学校案内デザイン・制作</v>
      </c>
      <c r="L9" s="218">
        <f>'2-2'!L9</f>
        <v>369600</v>
      </c>
      <c r="M9" s="310">
        <f>'2-2'!M9</f>
        <v>1</v>
      </c>
      <c r="N9" s="310">
        <f>'2-2'!N9</f>
        <v>1</v>
      </c>
      <c r="O9" s="336">
        <f t="shared" si="3"/>
        <v>369600</v>
      </c>
      <c r="P9" s="368">
        <f>'2-2'!P9</f>
        <v>0</v>
      </c>
      <c r="Q9" s="369" t="str">
        <f>'2-2'!Q9</f>
        <v>学校案内及びﾘｰﾌﾚｯﾄのﾘﾆｭｰｱﾙ</v>
      </c>
      <c r="R9" s="24">
        <f>IF(AND(ISNA(MATCH($D9,'随時②-2'!$D$4:$D$18,0)),ISNA(MATCH($D9,'随時③-2'!$D$4:$D$18,0))),0,1)</f>
        <v>0</v>
      </c>
      <c r="S9" s="61" t="str">
        <f t="shared" si="0"/>
        <v/>
      </c>
      <c r="T9" s="61" t="str">
        <f t="shared" si="1"/>
        <v/>
      </c>
      <c r="U9" s="5">
        <f t="shared" si="2"/>
        <v>6</v>
      </c>
      <c r="V9" s="5" t="s">
        <v>140</v>
      </c>
      <c r="W9" s="5">
        <v>8</v>
      </c>
    </row>
    <row r="10" spans="1:23" ht="30" customHeight="1" x14ac:dyDescent="0.15">
      <c r="A10" s="363">
        <f>'1-2'!A10</f>
        <v>4</v>
      </c>
      <c r="B10" s="364" t="str">
        <f>'1-2'!B10</f>
        <v>4-（1）（2）</v>
      </c>
      <c r="C10" s="365" t="str">
        <f>'1-2'!C10</f>
        <v>開かれた学校づくり</v>
      </c>
      <c r="D10" s="248">
        <v>7</v>
      </c>
      <c r="E10" s="308" t="str">
        <f>'2-2'!E10</f>
        <v>消耗需用費</v>
      </c>
      <c r="F10" s="309" t="str">
        <f>'2-2'!F10</f>
        <v>学校案内印刷費</v>
      </c>
      <c r="G10" s="218">
        <f>'2-2'!G10</f>
        <v>80</v>
      </c>
      <c r="H10" s="310">
        <f>'2-2'!H10</f>
        <v>4000</v>
      </c>
      <c r="I10" s="310">
        <f>'2-2'!I10</f>
        <v>1</v>
      </c>
      <c r="J10" s="366">
        <f>'2-2'!J10</f>
        <v>320000</v>
      </c>
      <c r="K10" s="367" t="str">
        <f>'2-2'!K10</f>
        <v>学校案内印刷費</v>
      </c>
      <c r="L10" s="218">
        <f>'2-2'!L10</f>
        <v>210424</v>
      </c>
      <c r="M10" s="310">
        <f>'2-2'!M10</f>
        <v>1</v>
      </c>
      <c r="N10" s="310">
        <f>'2-2'!N10</f>
        <v>1</v>
      </c>
      <c r="O10" s="336">
        <f t="shared" si="3"/>
        <v>210424</v>
      </c>
      <c r="P10" s="368">
        <f>'2-2'!P10</f>
        <v>0</v>
      </c>
      <c r="Q10" s="369">
        <f>'2-2'!Q10</f>
        <v>0</v>
      </c>
      <c r="R10" s="24">
        <f>IF(AND(ISNA(MATCH($D10,'随時②-2'!$D$4:$D$18,0)),ISNA(MATCH($D10,'随時③-2'!$D$4:$D$18,0))),0,1)</f>
        <v>0</v>
      </c>
      <c r="S10" s="61" t="str">
        <f t="shared" si="0"/>
        <v/>
      </c>
      <c r="T10" s="61" t="str">
        <f t="shared" si="1"/>
        <v/>
      </c>
      <c r="U10" s="5">
        <f t="shared" si="2"/>
        <v>7</v>
      </c>
      <c r="V10" s="5" t="s">
        <v>144</v>
      </c>
      <c r="W10" s="5">
        <v>9</v>
      </c>
    </row>
    <row r="11" spans="1:23" ht="30" customHeight="1" x14ac:dyDescent="0.15">
      <c r="A11" s="363">
        <f>'1-2'!A11</f>
        <v>4</v>
      </c>
      <c r="B11" s="364" t="str">
        <f>'1-2'!B11</f>
        <v>4-（1）</v>
      </c>
      <c r="C11" s="365" t="str">
        <f>'1-2'!C11</f>
        <v>開かれた学校づくり</v>
      </c>
      <c r="D11" s="257">
        <v>8</v>
      </c>
      <c r="E11" s="308" t="str">
        <f>'2-2'!E11</f>
        <v>消耗需用費</v>
      </c>
      <c r="F11" s="309" t="str">
        <f>'2-2'!F11</f>
        <v>学校説明会・ｵｰﾌﾟﾝｽｸｰﾙ等消耗品</v>
      </c>
      <c r="G11" s="218">
        <f>'2-2'!G11</f>
        <v>25120</v>
      </c>
      <c r="H11" s="310">
        <f>'2-2'!H11</f>
        <v>1</v>
      </c>
      <c r="I11" s="310">
        <f>'2-2'!I11</f>
        <v>1</v>
      </c>
      <c r="J11" s="366">
        <f>'2-2'!J11</f>
        <v>25120</v>
      </c>
      <c r="K11" s="367" t="str">
        <f>'2-2'!K11</f>
        <v>学校説明会・ｵｰﾌﾟﾝｽｸｰﾙ等消耗品</v>
      </c>
      <c r="L11" s="218">
        <f>'2-2'!L11</f>
        <v>24688</v>
      </c>
      <c r="M11" s="310">
        <f>'2-2'!M11</f>
        <v>1</v>
      </c>
      <c r="N11" s="310">
        <f>'2-2'!N11</f>
        <v>1</v>
      </c>
      <c r="O11" s="336">
        <f t="shared" si="3"/>
        <v>24688</v>
      </c>
      <c r="P11" s="368">
        <f>'2-2'!P11</f>
        <v>0</v>
      </c>
      <c r="Q11" s="369">
        <f>'2-2'!Q11</f>
        <v>0</v>
      </c>
      <c r="R11" s="24">
        <f>IF(AND(ISNA(MATCH($D11,'随時②-2'!$D$4:$D$18,0)),ISNA(MATCH($D11,'随時③-2'!$D$4:$D$18,0))),0,1)</f>
        <v>0</v>
      </c>
      <c r="S11" s="61" t="str">
        <f t="shared" si="0"/>
        <v/>
      </c>
      <c r="T11" s="61" t="str">
        <f t="shared" si="1"/>
        <v/>
      </c>
      <c r="U11" s="5">
        <f t="shared" si="2"/>
        <v>7</v>
      </c>
      <c r="V11" s="5" t="s">
        <v>141</v>
      </c>
      <c r="W11" s="5">
        <v>1</v>
      </c>
    </row>
    <row r="12" spans="1:23" ht="30" customHeight="1" x14ac:dyDescent="0.15">
      <c r="A12" s="363">
        <f>'1-2'!A12</f>
        <v>5</v>
      </c>
      <c r="B12" s="364" t="str">
        <f>'1-2'!B12</f>
        <v>5-（1）</v>
      </c>
      <c r="C12" s="365" t="str">
        <f>'1-2'!C12</f>
        <v>人材育成</v>
      </c>
      <c r="D12" s="257">
        <v>9</v>
      </c>
      <c r="E12" s="308" t="str">
        <f>'2-2'!E12</f>
        <v>報償費</v>
      </c>
      <c r="F12" s="309" t="str">
        <f>'2-2'!F12</f>
        <v>人権研修</v>
      </c>
      <c r="G12" s="218">
        <f>'2-2'!G12</f>
        <v>25000</v>
      </c>
      <c r="H12" s="310">
        <f>'2-2'!H12</f>
        <v>1</v>
      </c>
      <c r="I12" s="310">
        <f>'2-2'!I12</f>
        <v>1</v>
      </c>
      <c r="J12" s="366">
        <f>'2-2'!J12</f>
        <v>25000</v>
      </c>
      <c r="K12" s="367" t="str">
        <f>'2-2'!K12</f>
        <v>人権研修</v>
      </c>
      <c r="L12" s="218">
        <f>'2-2'!L12</f>
        <v>25000</v>
      </c>
      <c r="M12" s="310">
        <f>'2-2'!M12</f>
        <v>1</v>
      </c>
      <c r="N12" s="310">
        <f>'2-2'!N12</f>
        <v>1</v>
      </c>
      <c r="O12" s="336">
        <f t="shared" si="3"/>
        <v>25000</v>
      </c>
      <c r="P12" s="368">
        <f>'2-2'!P12</f>
        <v>0</v>
      </c>
      <c r="Q12" s="369">
        <f>'2-2'!Q12</f>
        <v>0</v>
      </c>
      <c r="R12" s="24">
        <f>IF(AND(ISNA(MATCH($D12,'随時②-2'!$D$4:$D$18,0)),ISNA(MATCH($D12,'随時③-2'!$D$4:$D$18,0))),0,1)</f>
        <v>0</v>
      </c>
      <c r="S12" s="61" t="str">
        <f t="shared" si="0"/>
        <v/>
      </c>
      <c r="T12" s="61" t="str">
        <f t="shared" si="1"/>
        <v/>
      </c>
      <c r="U12" s="5">
        <f t="shared" si="2"/>
        <v>1</v>
      </c>
      <c r="V12" s="5" t="s">
        <v>142</v>
      </c>
      <c r="W12" s="5">
        <v>5</v>
      </c>
    </row>
    <row r="13" spans="1:23" ht="30" customHeight="1" x14ac:dyDescent="0.15">
      <c r="A13" s="363">
        <f>'1-2'!A13</f>
        <v>5</v>
      </c>
      <c r="B13" s="364" t="str">
        <f>'1-2'!B13</f>
        <v>5-（1）</v>
      </c>
      <c r="C13" s="365" t="str">
        <f>'1-2'!C13</f>
        <v>人材育成</v>
      </c>
      <c r="D13" s="267">
        <v>10</v>
      </c>
      <c r="E13" s="308" t="str">
        <f>'2-2'!E13</f>
        <v>報償費</v>
      </c>
      <c r="F13" s="309" t="str">
        <f>'2-2'!F13</f>
        <v>職員AED講習</v>
      </c>
      <c r="G13" s="218">
        <f>'2-2'!G13</f>
        <v>5000</v>
      </c>
      <c r="H13" s="310">
        <f>'2-2'!H13</f>
        <v>1</v>
      </c>
      <c r="I13" s="310">
        <f>'2-2'!I13</f>
        <v>1</v>
      </c>
      <c r="J13" s="366">
        <f>'2-2'!J13</f>
        <v>5000</v>
      </c>
      <c r="K13" s="367" t="str">
        <f>'2-2'!K13</f>
        <v>職員AED講習</v>
      </c>
      <c r="L13" s="218">
        <f>'2-2'!L13</f>
        <v>5000</v>
      </c>
      <c r="M13" s="310">
        <f>'2-2'!M13</f>
        <v>1</v>
      </c>
      <c r="N13" s="310">
        <f>'2-2'!N13</f>
        <v>1</v>
      </c>
      <c r="O13" s="336">
        <f t="shared" si="3"/>
        <v>5000</v>
      </c>
      <c r="P13" s="368">
        <f>'2-2'!P13</f>
        <v>0</v>
      </c>
      <c r="Q13" s="369">
        <f>'2-2'!Q13</f>
        <v>0</v>
      </c>
      <c r="R13" s="24">
        <f>IF(AND(ISNA(MATCH($D13,'随時②-2'!$D$4:$D$18,0)),ISNA(MATCH($D13,'随時③-2'!$D$4:$D$18,0))),0,1)</f>
        <v>0</v>
      </c>
      <c r="S13" s="61" t="str">
        <f t="shared" si="0"/>
        <v/>
      </c>
      <c r="T13" s="61" t="str">
        <f t="shared" si="1"/>
        <v/>
      </c>
      <c r="U13" s="5">
        <f t="shared" si="2"/>
        <v>1</v>
      </c>
      <c r="V13" s="5" t="s">
        <v>143</v>
      </c>
      <c r="W13" s="5">
        <v>2</v>
      </c>
    </row>
    <row r="14" spans="1:23" ht="30" customHeight="1" x14ac:dyDescent="0.15">
      <c r="A14" s="363">
        <f>'2-4'!A4</f>
        <v>2</v>
      </c>
      <c r="B14" s="364" t="str">
        <f>'2-4'!B4</f>
        <v>２-(５)</v>
      </c>
      <c r="C14" s="365" t="str">
        <f>'2-4'!C4</f>
        <v>確かな学力の学習支援</v>
      </c>
      <c r="D14" s="257">
        <v>301</v>
      </c>
      <c r="E14" s="309" t="str">
        <f>IF($R14=1,"",VLOOKUP($D14,'2-4'!$D$4:$L$103,2))</f>
        <v>消耗需用費</v>
      </c>
      <c r="F14" s="309" t="str">
        <f>IF($R14=1,"取消し",VLOOKUP($D14,'2-4'!$D$4:$L$103,3))</f>
        <v>グループテーブル</v>
      </c>
      <c r="G14" s="218">
        <f>IF($R14=1,,VLOOKUP($D14,'2-4'!$D$4:$L$103,4))</f>
        <v>47034</v>
      </c>
      <c r="H14" s="310">
        <f>IF($R14=1,,VLOOKUP($D14,'2-4'!$D$4:$L$103,5))</f>
        <v>3</v>
      </c>
      <c r="I14" s="310">
        <f>IF($R14=1,,VLOOKUP($D14,'2-4'!$D$4:$L$103,6))</f>
        <v>1</v>
      </c>
      <c r="J14" s="218">
        <f>IF($R14=1,,VLOOKUP($D14,'2-4'!$D$4:$L$103,7))</f>
        <v>141102</v>
      </c>
      <c r="K14" s="333" t="str">
        <f>F14</f>
        <v>グループテーブル</v>
      </c>
      <c r="L14" s="334">
        <v>130772</v>
      </c>
      <c r="M14" s="335">
        <v>1</v>
      </c>
      <c r="N14" s="335">
        <f>I14</f>
        <v>1</v>
      </c>
      <c r="O14" s="336">
        <f>L14*M14*N14</f>
        <v>130772</v>
      </c>
      <c r="P14" s="373">
        <f>IF($R14=1,"",VLOOKUP($D14,'2-4'!$D$4:$L$103,8))</f>
        <v>0</v>
      </c>
      <c r="Q14" s="273">
        <f>IF($R14=1,"",VLOOKUP($D14,'2-4'!$D$4:$L$103,9))</f>
        <v>0</v>
      </c>
      <c r="R14" s="24">
        <f>IF(AND(ISNA(MATCH($D14,'随時②-2'!$D$4:$D$18,0)),ISNA(MATCH($D14,'随時③-2'!$D$4:$D$18,0))),0,1)</f>
        <v>0</v>
      </c>
      <c r="S14" s="61" t="str">
        <f>IF(P14="◎",J14,"")</f>
        <v/>
      </c>
      <c r="T14" s="61" t="str">
        <f>IF(P14="◎",O14,"")</f>
        <v/>
      </c>
    </row>
    <row r="15" spans="1:23" ht="30" customHeight="1" x14ac:dyDescent="0.15">
      <c r="A15" s="370">
        <f>'2-4'!A5</f>
        <v>4</v>
      </c>
      <c r="B15" s="371" t="str">
        <f>'2-4'!B5</f>
        <v>4-(1)</v>
      </c>
      <c r="C15" s="372" t="str">
        <f>'2-4'!C5</f>
        <v>開かれた学校づくり</v>
      </c>
      <c r="D15" s="248">
        <v>302</v>
      </c>
      <c r="E15" s="309" t="str">
        <f>IF($R15=1,"",VLOOKUP($D15,'2-4'!$D$4:$L$103,2))</f>
        <v>消耗需用費</v>
      </c>
      <c r="F15" s="309" t="str">
        <f>IF($R15=1,"取消し",VLOOKUP($D15,'2-4'!$D$4:$L$103,3))</f>
        <v>案内板</v>
      </c>
      <c r="G15" s="218">
        <f>IF($R15=1,,VLOOKUP($D15,'2-4'!$D$4:$L$103,4))</f>
        <v>35980</v>
      </c>
      <c r="H15" s="310">
        <f>IF($R15=1,,VLOOKUP($D15,'2-4'!$D$4:$L$103,5))</f>
        <v>4</v>
      </c>
      <c r="I15" s="310">
        <f>IF($R15=1,,VLOOKUP($D15,'2-4'!$D$4:$L$103,6))</f>
        <v>1</v>
      </c>
      <c r="J15" s="218">
        <f>IF($R15=1,,VLOOKUP($D15,'2-4'!$D$4:$L$103,7))</f>
        <v>143920</v>
      </c>
      <c r="K15" s="312" t="str">
        <f>F15</f>
        <v>案内板</v>
      </c>
      <c r="L15" s="313">
        <v>25707</v>
      </c>
      <c r="M15" s="314">
        <v>6</v>
      </c>
      <c r="N15" s="314">
        <f>I15</f>
        <v>1</v>
      </c>
      <c r="O15" s="303">
        <f>L15*M15*N15</f>
        <v>154242</v>
      </c>
      <c r="P15" s="373">
        <f>IF($R15=1,"",VLOOKUP($D15,'2-4'!$D$4:$L$103,8))</f>
        <v>0</v>
      </c>
      <c r="Q15" s="273">
        <f>IF($R15=1,"",VLOOKUP($D15,'2-4'!$D$4:$L$103,9))</f>
        <v>0</v>
      </c>
      <c r="R15" s="24">
        <f>IF(AND(ISNA(MATCH($D15,'随時②-2'!$D$4:$D$18,0)),ISNA(MATCH($D15,'随時③-2'!$D$4:$D$18,0))),0,1)</f>
        <v>0</v>
      </c>
      <c r="S15" s="61" t="str">
        <f>IF(P15="◎",J15,"")</f>
        <v/>
      </c>
      <c r="T15" s="61" t="str">
        <f>IF(P15="◎",O15,"")</f>
        <v/>
      </c>
    </row>
    <row r="16" spans="1:23" ht="30" customHeight="1" thickBot="1" x14ac:dyDescent="0.2">
      <c r="A16" s="370">
        <f>'2-4'!A6</f>
        <v>5</v>
      </c>
      <c r="B16" s="371" t="str">
        <f>'2-4'!B6</f>
        <v>5-(1)</v>
      </c>
      <c r="C16" s="372" t="str">
        <f>'2-4'!C6</f>
        <v>人材育成</v>
      </c>
      <c r="D16" s="248">
        <v>303</v>
      </c>
      <c r="E16" s="309" t="str">
        <f>IF($R16=1,"",VLOOKUP($D16,'2-4'!$D$4:$L$103,2))</f>
        <v>報償費</v>
      </c>
      <c r="F16" s="309" t="str">
        <f>IF($R16=1,"取消し",VLOOKUP($D16,'2-4'!$D$4:$L$103,3))</f>
        <v>参加体験型職員研修</v>
      </c>
      <c r="G16" s="218">
        <f>IF($R16=1,,VLOOKUP($D16,'2-4'!$D$4:$L$103,4))</f>
        <v>3000</v>
      </c>
      <c r="H16" s="310">
        <f>IF($R16=1,,VLOOKUP($D16,'2-4'!$D$4:$L$103,5))</f>
        <v>2</v>
      </c>
      <c r="I16" s="310">
        <f>IF($R16=1,,VLOOKUP($D16,'2-4'!$D$4:$L$103,6))</f>
        <v>10</v>
      </c>
      <c r="J16" s="218">
        <f>IF($R16=1,,VLOOKUP($D16,'2-4'!$D$4:$L$103,7))</f>
        <v>60000</v>
      </c>
      <c r="K16" s="312" t="str">
        <f>F16</f>
        <v>参加体験型職員研修</v>
      </c>
      <c r="L16" s="313">
        <f>G16</f>
        <v>3000</v>
      </c>
      <c r="M16" s="314">
        <f>H16</f>
        <v>2</v>
      </c>
      <c r="N16" s="314">
        <v>3</v>
      </c>
      <c r="O16" s="303">
        <f>L16*M16*N16</f>
        <v>18000</v>
      </c>
      <c r="P16" s="373">
        <f>IF($R16=1,"",VLOOKUP($D16,'2-4'!$D$4:$L$103,8))</f>
        <v>0</v>
      </c>
      <c r="Q16" s="273">
        <f>IF($R16=1,"",VLOOKUP($D16,'2-4'!$D$4:$L$103,9))</f>
        <v>0</v>
      </c>
      <c r="R16" s="24">
        <f>IF(AND(ISNA(MATCH($D16,'随時②-2'!$D$4:$D$18,0)),ISNA(MATCH($D16,'随時③-2'!$D$4:$D$18,0))),0,1)</f>
        <v>0</v>
      </c>
      <c r="S16" s="61" t="str">
        <f>IF(P16="◎",J16,"")</f>
        <v/>
      </c>
      <c r="T16" s="61" t="str">
        <f>IF(P16="◎",O16,"")</f>
        <v/>
      </c>
    </row>
    <row r="17" spans="1:17" ht="30" customHeight="1" x14ac:dyDescent="0.15">
      <c r="A17" s="49"/>
      <c r="B17" s="49"/>
      <c r="C17" s="49"/>
      <c r="D17" s="71"/>
      <c r="E17" s="62"/>
      <c r="F17" s="62"/>
      <c r="G17" s="47"/>
      <c r="H17" s="63"/>
      <c r="I17" s="63"/>
      <c r="J17" s="50">
        <f>G17*H17*I17</f>
        <v>0</v>
      </c>
      <c r="K17" s="62"/>
      <c r="L17" s="34"/>
      <c r="M17" s="66"/>
      <c r="N17" s="66"/>
      <c r="O17" s="34"/>
      <c r="P17" s="35"/>
      <c r="Q17" s="67"/>
    </row>
    <row r="18" spans="1:17" ht="30" customHeight="1" thickBot="1" x14ac:dyDescent="0.2">
      <c r="F18" s="27"/>
      <c r="G18" s="27"/>
      <c r="I18" s="544" t="s">
        <v>15</v>
      </c>
      <c r="J18" s="544"/>
    </row>
    <row r="19" spans="1:17" ht="30" customHeight="1" thickBot="1" x14ac:dyDescent="0.2">
      <c r="D19" s="5"/>
      <c r="F19" s="23"/>
      <c r="G19" s="23"/>
      <c r="I19" s="558" t="s">
        <v>94</v>
      </c>
      <c r="J19" s="559"/>
      <c r="K19" s="36" t="s">
        <v>155</v>
      </c>
      <c r="L19" s="545" t="s">
        <v>218</v>
      </c>
      <c r="M19" s="546"/>
      <c r="N19" s="547" t="s">
        <v>156</v>
      </c>
      <c r="O19" s="548"/>
    </row>
    <row r="20" spans="1:17" ht="30" customHeight="1" thickTop="1" x14ac:dyDescent="0.15">
      <c r="D20" s="5"/>
      <c r="I20" s="560" t="s">
        <v>84</v>
      </c>
      <c r="J20" s="561"/>
      <c r="K20" s="342">
        <f t="shared" ref="K20:K28" si="4">SUMIF($E$4:$E$16,$I20,$O$4:$O$16)</f>
        <v>48000</v>
      </c>
      <c r="L20" s="554">
        <f t="shared" ref="L20:L27" si="5">SUMIF($E$4:$E$16,$I20,$T$4:$T$16)</f>
        <v>0</v>
      </c>
      <c r="M20" s="555">
        <f t="shared" ref="M20:M28" si="6">SUMIF($E$4:$E$16,$I20,$O$4:$O$16)</f>
        <v>48000</v>
      </c>
      <c r="N20" s="556">
        <f>K20-L20</f>
        <v>48000</v>
      </c>
      <c r="O20" s="557"/>
    </row>
    <row r="21" spans="1:17" ht="30" customHeight="1" x14ac:dyDescent="0.15">
      <c r="D21" s="5"/>
      <c r="I21" s="566" t="s">
        <v>85</v>
      </c>
      <c r="J21" s="567"/>
      <c r="K21" s="345">
        <f t="shared" si="4"/>
        <v>0</v>
      </c>
      <c r="L21" s="562">
        <f t="shared" si="5"/>
        <v>0</v>
      </c>
      <c r="M21" s="563">
        <f t="shared" si="6"/>
        <v>0</v>
      </c>
      <c r="N21" s="564">
        <f t="shared" ref="N21:N28" si="7">K21-L21</f>
        <v>0</v>
      </c>
      <c r="O21" s="565"/>
    </row>
    <row r="22" spans="1:17" ht="30" customHeight="1" x14ac:dyDescent="0.15">
      <c r="D22" s="5"/>
      <c r="I22" s="566" t="s">
        <v>109</v>
      </c>
      <c r="J22" s="567"/>
      <c r="K22" s="341">
        <f t="shared" si="4"/>
        <v>597346</v>
      </c>
      <c r="L22" s="562">
        <f t="shared" si="5"/>
        <v>0</v>
      </c>
      <c r="M22" s="563">
        <f t="shared" si="6"/>
        <v>597346</v>
      </c>
      <c r="N22" s="564">
        <f t="shared" si="7"/>
        <v>597346</v>
      </c>
      <c r="O22" s="565"/>
    </row>
    <row r="23" spans="1:17" ht="30" customHeight="1" x14ac:dyDescent="0.15">
      <c r="D23" s="5"/>
      <c r="I23" s="566" t="s">
        <v>110</v>
      </c>
      <c r="J23" s="567"/>
      <c r="K23" s="341">
        <f t="shared" si="4"/>
        <v>0</v>
      </c>
      <c r="L23" s="562">
        <f t="shared" si="5"/>
        <v>0</v>
      </c>
      <c r="M23" s="563">
        <f t="shared" si="6"/>
        <v>0</v>
      </c>
      <c r="N23" s="564">
        <f t="shared" si="7"/>
        <v>0</v>
      </c>
      <c r="O23" s="565"/>
    </row>
    <row r="24" spans="1:17" ht="30" customHeight="1" x14ac:dyDescent="0.15">
      <c r="D24" s="5"/>
      <c r="I24" s="566" t="s">
        <v>86</v>
      </c>
      <c r="J24" s="567"/>
      <c r="K24" s="341">
        <f t="shared" si="4"/>
        <v>51000</v>
      </c>
      <c r="L24" s="562">
        <f t="shared" si="5"/>
        <v>0</v>
      </c>
      <c r="M24" s="563">
        <f t="shared" si="6"/>
        <v>51000</v>
      </c>
      <c r="N24" s="564">
        <f t="shared" si="7"/>
        <v>51000</v>
      </c>
      <c r="O24" s="565"/>
    </row>
    <row r="25" spans="1:17" ht="30" customHeight="1" x14ac:dyDescent="0.15">
      <c r="D25" s="5"/>
      <c r="I25" s="566" t="s">
        <v>87</v>
      </c>
      <c r="J25" s="567"/>
      <c r="K25" s="341">
        <f t="shared" si="4"/>
        <v>411565</v>
      </c>
      <c r="L25" s="562">
        <f t="shared" si="5"/>
        <v>0</v>
      </c>
      <c r="M25" s="563">
        <f t="shared" si="6"/>
        <v>411565</v>
      </c>
      <c r="N25" s="564">
        <f t="shared" si="7"/>
        <v>411565</v>
      </c>
      <c r="O25" s="565"/>
    </row>
    <row r="26" spans="1:17" ht="30" customHeight="1" x14ac:dyDescent="0.15">
      <c r="D26" s="5"/>
      <c r="I26" s="566" t="s">
        <v>88</v>
      </c>
      <c r="J26" s="567"/>
      <c r="K26" s="341">
        <f t="shared" si="4"/>
        <v>0</v>
      </c>
      <c r="L26" s="562">
        <f t="shared" si="5"/>
        <v>0</v>
      </c>
      <c r="M26" s="563">
        <f t="shared" si="6"/>
        <v>0</v>
      </c>
      <c r="N26" s="564">
        <f t="shared" si="7"/>
        <v>0</v>
      </c>
      <c r="O26" s="565"/>
    </row>
    <row r="27" spans="1:17" ht="30" customHeight="1" x14ac:dyDescent="0.15">
      <c r="D27" s="5"/>
      <c r="I27" s="566" t="s">
        <v>89</v>
      </c>
      <c r="J27" s="567"/>
      <c r="K27" s="341">
        <f t="shared" si="4"/>
        <v>0</v>
      </c>
      <c r="L27" s="562">
        <f t="shared" si="5"/>
        <v>0</v>
      </c>
      <c r="M27" s="563">
        <f t="shared" si="6"/>
        <v>0</v>
      </c>
      <c r="N27" s="564">
        <f t="shared" si="7"/>
        <v>0</v>
      </c>
      <c r="O27" s="565"/>
    </row>
    <row r="28" spans="1:17" ht="30" customHeight="1" thickBot="1" x14ac:dyDescent="0.2">
      <c r="D28" s="5"/>
      <c r="I28" s="576" t="s">
        <v>122</v>
      </c>
      <c r="J28" s="577"/>
      <c r="K28" s="341">
        <f t="shared" si="4"/>
        <v>50080</v>
      </c>
      <c r="L28" s="572">
        <f>SUMIF($E$4:$E$16,$I28,$T$4:$T$16)+'3-3'!F21</f>
        <v>11000</v>
      </c>
      <c r="M28" s="573">
        <f t="shared" si="6"/>
        <v>50080</v>
      </c>
      <c r="N28" s="574">
        <f t="shared" si="7"/>
        <v>39080</v>
      </c>
      <c r="O28" s="575"/>
    </row>
    <row r="29" spans="1:17" ht="30" customHeight="1" thickTop="1" thickBot="1" x14ac:dyDescent="0.2">
      <c r="D29" s="5"/>
      <c r="I29" s="578" t="s">
        <v>15</v>
      </c>
      <c r="J29" s="579"/>
      <c r="K29" s="348">
        <f>SUM(K20:K28)</f>
        <v>1157991</v>
      </c>
      <c r="L29" s="568">
        <f>SUM(L20:L28)</f>
        <v>11000</v>
      </c>
      <c r="M29" s="569"/>
      <c r="N29" s="570">
        <f>SUM(N20:N28)</f>
        <v>1146991</v>
      </c>
      <c r="O29" s="571"/>
    </row>
  </sheetData>
  <sheetProtection sheet="1" formatCells="0" selectLockedCells="1"/>
  <mergeCells count="36">
    <mergeCell ref="I27:J27"/>
    <mergeCell ref="L29:M29"/>
    <mergeCell ref="N29:O29"/>
    <mergeCell ref="L27:M27"/>
    <mergeCell ref="N27:O27"/>
    <mergeCell ref="L28:M28"/>
    <mergeCell ref="N28:O28"/>
    <mergeCell ref="I28:J28"/>
    <mergeCell ref="I29:J29"/>
    <mergeCell ref="L25:M25"/>
    <mergeCell ref="N25:O25"/>
    <mergeCell ref="L26:M26"/>
    <mergeCell ref="N26:O26"/>
    <mergeCell ref="I25:J25"/>
    <mergeCell ref="I26:J26"/>
    <mergeCell ref="L23:M23"/>
    <mergeCell ref="N23:O23"/>
    <mergeCell ref="L24:M24"/>
    <mergeCell ref="N24:O24"/>
    <mergeCell ref="I23:J23"/>
    <mergeCell ref="I24:J24"/>
    <mergeCell ref="L21:M21"/>
    <mergeCell ref="N21:O21"/>
    <mergeCell ref="L22:M22"/>
    <mergeCell ref="N22:O22"/>
    <mergeCell ref="I21:J21"/>
    <mergeCell ref="I22:J22"/>
    <mergeCell ref="I18:J18"/>
    <mergeCell ref="L19:M19"/>
    <mergeCell ref="N19:O19"/>
    <mergeCell ref="K2:O2"/>
    <mergeCell ref="F2:J2"/>
    <mergeCell ref="L20:M20"/>
    <mergeCell ref="N20:O20"/>
    <mergeCell ref="I19:J19"/>
    <mergeCell ref="I20:J20"/>
  </mergeCells>
  <phoneticPr fontId="2"/>
  <conditionalFormatting sqref="B2:E2 J17 J4:J13">
    <cfRule type="cellIs" dxfId="26" priority="32" stopIfTrue="1" operator="equal">
      <formula>0</formula>
    </cfRule>
  </conditionalFormatting>
  <conditionalFormatting sqref="O4:O13 K14:O17">
    <cfRule type="cellIs" dxfId="25" priority="30" stopIfTrue="1" operator="notEqual">
      <formula>F4</formula>
    </cfRule>
  </conditionalFormatting>
  <dataValidations count="2">
    <dataValidation type="list" allowBlank="1" showInputMessage="1" showErrorMessage="1" sqref="E17 I20:I28">
      <formula1>"報償費,旅費,消耗需用費,維持需用費,役務費,委託料,使用料及び賃借料,備品購入費,負担金、補助及び交付金"</formula1>
    </dataValidation>
    <dataValidation type="list" allowBlank="1" showInputMessage="1" showErrorMessage="1" sqref="P17">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7"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A19" sqref="A19"/>
      <selection pane="topRight" activeCell="A19" sqref="A19"/>
      <selection pane="bottomLeft" activeCell="A19" sqref="A1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0" t="s">
        <v>229</v>
      </c>
      <c r="B1" s="580"/>
      <c r="C1" s="580"/>
      <c r="D1" s="580"/>
      <c r="E1" s="580"/>
      <c r="F1" s="580"/>
    </row>
    <row r="2" spans="1:6" ht="15" customHeight="1" thickBot="1" x14ac:dyDescent="0.2">
      <c r="A2" s="8"/>
      <c r="B2" s="7" t="s">
        <v>201</v>
      </c>
      <c r="C2" s="85"/>
      <c r="E2" s="70" t="s">
        <v>178</v>
      </c>
      <c r="F2" s="178">
        <f>SUM(E4:E18)</f>
        <v>50080</v>
      </c>
    </row>
    <row r="3" spans="1:6" ht="15" customHeight="1" x14ac:dyDescent="0.15">
      <c r="A3" s="107" t="s">
        <v>17</v>
      </c>
      <c r="B3" s="497" t="s">
        <v>163</v>
      </c>
      <c r="C3" s="497" t="s">
        <v>164</v>
      </c>
      <c r="D3" s="498" t="s">
        <v>18</v>
      </c>
      <c r="E3" s="499" t="s">
        <v>179</v>
      </c>
      <c r="F3" s="500" t="s">
        <v>19</v>
      </c>
    </row>
    <row r="4" spans="1:6" ht="15" customHeight="1" x14ac:dyDescent="0.15">
      <c r="A4" s="102">
        <v>1</v>
      </c>
      <c r="B4" s="124" t="str">
        <f>IF('1-3'!B4="","",'1-3'!B4)</f>
        <v>全国</v>
      </c>
      <c r="C4" s="124" t="str">
        <f>IF('1-3'!C4="","",'1-3'!C4)</f>
        <v>校長</v>
      </c>
      <c r="D4" s="138" t="str">
        <f>IF('1-3'!D4="","",'1-3'!D4)</f>
        <v>全国高等学校長協会</v>
      </c>
      <c r="E4" s="501">
        <f>IF('2-3'!H5="",'2-3'!E5,'2-3'!H5)</f>
        <v>8000</v>
      </c>
      <c r="F4" s="82" t="str">
        <f>IF('2-3'!I5="",'2-3'!G5,'2-3'!I5)</f>
        <v>◎</v>
      </c>
    </row>
    <row r="5" spans="1:6" ht="15" customHeight="1" x14ac:dyDescent="0.15">
      <c r="A5" s="102">
        <v>21</v>
      </c>
      <c r="B5" s="124" t="str">
        <f>IF('1-3'!B24="","",'1-3'!B24)</f>
        <v>全国</v>
      </c>
      <c r="C5" s="124" t="str">
        <f>IF('1-3'!C24="","",'1-3'!C24)</f>
        <v>教頭</v>
      </c>
      <c r="D5" s="138" t="str">
        <f>IF('1-3'!D24="","",'1-3'!D24)</f>
        <v>全国高等学校教頭・副校長会</v>
      </c>
      <c r="E5" s="501">
        <f>IF('2-3'!H25="",'2-3'!E25,'2-3'!H25)</f>
        <v>4500</v>
      </c>
      <c r="F5" s="82" t="str">
        <f>IF('2-3'!I25="",'2-3'!G25,'2-3'!I25)</f>
        <v/>
      </c>
    </row>
    <row r="6" spans="1:6" ht="15" customHeight="1" x14ac:dyDescent="0.15">
      <c r="A6" s="102">
        <v>28</v>
      </c>
      <c r="B6" s="124" t="str">
        <f>IF('1-3'!B31="","",'1-3'!B31)</f>
        <v>全国</v>
      </c>
      <c r="C6" s="124" t="str">
        <f>IF('1-3'!C31="","",'1-3'!C31)</f>
        <v>事務長</v>
      </c>
      <c r="D6" s="138" t="str">
        <f>IF('1-3'!D31="","",'1-3'!D31)</f>
        <v>全国公立学校事務長会</v>
      </c>
      <c r="E6" s="501">
        <f>IF('2-3'!H32="",'2-3'!E32,'2-3'!H32)</f>
        <v>3000</v>
      </c>
      <c r="F6" s="82" t="str">
        <f>IF('2-3'!I32="",'2-3'!G32,'2-3'!I32)</f>
        <v>◎</v>
      </c>
    </row>
    <row r="7" spans="1:6" ht="15" customHeight="1" x14ac:dyDescent="0.15">
      <c r="A7" s="102">
        <v>45</v>
      </c>
      <c r="B7" s="124" t="str">
        <f>IF('1-3'!B48="","",'1-3'!B48)</f>
        <v>全国</v>
      </c>
      <c r="C7" s="124" t="str">
        <f>IF('1-3'!C48="","",'1-3'!C48)</f>
        <v/>
      </c>
      <c r="D7" s="138" t="str">
        <f>IF('1-3'!D48="","",'1-3'!D48)</f>
        <v>日本教育会</v>
      </c>
      <c r="E7" s="501">
        <v>3600</v>
      </c>
      <c r="F7" s="82" t="str">
        <f>IF('2-3'!I49="",'2-3'!G49,'2-3'!I49)</f>
        <v/>
      </c>
    </row>
    <row r="8" spans="1:6" ht="15" customHeight="1" x14ac:dyDescent="0.15">
      <c r="A8" s="102">
        <v>60</v>
      </c>
      <c r="B8" s="124" t="str">
        <f>IF('1-3'!B63="","",'1-3'!B63)</f>
        <v>近畿・西日本</v>
      </c>
      <c r="C8" s="124" t="str">
        <f>IF('1-3'!C63="","",'1-3'!C63)</f>
        <v>事務長</v>
      </c>
      <c r="D8" s="138" t="str">
        <f>IF('1-3'!D63="","",'1-3'!D63)</f>
        <v>近畿公立学校事務長会</v>
      </c>
      <c r="E8" s="501">
        <f>IF('2-3'!H64="",'2-3'!E64,'2-3'!H64)</f>
        <v>1800</v>
      </c>
      <c r="F8" s="82" t="str">
        <f>IF('2-3'!I64="",'2-3'!G64,'2-3'!I64)</f>
        <v/>
      </c>
    </row>
    <row r="9" spans="1:6" ht="15" customHeight="1" x14ac:dyDescent="0.15">
      <c r="A9" s="102">
        <v>79</v>
      </c>
      <c r="B9" s="124" t="str">
        <f>IF('1-3'!B82="","",'1-3'!B82)</f>
        <v>大阪</v>
      </c>
      <c r="C9" s="124" t="str">
        <f>IF('1-3'!C82="","",'1-3'!C82)</f>
        <v>事務長</v>
      </c>
      <c r="D9" s="138" t="str">
        <f>IF('1-3'!D82="","",'1-3'!D82)</f>
        <v>大阪府立学校事務長会</v>
      </c>
      <c r="E9" s="501">
        <f>IF('2-3'!H83="",'2-3'!E83,'2-3'!H83)</f>
        <v>1000</v>
      </c>
      <c r="F9" s="82" t="str">
        <f>IF('2-3'!I83="",'2-3'!G83,'2-3'!I83)</f>
        <v/>
      </c>
    </row>
    <row r="10" spans="1:6" ht="15" customHeight="1" x14ac:dyDescent="0.15">
      <c r="A10" s="102">
        <v>82</v>
      </c>
      <c r="B10" s="124" t="str">
        <f>IF('1-3'!B85="","",'1-3'!B85)</f>
        <v>大阪</v>
      </c>
      <c r="C10" s="124" t="str">
        <f>IF('1-3'!C85="","",'1-3'!C85)</f>
        <v/>
      </c>
      <c r="D10" s="138" t="str">
        <f>IF('1-3'!D85="","",'1-3'!D85)</f>
        <v>大阪府高等学校家庭クラブ連合会</v>
      </c>
      <c r="E10" s="501">
        <f>IF('2-3'!H86="",'2-3'!E86,'2-3'!H86)</f>
        <v>2000</v>
      </c>
      <c r="F10" s="82" t="str">
        <f>IF('2-3'!I86="",'2-3'!G86,'2-3'!I86)</f>
        <v/>
      </c>
    </row>
    <row r="11" spans="1:6" ht="15" customHeight="1" x14ac:dyDescent="0.15">
      <c r="A11" s="102">
        <v>85</v>
      </c>
      <c r="B11" s="124" t="str">
        <f>IF('1-3'!B88="","",'1-3'!B88)</f>
        <v>大阪</v>
      </c>
      <c r="C11" s="124" t="str">
        <f>IF('1-3'!C88="","",'1-3'!C88)</f>
        <v/>
      </c>
      <c r="D11" s="138" t="str">
        <f>IF('1-3'!D88="","",'1-3'!D88)</f>
        <v>大阪府高等学校進路指導研究会</v>
      </c>
      <c r="E11" s="501">
        <f>IF('2-3'!H89="",'2-3'!E89,'2-3'!H89)</f>
        <v>2150</v>
      </c>
      <c r="F11" s="82" t="str">
        <f>IF('2-3'!I89="",'2-3'!G89,'2-3'!I89)</f>
        <v/>
      </c>
    </row>
    <row r="12" spans="1:6" ht="15" customHeight="1" x14ac:dyDescent="0.15">
      <c r="A12" s="102">
        <v>90</v>
      </c>
      <c r="B12" s="124" t="str">
        <f>IF('1-3'!B93="","",'1-3'!B93)</f>
        <v>大阪</v>
      </c>
      <c r="C12" s="124" t="str">
        <f>IF('1-3'!C93="","",'1-3'!C93)</f>
        <v/>
      </c>
      <c r="D12" s="138" t="str">
        <f>IF('1-3'!D93="","",'1-3'!D93)</f>
        <v>大阪府立学校在日外国人教育研究会</v>
      </c>
      <c r="E12" s="501">
        <f>IF('2-3'!H94="",'2-3'!E94,'2-3'!H94)</f>
        <v>2580</v>
      </c>
      <c r="F12" s="82" t="str">
        <f>IF('2-3'!I94="",'2-3'!G94,'2-3'!I94)</f>
        <v/>
      </c>
    </row>
    <row r="13" spans="1:6" ht="15" customHeight="1" x14ac:dyDescent="0.15">
      <c r="A13" s="102">
        <v>91</v>
      </c>
      <c r="B13" s="124" t="str">
        <f>IF('1-3'!B94="","",'1-3'!B94)</f>
        <v>大阪</v>
      </c>
      <c r="C13" s="124" t="str">
        <f>IF('1-3'!C94="","",'1-3'!C94)</f>
        <v/>
      </c>
      <c r="D13" s="138" t="str">
        <f>IF('1-3'!D94="","",'1-3'!D94)</f>
        <v>大阪府立学校人権教育研究会</v>
      </c>
      <c r="E13" s="501">
        <f>IF('2-3'!H95="",'2-3'!E95,'2-3'!H95)</f>
        <v>3050</v>
      </c>
      <c r="F13" s="82" t="str">
        <f>IF('2-3'!I95="",'2-3'!G95,'2-3'!I95)</f>
        <v/>
      </c>
    </row>
    <row r="14" spans="1:6" ht="15" customHeight="1" x14ac:dyDescent="0.15">
      <c r="A14" s="102">
        <v>92</v>
      </c>
      <c r="B14" s="124" t="str">
        <f>IF('1-3'!B95="","",'1-3'!B95)</f>
        <v>大阪</v>
      </c>
      <c r="C14" s="124" t="str">
        <f>IF('1-3'!C95="","",'1-3'!C95)</f>
        <v/>
      </c>
      <c r="D14" s="138" t="str">
        <f>IF('1-3'!D95="","",'1-3'!D95)</f>
        <v>大阪府立高等学校教務研究会</v>
      </c>
      <c r="E14" s="501">
        <f>IF('2-3'!H96="",'2-3'!E96,'2-3'!H96)</f>
        <v>4000</v>
      </c>
      <c r="F14" s="82" t="str">
        <f>IF('2-3'!I96="",'2-3'!G96,'2-3'!I96)</f>
        <v/>
      </c>
    </row>
    <row r="15" spans="1:6" ht="15" customHeight="1" x14ac:dyDescent="0.15">
      <c r="A15" s="102">
        <v>93</v>
      </c>
      <c r="B15" s="124" t="str">
        <f>IF('1-3'!B96="","",'1-3'!B96)</f>
        <v>大阪</v>
      </c>
      <c r="C15" s="124" t="str">
        <f>IF('1-3'!C96="","",'1-3'!C96)</f>
        <v/>
      </c>
      <c r="D15" s="138" t="str">
        <f>IF('1-3'!D96="","",'1-3'!D96)</f>
        <v>大阪府立高等学校保健研究会</v>
      </c>
      <c r="E15" s="501">
        <f>IF('2-3'!H97="",'2-3'!E97,'2-3'!H97)</f>
        <v>2400</v>
      </c>
      <c r="F15" s="82" t="str">
        <f>IF('2-3'!I97="",'2-3'!G97,'2-3'!I97)</f>
        <v/>
      </c>
    </row>
    <row r="16" spans="1:6" ht="15" customHeight="1" x14ac:dyDescent="0.15">
      <c r="A16" s="102">
        <v>94</v>
      </c>
      <c r="B16" s="124" t="str">
        <f>IF('1-3'!B97="","",'1-3'!B97)</f>
        <v>大阪</v>
      </c>
      <c r="C16" s="124" t="str">
        <f>IF('1-3'!C97="","",'1-3'!C97)</f>
        <v/>
      </c>
      <c r="D16" s="138" t="str">
        <f>IF('1-3'!D97="","",'1-3'!D97)</f>
        <v>大阪府立高等学校養護教諭研究会(府養研)</v>
      </c>
      <c r="E16" s="501">
        <f>IF('2-3'!H98="",'2-3'!E98,'2-3'!H98)</f>
        <v>5000</v>
      </c>
      <c r="F16" s="82" t="str">
        <f>IF('2-3'!I98="",'2-3'!G98,'2-3'!I98)</f>
        <v/>
      </c>
    </row>
    <row r="17" spans="1:6" ht="15" customHeight="1" x14ac:dyDescent="0.15">
      <c r="A17" s="102">
        <v>96</v>
      </c>
      <c r="B17" s="124" t="str">
        <f>IF('1-3'!B99="","",'1-3'!B99)</f>
        <v>大阪</v>
      </c>
      <c r="C17" s="124" t="str">
        <f>IF('1-3'!C99="","",'1-3'!C99)</f>
        <v/>
      </c>
      <c r="D17" s="138" t="str">
        <f>IF('1-3'!D99="","",'1-3'!D99)</f>
        <v>大阪府高等学校図書館研究会</v>
      </c>
      <c r="E17" s="501">
        <f>IF('2-3'!H100="",'2-3'!E100,'2-3'!H100)</f>
        <v>3000</v>
      </c>
      <c r="F17" s="82" t="str">
        <f>IF('2-3'!I100="",'2-3'!G100,'2-3'!I100)</f>
        <v/>
      </c>
    </row>
    <row r="18" spans="1:6" ht="15" customHeight="1" thickBot="1" x14ac:dyDescent="0.2">
      <c r="A18" s="106">
        <v>97</v>
      </c>
      <c r="B18" s="126" t="str">
        <f>IF('1-3'!B100="","",'1-3'!B100)</f>
        <v>大阪</v>
      </c>
      <c r="C18" s="126" t="str">
        <f>IF('1-3'!C100="","",'1-3'!C100)</f>
        <v/>
      </c>
      <c r="D18" s="139" t="str">
        <f>IF('1-3'!D100="","",'1-3'!D100)</f>
        <v>大阪府高等学校生活指導研究会</v>
      </c>
      <c r="E18" s="207">
        <f>IF('2-3'!H101="",'2-3'!E101,'2-3'!H101)</f>
        <v>4000</v>
      </c>
      <c r="F18" s="83" t="str">
        <f>IF('2-3'!I101="",'2-3'!G101,'2-3'!I101)</f>
        <v/>
      </c>
    </row>
    <row r="19" spans="1:6" ht="15" customHeight="1" thickBot="1" x14ac:dyDescent="0.2">
      <c r="D19" s="78"/>
      <c r="E19" s="78"/>
      <c r="F19" s="79"/>
    </row>
    <row r="20" spans="1:6" ht="15" customHeight="1" x14ac:dyDescent="0.15">
      <c r="D20" s="78"/>
      <c r="E20" s="10" t="s">
        <v>178</v>
      </c>
      <c r="F20" s="175">
        <f>SUM(E4:E18)</f>
        <v>50080</v>
      </c>
    </row>
    <row r="21" spans="1:6" ht="15" customHeight="1" x14ac:dyDescent="0.15">
      <c r="D21" s="78"/>
      <c r="E21" s="37" t="s">
        <v>218</v>
      </c>
      <c r="F21" s="176">
        <f>SUMIF($F$4:$F$18,"◎",$E$4:$E$18)</f>
        <v>11000</v>
      </c>
    </row>
    <row r="22" spans="1:6" ht="15" customHeight="1" thickBot="1" x14ac:dyDescent="0.2">
      <c r="D22" s="78"/>
      <c r="E22" s="80" t="s">
        <v>13</v>
      </c>
      <c r="F22" s="177">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24" t="s">
        <v>271</v>
      </c>
      <c r="I1" s="524"/>
      <c r="J1" s="524"/>
      <c r="K1" s="524"/>
    </row>
    <row r="2" spans="1:11" s="1" customFormat="1" ht="18" customHeight="1" x14ac:dyDescent="0.15">
      <c r="H2" s="524" t="s">
        <v>272</v>
      </c>
      <c r="I2" s="524"/>
      <c r="J2" s="524"/>
      <c r="K2" s="524"/>
    </row>
    <row r="3" spans="1:11" s="1" customFormat="1" ht="18" customHeight="1" x14ac:dyDescent="0.15">
      <c r="K3" s="2"/>
    </row>
    <row r="4" spans="1:11" s="1" customFormat="1" ht="18" customHeight="1" x14ac:dyDescent="0.15">
      <c r="H4" s="525" t="s">
        <v>298</v>
      </c>
      <c r="I4" s="525"/>
      <c r="J4" s="525"/>
      <c r="K4" s="525"/>
    </row>
    <row r="5" spans="1:11" s="1" customFormat="1" ht="18" customHeight="1" x14ac:dyDescent="0.15">
      <c r="H5" s="526" t="s">
        <v>297</v>
      </c>
      <c r="I5" s="525"/>
      <c r="J5" s="525"/>
      <c r="K5" s="525"/>
    </row>
    <row r="6" spans="1:11" s="1" customFormat="1" ht="18" customHeight="1" x14ac:dyDescent="0.15">
      <c r="A6" s="3" t="s">
        <v>2</v>
      </c>
      <c r="H6" s="4"/>
      <c r="K6" s="11"/>
    </row>
    <row r="7" spans="1:11" s="1" customFormat="1" ht="18" customHeight="1" x14ac:dyDescent="0.15">
      <c r="A7" s="4"/>
      <c r="H7" s="525" t="s">
        <v>273</v>
      </c>
      <c r="I7" s="525"/>
      <c r="J7" s="525"/>
      <c r="K7" s="525"/>
    </row>
    <row r="8" spans="1:11" s="1" customFormat="1" ht="18" customHeight="1" x14ac:dyDescent="0.15">
      <c r="A8" s="4"/>
      <c r="H8" s="525" t="s">
        <v>274</v>
      </c>
      <c r="I8" s="525"/>
      <c r="J8" s="525"/>
      <c r="K8" s="525"/>
    </row>
    <row r="9" spans="1:11" s="1" customFormat="1" ht="42" customHeight="1" x14ac:dyDescent="0.15">
      <c r="A9" s="4"/>
      <c r="H9" s="2"/>
      <c r="K9" s="44"/>
    </row>
    <row r="10" spans="1:11" ht="24" customHeight="1" x14ac:dyDescent="0.15">
      <c r="A10" s="527" t="s">
        <v>222</v>
      </c>
      <c r="B10" s="527"/>
      <c r="C10" s="527"/>
      <c r="D10" s="527"/>
      <c r="E10" s="527"/>
      <c r="F10" s="527"/>
      <c r="G10" s="527"/>
      <c r="H10" s="527"/>
      <c r="I10" s="527"/>
      <c r="J10" s="527"/>
      <c r="K10" s="527"/>
    </row>
    <row r="11" spans="1:11" ht="24" customHeight="1" x14ac:dyDescent="0.15">
      <c r="A11" s="528"/>
      <c r="B11" s="528"/>
      <c r="C11" s="528"/>
      <c r="D11" s="528"/>
      <c r="E11" s="528"/>
      <c r="F11" s="528"/>
      <c r="G11" s="528"/>
      <c r="H11" s="528"/>
      <c r="I11" s="528"/>
      <c r="J11" s="528"/>
      <c r="K11" s="528"/>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3" t="s">
        <v>258</v>
      </c>
      <c r="B14" s="584"/>
      <c r="C14" s="585"/>
      <c r="D14" s="532">
        <v>1000000</v>
      </c>
      <c r="E14" s="533"/>
      <c r="F14" s="534"/>
      <c r="G14" s="586"/>
      <c r="H14" s="587"/>
      <c r="I14" s="587"/>
      <c r="J14" s="587"/>
      <c r="K14" s="6"/>
    </row>
    <row r="15" spans="1:11" ht="39" customHeight="1" thickBot="1" x14ac:dyDescent="0.2">
      <c r="A15" s="19"/>
      <c r="B15" s="18" t="s">
        <v>8</v>
      </c>
      <c r="C15" s="17" t="s">
        <v>9</v>
      </c>
      <c r="D15" s="16" t="s">
        <v>108</v>
      </c>
      <c r="E15" s="16" t="s">
        <v>107</v>
      </c>
      <c r="F15" s="17" t="s">
        <v>10</v>
      </c>
      <c r="G15" s="17" t="s">
        <v>11</v>
      </c>
      <c r="H15" s="441" t="s">
        <v>205</v>
      </c>
      <c r="I15" s="16" t="s">
        <v>12</v>
      </c>
      <c r="J15" s="440" t="s">
        <v>209</v>
      </c>
      <c r="K15" s="22" t="s">
        <v>15</v>
      </c>
    </row>
    <row r="16" spans="1:11" ht="58.5" customHeight="1" thickTop="1" x14ac:dyDescent="0.15">
      <c r="A16" s="29" t="s">
        <v>234</v>
      </c>
      <c r="B16" s="217">
        <f>'随時①-2'!G27</f>
        <v>0</v>
      </c>
      <c r="C16" s="218">
        <f>'随時①-2'!G28</f>
        <v>0</v>
      </c>
      <c r="D16" s="218">
        <f>'随時①-2'!G29</f>
        <v>0</v>
      </c>
      <c r="E16" s="218">
        <f>'随時①-2'!G30</f>
        <v>0</v>
      </c>
      <c r="F16" s="218">
        <f>'随時①-2'!G31</f>
        <v>0</v>
      </c>
      <c r="G16" s="218">
        <f>'随時①-2'!G32</f>
        <v>0</v>
      </c>
      <c r="H16" s="218">
        <f>'随時①-2'!G33</f>
        <v>0</v>
      </c>
      <c r="I16" s="218">
        <f>'随時①-2'!G34</f>
        <v>0</v>
      </c>
      <c r="J16" s="219">
        <f>'随時①-2'!G35</f>
        <v>0</v>
      </c>
      <c r="K16" s="426">
        <f t="shared" ref="K16:K23" si="0">SUM(B16:J16)</f>
        <v>0</v>
      </c>
    </row>
    <row r="17" spans="1:11" ht="58.5" customHeight="1" thickBot="1" x14ac:dyDescent="0.2">
      <c r="A17" s="41" t="s">
        <v>220</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15">
      <c r="A18" s="480" t="s">
        <v>238</v>
      </c>
      <c r="B18" s="481">
        <f>'1-2'!G107</f>
        <v>30000</v>
      </c>
      <c r="C18" s="482">
        <f>'1-2'!G108</f>
        <v>0</v>
      </c>
      <c r="D18" s="482">
        <f>'1-2'!G109</f>
        <v>425120</v>
      </c>
      <c r="E18" s="482">
        <f>'1-2'!G110</f>
        <v>0</v>
      </c>
      <c r="F18" s="482">
        <f>'1-2'!G111</f>
        <v>51000</v>
      </c>
      <c r="G18" s="482">
        <f>'1-2'!G112</f>
        <v>443800</v>
      </c>
      <c r="H18" s="482">
        <f>'1-2'!G113</f>
        <v>0</v>
      </c>
      <c r="I18" s="482">
        <f>'1-2'!G114</f>
        <v>0</v>
      </c>
      <c r="J18" s="483">
        <f>'1-2'!G115</f>
        <v>50080</v>
      </c>
      <c r="K18" s="484">
        <f t="shared" si="0"/>
        <v>1000000</v>
      </c>
    </row>
    <row r="19" spans="1:11" ht="58.5" customHeight="1" thickBot="1" x14ac:dyDescent="0.2">
      <c r="A19" s="33" t="s">
        <v>220</v>
      </c>
      <c r="B19" s="430">
        <f>'1-2'!H107</f>
        <v>0</v>
      </c>
      <c r="C19" s="431">
        <f>'1-2'!H108</f>
        <v>0</v>
      </c>
      <c r="D19" s="431">
        <f>'1-2'!H109</f>
        <v>0</v>
      </c>
      <c r="E19" s="431">
        <f>'1-2'!H110</f>
        <v>0</v>
      </c>
      <c r="F19" s="431">
        <f>'1-2'!H111</f>
        <v>0</v>
      </c>
      <c r="G19" s="431">
        <f>'1-2'!H112</f>
        <v>0</v>
      </c>
      <c r="H19" s="431">
        <f>'1-2'!H113</f>
        <v>0</v>
      </c>
      <c r="I19" s="431">
        <f>'1-2'!H114</f>
        <v>0</v>
      </c>
      <c r="J19" s="432">
        <f>'1-2'!H115</f>
        <v>11000</v>
      </c>
      <c r="K19" s="433">
        <f t="shared" si="0"/>
        <v>11000</v>
      </c>
    </row>
    <row r="20" spans="1:11" ht="58.5" hidden="1" customHeight="1" thickBot="1" x14ac:dyDescent="0.2">
      <c r="A20" s="31" t="s">
        <v>212</v>
      </c>
      <c r="B20" s="434">
        <f>B18-B19</f>
        <v>30000</v>
      </c>
      <c r="C20" s="435">
        <f>C18-C19</f>
        <v>0</v>
      </c>
      <c r="D20" s="435">
        <f t="shared" ref="D20:J20" si="1">D18-D19</f>
        <v>425120</v>
      </c>
      <c r="E20" s="435">
        <f t="shared" si="1"/>
        <v>0</v>
      </c>
      <c r="F20" s="435">
        <f t="shared" si="1"/>
        <v>51000</v>
      </c>
      <c r="G20" s="435">
        <f t="shared" si="1"/>
        <v>443800</v>
      </c>
      <c r="H20" s="435">
        <f t="shared" si="1"/>
        <v>0</v>
      </c>
      <c r="I20" s="435">
        <f t="shared" si="1"/>
        <v>0</v>
      </c>
      <c r="J20" s="435">
        <f t="shared" si="1"/>
        <v>39080</v>
      </c>
      <c r="K20" s="436">
        <f t="shared" si="0"/>
        <v>989000</v>
      </c>
    </row>
    <row r="21" spans="1:11" ht="58.5" customHeight="1" thickBot="1" x14ac:dyDescent="0.2">
      <c r="A21" s="477" t="s">
        <v>212</v>
      </c>
      <c r="B21" s="434">
        <f>B16+B18</f>
        <v>30000</v>
      </c>
      <c r="C21" s="434">
        <f t="shared" ref="C21:J21" si="2">C16+C18</f>
        <v>0</v>
      </c>
      <c r="D21" s="434">
        <f t="shared" si="2"/>
        <v>425120</v>
      </c>
      <c r="E21" s="434">
        <f t="shared" si="2"/>
        <v>0</v>
      </c>
      <c r="F21" s="434">
        <f t="shared" si="2"/>
        <v>51000</v>
      </c>
      <c r="G21" s="434">
        <f t="shared" si="2"/>
        <v>443800</v>
      </c>
      <c r="H21" s="434">
        <f t="shared" si="2"/>
        <v>0</v>
      </c>
      <c r="I21" s="434">
        <f t="shared" si="2"/>
        <v>0</v>
      </c>
      <c r="J21" s="434">
        <f t="shared" si="2"/>
        <v>50080</v>
      </c>
      <c r="K21" s="436">
        <f t="shared" si="0"/>
        <v>1000000</v>
      </c>
    </row>
    <row r="22" spans="1:11" ht="58.5" hidden="1" customHeight="1" x14ac:dyDescent="0.15">
      <c r="A22" s="29" t="s">
        <v>146</v>
      </c>
      <c r="B22" s="437"/>
      <c r="C22" s="334"/>
      <c r="D22" s="334"/>
      <c r="E22" s="334"/>
      <c r="F22" s="334"/>
      <c r="G22" s="334"/>
      <c r="H22" s="334"/>
      <c r="I22" s="334"/>
      <c r="J22" s="438"/>
      <c r="K22" s="426">
        <f t="shared" si="0"/>
        <v>0</v>
      </c>
    </row>
    <row r="23" spans="1:11" ht="58.5" hidden="1" customHeight="1" thickBot="1" x14ac:dyDescent="0.2">
      <c r="A23" s="21" t="s">
        <v>147</v>
      </c>
      <c r="B23" s="213">
        <f>B21+B22</f>
        <v>30000</v>
      </c>
      <c r="C23" s="214">
        <f>C21+C22</f>
        <v>0</v>
      </c>
      <c r="D23" s="214">
        <f t="shared" ref="D23:J23" si="3">D21+D22</f>
        <v>425120</v>
      </c>
      <c r="E23" s="214">
        <f t="shared" si="3"/>
        <v>0</v>
      </c>
      <c r="F23" s="214">
        <f t="shared" si="3"/>
        <v>51000</v>
      </c>
      <c r="G23" s="214">
        <f t="shared" si="3"/>
        <v>443800</v>
      </c>
      <c r="H23" s="214">
        <f t="shared" si="3"/>
        <v>0</v>
      </c>
      <c r="I23" s="214">
        <f t="shared" si="3"/>
        <v>0</v>
      </c>
      <c r="J23" s="214">
        <f t="shared" si="3"/>
        <v>50080</v>
      </c>
      <c r="K23" s="216">
        <f t="shared" si="0"/>
        <v>1000000</v>
      </c>
    </row>
    <row r="24" spans="1:11" ht="39" customHeight="1" thickBot="1" x14ac:dyDescent="0.2">
      <c r="A24" s="31" t="s">
        <v>96</v>
      </c>
      <c r="B24" s="581" t="s">
        <v>296</v>
      </c>
      <c r="C24" s="581"/>
      <c r="D24" s="581"/>
      <c r="E24" s="581"/>
      <c r="F24" s="581"/>
      <c r="G24" s="581"/>
      <c r="H24" s="581"/>
      <c r="I24" s="581"/>
      <c r="J24" s="581"/>
      <c r="K24" s="582"/>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6" t="s">
        <v>125</v>
      </c>
      <c r="B3" s="288" t="s">
        <v>126</v>
      </c>
      <c r="C3" s="58" t="s">
        <v>128</v>
      </c>
      <c r="D3" s="94" t="s">
        <v>130</v>
      </c>
      <c r="E3" s="94" t="s">
        <v>0</v>
      </c>
      <c r="F3" s="94" t="s">
        <v>159</v>
      </c>
      <c r="G3" s="94" t="s">
        <v>90</v>
      </c>
      <c r="H3" s="465" t="s">
        <v>202</v>
      </c>
      <c r="I3" s="94" t="s">
        <v>91</v>
      </c>
      <c r="J3" s="94" t="s">
        <v>92</v>
      </c>
      <c r="K3" s="221" t="s">
        <v>100</v>
      </c>
      <c r="L3" s="289" t="s">
        <v>93</v>
      </c>
      <c r="M3" s="28" t="s">
        <v>95</v>
      </c>
    </row>
    <row r="4" spans="1:13" ht="13.5" customHeight="1" x14ac:dyDescent="0.15">
      <c r="A4" s="234"/>
      <c r="B4" s="235"/>
      <c r="C4" s="236"/>
      <c r="D4" s="237">
        <v>1</v>
      </c>
      <c r="E4" s="238" t="s">
        <v>122</v>
      </c>
      <c r="F4" s="239" t="s">
        <v>182</v>
      </c>
      <c r="G4" s="240">
        <v>50080</v>
      </c>
      <c r="H4" s="241">
        <v>1</v>
      </c>
      <c r="I4" s="241">
        <v>1</v>
      </c>
      <c r="J4" s="242">
        <f>G4*H4*I4</f>
        <v>50080</v>
      </c>
      <c r="K4" s="243"/>
      <c r="L4" s="244" t="s">
        <v>183</v>
      </c>
      <c r="M4" s="28" t="str">
        <f t="shared" ref="M4:M67" si="0">IF(K4="◎",J4,"")</f>
        <v/>
      </c>
    </row>
    <row r="5" spans="1:13" ht="13.5" customHeight="1" x14ac:dyDescent="0.15">
      <c r="A5" s="245">
        <v>1</v>
      </c>
      <c r="B5" s="246" t="s">
        <v>278</v>
      </c>
      <c r="C5" s="247" t="s">
        <v>279</v>
      </c>
      <c r="D5" s="248">
        <v>2</v>
      </c>
      <c r="E5" s="249" t="s">
        <v>87</v>
      </c>
      <c r="F5" s="250" t="s">
        <v>280</v>
      </c>
      <c r="G5" s="251">
        <v>55000</v>
      </c>
      <c r="H5" s="252">
        <v>1</v>
      </c>
      <c r="I5" s="252">
        <v>1</v>
      </c>
      <c r="J5" s="253">
        <f>G5*H5*I5</f>
        <v>55000</v>
      </c>
      <c r="K5" s="254"/>
      <c r="L5" s="255"/>
      <c r="M5" s="28" t="str">
        <f t="shared" si="0"/>
        <v/>
      </c>
    </row>
    <row r="6" spans="1:13" ht="13.5" customHeight="1" x14ac:dyDescent="0.15">
      <c r="A6" s="245">
        <v>3</v>
      </c>
      <c r="B6" s="246" t="s">
        <v>276</v>
      </c>
      <c r="C6" s="256" t="s">
        <v>277</v>
      </c>
      <c r="D6" s="248">
        <v>3</v>
      </c>
      <c r="E6" s="249" t="s">
        <v>109</v>
      </c>
      <c r="F6" s="250" t="s">
        <v>289</v>
      </c>
      <c r="G6" s="251">
        <v>40000</v>
      </c>
      <c r="H6" s="252">
        <v>2</v>
      </c>
      <c r="I6" s="252">
        <v>1</v>
      </c>
      <c r="J6" s="253">
        <f t="shared" ref="J6:J69" si="1">G6*H6*I6</f>
        <v>80000</v>
      </c>
      <c r="K6" s="254"/>
      <c r="L6" s="255"/>
      <c r="M6" s="28" t="str">
        <f t="shared" si="0"/>
        <v/>
      </c>
    </row>
    <row r="7" spans="1:13" ht="13.5" customHeight="1" x14ac:dyDescent="0.15">
      <c r="A7" s="245">
        <v>4</v>
      </c>
      <c r="B7" s="246" t="s">
        <v>281</v>
      </c>
      <c r="C7" s="247" t="s">
        <v>282</v>
      </c>
      <c r="D7" s="248">
        <v>4</v>
      </c>
      <c r="E7" s="249" t="s">
        <v>86</v>
      </c>
      <c r="F7" s="250" t="s">
        <v>283</v>
      </c>
      <c r="G7" s="251">
        <v>120</v>
      </c>
      <c r="H7" s="252">
        <v>350</v>
      </c>
      <c r="I7" s="252">
        <v>1</v>
      </c>
      <c r="J7" s="253">
        <f t="shared" si="1"/>
        <v>42000</v>
      </c>
      <c r="K7" s="254"/>
      <c r="L7" s="255"/>
      <c r="M7" s="28" t="str">
        <f t="shared" si="0"/>
        <v/>
      </c>
    </row>
    <row r="8" spans="1:13" ht="13.5" customHeight="1" x14ac:dyDescent="0.15">
      <c r="A8" s="245">
        <v>4</v>
      </c>
      <c r="B8" s="246" t="s">
        <v>292</v>
      </c>
      <c r="C8" s="247" t="s">
        <v>282</v>
      </c>
      <c r="D8" s="257">
        <v>5</v>
      </c>
      <c r="E8" s="249" t="s">
        <v>86</v>
      </c>
      <c r="F8" s="250" t="s">
        <v>290</v>
      </c>
      <c r="G8" s="251">
        <v>9000</v>
      </c>
      <c r="H8" s="252">
        <v>1</v>
      </c>
      <c r="I8" s="252">
        <v>1</v>
      </c>
      <c r="J8" s="253">
        <f t="shared" si="1"/>
        <v>9000</v>
      </c>
      <c r="K8" s="254"/>
      <c r="L8" s="255"/>
      <c r="M8" s="28" t="str">
        <f t="shared" si="0"/>
        <v/>
      </c>
    </row>
    <row r="9" spans="1:13" ht="13.5" customHeight="1" x14ac:dyDescent="0.15">
      <c r="A9" s="245">
        <v>4</v>
      </c>
      <c r="B9" s="246" t="s">
        <v>293</v>
      </c>
      <c r="C9" s="247" t="s">
        <v>282</v>
      </c>
      <c r="D9" s="248">
        <v>6</v>
      </c>
      <c r="E9" s="249" t="s">
        <v>87</v>
      </c>
      <c r="F9" s="250" t="s">
        <v>284</v>
      </c>
      <c r="G9" s="251">
        <v>388800</v>
      </c>
      <c r="H9" s="252">
        <v>1</v>
      </c>
      <c r="I9" s="252">
        <v>1</v>
      </c>
      <c r="J9" s="253">
        <f t="shared" si="1"/>
        <v>388800</v>
      </c>
      <c r="K9" s="254"/>
      <c r="L9" s="255" t="s">
        <v>295</v>
      </c>
      <c r="M9" s="28" t="str">
        <f t="shared" si="0"/>
        <v/>
      </c>
    </row>
    <row r="10" spans="1:13" ht="13.5" customHeight="1" x14ac:dyDescent="0.15">
      <c r="A10" s="245">
        <v>4</v>
      </c>
      <c r="B10" s="246" t="s">
        <v>293</v>
      </c>
      <c r="C10" s="247" t="s">
        <v>282</v>
      </c>
      <c r="D10" s="248">
        <v>7</v>
      </c>
      <c r="E10" s="250" t="s">
        <v>109</v>
      </c>
      <c r="F10" s="250" t="s">
        <v>285</v>
      </c>
      <c r="G10" s="251">
        <v>80</v>
      </c>
      <c r="H10" s="252">
        <v>4000</v>
      </c>
      <c r="I10" s="252">
        <v>1</v>
      </c>
      <c r="J10" s="253">
        <f t="shared" si="1"/>
        <v>320000</v>
      </c>
      <c r="K10" s="254"/>
      <c r="L10" s="255"/>
      <c r="M10" s="28" t="str">
        <f t="shared" si="0"/>
        <v/>
      </c>
    </row>
    <row r="11" spans="1:13" ht="13.5" customHeight="1" x14ac:dyDescent="0.15">
      <c r="A11" s="245">
        <v>4</v>
      </c>
      <c r="B11" s="246" t="s">
        <v>292</v>
      </c>
      <c r="C11" s="247" t="s">
        <v>282</v>
      </c>
      <c r="D11" s="257">
        <v>8</v>
      </c>
      <c r="E11" s="258" t="s">
        <v>109</v>
      </c>
      <c r="F11" s="250" t="s">
        <v>294</v>
      </c>
      <c r="G11" s="251">
        <v>25120</v>
      </c>
      <c r="H11" s="260">
        <v>1</v>
      </c>
      <c r="I11" s="260">
        <v>1</v>
      </c>
      <c r="J11" s="253">
        <f t="shared" si="1"/>
        <v>25120</v>
      </c>
      <c r="K11" s="261"/>
      <c r="L11" s="262"/>
      <c r="M11" s="28" t="str">
        <f t="shared" si="0"/>
        <v/>
      </c>
    </row>
    <row r="12" spans="1:13" ht="13.5" customHeight="1" x14ac:dyDescent="0.15">
      <c r="A12" s="245">
        <v>5</v>
      </c>
      <c r="B12" s="246" t="s">
        <v>287</v>
      </c>
      <c r="C12" s="247" t="s">
        <v>286</v>
      </c>
      <c r="D12" s="257">
        <v>9</v>
      </c>
      <c r="E12" s="249" t="s">
        <v>84</v>
      </c>
      <c r="F12" s="258" t="s">
        <v>288</v>
      </c>
      <c r="G12" s="251">
        <v>25000</v>
      </c>
      <c r="H12" s="264">
        <v>1</v>
      </c>
      <c r="I12" s="264">
        <v>1</v>
      </c>
      <c r="J12" s="253">
        <f t="shared" si="1"/>
        <v>25000</v>
      </c>
      <c r="K12" s="265"/>
      <c r="L12" s="266"/>
      <c r="M12" s="28" t="str">
        <f t="shared" si="0"/>
        <v/>
      </c>
    </row>
    <row r="13" spans="1:13" ht="13.5" customHeight="1" x14ac:dyDescent="0.15">
      <c r="A13" s="245">
        <v>5</v>
      </c>
      <c r="B13" s="246" t="s">
        <v>287</v>
      </c>
      <c r="C13" s="247" t="s">
        <v>286</v>
      </c>
      <c r="D13" s="267">
        <v>10</v>
      </c>
      <c r="E13" s="249" t="s">
        <v>84</v>
      </c>
      <c r="F13" s="249" t="s">
        <v>291</v>
      </c>
      <c r="G13" s="251">
        <v>5000</v>
      </c>
      <c r="H13" s="264">
        <v>1</v>
      </c>
      <c r="I13" s="264">
        <v>1</v>
      </c>
      <c r="J13" s="253">
        <f t="shared" si="1"/>
        <v>5000</v>
      </c>
      <c r="K13" s="254"/>
      <c r="L13" s="255"/>
      <c r="M13" s="28" t="str">
        <f t="shared" si="0"/>
        <v/>
      </c>
    </row>
    <row r="14" spans="1:13" ht="13.5" customHeight="1" x14ac:dyDescent="0.15">
      <c r="A14" s="245"/>
      <c r="B14" s="246"/>
      <c r="C14" s="247"/>
      <c r="D14" s="248">
        <v>11</v>
      </c>
      <c r="E14" s="250"/>
      <c r="F14" s="250"/>
      <c r="G14" s="251"/>
      <c r="H14" s="252"/>
      <c r="I14" s="252"/>
      <c r="J14" s="253">
        <f t="shared" si="1"/>
        <v>0</v>
      </c>
      <c r="K14" s="268"/>
      <c r="L14" s="255"/>
      <c r="M14" s="28" t="str">
        <f t="shared" si="0"/>
        <v/>
      </c>
    </row>
    <row r="15" spans="1:13" ht="13.5" customHeight="1" x14ac:dyDescent="0.15">
      <c r="A15" s="245"/>
      <c r="B15" s="246"/>
      <c r="C15" s="247"/>
      <c r="D15" s="248">
        <v>12</v>
      </c>
      <c r="E15" s="269"/>
      <c r="F15" s="269"/>
      <c r="G15" s="251"/>
      <c r="H15" s="271"/>
      <c r="I15" s="271"/>
      <c r="J15" s="253">
        <f t="shared" si="1"/>
        <v>0</v>
      </c>
      <c r="K15" s="272"/>
      <c r="L15" s="273"/>
      <c r="M15" s="28" t="str">
        <f t="shared" si="0"/>
        <v/>
      </c>
    </row>
    <row r="16" spans="1:13" ht="13.5" customHeight="1" x14ac:dyDescent="0.15">
      <c r="A16" s="245"/>
      <c r="B16" s="246"/>
      <c r="C16" s="247"/>
      <c r="D16" s="248">
        <v>13</v>
      </c>
      <c r="E16" s="250"/>
      <c r="F16" s="250"/>
      <c r="G16" s="251"/>
      <c r="H16" s="252"/>
      <c r="I16" s="252"/>
      <c r="J16" s="253">
        <f t="shared" si="1"/>
        <v>0</v>
      </c>
      <c r="K16" s="254"/>
      <c r="L16" s="255"/>
      <c r="M16" s="28" t="str">
        <f t="shared" si="0"/>
        <v/>
      </c>
    </row>
    <row r="17" spans="1:13" ht="13.5" customHeight="1" x14ac:dyDescent="0.15">
      <c r="A17" s="245"/>
      <c r="B17" s="246"/>
      <c r="C17" s="247"/>
      <c r="D17" s="248">
        <v>14</v>
      </c>
      <c r="E17" s="250"/>
      <c r="F17" s="250"/>
      <c r="G17" s="251"/>
      <c r="H17" s="252"/>
      <c r="I17" s="252"/>
      <c r="J17" s="253">
        <f t="shared" si="1"/>
        <v>0</v>
      </c>
      <c r="K17" s="254"/>
      <c r="L17" s="255"/>
      <c r="M17" s="28" t="str">
        <f t="shared" si="0"/>
        <v/>
      </c>
    </row>
    <row r="18" spans="1:13" ht="13.5" customHeight="1" x14ac:dyDescent="0.15">
      <c r="A18" s="245"/>
      <c r="B18" s="246"/>
      <c r="C18" s="247"/>
      <c r="D18" s="248">
        <v>15</v>
      </c>
      <c r="E18" s="250"/>
      <c r="F18" s="250"/>
      <c r="G18" s="251"/>
      <c r="H18" s="252"/>
      <c r="I18" s="252"/>
      <c r="J18" s="253">
        <f t="shared" si="1"/>
        <v>0</v>
      </c>
      <c r="K18" s="254"/>
      <c r="L18" s="255"/>
      <c r="M18" s="28" t="str">
        <f t="shared" si="0"/>
        <v/>
      </c>
    </row>
    <row r="19" spans="1:13" ht="13.5" customHeight="1" x14ac:dyDescent="0.15">
      <c r="A19" s="245"/>
      <c r="B19" s="246"/>
      <c r="C19" s="247"/>
      <c r="D19" s="248">
        <v>16</v>
      </c>
      <c r="E19" s="250"/>
      <c r="F19" s="250"/>
      <c r="G19" s="251"/>
      <c r="H19" s="252"/>
      <c r="I19" s="252"/>
      <c r="J19" s="253">
        <f t="shared" si="1"/>
        <v>0</v>
      </c>
      <c r="K19" s="254"/>
      <c r="L19" s="255"/>
      <c r="M19" s="28" t="str">
        <f t="shared" si="0"/>
        <v/>
      </c>
    </row>
    <row r="20" spans="1:13" ht="13.5" customHeight="1" x14ac:dyDescent="0.15">
      <c r="A20" s="245"/>
      <c r="B20" s="246"/>
      <c r="C20" s="247"/>
      <c r="D20" s="248">
        <v>17</v>
      </c>
      <c r="E20" s="250"/>
      <c r="F20" s="250"/>
      <c r="G20" s="251"/>
      <c r="H20" s="252"/>
      <c r="I20" s="252"/>
      <c r="J20" s="253">
        <f t="shared" si="1"/>
        <v>0</v>
      </c>
      <c r="K20" s="254"/>
      <c r="L20" s="255"/>
      <c r="M20" s="28" t="str">
        <f t="shared" si="0"/>
        <v/>
      </c>
    </row>
    <row r="21" spans="1:13" ht="13.5" customHeight="1" x14ac:dyDescent="0.15">
      <c r="A21" s="245"/>
      <c r="B21" s="246"/>
      <c r="C21" s="247"/>
      <c r="D21" s="248">
        <v>18</v>
      </c>
      <c r="E21" s="250"/>
      <c r="F21" s="250"/>
      <c r="G21" s="251"/>
      <c r="H21" s="252"/>
      <c r="I21" s="252"/>
      <c r="J21" s="253">
        <f t="shared" si="1"/>
        <v>0</v>
      </c>
      <c r="K21" s="254"/>
      <c r="L21" s="255"/>
      <c r="M21" s="28" t="str">
        <f t="shared" si="0"/>
        <v/>
      </c>
    </row>
    <row r="22" spans="1:13" ht="13.5" customHeight="1" x14ac:dyDescent="0.15">
      <c r="A22" s="245"/>
      <c r="B22" s="246"/>
      <c r="C22" s="247"/>
      <c r="D22" s="248">
        <v>19</v>
      </c>
      <c r="E22" s="250"/>
      <c r="F22" s="250"/>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67"/>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15</v>
      </c>
      <c r="G105" s="27"/>
    </row>
    <row r="106" spans="1:13" ht="24" customHeight="1" thickBot="1" x14ac:dyDescent="0.2">
      <c r="D106" s="45"/>
      <c r="F106" s="425" t="s">
        <v>94</v>
      </c>
      <c r="G106" s="223" t="s">
        <v>242</v>
      </c>
      <c r="H106" s="588" t="s">
        <v>218</v>
      </c>
      <c r="I106" s="588"/>
      <c r="J106" s="588" t="s">
        <v>237</v>
      </c>
      <c r="K106" s="593"/>
    </row>
    <row r="107" spans="1:13" ht="14.25" thickTop="1" x14ac:dyDescent="0.15">
      <c r="D107" s="65"/>
      <c r="F107" s="290" t="s">
        <v>84</v>
      </c>
      <c r="G107" s="220">
        <f>SUMIF($E$4:$E$103,F107,$J$4:$J$103)</f>
        <v>30000</v>
      </c>
      <c r="H107" s="589">
        <f>SUMIF($E$4:$E$103,F107,$M$4:$M$103)</f>
        <v>0</v>
      </c>
      <c r="I107" s="589"/>
      <c r="J107" s="589">
        <f t="shared" ref="J107:J115" si="5">G107-H107</f>
        <v>30000</v>
      </c>
      <c r="K107" s="594"/>
    </row>
    <row r="108" spans="1:13" x14ac:dyDescent="0.15">
      <c r="D108" s="65"/>
      <c r="F108" s="291" t="s">
        <v>85</v>
      </c>
      <c r="G108" s="220">
        <f t="shared" ref="G108:G115" si="6">SUMIF($E$4:$E$103,F108,$J$4:$J$103)</f>
        <v>0</v>
      </c>
      <c r="H108" s="590">
        <f t="shared" ref="H108:H114" si="7">SUMIF($E$4:$E$103,F108,$M$4:$M$103)</f>
        <v>0</v>
      </c>
      <c r="I108" s="590"/>
      <c r="J108" s="590">
        <f t="shared" si="5"/>
        <v>0</v>
      </c>
      <c r="K108" s="595"/>
    </row>
    <row r="109" spans="1:13" x14ac:dyDescent="0.15">
      <c r="D109" s="65"/>
      <c r="F109" s="291" t="s">
        <v>109</v>
      </c>
      <c r="G109" s="220">
        <f t="shared" si="6"/>
        <v>425120</v>
      </c>
      <c r="H109" s="590">
        <f t="shared" si="7"/>
        <v>0</v>
      </c>
      <c r="I109" s="590"/>
      <c r="J109" s="590">
        <f t="shared" si="5"/>
        <v>425120</v>
      </c>
      <c r="K109" s="595"/>
    </row>
    <row r="110" spans="1:13" x14ac:dyDescent="0.15">
      <c r="D110" s="65"/>
      <c r="F110" s="291" t="s">
        <v>110</v>
      </c>
      <c r="G110" s="220">
        <f t="shared" si="6"/>
        <v>0</v>
      </c>
      <c r="H110" s="590">
        <f t="shared" si="7"/>
        <v>0</v>
      </c>
      <c r="I110" s="590"/>
      <c r="J110" s="590">
        <f t="shared" si="5"/>
        <v>0</v>
      </c>
      <c r="K110" s="595"/>
    </row>
    <row r="111" spans="1:13" x14ac:dyDescent="0.15">
      <c r="D111" s="65"/>
      <c r="F111" s="291" t="s">
        <v>86</v>
      </c>
      <c r="G111" s="220">
        <f t="shared" si="6"/>
        <v>51000</v>
      </c>
      <c r="H111" s="590">
        <f t="shared" si="7"/>
        <v>0</v>
      </c>
      <c r="I111" s="590"/>
      <c r="J111" s="590">
        <f t="shared" si="5"/>
        <v>51000</v>
      </c>
      <c r="K111" s="595"/>
    </row>
    <row r="112" spans="1:13" x14ac:dyDescent="0.15">
      <c r="D112" s="65"/>
      <c r="F112" s="291" t="s">
        <v>87</v>
      </c>
      <c r="G112" s="220">
        <f t="shared" si="6"/>
        <v>443800</v>
      </c>
      <c r="H112" s="590">
        <f t="shared" si="7"/>
        <v>0</v>
      </c>
      <c r="I112" s="590"/>
      <c r="J112" s="590">
        <f t="shared" si="5"/>
        <v>443800</v>
      </c>
      <c r="K112" s="595"/>
    </row>
    <row r="113" spans="4:11" x14ac:dyDescent="0.15">
      <c r="D113" s="65"/>
      <c r="F113" s="291" t="s">
        <v>88</v>
      </c>
      <c r="G113" s="220">
        <f t="shared" si="6"/>
        <v>0</v>
      </c>
      <c r="H113" s="590">
        <f t="shared" si="7"/>
        <v>0</v>
      </c>
      <c r="I113" s="590"/>
      <c r="J113" s="590">
        <f t="shared" si="5"/>
        <v>0</v>
      </c>
      <c r="K113" s="595"/>
    </row>
    <row r="114" spans="4:11" x14ac:dyDescent="0.15">
      <c r="D114" s="65"/>
      <c r="F114" s="291" t="s">
        <v>89</v>
      </c>
      <c r="G114" s="220">
        <f t="shared" si="6"/>
        <v>0</v>
      </c>
      <c r="H114" s="590">
        <f t="shared" si="7"/>
        <v>0</v>
      </c>
      <c r="I114" s="590"/>
      <c r="J114" s="590">
        <f t="shared" si="5"/>
        <v>0</v>
      </c>
      <c r="K114" s="595"/>
    </row>
    <row r="115" spans="4:11" ht="14.25" thickBot="1" x14ac:dyDescent="0.2">
      <c r="D115" s="65"/>
      <c r="F115" s="421" t="s">
        <v>122</v>
      </c>
      <c r="G115" s="422">
        <f t="shared" si="6"/>
        <v>50080</v>
      </c>
      <c r="H115" s="591">
        <f>SUMIF($E$4:$E$103,F115,$M$4:$M$103)+'1-3'!F121</f>
        <v>11000</v>
      </c>
      <c r="I115" s="591"/>
      <c r="J115" s="591">
        <f t="shared" si="5"/>
        <v>39080</v>
      </c>
      <c r="K115" s="596"/>
    </row>
    <row r="116" spans="4:11" ht="15" thickTop="1" thickBot="1" x14ac:dyDescent="0.2">
      <c r="D116" s="45"/>
      <c r="F116" s="419" t="s">
        <v>15</v>
      </c>
      <c r="G116" s="420">
        <f>SUM(G107:G115)</f>
        <v>1000000</v>
      </c>
      <c r="H116" s="592">
        <f>SUM(H107:I115)</f>
        <v>11000</v>
      </c>
      <c r="I116" s="592"/>
      <c r="J116" s="592">
        <f>SUM(J107:K115)</f>
        <v>989000</v>
      </c>
      <c r="K116" s="597"/>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6" activePane="bottomLeft" state="frozen"/>
      <selection activeCell="H5" sqref="H5:K5"/>
      <selection pane="bottomLeft" activeCell="H5" sqref="H5: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0" t="s">
        <v>223</v>
      </c>
      <c r="B1" s="580"/>
      <c r="C1" s="580"/>
      <c r="D1" s="580"/>
      <c r="E1" s="580"/>
      <c r="F1" s="580"/>
    </row>
    <row r="2" spans="1:6" ht="15" customHeight="1" thickBot="1" x14ac:dyDescent="0.2">
      <c r="A2" s="8"/>
      <c r="B2" s="7" t="s">
        <v>201</v>
      </c>
      <c r="C2" s="85"/>
      <c r="E2" s="70" t="s">
        <v>239</v>
      </c>
      <c r="F2" s="455">
        <f>SUM(E4:E118)</f>
        <v>50080</v>
      </c>
    </row>
    <row r="3" spans="1:6" ht="15" customHeight="1" thickBot="1" x14ac:dyDescent="0.2">
      <c r="A3" s="97" t="s">
        <v>17</v>
      </c>
      <c r="B3" s="98" t="s">
        <v>163</v>
      </c>
      <c r="C3" s="98" t="s">
        <v>164</v>
      </c>
      <c r="D3" s="96" t="s">
        <v>18</v>
      </c>
      <c r="E3" s="39" t="s">
        <v>240</v>
      </c>
      <c r="F3" s="99" t="s">
        <v>19</v>
      </c>
    </row>
    <row r="4" spans="1:6" ht="15" customHeight="1" x14ac:dyDescent="0.15">
      <c r="A4" s="100">
        <v>1</v>
      </c>
      <c r="B4" s="154" t="s">
        <v>165</v>
      </c>
      <c r="C4" s="154" t="s">
        <v>166</v>
      </c>
      <c r="D4" s="155" t="s">
        <v>20</v>
      </c>
      <c r="E4" s="179">
        <v>8000</v>
      </c>
      <c r="F4" s="101" t="s">
        <v>275</v>
      </c>
    </row>
    <row r="5" spans="1:6" ht="15" customHeight="1" x14ac:dyDescent="0.15">
      <c r="A5" s="102">
        <v>2</v>
      </c>
      <c r="B5" s="156" t="s">
        <v>165</v>
      </c>
      <c r="C5" s="156" t="s">
        <v>166</v>
      </c>
      <c r="D5" s="157" t="s">
        <v>21</v>
      </c>
      <c r="E5" s="180"/>
      <c r="F5" s="76"/>
    </row>
    <row r="6" spans="1:6" ht="15" customHeight="1" x14ac:dyDescent="0.15">
      <c r="A6" s="102">
        <v>3</v>
      </c>
      <c r="B6" s="156" t="s">
        <v>165</v>
      </c>
      <c r="C6" s="156" t="s">
        <v>166</v>
      </c>
      <c r="D6" s="157" t="s">
        <v>22</v>
      </c>
      <c r="E6" s="180"/>
      <c r="F6" s="76"/>
    </row>
    <row r="7" spans="1:6" ht="15" customHeight="1" x14ac:dyDescent="0.15">
      <c r="A7" s="102">
        <v>4</v>
      </c>
      <c r="B7" s="156" t="s">
        <v>165</v>
      </c>
      <c r="C7" s="156" t="s">
        <v>166</v>
      </c>
      <c r="D7" s="157" t="s">
        <v>23</v>
      </c>
      <c r="E7" s="180"/>
      <c r="F7" s="76"/>
    </row>
    <row r="8" spans="1:6" ht="15" customHeight="1" x14ac:dyDescent="0.15">
      <c r="A8" s="102">
        <v>5</v>
      </c>
      <c r="B8" s="156" t="s">
        <v>165</v>
      </c>
      <c r="C8" s="156" t="s">
        <v>166</v>
      </c>
      <c r="D8" s="157" t="s">
        <v>24</v>
      </c>
      <c r="E8" s="180"/>
      <c r="F8" s="76"/>
    </row>
    <row r="9" spans="1:6" ht="15" customHeight="1" x14ac:dyDescent="0.15">
      <c r="A9" s="102">
        <v>6</v>
      </c>
      <c r="B9" s="156" t="s">
        <v>165</v>
      </c>
      <c r="C9" s="156" t="s">
        <v>166</v>
      </c>
      <c r="D9" s="157" t="s">
        <v>25</v>
      </c>
      <c r="E9" s="180"/>
      <c r="F9" s="76"/>
    </row>
    <row r="10" spans="1:6" ht="15" customHeight="1" x14ac:dyDescent="0.15">
      <c r="A10" s="102">
        <v>7</v>
      </c>
      <c r="B10" s="156" t="s">
        <v>165</v>
      </c>
      <c r="C10" s="156" t="s">
        <v>166</v>
      </c>
      <c r="D10" s="157" t="s">
        <v>26</v>
      </c>
      <c r="E10" s="180"/>
      <c r="F10" s="76"/>
    </row>
    <row r="11" spans="1:6" ht="15" customHeight="1" x14ac:dyDescent="0.15">
      <c r="A11" s="102">
        <v>8</v>
      </c>
      <c r="B11" s="156" t="s">
        <v>165</v>
      </c>
      <c r="C11" s="156" t="s">
        <v>166</v>
      </c>
      <c r="D11" s="157" t="s">
        <v>27</v>
      </c>
      <c r="E11" s="180"/>
      <c r="F11" s="76"/>
    </row>
    <row r="12" spans="1:6" ht="15" customHeight="1" x14ac:dyDescent="0.15">
      <c r="A12" s="102">
        <v>9</v>
      </c>
      <c r="B12" s="156" t="s">
        <v>165</v>
      </c>
      <c r="C12" s="156" t="s">
        <v>166</v>
      </c>
      <c r="D12" s="157" t="s">
        <v>28</v>
      </c>
      <c r="E12" s="180"/>
      <c r="F12" s="76"/>
    </row>
    <row r="13" spans="1:6" ht="15" customHeight="1" x14ac:dyDescent="0.15">
      <c r="A13" s="102">
        <v>10</v>
      </c>
      <c r="B13" s="156" t="s">
        <v>165</v>
      </c>
      <c r="C13" s="156" t="s">
        <v>166</v>
      </c>
      <c r="D13" s="157" t="s">
        <v>29</v>
      </c>
      <c r="E13" s="180"/>
      <c r="F13" s="76"/>
    </row>
    <row r="14" spans="1:6" ht="15" customHeight="1" x14ac:dyDescent="0.15">
      <c r="A14" s="102">
        <v>11</v>
      </c>
      <c r="B14" s="156" t="s">
        <v>165</v>
      </c>
      <c r="C14" s="156" t="s">
        <v>166</v>
      </c>
      <c r="D14" s="157" t="s">
        <v>30</v>
      </c>
      <c r="E14" s="180"/>
      <c r="F14" s="76"/>
    </row>
    <row r="15" spans="1:6" ht="15" customHeight="1" x14ac:dyDescent="0.15">
      <c r="A15" s="102">
        <v>12</v>
      </c>
      <c r="B15" s="156" t="s">
        <v>165</v>
      </c>
      <c r="C15" s="156" t="s">
        <v>166</v>
      </c>
      <c r="D15" s="157" t="s">
        <v>31</v>
      </c>
      <c r="E15" s="180"/>
      <c r="F15" s="76"/>
    </row>
    <row r="16" spans="1:6" ht="15" customHeight="1" x14ac:dyDescent="0.15">
      <c r="A16" s="102">
        <v>13</v>
      </c>
      <c r="B16" s="156" t="s">
        <v>165</v>
      </c>
      <c r="C16" s="156" t="s">
        <v>166</v>
      </c>
      <c r="D16" s="157" t="s">
        <v>32</v>
      </c>
      <c r="E16" s="180"/>
      <c r="F16" s="76"/>
    </row>
    <row r="17" spans="1:6" ht="15" customHeight="1" x14ac:dyDescent="0.15">
      <c r="A17" s="102">
        <v>14</v>
      </c>
      <c r="B17" s="156" t="s">
        <v>165</v>
      </c>
      <c r="C17" s="156" t="s">
        <v>166</v>
      </c>
      <c r="D17" s="157" t="s">
        <v>33</v>
      </c>
      <c r="E17" s="180"/>
      <c r="F17" s="76"/>
    </row>
    <row r="18" spans="1:6" ht="15" customHeight="1" x14ac:dyDescent="0.15">
      <c r="A18" s="102">
        <v>15</v>
      </c>
      <c r="B18" s="156" t="s">
        <v>165</v>
      </c>
      <c r="C18" s="156" t="s">
        <v>166</v>
      </c>
      <c r="D18" s="157" t="s">
        <v>76</v>
      </c>
      <c r="E18" s="180"/>
      <c r="F18" s="76"/>
    </row>
    <row r="19" spans="1:6" ht="15" customHeight="1" x14ac:dyDescent="0.15">
      <c r="A19" s="102">
        <v>16</v>
      </c>
      <c r="B19" s="156" t="s">
        <v>165</v>
      </c>
      <c r="C19" s="156" t="s">
        <v>166</v>
      </c>
      <c r="D19" s="157" t="s">
        <v>77</v>
      </c>
      <c r="E19" s="180"/>
      <c r="F19" s="76"/>
    </row>
    <row r="20" spans="1:6" ht="15" customHeight="1" x14ac:dyDescent="0.15">
      <c r="A20" s="102">
        <v>17</v>
      </c>
      <c r="B20" s="156" t="s">
        <v>165</v>
      </c>
      <c r="C20" s="156" t="s">
        <v>166</v>
      </c>
      <c r="D20" s="157" t="s">
        <v>78</v>
      </c>
      <c r="E20" s="180"/>
      <c r="F20" s="76"/>
    </row>
    <row r="21" spans="1:6" ht="15" customHeight="1" x14ac:dyDescent="0.15">
      <c r="A21" s="102">
        <v>18</v>
      </c>
      <c r="B21" s="156" t="s">
        <v>165</v>
      </c>
      <c r="C21" s="156" t="s">
        <v>166</v>
      </c>
      <c r="D21" s="157" t="s">
        <v>79</v>
      </c>
      <c r="E21" s="180"/>
      <c r="F21" s="76"/>
    </row>
    <row r="22" spans="1:6" ht="15" customHeight="1" x14ac:dyDescent="0.15">
      <c r="A22" s="102">
        <v>19</v>
      </c>
      <c r="B22" s="156" t="s">
        <v>165</v>
      </c>
      <c r="C22" s="156" t="s">
        <v>166</v>
      </c>
      <c r="D22" s="157" t="s">
        <v>80</v>
      </c>
      <c r="E22" s="180"/>
      <c r="F22" s="76"/>
    </row>
    <row r="23" spans="1:6" ht="15" customHeight="1" x14ac:dyDescent="0.15">
      <c r="A23" s="102">
        <v>20</v>
      </c>
      <c r="B23" s="156" t="s">
        <v>165</v>
      </c>
      <c r="C23" s="158" t="s">
        <v>166</v>
      </c>
      <c r="D23" s="159" t="s">
        <v>195</v>
      </c>
      <c r="E23" s="181"/>
      <c r="F23" s="105"/>
    </row>
    <row r="24" spans="1:6" ht="15" customHeight="1" x14ac:dyDescent="0.15">
      <c r="A24" s="102">
        <v>21</v>
      </c>
      <c r="B24" s="156" t="s">
        <v>165</v>
      </c>
      <c r="C24" s="160" t="s">
        <v>167</v>
      </c>
      <c r="D24" s="161" t="s">
        <v>121</v>
      </c>
      <c r="E24" s="182">
        <v>4500</v>
      </c>
      <c r="F24" s="75"/>
    </row>
    <row r="25" spans="1:6" ht="15" customHeight="1" x14ac:dyDescent="0.15">
      <c r="A25" s="102">
        <v>22</v>
      </c>
      <c r="B25" s="156" t="s">
        <v>165</v>
      </c>
      <c r="C25" s="156" t="s">
        <v>167</v>
      </c>
      <c r="D25" s="157" t="s">
        <v>185</v>
      </c>
      <c r="E25" s="180"/>
      <c r="F25" s="76"/>
    </row>
    <row r="26" spans="1:6" ht="15" customHeight="1" x14ac:dyDescent="0.15">
      <c r="A26" s="102">
        <v>23</v>
      </c>
      <c r="B26" s="156" t="s">
        <v>165</v>
      </c>
      <c r="C26" s="156" t="s">
        <v>167</v>
      </c>
      <c r="D26" s="157" t="s">
        <v>186</v>
      </c>
      <c r="E26" s="180"/>
      <c r="F26" s="76"/>
    </row>
    <row r="27" spans="1:6" ht="15" customHeight="1" x14ac:dyDescent="0.15">
      <c r="A27" s="102">
        <v>24</v>
      </c>
      <c r="B27" s="156" t="s">
        <v>165</v>
      </c>
      <c r="C27" s="156" t="s">
        <v>167</v>
      </c>
      <c r="D27" s="157" t="s">
        <v>168</v>
      </c>
      <c r="E27" s="180"/>
      <c r="F27" s="76"/>
    </row>
    <row r="28" spans="1:6" ht="15" customHeight="1" x14ac:dyDescent="0.15">
      <c r="A28" s="102">
        <v>25</v>
      </c>
      <c r="B28" s="156" t="s">
        <v>165</v>
      </c>
      <c r="C28" s="156" t="s">
        <v>167</v>
      </c>
      <c r="D28" s="157" t="s">
        <v>81</v>
      </c>
      <c r="E28" s="180"/>
      <c r="F28" s="76"/>
    </row>
    <row r="29" spans="1:6" ht="15" customHeight="1" x14ac:dyDescent="0.15">
      <c r="A29" s="102">
        <v>26</v>
      </c>
      <c r="B29" s="156" t="s">
        <v>165</v>
      </c>
      <c r="C29" s="156" t="s">
        <v>167</v>
      </c>
      <c r="D29" s="157" t="s">
        <v>82</v>
      </c>
      <c r="E29" s="180"/>
      <c r="F29" s="76"/>
    </row>
    <row r="30" spans="1:6" ht="15" customHeight="1" x14ac:dyDescent="0.15">
      <c r="A30" s="102">
        <v>27</v>
      </c>
      <c r="B30" s="156" t="s">
        <v>165</v>
      </c>
      <c r="C30" s="158" t="s">
        <v>167</v>
      </c>
      <c r="D30" s="159" t="s">
        <v>187</v>
      </c>
      <c r="E30" s="181"/>
      <c r="F30" s="105"/>
    </row>
    <row r="31" spans="1:6" ht="15" customHeight="1" x14ac:dyDescent="0.15">
      <c r="A31" s="102">
        <v>28</v>
      </c>
      <c r="B31" s="156" t="s">
        <v>165</v>
      </c>
      <c r="C31" s="164" t="s">
        <v>169</v>
      </c>
      <c r="D31" s="165" t="s">
        <v>38</v>
      </c>
      <c r="E31" s="183">
        <v>3000</v>
      </c>
      <c r="F31" s="166" t="s">
        <v>275</v>
      </c>
    </row>
    <row r="32" spans="1:6" ht="15" customHeight="1" x14ac:dyDescent="0.15">
      <c r="A32" s="102">
        <v>29</v>
      </c>
      <c r="B32" s="156" t="s">
        <v>165</v>
      </c>
      <c r="C32" s="154"/>
      <c r="D32" s="155" t="s">
        <v>50</v>
      </c>
      <c r="E32" s="179"/>
      <c r="F32" s="101"/>
    </row>
    <row r="33" spans="1:6" ht="15" customHeight="1" x14ac:dyDescent="0.15">
      <c r="A33" s="102">
        <v>30</v>
      </c>
      <c r="B33" s="156" t="s">
        <v>165</v>
      </c>
      <c r="C33" s="156"/>
      <c r="D33" s="157" t="s">
        <v>49</v>
      </c>
      <c r="E33" s="180"/>
      <c r="F33" s="76"/>
    </row>
    <row r="34" spans="1:6" ht="15" customHeight="1" x14ac:dyDescent="0.15">
      <c r="A34" s="102">
        <v>31</v>
      </c>
      <c r="B34" s="156" t="s">
        <v>165</v>
      </c>
      <c r="C34" s="156"/>
      <c r="D34" s="157" t="s">
        <v>41</v>
      </c>
      <c r="E34" s="180"/>
      <c r="F34" s="76"/>
    </row>
    <row r="35" spans="1:6" ht="15" customHeight="1" x14ac:dyDescent="0.15">
      <c r="A35" s="102">
        <v>32</v>
      </c>
      <c r="B35" s="156" t="s">
        <v>165</v>
      </c>
      <c r="C35" s="156"/>
      <c r="D35" s="157" t="s">
        <v>40</v>
      </c>
      <c r="E35" s="180"/>
      <c r="F35" s="76"/>
    </row>
    <row r="36" spans="1:6" ht="15" customHeight="1" x14ac:dyDescent="0.15">
      <c r="A36" s="102">
        <v>33</v>
      </c>
      <c r="B36" s="156" t="s">
        <v>165</v>
      </c>
      <c r="C36" s="156"/>
      <c r="D36" s="157" t="s">
        <v>43</v>
      </c>
      <c r="E36" s="180"/>
      <c r="F36" s="76"/>
    </row>
    <row r="37" spans="1:6" ht="15" customHeight="1" x14ac:dyDescent="0.15">
      <c r="A37" s="102">
        <v>34</v>
      </c>
      <c r="B37" s="156" t="s">
        <v>165</v>
      </c>
      <c r="C37" s="156"/>
      <c r="D37" s="157" t="s">
        <v>47</v>
      </c>
      <c r="E37" s="180"/>
      <c r="F37" s="76"/>
    </row>
    <row r="38" spans="1:6" ht="15" customHeight="1" x14ac:dyDescent="0.15">
      <c r="A38" s="102">
        <v>35</v>
      </c>
      <c r="B38" s="156" t="s">
        <v>165</v>
      </c>
      <c r="C38" s="156"/>
      <c r="D38" s="157" t="s">
        <v>188</v>
      </c>
      <c r="E38" s="180"/>
      <c r="F38" s="76"/>
    </row>
    <row r="39" spans="1:6" ht="15" customHeight="1" x14ac:dyDescent="0.15">
      <c r="A39" s="102">
        <v>36</v>
      </c>
      <c r="B39" s="156" t="s">
        <v>165</v>
      </c>
      <c r="C39" s="156"/>
      <c r="D39" s="157" t="s">
        <v>48</v>
      </c>
      <c r="E39" s="180"/>
      <c r="F39" s="76"/>
    </row>
    <row r="40" spans="1:6" ht="15" customHeight="1" x14ac:dyDescent="0.15">
      <c r="A40" s="102">
        <v>37</v>
      </c>
      <c r="B40" s="156" t="s">
        <v>165</v>
      </c>
      <c r="C40" s="156"/>
      <c r="D40" s="157" t="s">
        <v>44</v>
      </c>
      <c r="E40" s="180"/>
      <c r="F40" s="76"/>
    </row>
    <row r="41" spans="1:6" ht="15" customHeight="1" x14ac:dyDescent="0.15">
      <c r="A41" s="102">
        <v>38</v>
      </c>
      <c r="B41" s="156" t="s">
        <v>165</v>
      </c>
      <c r="C41" s="156"/>
      <c r="D41" s="157" t="s">
        <v>170</v>
      </c>
      <c r="E41" s="180"/>
      <c r="F41" s="76"/>
    </row>
    <row r="42" spans="1:6" ht="15" customHeight="1" x14ac:dyDescent="0.15">
      <c r="A42" s="102">
        <v>39</v>
      </c>
      <c r="B42" s="156" t="s">
        <v>165</v>
      </c>
      <c r="C42" s="156"/>
      <c r="D42" s="157" t="s">
        <v>51</v>
      </c>
      <c r="E42" s="180"/>
      <c r="F42" s="76"/>
    </row>
    <row r="43" spans="1:6" ht="15" customHeight="1" x14ac:dyDescent="0.15">
      <c r="A43" s="102">
        <v>40</v>
      </c>
      <c r="B43" s="156" t="s">
        <v>165</v>
      </c>
      <c r="C43" s="156"/>
      <c r="D43" s="157" t="s">
        <v>53</v>
      </c>
      <c r="E43" s="180"/>
      <c r="F43" s="76"/>
    </row>
    <row r="44" spans="1:6" ht="15" customHeight="1" x14ac:dyDescent="0.15">
      <c r="A44" s="102">
        <v>41</v>
      </c>
      <c r="B44" s="156" t="s">
        <v>165</v>
      </c>
      <c r="C44" s="156"/>
      <c r="D44" s="157" t="s">
        <v>52</v>
      </c>
      <c r="E44" s="180"/>
      <c r="F44" s="76"/>
    </row>
    <row r="45" spans="1:6" ht="15" customHeight="1" x14ac:dyDescent="0.15">
      <c r="A45" s="102">
        <v>42</v>
      </c>
      <c r="B45" s="156" t="s">
        <v>165</v>
      </c>
      <c r="C45" s="156"/>
      <c r="D45" s="157" t="s">
        <v>42</v>
      </c>
      <c r="E45" s="180"/>
      <c r="F45" s="76"/>
    </row>
    <row r="46" spans="1:6" ht="15" customHeight="1" x14ac:dyDescent="0.15">
      <c r="A46" s="102">
        <v>43</v>
      </c>
      <c r="B46" s="156" t="s">
        <v>165</v>
      </c>
      <c r="C46" s="156"/>
      <c r="D46" s="157" t="s">
        <v>45</v>
      </c>
      <c r="E46" s="180"/>
      <c r="F46" s="76"/>
    </row>
    <row r="47" spans="1:6" ht="15" customHeight="1" x14ac:dyDescent="0.15">
      <c r="A47" s="102">
        <v>44</v>
      </c>
      <c r="B47" s="156" t="s">
        <v>165</v>
      </c>
      <c r="C47" s="156"/>
      <c r="D47" s="157" t="s">
        <v>46</v>
      </c>
      <c r="E47" s="180"/>
      <c r="F47" s="76"/>
    </row>
    <row r="48" spans="1:6" ht="15" customHeight="1" thickBot="1" x14ac:dyDescent="0.2">
      <c r="A48" s="106">
        <v>45</v>
      </c>
      <c r="B48" s="162" t="s">
        <v>165</v>
      </c>
      <c r="C48" s="162"/>
      <c r="D48" s="163" t="s">
        <v>189</v>
      </c>
      <c r="E48" s="184"/>
      <c r="F48" s="77"/>
    </row>
    <row r="49" spans="1:6" ht="15" customHeight="1" x14ac:dyDescent="0.15">
      <c r="A49" s="100">
        <v>46</v>
      </c>
      <c r="B49" s="154" t="s">
        <v>171</v>
      </c>
      <c r="C49" s="154" t="s">
        <v>166</v>
      </c>
      <c r="D49" s="155" t="s">
        <v>199</v>
      </c>
      <c r="E49" s="179"/>
      <c r="F49" s="101"/>
    </row>
    <row r="50" spans="1:6" ht="15" customHeight="1" x14ac:dyDescent="0.15">
      <c r="A50" s="102">
        <v>47</v>
      </c>
      <c r="B50" s="156" t="s">
        <v>171</v>
      </c>
      <c r="C50" s="156" t="s">
        <v>166</v>
      </c>
      <c r="D50" s="157" t="s">
        <v>200</v>
      </c>
      <c r="E50" s="180"/>
      <c r="F50" s="76"/>
    </row>
    <row r="51" spans="1:6" ht="15" customHeight="1" x14ac:dyDescent="0.15">
      <c r="A51" s="102">
        <v>48</v>
      </c>
      <c r="B51" s="156" t="s">
        <v>171</v>
      </c>
      <c r="C51" s="156" t="s">
        <v>166</v>
      </c>
      <c r="D51" s="157" t="s">
        <v>34</v>
      </c>
      <c r="E51" s="180"/>
      <c r="F51" s="76"/>
    </row>
    <row r="52" spans="1:6" ht="15" customHeight="1" x14ac:dyDescent="0.15">
      <c r="A52" s="102">
        <v>49</v>
      </c>
      <c r="B52" s="156" t="s">
        <v>171</v>
      </c>
      <c r="C52" s="156" t="s">
        <v>166</v>
      </c>
      <c r="D52" s="157" t="s">
        <v>190</v>
      </c>
      <c r="E52" s="180"/>
      <c r="F52" s="76"/>
    </row>
    <row r="53" spans="1:6" ht="15" customHeight="1" x14ac:dyDescent="0.15">
      <c r="A53" s="102">
        <v>50</v>
      </c>
      <c r="B53" s="156" t="s">
        <v>171</v>
      </c>
      <c r="C53" s="156" t="s">
        <v>166</v>
      </c>
      <c r="D53" s="157" t="s">
        <v>196</v>
      </c>
      <c r="E53" s="180"/>
      <c r="F53" s="76"/>
    </row>
    <row r="54" spans="1:6" ht="15" customHeight="1" x14ac:dyDescent="0.15">
      <c r="A54" s="102">
        <v>51</v>
      </c>
      <c r="B54" s="156" t="s">
        <v>171</v>
      </c>
      <c r="C54" s="156" t="s">
        <v>166</v>
      </c>
      <c r="D54" s="157" t="s">
        <v>112</v>
      </c>
      <c r="E54" s="180"/>
      <c r="F54" s="76"/>
    </row>
    <row r="55" spans="1:6" ht="15" customHeight="1" x14ac:dyDescent="0.15">
      <c r="A55" s="102">
        <v>52</v>
      </c>
      <c r="B55" s="156" t="s">
        <v>171</v>
      </c>
      <c r="C55" s="156" t="s">
        <v>166</v>
      </c>
      <c r="D55" s="157" t="s">
        <v>116</v>
      </c>
      <c r="E55" s="180"/>
      <c r="F55" s="76"/>
    </row>
    <row r="56" spans="1:6" ht="15" customHeight="1" x14ac:dyDescent="0.15">
      <c r="A56" s="102">
        <v>53</v>
      </c>
      <c r="B56" s="156" t="s">
        <v>171</v>
      </c>
      <c r="C56" s="156" t="s">
        <v>166</v>
      </c>
      <c r="D56" s="157" t="s">
        <v>117</v>
      </c>
      <c r="E56" s="180"/>
      <c r="F56" s="76"/>
    </row>
    <row r="57" spans="1:6" ht="15" customHeight="1" x14ac:dyDescent="0.15">
      <c r="A57" s="102">
        <v>54</v>
      </c>
      <c r="B57" s="156" t="s">
        <v>171</v>
      </c>
      <c r="C57" s="158" t="s">
        <v>166</v>
      </c>
      <c r="D57" s="159" t="s">
        <v>118</v>
      </c>
      <c r="E57" s="181"/>
      <c r="F57" s="105"/>
    </row>
    <row r="58" spans="1:6" ht="15" customHeight="1" x14ac:dyDescent="0.15">
      <c r="A58" s="102">
        <v>55</v>
      </c>
      <c r="B58" s="156" t="s">
        <v>171</v>
      </c>
      <c r="C58" s="154" t="s">
        <v>167</v>
      </c>
      <c r="D58" s="155" t="s">
        <v>191</v>
      </c>
      <c r="E58" s="179"/>
      <c r="F58" s="101"/>
    </row>
    <row r="59" spans="1:6" ht="15" customHeight="1" x14ac:dyDescent="0.15">
      <c r="A59" s="102">
        <v>56</v>
      </c>
      <c r="B59" s="156" t="s">
        <v>171</v>
      </c>
      <c r="C59" s="156" t="s">
        <v>167</v>
      </c>
      <c r="D59" s="157" t="s">
        <v>172</v>
      </c>
      <c r="E59" s="180"/>
      <c r="F59" s="76"/>
    </row>
    <row r="60" spans="1:6" ht="15" customHeight="1" x14ac:dyDescent="0.15">
      <c r="A60" s="102">
        <v>57</v>
      </c>
      <c r="B60" s="156" t="s">
        <v>171</v>
      </c>
      <c r="C60" s="156" t="s">
        <v>167</v>
      </c>
      <c r="D60" s="157" t="s">
        <v>83</v>
      </c>
      <c r="E60" s="180"/>
      <c r="F60" s="76"/>
    </row>
    <row r="61" spans="1:6" ht="15" customHeight="1" x14ac:dyDescent="0.15">
      <c r="A61" s="102">
        <v>58</v>
      </c>
      <c r="B61" s="156" t="s">
        <v>171</v>
      </c>
      <c r="C61" s="156" t="s">
        <v>167</v>
      </c>
      <c r="D61" s="157" t="s">
        <v>192</v>
      </c>
      <c r="E61" s="180"/>
      <c r="F61" s="76"/>
    </row>
    <row r="62" spans="1:6" ht="15" customHeight="1" x14ac:dyDescent="0.15">
      <c r="A62" s="102">
        <v>59</v>
      </c>
      <c r="B62" s="156" t="s">
        <v>171</v>
      </c>
      <c r="C62" s="158" t="s">
        <v>167</v>
      </c>
      <c r="D62" s="159" t="s">
        <v>119</v>
      </c>
      <c r="E62" s="181"/>
      <c r="F62" s="105"/>
    </row>
    <row r="63" spans="1:6" ht="15" customHeight="1" x14ac:dyDescent="0.15">
      <c r="A63" s="102">
        <v>60</v>
      </c>
      <c r="B63" s="156" t="s">
        <v>171</v>
      </c>
      <c r="C63" s="154" t="s">
        <v>169</v>
      </c>
      <c r="D63" s="155" t="s">
        <v>111</v>
      </c>
      <c r="E63" s="179">
        <v>1800</v>
      </c>
      <c r="F63" s="101"/>
    </row>
    <row r="64" spans="1:6" ht="15" customHeight="1" x14ac:dyDescent="0.15">
      <c r="A64" s="102">
        <v>61</v>
      </c>
      <c r="B64" s="156" t="s">
        <v>171</v>
      </c>
      <c r="C64" s="158" t="s">
        <v>169</v>
      </c>
      <c r="D64" s="159" t="s">
        <v>113</v>
      </c>
      <c r="E64" s="181"/>
      <c r="F64" s="105"/>
    </row>
    <row r="65" spans="1:6" ht="15" customHeight="1" x14ac:dyDescent="0.15">
      <c r="A65" s="102">
        <v>62</v>
      </c>
      <c r="B65" s="156" t="s">
        <v>171</v>
      </c>
      <c r="C65" s="154"/>
      <c r="D65" s="155" t="s">
        <v>56</v>
      </c>
      <c r="E65" s="179"/>
      <c r="F65" s="101"/>
    </row>
    <row r="66" spans="1:6" ht="15" customHeight="1" x14ac:dyDescent="0.15">
      <c r="A66" s="102">
        <v>63</v>
      </c>
      <c r="B66" s="156" t="s">
        <v>171</v>
      </c>
      <c r="C66" s="156"/>
      <c r="D66" s="157" t="s">
        <v>55</v>
      </c>
      <c r="E66" s="180"/>
      <c r="F66" s="76"/>
    </row>
    <row r="67" spans="1:6" ht="15" customHeight="1" x14ac:dyDescent="0.15">
      <c r="A67" s="102">
        <v>64</v>
      </c>
      <c r="B67" s="156" t="s">
        <v>171</v>
      </c>
      <c r="C67" s="156"/>
      <c r="D67" s="157" t="s">
        <v>59</v>
      </c>
      <c r="E67" s="180"/>
      <c r="F67" s="76"/>
    </row>
    <row r="68" spans="1:6" ht="15" customHeight="1" x14ac:dyDescent="0.15">
      <c r="A68" s="102">
        <v>65</v>
      </c>
      <c r="B68" s="156" t="s">
        <v>171</v>
      </c>
      <c r="C68" s="156"/>
      <c r="D68" s="157" t="s">
        <v>57</v>
      </c>
      <c r="E68" s="180"/>
      <c r="F68" s="76"/>
    </row>
    <row r="69" spans="1:6" ht="15" customHeight="1" x14ac:dyDescent="0.15">
      <c r="A69" s="102">
        <v>66</v>
      </c>
      <c r="B69" s="156" t="s">
        <v>171</v>
      </c>
      <c r="C69" s="158"/>
      <c r="D69" s="159" t="s">
        <v>197</v>
      </c>
      <c r="E69" s="181"/>
      <c r="F69" s="105"/>
    </row>
    <row r="70" spans="1:6" ht="15" customHeight="1" x14ac:dyDescent="0.15">
      <c r="A70" s="102">
        <v>67</v>
      </c>
      <c r="B70" s="156" t="s">
        <v>171</v>
      </c>
      <c r="C70" s="160"/>
      <c r="D70" s="161" t="s">
        <v>58</v>
      </c>
      <c r="E70" s="182"/>
      <c r="F70" s="75"/>
    </row>
    <row r="71" spans="1:6" ht="15" customHeight="1" x14ac:dyDescent="0.15">
      <c r="A71" s="102">
        <v>68</v>
      </c>
      <c r="B71" s="156" t="s">
        <v>171</v>
      </c>
      <c r="C71" s="156"/>
      <c r="D71" s="157" t="s">
        <v>60</v>
      </c>
      <c r="E71" s="180"/>
      <c r="F71" s="76"/>
    </row>
    <row r="72" spans="1:6" ht="15" customHeight="1" x14ac:dyDescent="0.15">
      <c r="A72" s="102">
        <v>69</v>
      </c>
      <c r="B72" s="156" t="s">
        <v>171</v>
      </c>
      <c r="C72" s="156"/>
      <c r="D72" s="157" t="s">
        <v>61</v>
      </c>
      <c r="E72" s="180"/>
      <c r="F72" s="76"/>
    </row>
    <row r="73" spans="1:6" ht="15" customHeight="1" x14ac:dyDescent="0.15">
      <c r="A73" s="102">
        <v>70</v>
      </c>
      <c r="B73" s="156" t="s">
        <v>171</v>
      </c>
      <c r="C73" s="156"/>
      <c r="D73" s="157" t="s">
        <v>54</v>
      </c>
      <c r="E73" s="180"/>
      <c r="F73" s="76"/>
    </row>
    <row r="74" spans="1:6" ht="15" customHeight="1" x14ac:dyDescent="0.15">
      <c r="A74" s="102">
        <v>71</v>
      </c>
      <c r="B74" s="156" t="s">
        <v>171</v>
      </c>
      <c r="C74" s="156"/>
      <c r="D74" s="157" t="s">
        <v>104</v>
      </c>
      <c r="E74" s="180"/>
      <c r="F74" s="76"/>
    </row>
    <row r="75" spans="1:6" ht="15" customHeight="1" x14ac:dyDescent="0.15">
      <c r="A75" s="102">
        <v>72</v>
      </c>
      <c r="B75" s="156" t="s">
        <v>171</v>
      </c>
      <c r="C75" s="156"/>
      <c r="D75" s="157" t="s">
        <v>173</v>
      </c>
      <c r="E75" s="180"/>
      <c r="F75" s="76"/>
    </row>
    <row r="76" spans="1:6" ht="15" customHeight="1" x14ac:dyDescent="0.15">
      <c r="A76" s="102">
        <v>73</v>
      </c>
      <c r="B76" s="156" t="s">
        <v>171</v>
      </c>
      <c r="C76" s="156"/>
      <c r="D76" s="157" t="s">
        <v>174</v>
      </c>
      <c r="E76" s="180"/>
      <c r="F76" s="76"/>
    </row>
    <row r="77" spans="1:6" ht="15" customHeight="1" x14ac:dyDescent="0.15">
      <c r="A77" s="102">
        <v>74</v>
      </c>
      <c r="B77" s="156" t="s">
        <v>171</v>
      </c>
      <c r="C77" s="156"/>
      <c r="D77" s="157" t="s">
        <v>198</v>
      </c>
      <c r="E77" s="180"/>
      <c r="F77" s="76"/>
    </row>
    <row r="78" spans="1:6" ht="15" customHeight="1" thickBot="1" x14ac:dyDescent="0.2">
      <c r="A78" s="106">
        <v>75</v>
      </c>
      <c r="B78" s="162" t="s">
        <v>193</v>
      </c>
      <c r="C78" s="162"/>
      <c r="D78" s="163" t="s">
        <v>62</v>
      </c>
      <c r="E78" s="184"/>
      <c r="F78" s="77"/>
    </row>
    <row r="79" spans="1:6" ht="15" customHeight="1" x14ac:dyDescent="0.15">
      <c r="A79" s="100">
        <v>76</v>
      </c>
      <c r="B79" s="154" t="s">
        <v>175</v>
      </c>
      <c r="C79" s="154" t="s">
        <v>166</v>
      </c>
      <c r="D79" s="155" t="s">
        <v>35</v>
      </c>
      <c r="E79" s="179"/>
      <c r="F79" s="101"/>
    </row>
    <row r="80" spans="1:6" ht="15" customHeight="1" x14ac:dyDescent="0.15">
      <c r="A80" s="102">
        <v>77</v>
      </c>
      <c r="B80" s="156" t="s">
        <v>175</v>
      </c>
      <c r="C80" s="158" t="s">
        <v>166</v>
      </c>
      <c r="D80" s="159" t="s">
        <v>36</v>
      </c>
      <c r="E80" s="181"/>
      <c r="F80" s="105"/>
    </row>
    <row r="81" spans="1:6" ht="15" customHeight="1" x14ac:dyDescent="0.15">
      <c r="A81" s="102">
        <v>78</v>
      </c>
      <c r="B81" s="156" t="s">
        <v>175</v>
      </c>
      <c r="C81" s="164" t="s">
        <v>167</v>
      </c>
      <c r="D81" s="165" t="s">
        <v>37</v>
      </c>
      <c r="E81" s="183"/>
      <c r="F81" s="166"/>
    </row>
    <row r="82" spans="1:6" ht="15" customHeight="1" x14ac:dyDescent="0.15">
      <c r="A82" s="102">
        <v>79</v>
      </c>
      <c r="B82" s="156" t="s">
        <v>175</v>
      </c>
      <c r="C82" s="164" t="s">
        <v>169</v>
      </c>
      <c r="D82" s="165" t="s">
        <v>39</v>
      </c>
      <c r="E82" s="183">
        <v>1000</v>
      </c>
      <c r="F82" s="166"/>
    </row>
    <row r="83" spans="1:6" ht="15" customHeight="1" x14ac:dyDescent="0.15">
      <c r="A83" s="102">
        <v>80</v>
      </c>
      <c r="B83" s="156" t="s">
        <v>175</v>
      </c>
      <c r="C83" s="154"/>
      <c r="D83" s="155" t="s">
        <v>75</v>
      </c>
      <c r="E83" s="179"/>
      <c r="F83" s="101"/>
    </row>
    <row r="84" spans="1:6" ht="15" customHeight="1" x14ac:dyDescent="0.15">
      <c r="A84" s="102">
        <v>81</v>
      </c>
      <c r="B84" s="156" t="s">
        <v>175</v>
      </c>
      <c r="C84" s="156"/>
      <c r="D84" s="157" t="s">
        <v>63</v>
      </c>
      <c r="E84" s="180"/>
      <c r="F84" s="76"/>
    </row>
    <row r="85" spans="1:6" ht="15" customHeight="1" x14ac:dyDescent="0.15">
      <c r="A85" s="102">
        <v>82</v>
      </c>
      <c r="B85" s="156" t="s">
        <v>175</v>
      </c>
      <c r="C85" s="156"/>
      <c r="D85" s="157" t="s">
        <v>71</v>
      </c>
      <c r="E85" s="180">
        <v>2000</v>
      </c>
      <c r="F85" s="76"/>
    </row>
    <row r="86" spans="1:6" ht="15" customHeight="1" x14ac:dyDescent="0.15">
      <c r="A86" s="102">
        <v>83</v>
      </c>
      <c r="B86" s="156" t="s">
        <v>175</v>
      </c>
      <c r="C86" s="156"/>
      <c r="D86" s="157" t="s">
        <v>67</v>
      </c>
      <c r="E86" s="180"/>
      <c r="F86" s="76"/>
    </row>
    <row r="87" spans="1:6" ht="15" customHeight="1" x14ac:dyDescent="0.15">
      <c r="A87" s="102">
        <v>84</v>
      </c>
      <c r="B87" s="156" t="s">
        <v>175</v>
      </c>
      <c r="C87" s="156"/>
      <c r="D87" s="157" t="s">
        <v>70</v>
      </c>
      <c r="E87" s="180"/>
      <c r="F87" s="76"/>
    </row>
    <row r="88" spans="1:6" ht="15" customHeight="1" x14ac:dyDescent="0.15">
      <c r="A88" s="102">
        <v>85</v>
      </c>
      <c r="B88" s="156" t="s">
        <v>175</v>
      </c>
      <c r="C88" s="156"/>
      <c r="D88" s="157" t="s">
        <v>65</v>
      </c>
      <c r="E88" s="180">
        <v>2150</v>
      </c>
      <c r="F88" s="76"/>
    </row>
    <row r="89" spans="1:6" ht="15" customHeight="1" x14ac:dyDescent="0.15">
      <c r="A89" s="102">
        <v>86</v>
      </c>
      <c r="B89" s="156" t="s">
        <v>175</v>
      </c>
      <c r="C89" s="156"/>
      <c r="D89" s="157" t="s">
        <v>73</v>
      </c>
      <c r="E89" s="180"/>
      <c r="F89" s="76"/>
    </row>
    <row r="90" spans="1:6" ht="15" customHeight="1" x14ac:dyDescent="0.15">
      <c r="A90" s="102">
        <v>87</v>
      </c>
      <c r="B90" s="156" t="s">
        <v>175</v>
      </c>
      <c r="C90" s="156"/>
      <c r="D90" s="157" t="s">
        <v>114</v>
      </c>
      <c r="E90" s="180"/>
      <c r="F90" s="76"/>
    </row>
    <row r="91" spans="1:6" ht="15" customHeight="1" x14ac:dyDescent="0.15">
      <c r="A91" s="102">
        <v>88</v>
      </c>
      <c r="B91" s="156" t="s">
        <v>175</v>
      </c>
      <c r="C91" s="156"/>
      <c r="D91" s="157" t="s">
        <v>176</v>
      </c>
      <c r="E91" s="180"/>
      <c r="F91" s="76"/>
    </row>
    <row r="92" spans="1:6" ht="15" customHeight="1" x14ac:dyDescent="0.15">
      <c r="A92" s="102">
        <v>89</v>
      </c>
      <c r="B92" s="156" t="s">
        <v>175</v>
      </c>
      <c r="C92" s="156"/>
      <c r="D92" s="157" t="s">
        <v>74</v>
      </c>
      <c r="E92" s="180"/>
      <c r="F92" s="76"/>
    </row>
    <row r="93" spans="1:6" ht="15" customHeight="1" x14ac:dyDescent="0.15">
      <c r="A93" s="102">
        <v>90</v>
      </c>
      <c r="B93" s="156" t="s">
        <v>175</v>
      </c>
      <c r="C93" s="156"/>
      <c r="D93" s="157" t="s">
        <v>69</v>
      </c>
      <c r="E93" s="180">
        <v>2580</v>
      </c>
      <c r="F93" s="76"/>
    </row>
    <row r="94" spans="1:6" ht="15" customHeight="1" x14ac:dyDescent="0.15">
      <c r="A94" s="102">
        <v>91</v>
      </c>
      <c r="B94" s="156" t="s">
        <v>175</v>
      </c>
      <c r="C94" s="156"/>
      <c r="D94" s="157" t="s">
        <v>66</v>
      </c>
      <c r="E94" s="180">
        <v>3050</v>
      </c>
      <c r="F94" s="76"/>
    </row>
    <row r="95" spans="1:6" ht="15" customHeight="1" x14ac:dyDescent="0.15">
      <c r="A95" s="102">
        <v>92</v>
      </c>
      <c r="B95" s="156" t="s">
        <v>175</v>
      </c>
      <c r="C95" s="156"/>
      <c r="D95" s="157" t="s">
        <v>64</v>
      </c>
      <c r="E95" s="180">
        <v>4000</v>
      </c>
      <c r="F95" s="76"/>
    </row>
    <row r="96" spans="1:6" ht="15" customHeight="1" x14ac:dyDescent="0.15">
      <c r="A96" s="102">
        <v>93</v>
      </c>
      <c r="B96" s="156" t="s">
        <v>175</v>
      </c>
      <c r="C96" s="156"/>
      <c r="D96" s="157" t="s">
        <v>72</v>
      </c>
      <c r="E96" s="180">
        <v>2400</v>
      </c>
      <c r="F96" s="76"/>
    </row>
    <row r="97" spans="1:6" ht="15" customHeight="1" x14ac:dyDescent="0.15">
      <c r="A97" s="102">
        <v>94</v>
      </c>
      <c r="B97" s="156" t="s">
        <v>175</v>
      </c>
      <c r="C97" s="156"/>
      <c r="D97" s="157" t="s">
        <v>115</v>
      </c>
      <c r="E97" s="180">
        <v>5000</v>
      </c>
      <c r="F97" s="76"/>
    </row>
    <row r="98" spans="1:6" ht="15" customHeight="1" x14ac:dyDescent="0.15">
      <c r="A98" s="102">
        <v>95</v>
      </c>
      <c r="B98" s="156" t="s">
        <v>175</v>
      </c>
      <c r="C98" s="156"/>
      <c r="D98" s="157" t="s">
        <v>194</v>
      </c>
      <c r="E98" s="180"/>
      <c r="F98" s="76"/>
    </row>
    <row r="99" spans="1:6" ht="15" customHeight="1" x14ac:dyDescent="0.15">
      <c r="A99" s="102">
        <v>96</v>
      </c>
      <c r="B99" s="156" t="s">
        <v>175</v>
      </c>
      <c r="C99" s="156"/>
      <c r="D99" s="157" t="s">
        <v>68</v>
      </c>
      <c r="E99" s="180">
        <v>3000</v>
      </c>
      <c r="F99" s="76"/>
    </row>
    <row r="100" spans="1:6" ht="15" customHeight="1" x14ac:dyDescent="0.15">
      <c r="A100" s="102">
        <v>97</v>
      </c>
      <c r="B100" s="156" t="s">
        <v>175</v>
      </c>
      <c r="C100" s="156"/>
      <c r="D100" s="157" t="s">
        <v>123</v>
      </c>
      <c r="E100" s="180">
        <v>4000</v>
      </c>
      <c r="F100" s="76"/>
    </row>
    <row r="101" spans="1:6" ht="15" customHeight="1" x14ac:dyDescent="0.15">
      <c r="A101" s="102">
        <v>98</v>
      </c>
      <c r="B101" s="156" t="s">
        <v>175</v>
      </c>
      <c r="C101" s="156"/>
      <c r="D101" s="157" t="s">
        <v>157</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t="s">
        <v>166</v>
      </c>
      <c r="D104" s="109" t="s">
        <v>189</v>
      </c>
      <c r="E104" s="185">
        <v>3600</v>
      </c>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239</v>
      </c>
      <c r="F120" s="175">
        <f>SUM(E4:E118)</f>
        <v>50080</v>
      </c>
    </row>
    <row r="121" spans="1:6" ht="15" customHeight="1" x14ac:dyDescent="0.15">
      <c r="D121" s="78"/>
      <c r="E121" s="37" t="s">
        <v>218</v>
      </c>
      <c r="F121" s="176">
        <f>SUMIF(F4:F118,"◎",E4:E118)</f>
        <v>11000</v>
      </c>
    </row>
    <row r="122" spans="1:6" ht="15" customHeight="1" thickBot="1" x14ac:dyDescent="0.2">
      <c r="D122" s="78"/>
      <c r="E122" s="80" t="s">
        <v>13</v>
      </c>
      <c r="F122" s="177">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7"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24" t="str">
        <f>'1-1'!H1:K1</f>
        <v>（学校番号：１１３）</v>
      </c>
      <c r="I1" s="524"/>
      <c r="J1" s="524"/>
      <c r="K1" s="524"/>
    </row>
    <row r="2" spans="1:11" s="1" customFormat="1" ht="18" customHeight="1" x14ac:dyDescent="0.15">
      <c r="H2" s="524" t="str">
        <f>'1-1'!H2:K2</f>
        <v>（財務会計コード番号：１０３８２）</v>
      </c>
      <c r="I2" s="524"/>
      <c r="J2" s="524"/>
      <c r="K2" s="524"/>
    </row>
    <row r="3" spans="1:11" s="1" customFormat="1" ht="18" customHeight="1" x14ac:dyDescent="0.15">
      <c r="K3" s="2"/>
    </row>
    <row r="4" spans="1:11" s="1" customFormat="1" ht="18" customHeight="1" x14ac:dyDescent="0.15">
      <c r="H4" s="525" t="s">
        <v>306</v>
      </c>
      <c r="I4" s="525"/>
      <c r="J4" s="525"/>
      <c r="K4" s="525"/>
    </row>
    <row r="5" spans="1:11" s="1" customFormat="1" ht="18" customHeight="1" x14ac:dyDescent="0.15">
      <c r="H5" s="526" t="s">
        <v>307</v>
      </c>
      <c r="I5" s="525"/>
      <c r="J5" s="525"/>
      <c r="K5" s="525"/>
    </row>
    <row r="6" spans="1:11" s="1" customFormat="1" ht="18" customHeight="1" x14ac:dyDescent="0.15">
      <c r="A6" s="3" t="s">
        <v>2</v>
      </c>
      <c r="H6" s="4"/>
      <c r="K6" s="11"/>
    </row>
    <row r="7" spans="1:11" s="1" customFormat="1" ht="18" customHeight="1" x14ac:dyDescent="0.15">
      <c r="A7" s="4"/>
      <c r="H7" s="525" t="str">
        <f>'1-1'!H7:K7</f>
        <v>府立吹田東高等学校　</v>
      </c>
      <c r="I7" s="525"/>
      <c r="J7" s="525"/>
      <c r="K7" s="525"/>
    </row>
    <row r="8" spans="1:11" s="1" customFormat="1" ht="18" customHeight="1" x14ac:dyDescent="0.15">
      <c r="A8" s="4"/>
      <c r="H8" s="525" t="str">
        <f>'1-1'!H8:K8</f>
        <v>校長　佐々木　啓　</v>
      </c>
      <c r="I8" s="525"/>
      <c r="J8" s="525"/>
      <c r="K8" s="525"/>
    </row>
    <row r="9" spans="1:11" s="1" customFormat="1" ht="42" customHeight="1" x14ac:dyDescent="0.15">
      <c r="A9" s="4"/>
      <c r="H9" s="2"/>
      <c r="K9" s="44"/>
    </row>
    <row r="10" spans="1:11" ht="24" customHeight="1" x14ac:dyDescent="0.15">
      <c r="A10" s="527" t="s">
        <v>224</v>
      </c>
      <c r="B10" s="527"/>
      <c r="C10" s="527"/>
      <c r="D10" s="527"/>
      <c r="E10" s="527"/>
      <c r="F10" s="527"/>
      <c r="G10" s="527"/>
      <c r="H10" s="527"/>
      <c r="I10" s="527"/>
      <c r="J10" s="527"/>
      <c r="K10" s="527"/>
    </row>
    <row r="11" spans="1:11" ht="24" customHeight="1" x14ac:dyDescent="0.15">
      <c r="A11" s="528"/>
      <c r="B11" s="528"/>
      <c r="C11" s="528"/>
      <c r="D11" s="528"/>
      <c r="E11" s="528"/>
      <c r="F11" s="528"/>
      <c r="G11" s="528"/>
      <c r="H11" s="528"/>
      <c r="I11" s="528"/>
      <c r="J11" s="528"/>
      <c r="K11" s="528"/>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3" t="s">
        <v>257</v>
      </c>
      <c r="B14" s="584"/>
      <c r="C14" s="585"/>
      <c r="D14" s="532">
        <f>K16+K23</f>
        <v>1345022</v>
      </c>
      <c r="E14" s="533"/>
      <c r="F14" s="534"/>
      <c r="G14" s="598"/>
      <c r="H14" s="599"/>
      <c r="I14" s="599"/>
      <c r="J14" s="599"/>
      <c r="K14" s="95">
        <f>'1-1'!K14</f>
        <v>0</v>
      </c>
    </row>
    <row r="15" spans="1:11" ht="39" customHeight="1" thickBot="1" x14ac:dyDescent="0.2">
      <c r="A15" s="19"/>
      <c r="B15" s="18" t="s">
        <v>8</v>
      </c>
      <c r="C15" s="17" t="s">
        <v>9</v>
      </c>
      <c r="D15" s="16" t="s">
        <v>108</v>
      </c>
      <c r="E15" s="16" t="s">
        <v>107</v>
      </c>
      <c r="F15" s="17" t="s">
        <v>10</v>
      </c>
      <c r="G15" s="17" t="s">
        <v>11</v>
      </c>
      <c r="H15" s="441" t="s">
        <v>205</v>
      </c>
      <c r="I15" s="16" t="s">
        <v>12</v>
      </c>
      <c r="J15" s="440" t="s">
        <v>209</v>
      </c>
      <c r="K15" s="22" t="s">
        <v>15</v>
      </c>
    </row>
    <row r="16" spans="1:11" ht="39" customHeight="1" thickTop="1" x14ac:dyDescent="0.15">
      <c r="A16" s="29" t="s">
        <v>262</v>
      </c>
      <c r="B16" s="217">
        <f>'随時②-1'!B20</f>
        <v>30000</v>
      </c>
      <c r="C16" s="218">
        <f>'随時②-1'!C20</f>
        <v>0</v>
      </c>
      <c r="D16" s="218">
        <f>'随時②-1'!D20</f>
        <v>425120</v>
      </c>
      <c r="E16" s="218">
        <f>'随時②-1'!E20</f>
        <v>0</v>
      </c>
      <c r="F16" s="218">
        <f>'随時②-1'!F20</f>
        <v>51000</v>
      </c>
      <c r="G16" s="218">
        <f>'随時②-1'!G20</f>
        <v>443800</v>
      </c>
      <c r="H16" s="218">
        <f>'随時②-1'!H20</f>
        <v>0</v>
      </c>
      <c r="I16" s="218">
        <f>'随時②-1'!I20</f>
        <v>0</v>
      </c>
      <c r="J16" s="219">
        <f>'随時②-1'!J20</f>
        <v>50080</v>
      </c>
      <c r="K16" s="426">
        <f t="shared" ref="K16:K26" si="0">SUM(B16:J16)</f>
        <v>1000000</v>
      </c>
    </row>
    <row r="17" spans="1:11" ht="39" customHeight="1" x14ac:dyDescent="0.15">
      <c r="A17" s="29" t="s">
        <v>213</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26">
        <f t="shared" si="0"/>
        <v>11000</v>
      </c>
    </row>
    <row r="18" spans="1:11" ht="51.95" customHeight="1" thickBot="1" x14ac:dyDescent="0.2">
      <c r="A18" s="29" t="s">
        <v>263</v>
      </c>
      <c r="B18" s="217">
        <f>B16-B17</f>
        <v>30000</v>
      </c>
      <c r="C18" s="218">
        <f>C16-C17</f>
        <v>0</v>
      </c>
      <c r="D18" s="218">
        <f t="shared" ref="D18:J18" si="1">D16-D17</f>
        <v>425120</v>
      </c>
      <c r="E18" s="218">
        <f t="shared" si="1"/>
        <v>0</v>
      </c>
      <c r="F18" s="218">
        <f t="shared" si="1"/>
        <v>51000</v>
      </c>
      <c r="G18" s="218">
        <f t="shared" si="1"/>
        <v>443800</v>
      </c>
      <c r="H18" s="218">
        <f t="shared" si="1"/>
        <v>0</v>
      </c>
      <c r="I18" s="218">
        <f t="shared" si="1"/>
        <v>0</v>
      </c>
      <c r="J18" s="218">
        <f t="shared" si="1"/>
        <v>39080</v>
      </c>
      <c r="K18" s="426">
        <f t="shared" si="0"/>
        <v>989000</v>
      </c>
    </row>
    <row r="19" spans="1:11" ht="39" customHeight="1" thickBot="1" x14ac:dyDescent="0.2">
      <c r="A19" s="31" t="s">
        <v>214</v>
      </c>
      <c r="B19" s="434">
        <f>'2-2'!K142</f>
        <v>30000</v>
      </c>
      <c r="C19" s="435">
        <f>'2-2'!K143</f>
        <v>0</v>
      </c>
      <c r="D19" s="435">
        <f>'2-2'!K144</f>
        <v>312332</v>
      </c>
      <c r="E19" s="435">
        <f>'2-2'!K145</f>
        <v>0</v>
      </c>
      <c r="F19" s="435">
        <f>'2-2'!K146</f>
        <v>51000</v>
      </c>
      <c r="G19" s="435">
        <f>'2-2'!K147</f>
        <v>411565</v>
      </c>
      <c r="H19" s="435">
        <f>'2-2'!K148</f>
        <v>0</v>
      </c>
      <c r="I19" s="435">
        <f>'2-2'!K149</f>
        <v>0</v>
      </c>
      <c r="J19" s="439">
        <f>'2-2'!K150</f>
        <v>50080</v>
      </c>
      <c r="K19" s="436">
        <f t="shared" si="0"/>
        <v>854977</v>
      </c>
    </row>
    <row r="20" spans="1:11" ht="39" customHeight="1" x14ac:dyDescent="0.15">
      <c r="A20" s="38" t="s">
        <v>215</v>
      </c>
      <c r="B20" s="430">
        <f>'2-2'!L142</f>
        <v>0</v>
      </c>
      <c r="C20" s="431">
        <f>'2-2'!L143</f>
        <v>0</v>
      </c>
      <c r="D20" s="431">
        <f>'2-2'!L144</f>
        <v>0</v>
      </c>
      <c r="E20" s="431">
        <f>'2-2'!L145</f>
        <v>0</v>
      </c>
      <c r="F20" s="431">
        <f>'2-2'!L146</f>
        <v>0</v>
      </c>
      <c r="G20" s="431">
        <f>'2-2'!L147</f>
        <v>0</v>
      </c>
      <c r="H20" s="431">
        <f>'2-2'!L148</f>
        <v>0</v>
      </c>
      <c r="I20" s="431">
        <f>'2-2'!L149</f>
        <v>0</v>
      </c>
      <c r="J20" s="431">
        <f>'2-2'!L150</f>
        <v>11000</v>
      </c>
      <c r="K20" s="433">
        <f t="shared" si="0"/>
        <v>11000</v>
      </c>
    </row>
    <row r="21" spans="1:11" ht="39" customHeight="1" thickBot="1" x14ac:dyDescent="0.2">
      <c r="A21" s="479" t="s">
        <v>216</v>
      </c>
      <c r="B21" s="427">
        <f>B19-B20</f>
        <v>30000</v>
      </c>
      <c r="C21" s="315">
        <f>C19-C20</f>
        <v>0</v>
      </c>
      <c r="D21" s="315">
        <f t="shared" ref="D21:J21" si="2">D19-D20</f>
        <v>312332</v>
      </c>
      <c r="E21" s="315">
        <f t="shared" si="2"/>
        <v>0</v>
      </c>
      <c r="F21" s="315">
        <f t="shared" si="2"/>
        <v>51000</v>
      </c>
      <c r="G21" s="315">
        <f t="shared" si="2"/>
        <v>411565</v>
      </c>
      <c r="H21" s="315">
        <f t="shared" si="2"/>
        <v>0</v>
      </c>
      <c r="I21" s="315">
        <f t="shared" si="2"/>
        <v>0</v>
      </c>
      <c r="J21" s="315">
        <f t="shared" si="2"/>
        <v>39080</v>
      </c>
      <c r="K21" s="429">
        <f t="shared" si="0"/>
        <v>843977</v>
      </c>
    </row>
    <row r="22" spans="1:11" ht="39" customHeight="1" thickBot="1" x14ac:dyDescent="0.2">
      <c r="A22" s="477" t="s">
        <v>264</v>
      </c>
      <c r="B22" s="434">
        <f>B18-B21</f>
        <v>0</v>
      </c>
      <c r="C22" s="434">
        <f>C18-C21</f>
        <v>0</v>
      </c>
      <c r="D22" s="434">
        <f>D18-D21</f>
        <v>112788</v>
      </c>
      <c r="E22" s="434">
        <f t="shared" ref="E22:J22" si="3">E18-E21</f>
        <v>0</v>
      </c>
      <c r="F22" s="434">
        <f t="shared" si="3"/>
        <v>0</v>
      </c>
      <c r="G22" s="434">
        <f t="shared" si="3"/>
        <v>32235</v>
      </c>
      <c r="H22" s="434">
        <f t="shared" si="3"/>
        <v>0</v>
      </c>
      <c r="I22" s="434">
        <f t="shared" si="3"/>
        <v>0</v>
      </c>
      <c r="J22" s="434">
        <f t="shared" si="3"/>
        <v>0</v>
      </c>
      <c r="K22" s="436">
        <f t="shared" si="0"/>
        <v>145023</v>
      </c>
    </row>
    <row r="23" spans="1:11" ht="39" customHeight="1" x14ac:dyDescent="0.15">
      <c r="A23" s="29" t="s">
        <v>245</v>
      </c>
      <c r="B23" s="218">
        <f>'2-4'!G107</f>
        <v>60000</v>
      </c>
      <c r="C23" s="218">
        <f>'2-4'!G108</f>
        <v>0</v>
      </c>
      <c r="D23" s="218">
        <f>'2-4'!G109</f>
        <v>285022</v>
      </c>
      <c r="E23" s="218">
        <f>'2-4'!G110</f>
        <v>0</v>
      </c>
      <c r="F23" s="218">
        <f>'2-4'!G111</f>
        <v>0</v>
      </c>
      <c r="G23" s="218">
        <f>'2-4'!G112</f>
        <v>0</v>
      </c>
      <c r="H23" s="218">
        <f>'2-4'!G113</f>
        <v>0</v>
      </c>
      <c r="I23" s="218">
        <f>'2-4'!G114</f>
        <v>0</v>
      </c>
      <c r="J23" s="218">
        <f>'2-4'!G115</f>
        <v>0</v>
      </c>
      <c r="K23" s="426">
        <f t="shared" si="0"/>
        <v>345022</v>
      </c>
    </row>
    <row r="24" spans="1:11" ht="39" customHeight="1" thickBot="1" x14ac:dyDescent="0.2">
      <c r="A24" s="33" t="s">
        <v>219</v>
      </c>
      <c r="B24" s="473">
        <f>'2-4'!H107</f>
        <v>0</v>
      </c>
      <c r="C24" s="473">
        <f>'2-4'!H108</f>
        <v>0</v>
      </c>
      <c r="D24" s="473">
        <f>'2-4'!H109</f>
        <v>0</v>
      </c>
      <c r="E24" s="473">
        <f>'2-4'!H110</f>
        <v>0</v>
      </c>
      <c r="F24" s="473">
        <f>'2-4'!H111</f>
        <v>0</v>
      </c>
      <c r="G24" s="473">
        <f>'2-4'!H112</f>
        <v>0</v>
      </c>
      <c r="H24" s="473">
        <f>'2-4'!H113</f>
        <v>0</v>
      </c>
      <c r="I24" s="473">
        <f>'2-4'!H114</f>
        <v>0</v>
      </c>
      <c r="J24" s="473">
        <f>'2-4'!H115</f>
        <v>0</v>
      </c>
      <c r="K24" s="433">
        <f t="shared" si="0"/>
        <v>0</v>
      </c>
    </row>
    <row r="25" spans="1:11" ht="39" customHeight="1" thickBot="1" x14ac:dyDescent="0.2">
      <c r="A25" s="477" t="s">
        <v>265</v>
      </c>
      <c r="B25" s="434">
        <f>B23-B24-B22</f>
        <v>60000</v>
      </c>
      <c r="C25" s="434">
        <f t="shared" ref="C25:J25" si="4">C23-C24-C22</f>
        <v>0</v>
      </c>
      <c r="D25" s="434">
        <f t="shared" si="4"/>
        <v>172234</v>
      </c>
      <c r="E25" s="434">
        <f t="shared" si="4"/>
        <v>0</v>
      </c>
      <c r="F25" s="434">
        <f t="shared" si="4"/>
        <v>0</v>
      </c>
      <c r="G25" s="434">
        <f t="shared" si="4"/>
        <v>-32235</v>
      </c>
      <c r="H25" s="434">
        <f t="shared" si="4"/>
        <v>0</v>
      </c>
      <c r="I25" s="434">
        <f t="shared" si="4"/>
        <v>0</v>
      </c>
      <c r="J25" s="434">
        <f t="shared" si="4"/>
        <v>0</v>
      </c>
      <c r="K25" s="436">
        <f t="shared" si="0"/>
        <v>199999</v>
      </c>
    </row>
    <row r="26" spans="1:11" ht="39" customHeight="1" thickBot="1" x14ac:dyDescent="0.2">
      <c r="A26" s="474" t="s">
        <v>266</v>
      </c>
      <c r="B26" s="475">
        <f>B19+B23</f>
        <v>90000</v>
      </c>
      <c r="C26" s="475">
        <f t="shared" ref="C26:J26" si="5">C19+C23</f>
        <v>0</v>
      </c>
      <c r="D26" s="475">
        <f t="shared" si="5"/>
        <v>597354</v>
      </c>
      <c r="E26" s="475">
        <f t="shared" si="5"/>
        <v>0</v>
      </c>
      <c r="F26" s="475">
        <f t="shared" si="5"/>
        <v>51000</v>
      </c>
      <c r="G26" s="475">
        <f t="shared" si="5"/>
        <v>411565</v>
      </c>
      <c r="H26" s="475">
        <f t="shared" si="5"/>
        <v>0</v>
      </c>
      <c r="I26" s="475">
        <f t="shared" si="5"/>
        <v>0</v>
      </c>
      <c r="J26" s="475">
        <f t="shared" si="5"/>
        <v>50080</v>
      </c>
      <c r="K26" s="476">
        <f t="shared" si="0"/>
        <v>1199999</v>
      </c>
    </row>
    <row r="27" spans="1:11" ht="39" customHeight="1" thickBot="1" x14ac:dyDescent="0.2">
      <c r="A27" s="31" t="s">
        <v>96</v>
      </c>
      <c r="B27" s="581" t="s">
        <v>308</v>
      </c>
      <c r="C27" s="581"/>
      <c r="D27" s="581"/>
      <c r="E27" s="581"/>
      <c r="F27" s="581"/>
      <c r="G27" s="581"/>
      <c r="H27" s="581"/>
      <c r="I27" s="581"/>
      <c r="J27" s="581"/>
      <c r="K27" s="582"/>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76"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07" t="s">
        <v>127</v>
      </c>
      <c r="G2" s="608"/>
      <c r="H2" s="608"/>
      <c r="I2" s="608"/>
      <c r="J2" s="608"/>
      <c r="K2" s="552" t="s">
        <v>103</v>
      </c>
      <c r="L2" s="550"/>
      <c r="M2" s="550"/>
      <c r="N2" s="550"/>
      <c r="O2" s="551"/>
      <c r="P2" s="13"/>
    </row>
    <row r="3" spans="1:23" ht="24" customHeight="1" x14ac:dyDescent="0.15">
      <c r="A3" s="415" t="s">
        <v>125</v>
      </c>
      <c r="B3" s="293" t="s">
        <v>126</v>
      </c>
      <c r="C3" s="57" t="s">
        <v>128</v>
      </c>
      <c r="D3" s="94" t="s">
        <v>130</v>
      </c>
      <c r="E3" s="94" t="s">
        <v>0</v>
      </c>
      <c r="F3" s="94" t="s">
        <v>158</v>
      </c>
      <c r="G3" s="94" t="s">
        <v>90</v>
      </c>
      <c r="H3" s="465" t="s">
        <v>202</v>
      </c>
      <c r="I3" s="94" t="s">
        <v>91</v>
      </c>
      <c r="J3" s="94" t="s">
        <v>92</v>
      </c>
      <c r="K3" s="376" t="s">
        <v>160</v>
      </c>
      <c r="L3" s="377" t="s">
        <v>90</v>
      </c>
      <c r="M3" s="466" t="s">
        <v>202</v>
      </c>
      <c r="N3" s="377" t="s">
        <v>91</v>
      </c>
      <c r="O3" s="378" t="s">
        <v>92</v>
      </c>
      <c r="P3" s="221" t="s">
        <v>100</v>
      </c>
      <c r="Q3" s="289" t="s">
        <v>97</v>
      </c>
      <c r="R3" s="60" t="s">
        <v>132</v>
      </c>
      <c r="S3" s="59" t="s">
        <v>133</v>
      </c>
      <c r="T3" s="59" t="s">
        <v>134</v>
      </c>
      <c r="U3" s="59" t="s">
        <v>135</v>
      </c>
    </row>
    <row r="4" spans="1:23" ht="13.5" customHeight="1" x14ac:dyDescent="0.15">
      <c r="A4" s="294">
        <f>'1-2'!A4</f>
        <v>0</v>
      </c>
      <c r="B4" s="295">
        <f>'1-2'!B4</f>
        <v>0</v>
      </c>
      <c r="C4" s="468">
        <f>'1-2'!C4</f>
        <v>0</v>
      </c>
      <c r="D4" s="237">
        <v>1</v>
      </c>
      <c r="E4" s="296" t="str">
        <f>IF($R4=1,"",VLOOKUP($D4,'1-2'!$D$4:$L$103,2))</f>
        <v>負担金、補助及び交付金</v>
      </c>
      <c r="F4" s="296" t="str">
        <f>IF($R4=1,"取消し",VLOOKUP($D4,'1-2'!$D$4:$L$103,3))</f>
        <v>各種団体負担金（会費）</v>
      </c>
      <c r="G4" s="297">
        <f>IF($R4=1,,VLOOKUP($D4,'1-2'!$D$4:$L$103,4))</f>
        <v>50080</v>
      </c>
      <c r="H4" s="298">
        <f>IF($R4=1,,VLOOKUP($D4,'1-2'!$D$4:$L$103,5))</f>
        <v>1</v>
      </c>
      <c r="I4" s="298">
        <f>IF($R4=1,,VLOOKUP($D4,'1-2'!$D$4:$L$103,6))</f>
        <v>1</v>
      </c>
      <c r="J4" s="299">
        <f>IF($R4=1,,VLOOKUP($D4,'1-2'!$D$4:$L$103,7))</f>
        <v>50080</v>
      </c>
      <c r="K4" s="300" t="str">
        <f t="shared" ref="K4:N5" si="0">F4</f>
        <v>各種団体負担金（会費）</v>
      </c>
      <c r="L4" s="301">
        <f t="shared" si="0"/>
        <v>50080</v>
      </c>
      <c r="M4" s="302">
        <f t="shared" si="0"/>
        <v>1</v>
      </c>
      <c r="N4" s="302">
        <f t="shared" si="0"/>
        <v>1</v>
      </c>
      <c r="O4" s="303">
        <f>L4*M4*N4</f>
        <v>50080</v>
      </c>
      <c r="P4" s="304">
        <f>IF($R4=1,"",VLOOKUP($D4,'1-2'!$D$4:$L$103,8))</f>
        <v>0</v>
      </c>
      <c r="Q4" s="305" t="s">
        <v>184</v>
      </c>
      <c r="R4" s="24">
        <f>IF(ISNA(MATCH($D4,'随時②-2'!$D$4:$D$18,0)),0,1)</f>
        <v>0</v>
      </c>
      <c r="S4" s="61" t="str">
        <f t="shared" ref="S4:S67" si="1">IF(P4="◎",J4,"")</f>
        <v/>
      </c>
      <c r="T4" s="61" t="str">
        <f>IF(P4="◎",O4,"")</f>
        <v/>
      </c>
      <c r="U4" s="5">
        <f>IF($E4=0,"",VLOOKUP($E4,$V$5:$X$13,2))</f>
        <v>9</v>
      </c>
    </row>
    <row r="5" spans="1:23" ht="13.5" customHeight="1" x14ac:dyDescent="0.15">
      <c r="A5" s="306">
        <f>'1-2'!A5</f>
        <v>1</v>
      </c>
      <c r="B5" s="307" t="str">
        <f>'1-2'!B5</f>
        <v>1-（3）</v>
      </c>
      <c r="C5" s="469" t="str">
        <f>'1-2'!C5</f>
        <v>授業改善</v>
      </c>
      <c r="D5" s="248">
        <v>2</v>
      </c>
      <c r="E5" s="308" t="str">
        <f>IF($R5=1,"",VLOOKUP($D5,'1-2'!$D$4:$L$103,2))</f>
        <v>委託料</v>
      </c>
      <c r="F5" s="309" t="str">
        <f>IF($R5=1,"取消し",VLOOKUP($D5,'1-2'!$D$4:$L$103,3))</f>
        <v>改善効果測定の授業アンケート実施経費</v>
      </c>
      <c r="G5" s="218">
        <f>IF($R5=1,,VLOOKUP($D5,'1-2'!$D$4:$L$103,4))</f>
        <v>55000</v>
      </c>
      <c r="H5" s="310">
        <f>IF($R5=1,,VLOOKUP($D5,'1-2'!$D$4:$L$103,5))</f>
        <v>1</v>
      </c>
      <c r="I5" s="310">
        <f>IF($R5=1,,VLOOKUP($D5,'1-2'!$D$4:$L$103,6))</f>
        <v>1</v>
      </c>
      <c r="J5" s="311">
        <f>IF($R5=1,,VLOOKUP($D5,'1-2'!$D$4:$L$103,7))</f>
        <v>55000</v>
      </c>
      <c r="K5" s="312" t="str">
        <f>F5</f>
        <v>改善効果測定の授業アンケート実施経費</v>
      </c>
      <c r="L5" s="313">
        <v>41965</v>
      </c>
      <c r="M5" s="314">
        <f t="shared" si="0"/>
        <v>1</v>
      </c>
      <c r="N5" s="314">
        <f t="shared" si="0"/>
        <v>1</v>
      </c>
      <c r="O5" s="303">
        <f t="shared" ref="O5:O68" si="2">L5*M5*N5</f>
        <v>41965</v>
      </c>
      <c r="P5" s="304">
        <f>IF($R5=1,"",VLOOKUP($D5,'1-2'!$D$4:$L$103,8))</f>
        <v>0</v>
      </c>
      <c r="Q5" s="305">
        <f>IF($R5=1,"",VLOOKUP($D5,'1-2'!$D$4:$L$103,9))</f>
        <v>0</v>
      </c>
      <c r="R5" s="24">
        <f>IF(ISNA(MATCH($D5,'随時②-2'!$D$4:$D$18,0)),0,1)</f>
        <v>0</v>
      </c>
      <c r="S5" s="61" t="str">
        <f t="shared" si="1"/>
        <v/>
      </c>
      <c r="T5" s="61" t="str">
        <f t="shared" ref="T5:T68" si="3">IF(P5="◎",O5,"")</f>
        <v/>
      </c>
      <c r="U5" s="5">
        <f t="shared" ref="U5:U68" si="4">IF($E5=0,"",VLOOKUP($E5,$V$5:$X$13,2))</f>
        <v>6</v>
      </c>
      <c r="V5" s="5" t="s">
        <v>136</v>
      </c>
      <c r="W5" s="5">
        <v>6</v>
      </c>
    </row>
    <row r="6" spans="1:23" ht="13.5" customHeight="1" x14ac:dyDescent="0.15">
      <c r="A6" s="306">
        <f>'1-2'!A6</f>
        <v>3</v>
      </c>
      <c r="B6" s="307" t="str">
        <f>'1-2'!B6</f>
        <v>3-（5）</v>
      </c>
      <c r="C6" s="469" t="str">
        <f>'1-2'!C6</f>
        <v>部活動の活性化</v>
      </c>
      <c r="D6" s="248">
        <v>3</v>
      </c>
      <c r="E6" s="308" t="str">
        <f>IF($R6=1,"",VLOOKUP($D6,'1-2'!$D$4:$L$103,2))</f>
        <v>消耗需用費</v>
      </c>
      <c r="F6" s="309" t="str">
        <f>IF($R6=1,"取消し",VLOOKUP($D6,'1-2'!$D$4:$L$103,3))</f>
        <v>体育館用送排風機</v>
      </c>
      <c r="G6" s="218">
        <f>IF($R6=1,,VLOOKUP($D6,'1-2'!$D$4:$L$103,4))</f>
        <v>40000</v>
      </c>
      <c r="H6" s="310">
        <f>IF($R6=1,,VLOOKUP($D6,'1-2'!$D$4:$L$103,5))</f>
        <v>2</v>
      </c>
      <c r="I6" s="310">
        <f>IF($R6=1,,VLOOKUP($D6,'1-2'!$D$4:$L$103,6))</f>
        <v>1</v>
      </c>
      <c r="J6" s="311">
        <f>IF($R6=1,,VLOOKUP($D6,'1-2'!$D$4:$L$103,7))</f>
        <v>80000</v>
      </c>
      <c r="K6" s="312" t="str">
        <f t="shared" ref="K6:K69" si="5">F6</f>
        <v>体育館用送排風機</v>
      </c>
      <c r="L6" s="313">
        <v>38610</v>
      </c>
      <c r="M6" s="314">
        <f t="shared" ref="M6:N10" si="6">H6</f>
        <v>2</v>
      </c>
      <c r="N6" s="314">
        <f t="shared" si="6"/>
        <v>1</v>
      </c>
      <c r="O6" s="303">
        <f t="shared" si="2"/>
        <v>77220</v>
      </c>
      <c r="P6" s="304">
        <f>IF($R6=1,"",VLOOKUP($D6,'1-2'!$D$4:$L$103,8))</f>
        <v>0</v>
      </c>
      <c r="Q6" s="305">
        <f>IF($R6=1,"",VLOOKUP($D6,'1-2'!$D$4:$L$103,9))</f>
        <v>0</v>
      </c>
      <c r="R6" s="24">
        <f>IF(ISNA(MATCH($D6,'随時②-2'!$D$4:$D$18,0)),0,1)</f>
        <v>0</v>
      </c>
      <c r="S6" s="61" t="str">
        <f t="shared" si="1"/>
        <v/>
      </c>
      <c r="T6" s="61" t="str">
        <f t="shared" si="3"/>
        <v/>
      </c>
      <c r="U6" s="5">
        <f t="shared" si="4"/>
        <v>7</v>
      </c>
      <c r="V6" s="5" t="s">
        <v>137</v>
      </c>
      <c r="W6" s="5">
        <v>4</v>
      </c>
    </row>
    <row r="7" spans="1:23" ht="13.5" customHeight="1" x14ac:dyDescent="0.15">
      <c r="A7" s="306">
        <f>'1-2'!A7</f>
        <v>4</v>
      </c>
      <c r="B7" s="307" t="str">
        <f>'1-2'!B7</f>
        <v>4-（1）（2）</v>
      </c>
      <c r="C7" s="469" t="str">
        <f>'1-2'!C7</f>
        <v>開かれた学校づくり</v>
      </c>
      <c r="D7" s="248">
        <v>4</v>
      </c>
      <c r="E7" s="308" t="str">
        <f>IF($R7=1,"",VLOOKUP($D7,'1-2'!$D$4:$L$103,2))</f>
        <v>役務費</v>
      </c>
      <c r="F7" s="309" t="str">
        <f>IF($R7=1,"取消し",VLOOKUP($D7,'1-2'!$D$4:$L$103,3))</f>
        <v>学校説明会・ｵｰﾌﾟﾝｽｸｰﾙ資料等送付</v>
      </c>
      <c r="G7" s="218">
        <f>IF($R7=1,,VLOOKUP($D7,'1-2'!$D$4:$L$103,4))</f>
        <v>120</v>
      </c>
      <c r="H7" s="310">
        <f>IF($R7=1,,VLOOKUP($D7,'1-2'!$D$4:$L$103,5))</f>
        <v>350</v>
      </c>
      <c r="I7" s="310">
        <f>IF($R7=1,,VLOOKUP($D7,'1-2'!$D$4:$L$103,6))</f>
        <v>1</v>
      </c>
      <c r="J7" s="311">
        <f>IF($R7=1,,VLOOKUP($D7,'1-2'!$D$4:$L$103,7))</f>
        <v>42000</v>
      </c>
      <c r="K7" s="312" t="str">
        <f t="shared" si="5"/>
        <v>学校説明会・ｵｰﾌﾟﾝｽｸｰﾙ資料等送付</v>
      </c>
      <c r="L7" s="313">
        <v>42000</v>
      </c>
      <c r="M7" s="314">
        <v>1</v>
      </c>
      <c r="N7" s="314">
        <f t="shared" si="6"/>
        <v>1</v>
      </c>
      <c r="O7" s="303">
        <f t="shared" si="2"/>
        <v>42000</v>
      </c>
      <c r="P7" s="304">
        <f>IF($R7=1,"",VLOOKUP($D7,'1-2'!$D$4:$L$103,8))</f>
        <v>0</v>
      </c>
      <c r="Q7" s="305">
        <f>IF($R7=1,"",VLOOKUP($D7,'1-2'!$D$4:$L$103,9))</f>
        <v>0</v>
      </c>
      <c r="R7" s="24">
        <f>IF(ISNA(MATCH($D7,'随時②-2'!$D$4:$D$18,0)),0,1)</f>
        <v>0</v>
      </c>
      <c r="S7" s="61" t="str">
        <f t="shared" si="1"/>
        <v/>
      </c>
      <c r="T7" s="61" t="str">
        <f t="shared" si="3"/>
        <v/>
      </c>
      <c r="U7" s="5">
        <f t="shared" si="4"/>
        <v>5</v>
      </c>
      <c r="V7" s="5" t="s">
        <v>138</v>
      </c>
      <c r="W7" s="5">
        <v>7</v>
      </c>
    </row>
    <row r="8" spans="1:23" ht="13.5" customHeight="1" x14ac:dyDescent="0.15">
      <c r="A8" s="306">
        <f>'1-2'!A8</f>
        <v>4</v>
      </c>
      <c r="B8" s="307" t="str">
        <f>'1-2'!B8</f>
        <v>4-（1）</v>
      </c>
      <c r="C8" s="469" t="str">
        <f>'1-2'!C8</f>
        <v>開かれた学校づくり</v>
      </c>
      <c r="D8" s="257">
        <v>5</v>
      </c>
      <c r="E8" s="308" t="str">
        <f>IF($R8=1,"",VLOOKUP($D8,'1-2'!$D$4:$L$103,2))</f>
        <v>役務費</v>
      </c>
      <c r="F8" s="309" t="str">
        <f>IF($R8=1,"取消し",VLOOKUP($D8,'1-2'!$D$4:$L$103,3))</f>
        <v>オープンスクール参加者保険料</v>
      </c>
      <c r="G8" s="218">
        <f>IF($R8=1,,VLOOKUP($D8,'1-2'!$D$4:$L$103,4))</f>
        <v>9000</v>
      </c>
      <c r="H8" s="310">
        <f>IF($R8=1,,VLOOKUP($D8,'1-2'!$D$4:$L$103,5))</f>
        <v>1</v>
      </c>
      <c r="I8" s="310">
        <f>IF($R8=1,,VLOOKUP($D8,'1-2'!$D$4:$L$103,6))</f>
        <v>1</v>
      </c>
      <c r="J8" s="311">
        <f>IF($R8=1,,VLOOKUP($D8,'1-2'!$D$4:$L$103,7))</f>
        <v>9000</v>
      </c>
      <c r="K8" s="312" t="str">
        <f t="shared" si="5"/>
        <v>オープンスクール参加者保険料</v>
      </c>
      <c r="L8" s="313">
        <f>G8</f>
        <v>9000</v>
      </c>
      <c r="M8" s="314">
        <f t="shared" si="6"/>
        <v>1</v>
      </c>
      <c r="N8" s="314">
        <f t="shared" si="6"/>
        <v>1</v>
      </c>
      <c r="O8" s="303">
        <f t="shared" si="2"/>
        <v>9000</v>
      </c>
      <c r="P8" s="304">
        <f>IF($R8=1,"",VLOOKUP($D8,'1-2'!$D$4:$L$103,8))</f>
        <v>0</v>
      </c>
      <c r="Q8" s="305">
        <f>IF($R8=1,"",VLOOKUP($D8,'1-2'!$D$4:$L$103,9))</f>
        <v>0</v>
      </c>
      <c r="R8" s="24">
        <f>IF(ISNA(MATCH($D8,'随時②-2'!$D$4:$D$18,0)),0,1)</f>
        <v>0</v>
      </c>
      <c r="S8" s="61" t="str">
        <f t="shared" si="1"/>
        <v/>
      </c>
      <c r="T8" s="61" t="str">
        <f t="shared" si="3"/>
        <v/>
      </c>
      <c r="U8" s="5">
        <f t="shared" si="4"/>
        <v>5</v>
      </c>
      <c r="V8" s="5" t="s">
        <v>139</v>
      </c>
      <c r="W8" s="5">
        <v>3</v>
      </c>
    </row>
    <row r="9" spans="1:23" ht="13.5" customHeight="1" x14ac:dyDescent="0.15">
      <c r="A9" s="306">
        <f>'1-2'!A9</f>
        <v>4</v>
      </c>
      <c r="B9" s="307" t="str">
        <f>'1-2'!B9</f>
        <v>4-（1）（2）</v>
      </c>
      <c r="C9" s="469" t="str">
        <f>'1-2'!C9</f>
        <v>開かれた学校づくり</v>
      </c>
      <c r="D9" s="248">
        <v>6</v>
      </c>
      <c r="E9" s="308" t="str">
        <f>IF($R9=1,"",VLOOKUP($D9,'1-2'!$D$4:$L$103,2))</f>
        <v>委託料</v>
      </c>
      <c r="F9" s="309" t="str">
        <f>IF($R9=1,"取消し",VLOOKUP($D9,'1-2'!$D$4:$L$103,3))</f>
        <v>学校案内デザイン・制作</v>
      </c>
      <c r="G9" s="218">
        <f>IF($R9=1,,VLOOKUP($D9,'1-2'!$D$4:$L$103,4))</f>
        <v>388800</v>
      </c>
      <c r="H9" s="310">
        <f>IF($R9=1,,VLOOKUP($D9,'1-2'!$D$4:$L$103,5))</f>
        <v>1</v>
      </c>
      <c r="I9" s="310">
        <f>IF($R9=1,,VLOOKUP($D9,'1-2'!$D$4:$L$103,6))</f>
        <v>1</v>
      </c>
      <c r="J9" s="311">
        <f>IF($R9=1,,VLOOKUP($D9,'1-2'!$D$4:$L$103,7))</f>
        <v>388800</v>
      </c>
      <c r="K9" s="312" t="str">
        <f t="shared" si="5"/>
        <v>学校案内デザイン・制作</v>
      </c>
      <c r="L9" s="313">
        <v>369600</v>
      </c>
      <c r="M9" s="314">
        <f t="shared" si="6"/>
        <v>1</v>
      </c>
      <c r="N9" s="314">
        <f t="shared" si="6"/>
        <v>1</v>
      </c>
      <c r="O9" s="303">
        <f t="shared" si="2"/>
        <v>369600</v>
      </c>
      <c r="P9" s="304">
        <f>IF($R9=1,"",VLOOKUP($D9,'1-2'!$D$4:$L$103,8))</f>
        <v>0</v>
      </c>
      <c r="Q9" s="305" t="str">
        <f>IF($R9=1,"",VLOOKUP($D9,'1-2'!$D$4:$L$103,9))</f>
        <v>学校案内及びﾘｰﾌﾚｯﾄのﾘﾆｭｰｱﾙ</v>
      </c>
      <c r="R9" s="24">
        <f>IF(ISNA(MATCH($D9,'随時②-2'!$D$4:$D$18,0)),0,1)</f>
        <v>0</v>
      </c>
      <c r="S9" s="61" t="str">
        <f t="shared" si="1"/>
        <v/>
      </c>
      <c r="T9" s="61" t="str">
        <f t="shared" si="3"/>
        <v/>
      </c>
      <c r="U9" s="5">
        <f t="shared" si="4"/>
        <v>6</v>
      </c>
      <c r="V9" s="5" t="s">
        <v>140</v>
      </c>
      <c r="W9" s="5">
        <v>8</v>
      </c>
    </row>
    <row r="10" spans="1:23" ht="13.5" customHeight="1" x14ac:dyDescent="0.15">
      <c r="A10" s="306">
        <f>'1-2'!A10</f>
        <v>4</v>
      </c>
      <c r="B10" s="307" t="str">
        <f>'1-2'!B10</f>
        <v>4-（1）（2）</v>
      </c>
      <c r="C10" s="469" t="str">
        <f>'1-2'!C10</f>
        <v>開かれた学校づくり</v>
      </c>
      <c r="D10" s="248">
        <v>7</v>
      </c>
      <c r="E10" s="308" t="str">
        <f>IF($R10=1,"",VLOOKUP($D10,'1-2'!$D$4:$L$103,2))</f>
        <v>消耗需用費</v>
      </c>
      <c r="F10" s="309" t="str">
        <f>IF($R10=1,"取消し",VLOOKUP($D10,'1-2'!$D$4:$L$103,3))</f>
        <v>学校案内印刷費</v>
      </c>
      <c r="G10" s="218">
        <f>IF($R10=1,,VLOOKUP($D10,'1-2'!$D$4:$L$103,4))</f>
        <v>80</v>
      </c>
      <c r="H10" s="310">
        <f>IF($R10=1,,VLOOKUP($D10,'1-2'!$D$4:$L$103,5))</f>
        <v>4000</v>
      </c>
      <c r="I10" s="310">
        <f>IF($R10=1,,VLOOKUP($D10,'1-2'!$D$4:$L$103,6))</f>
        <v>1</v>
      </c>
      <c r="J10" s="311">
        <f>IF($R10=1,,VLOOKUP($D10,'1-2'!$D$4:$L$103,7))</f>
        <v>320000</v>
      </c>
      <c r="K10" s="312" t="str">
        <f t="shared" si="5"/>
        <v>学校案内印刷費</v>
      </c>
      <c r="L10" s="313">
        <v>210424</v>
      </c>
      <c r="M10" s="314">
        <v>1</v>
      </c>
      <c r="N10" s="314">
        <f t="shared" si="6"/>
        <v>1</v>
      </c>
      <c r="O10" s="303">
        <f t="shared" si="2"/>
        <v>210424</v>
      </c>
      <c r="P10" s="304">
        <f>IF($R10=1,"",VLOOKUP($D10,'1-2'!$D$4:$L$103,8))</f>
        <v>0</v>
      </c>
      <c r="Q10" s="305">
        <f>IF($R10=1,"",VLOOKUP($D10,'1-2'!$D$4:$L$103,9))</f>
        <v>0</v>
      </c>
      <c r="R10" s="24">
        <f>IF(ISNA(MATCH($D10,'随時②-2'!$D$4:$D$18,0)),0,1)</f>
        <v>0</v>
      </c>
      <c r="S10" s="61" t="str">
        <f t="shared" si="1"/>
        <v/>
      </c>
      <c r="T10" s="61" t="str">
        <f t="shared" si="3"/>
        <v/>
      </c>
      <c r="U10" s="5">
        <f t="shared" si="4"/>
        <v>7</v>
      </c>
      <c r="V10" s="5" t="s">
        <v>144</v>
      </c>
      <c r="W10" s="5">
        <v>9</v>
      </c>
    </row>
    <row r="11" spans="1:23" ht="13.5" customHeight="1" x14ac:dyDescent="0.15">
      <c r="A11" s="306">
        <f>'1-2'!A11</f>
        <v>4</v>
      </c>
      <c r="B11" s="307" t="str">
        <f>'1-2'!B11</f>
        <v>4-（1）</v>
      </c>
      <c r="C11" s="469" t="str">
        <f>'1-2'!C11</f>
        <v>開かれた学校づくり</v>
      </c>
      <c r="D11" s="257">
        <v>8</v>
      </c>
      <c r="E11" s="308" t="str">
        <f>IF($R11=1,"",VLOOKUP($D11,'1-2'!$D$4:$L$103,2))</f>
        <v>消耗需用費</v>
      </c>
      <c r="F11" s="309" t="str">
        <f>IF($R11=1,"取消し",VLOOKUP($D11,'1-2'!$D$4:$L$103,3))</f>
        <v>学校説明会・ｵｰﾌﾟﾝｽｸｰﾙ等消耗品</v>
      </c>
      <c r="G11" s="218">
        <f>IF($R11=1,,VLOOKUP($D11,'1-2'!$D$4:$L$103,4))</f>
        <v>25120</v>
      </c>
      <c r="H11" s="310">
        <f>IF($R11=1,,VLOOKUP($D11,'1-2'!$D$4:$L$103,5))</f>
        <v>1</v>
      </c>
      <c r="I11" s="310">
        <f>IF($R11=1,,VLOOKUP($D11,'1-2'!$D$4:$L$103,6))</f>
        <v>1</v>
      </c>
      <c r="J11" s="311">
        <f>IF($R11=1,,VLOOKUP($D11,'1-2'!$D$4:$L$103,7))</f>
        <v>25120</v>
      </c>
      <c r="K11" s="312" t="str">
        <f t="shared" si="5"/>
        <v>学校説明会・ｵｰﾌﾟﾝｽｸｰﾙ等消耗品</v>
      </c>
      <c r="L11" s="313">
        <v>24688</v>
      </c>
      <c r="M11" s="314">
        <f t="shared" ref="M11:M74" si="7">H11</f>
        <v>1</v>
      </c>
      <c r="N11" s="314">
        <f t="shared" ref="N11:N74" si="8">I11</f>
        <v>1</v>
      </c>
      <c r="O11" s="303">
        <f t="shared" si="2"/>
        <v>24688</v>
      </c>
      <c r="P11" s="304">
        <f>IF($R11=1,"",VLOOKUP($D11,'1-2'!$D$4:$L$103,8))</f>
        <v>0</v>
      </c>
      <c r="Q11" s="305">
        <f>IF($R11=1,"",VLOOKUP($D11,'1-2'!$D$4:$L$103,9))</f>
        <v>0</v>
      </c>
      <c r="R11" s="24">
        <f>IF(ISNA(MATCH($D11,'随時②-2'!$D$4:$D$18,0)),0,1)</f>
        <v>0</v>
      </c>
      <c r="S11" s="61" t="str">
        <f t="shared" si="1"/>
        <v/>
      </c>
      <c r="T11" s="61" t="str">
        <f t="shared" si="3"/>
        <v/>
      </c>
      <c r="U11" s="5">
        <f t="shared" si="4"/>
        <v>7</v>
      </c>
      <c r="V11" s="5" t="s">
        <v>141</v>
      </c>
      <c r="W11" s="5">
        <v>1</v>
      </c>
    </row>
    <row r="12" spans="1:23" ht="13.5" customHeight="1" x14ac:dyDescent="0.15">
      <c r="A12" s="306">
        <f>'1-2'!A12</f>
        <v>5</v>
      </c>
      <c r="B12" s="307" t="str">
        <f>'1-2'!B12</f>
        <v>5-（1）</v>
      </c>
      <c r="C12" s="469" t="str">
        <f>'1-2'!C12</f>
        <v>人材育成</v>
      </c>
      <c r="D12" s="257">
        <v>9</v>
      </c>
      <c r="E12" s="308" t="str">
        <f>IF($R12=1,"",VLOOKUP($D12,'1-2'!$D$4:$L$103,2))</f>
        <v>報償費</v>
      </c>
      <c r="F12" s="309" t="str">
        <f>IF($R12=1,"取消し",VLOOKUP($D12,'1-2'!$D$4:$L$103,3))</f>
        <v>人権研修</v>
      </c>
      <c r="G12" s="218">
        <f>IF($R12=1,,VLOOKUP($D12,'1-2'!$D$4:$L$103,4))</f>
        <v>25000</v>
      </c>
      <c r="H12" s="310">
        <f>IF($R12=1,,VLOOKUP($D12,'1-2'!$D$4:$L$103,5))</f>
        <v>1</v>
      </c>
      <c r="I12" s="310">
        <f>IF($R12=1,,VLOOKUP($D12,'1-2'!$D$4:$L$103,6))</f>
        <v>1</v>
      </c>
      <c r="J12" s="311">
        <f>IF($R12=1,,VLOOKUP($D12,'1-2'!$D$4:$L$103,7))</f>
        <v>25000</v>
      </c>
      <c r="K12" s="312" t="str">
        <f t="shared" si="5"/>
        <v>人権研修</v>
      </c>
      <c r="L12" s="313">
        <f t="shared" ref="L12:L74" si="9">G12</f>
        <v>25000</v>
      </c>
      <c r="M12" s="314">
        <f t="shared" si="7"/>
        <v>1</v>
      </c>
      <c r="N12" s="314">
        <f t="shared" si="8"/>
        <v>1</v>
      </c>
      <c r="O12" s="303">
        <f t="shared" si="2"/>
        <v>25000</v>
      </c>
      <c r="P12" s="304">
        <f>IF($R12=1,"",VLOOKUP($D12,'1-2'!$D$4:$L$103,8))</f>
        <v>0</v>
      </c>
      <c r="Q12" s="305">
        <f>IF($R12=1,"",VLOOKUP($D12,'1-2'!$D$4:$L$103,9))</f>
        <v>0</v>
      </c>
      <c r="R12" s="24">
        <f>IF(ISNA(MATCH($D12,'随時②-2'!$D$4:$D$18,0)),0,1)</f>
        <v>0</v>
      </c>
      <c r="S12" s="61" t="str">
        <f t="shared" si="1"/>
        <v/>
      </c>
      <c r="T12" s="61" t="str">
        <f t="shared" si="3"/>
        <v/>
      </c>
      <c r="U12" s="5">
        <f t="shared" si="4"/>
        <v>1</v>
      </c>
      <c r="V12" s="5" t="s">
        <v>142</v>
      </c>
      <c r="W12" s="5">
        <v>5</v>
      </c>
    </row>
    <row r="13" spans="1:23" ht="13.5" customHeight="1" x14ac:dyDescent="0.15">
      <c r="A13" s="306">
        <f>'1-2'!A13</f>
        <v>5</v>
      </c>
      <c r="B13" s="307" t="str">
        <f>'1-2'!B13</f>
        <v>5-（1）</v>
      </c>
      <c r="C13" s="469" t="str">
        <f>'1-2'!C13</f>
        <v>人材育成</v>
      </c>
      <c r="D13" s="267">
        <v>10</v>
      </c>
      <c r="E13" s="308" t="str">
        <f>IF($R13=1,"",VLOOKUP($D13,'1-2'!$D$4:$L$103,2))</f>
        <v>報償費</v>
      </c>
      <c r="F13" s="309" t="str">
        <f>IF($R13=1,"取消し",VLOOKUP($D13,'1-2'!$D$4:$L$103,3))</f>
        <v>職員AED講習</v>
      </c>
      <c r="G13" s="218">
        <f>IF($R13=1,,VLOOKUP($D13,'1-2'!$D$4:$L$103,4))</f>
        <v>5000</v>
      </c>
      <c r="H13" s="310">
        <f>IF($R13=1,,VLOOKUP($D13,'1-2'!$D$4:$L$103,5))</f>
        <v>1</v>
      </c>
      <c r="I13" s="310">
        <f>IF($R13=1,,VLOOKUP($D13,'1-2'!$D$4:$L$103,6))</f>
        <v>1</v>
      </c>
      <c r="J13" s="311">
        <f>IF($R13=1,,VLOOKUP($D13,'1-2'!$D$4:$L$103,7))</f>
        <v>5000</v>
      </c>
      <c r="K13" s="312" t="str">
        <f t="shared" si="5"/>
        <v>職員AED講習</v>
      </c>
      <c r="L13" s="313">
        <f t="shared" si="9"/>
        <v>5000</v>
      </c>
      <c r="M13" s="314">
        <f t="shared" si="7"/>
        <v>1</v>
      </c>
      <c r="N13" s="314">
        <f t="shared" si="8"/>
        <v>1</v>
      </c>
      <c r="O13" s="303">
        <f t="shared" si="2"/>
        <v>5000</v>
      </c>
      <c r="P13" s="304">
        <f>IF($R13=1,"",VLOOKUP($D13,'1-2'!$D$4:$L$103,8))</f>
        <v>0</v>
      </c>
      <c r="Q13" s="305">
        <f>IF($R13=1,"",VLOOKUP($D13,'1-2'!$D$4:$L$103,9))</f>
        <v>0</v>
      </c>
      <c r="R13" s="24">
        <f>IF(ISNA(MATCH($D13,'随時②-2'!$D$4:$D$18,0)),0,1)</f>
        <v>0</v>
      </c>
      <c r="S13" s="61" t="str">
        <f t="shared" si="1"/>
        <v/>
      </c>
      <c r="T13" s="61" t="str">
        <f t="shared" si="3"/>
        <v/>
      </c>
      <c r="U13" s="5">
        <f t="shared" si="4"/>
        <v>1</v>
      </c>
      <c r="V13" s="5" t="s">
        <v>143</v>
      </c>
      <c r="W13" s="5">
        <v>2</v>
      </c>
    </row>
    <row r="14" spans="1:23" ht="13.5" customHeight="1" x14ac:dyDescent="0.15">
      <c r="A14" s="306">
        <f>'1-2'!A14</f>
        <v>0</v>
      </c>
      <c r="B14" s="307">
        <f>'1-2'!B14</f>
        <v>0</v>
      </c>
      <c r="C14" s="469">
        <f>'1-2'!C14</f>
        <v>0</v>
      </c>
      <c r="D14" s="248">
        <v>11</v>
      </c>
      <c r="E14" s="308">
        <f>IF($R14=1,"",VLOOKUP($D14,'1-2'!$D$4:$L$103,2))</f>
        <v>0</v>
      </c>
      <c r="F14" s="309">
        <f>IF($R14=1,"取消し",VLOOKUP($D14,'1-2'!$D$4:$L$103,3))</f>
        <v>0</v>
      </c>
      <c r="G14" s="218">
        <f>IF($R14=1,,VLOOKUP($D14,'1-2'!$D$4:$L$103,4))</f>
        <v>0</v>
      </c>
      <c r="H14" s="310">
        <f>IF($R14=1,,VLOOKUP($D14,'1-2'!$D$4:$L$103,5))</f>
        <v>0</v>
      </c>
      <c r="I14" s="310">
        <f>IF($R14=1,,VLOOKUP($D14,'1-2'!$D$4:$L$103,6))</f>
        <v>0</v>
      </c>
      <c r="J14" s="311">
        <f>IF($R14=1,,VLOOKUP($D14,'1-2'!$D$4:$L$103,7))</f>
        <v>0</v>
      </c>
      <c r="K14" s="312">
        <f t="shared" si="5"/>
        <v>0</v>
      </c>
      <c r="L14" s="313">
        <f t="shared" si="9"/>
        <v>0</v>
      </c>
      <c r="M14" s="314">
        <f t="shared" si="7"/>
        <v>0</v>
      </c>
      <c r="N14" s="314">
        <f t="shared" si="8"/>
        <v>0</v>
      </c>
      <c r="O14" s="303">
        <f t="shared" si="2"/>
        <v>0</v>
      </c>
      <c r="P14" s="304">
        <f>IF($R14=1,"",VLOOKUP($D14,'1-2'!$D$4:$L$103,8))</f>
        <v>0</v>
      </c>
      <c r="Q14" s="305">
        <f>IF($R14=1,"",VLOOKUP($D14,'1-2'!$D$4:$L$103,9))</f>
        <v>0</v>
      </c>
      <c r="R14" s="24">
        <f>IF(ISNA(MATCH($D14,'随時②-2'!$D$4:$D$18,0)),0,1)</f>
        <v>0</v>
      </c>
      <c r="S14" s="61" t="str">
        <f t="shared" si="1"/>
        <v/>
      </c>
      <c r="T14" s="61" t="str">
        <f t="shared" si="3"/>
        <v/>
      </c>
      <c r="U14" s="5" t="str">
        <f t="shared" si="4"/>
        <v/>
      </c>
    </row>
    <row r="15" spans="1:23" ht="13.5" customHeight="1" x14ac:dyDescent="0.15">
      <c r="A15" s="306">
        <f>'1-2'!A15</f>
        <v>0</v>
      </c>
      <c r="B15" s="307">
        <f>'1-2'!B15</f>
        <v>0</v>
      </c>
      <c r="C15" s="469">
        <f>'1-2'!C15</f>
        <v>0</v>
      </c>
      <c r="D15" s="248">
        <v>12</v>
      </c>
      <c r="E15" s="308">
        <f>IF($R15=1,"",VLOOKUP($D15,'1-2'!$D$4:$L$103,2))</f>
        <v>0</v>
      </c>
      <c r="F15" s="309">
        <f>IF($R15=1,"取消し",VLOOKUP($D15,'1-2'!$D$4:$L$103,3))</f>
        <v>0</v>
      </c>
      <c r="G15" s="218">
        <f>IF($R15=1,,VLOOKUP($D15,'1-2'!$D$4:$L$103,4))</f>
        <v>0</v>
      </c>
      <c r="H15" s="310">
        <f>IF($R15=1,,VLOOKUP($D15,'1-2'!$D$4:$L$103,5))</f>
        <v>0</v>
      </c>
      <c r="I15" s="310">
        <f>IF($R15=1,,VLOOKUP($D15,'1-2'!$D$4:$L$103,6))</f>
        <v>0</v>
      </c>
      <c r="J15" s="311">
        <f>IF($R15=1,,VLOOKUP($D15,'1-2'!$D$4:$L$103,7))</f>
        <v>0</v>
      </c>
      <c r="K15" s="312">
        <f t="shared" si="5"/>
        <v>0</v>
      </c>
      <c r="L15" s="313">
        <f t="shared" si="9"/>
        <v>0</v>
      </c>
      <c r="M15" s="314">
        <f t="shared" si="7"/>
        <v>0</v>
      </c>
      <c r="N15" s="314">
        <f t="shared" si="8"/>
        <v>0</v>
      </c>
      <c r="O15" s="303">
        <f t="shared" si="2"/>
        <v>0</v>
      </c>
      <c r="P15" s="304">
        <f>IF($R15=1,"",VLOOKUP($D15,'1-2'!$D$4:$L$103,8))</f>
        <v>0</v>
      </c>
      <c r="Q15" s="305">
        <f>IF($R15=1,"",VLOOKUP($D15,'1-2'!$D$4:$L$103,9))</f>
        <v>0</v>
      </c>
      <c r="R15" s="24">
        <f>IF(ISNA(MATCH($D15,'随時②-2'!$D$4:$D$18,0)),0,1)</f>
        <v>0</v>
      </c>
      <c r="S15" s="61" t="str">
        <f t="shared" si="1"/>
        <v/>
      </c>
      <c r="T15" s="61" t="str">
        <f t="shared" si="3"/>
        <v/>
      </c>
      <c r="U15" s="5" t="str">
        <f t="shared" si="4"/>
        <v/>
      </c>
    </row>
    <row r="16" spans="1:23" ht="13.5" customHeight="1" x14ac:dyDescent="0.15">
      <c r="A16" s="306">
        <f>'1-2'!A16</f>
        <v>0</v>
      </c>
      <c r="B16" s="307">
        <f>'1-2'!B16</f>
        <v>0</v>
      </c>
      <c r="C16" s="469">
        <f>'1-2'!C16</f>
        <v>0</v>
      </c>
      <c r="D16" s="248">
        <v>13</v>
      </c>
      <c r="E16" s="308">
        <f>IF($R16=1,"",VLOOKUP($D16,'1-2'!$D$4:$L$103,2))</f>
        <v>0</v>
      </c>
      <c r="F16" s="309">
        <f>IF($R16=1,"取消し",VLOOKUP($D16,'1-2'!$D$4:$L$103,3))</f>
        <v>0</v>
      </c>
      <c r="G16" s="218">
        <f>IF($R16=1,,VLOOKUP($D16,'1-2'!$D$4:$L$103,4))</f>
        <v>0</v>
      </c>
      <c r="H16" s="310">
        <f>IF($R16=1,,VLOOKUP($D16,'1-2'!$D$4:$L$103,5))</f>
        <v>0</v>
      </c>
      <c r="I16" s="310">
        <f>IF($R16=1,,VLOOKUP($D16,'1-2'!$D$4:$L$103,6))</f>
        <v>0</v>
      </c>
      <c r="J16" s="311">
        <f>IF($R16=1,,VLOOKUP($D16,'1-2'!$D$4:$L$103,7))</f>
        <v>0</v>
      </c>
      <c r="K16" s="312">
        <f t="shared" si="5"/>
        <v>0</v>
      </c>
      <c r="L16" s="313">
        <f t="shared" si="9"/>
        <v>0</v>
      </c>
      <c r="M16" s="314">
        <f t="shared" si="7"/>
        <v>0</v>
      </c>
      <c r="N16" s="314">
        <f t="shared" si="8"/>
        <v>0</v>
      </c>
      <c r="O16" s="303">
        <f t="shared" si="2"/>
        <v>0</v>
      </c>
      <c r="P16" s="304">
        <f>IF($R16=1,"",VLOOKUP($D16,'1-2'!$D$4:$L$103,8))</f>
        <v>0</v>
      </c>
      <c r="Q16" s="305">
        <f>IF($R16=1,"",VLOOKUP($D16,'1-2'!$D$4:$L$103,9))</f>
        <v>0</v>
      </c>
      <c r="R16" s="24">
        <f>IF(ISNA(MATCH($D16,'随時②-2'!$D$4:$D$18,0)),0,1)</f>
        <v>0</v>
      </c>
      <c r="S16" s="61" t="str">
        <f t="shared" si="1"/>
        <v/>
      </c>
      <c r="T16" s="61" t="str">
        <f t="shared" si="3"/>
        <v/>
      </c>
      <c r="U16" s="5" t="str">
        <f t="shared" si="4"/>
        <v/>
      </c>
    </row>
    <row r="17" spans="1:21" ht="13.5" customHeight="1" x14ac:dyDescent="0.15">
      <c r="A17" s="306">
        <f>'1-2'!A17</f>
        <v>0</v>
      </c>
      <c r="B17" s="307">
        <f>'1-2'!B17</f>
        <v>0</v>
      </c>
      <c r="C17" s="469">
        <f>'1-2'!C17</f>
        <v>0</v>
      </c>
      <c r="D17" s="248">
        <v>14</v>
      </c>
      <c r="E17" s="308">
        <f>IF($R17=1,"",VLOOKUP($D17,'1-2'!$D$4:$L$103,2))</f>
        <v>0</v>
      </c>
      <c r="F17" s="309">
        <f>IF($R17=1,"取消し",VLOOKUP($D17,'1-2'!$D$4:$L$103,3))</f>
        <v>0</v>
      </c>
      <c r="G17" s="218">
        <f>IF($R17=1,,VLOOKUP($D17,'1-2'!$D$4:$L$103,4))</f>
        <v>0</v>
      </c>
      <c r="H17" s="310">
        <f>IF($R17=1,,VLOOKUP($D17,'1-2'!$D$4:$L$103,5))</f>
        <v>0</v>
      </c>
      <c r="I17" s="310">
        <f>IF($R17=1,,VLOOKUP($D17,'1-2'!$D$4:$L$103,6))</f>
        <v>0</v>
      </c>
      <c r="J17" s="311">
        <f>IF($R17=1,,VLOOKUP($D17,'1-2'!$D$4:$L$103,7))</f>
        <v>0</v>
      </c>
      <c r="K17" s="312">
        <f t="shared" si="5"/>
        <v>0</v>
      </c>
      <c r="L17" s="313">
        <f t="shared" si="9"/>
        <v>0</v>
      </c>
      <c r="M17" s="314">
        <f t="shared" si="7"/>
        <v>0</v>
      </c>
      <c r="N17" s="314">
        <f t="shared" si="8"/>
        <v>0</v>
      </c>
      <c r="O17" s="303">
        <f t="shared" si="2"/>
        <v>0</v>
      </c>
      <c r="P17" s="304">
        <f>IF($R17=1,"",VLOOKUP($D17,'1-2'!$D$4:$L$103,8))</f>
        <v>0</v>
      </c>
      <c r="Q17" s="305">
        <f>IF($R17=1,"",VLOOKUP($D17,'1-2'!$D$4:$L$103,9))</f>
        <v>0</v>
      </c>
      <c r="R17" s="24">
        <f>IF(ISNA(MATCH($D17,'随時②-2'!$D$4:$D$18,0)),0,1)</f>
        <v>0</v>
      </c>
      <c r="S17" s="61" t="str">
        <f t="shared" si="1"/>
        <v/>
      </c>
      <c r="T17" s="61" t="str">
        <f t="shared" si="3"/>
        <v/>
      </c>
      <c r="U17" s="5" t="str">
        <f t="shared" si="4"/>
        <v/>
      </c>
    </row>
    <row r="18" spans="1:21" ht="13.5" customHeight="1" x14ac:dyDescent="0.15">
      <c r="A18" s="306">
        <f>'1-2'!A18</f>
        <v>0</v>
      </c>
      <c r="B18" s="307">
        <f>'1-2'!B18</f>
        <v>0</v>
      </c>
      <c r="C18" s="469">
        <f>'1-2'!C18</f>
        <v>0</v>
      </c>
      <c r="D18" s="248">
        <v>15</v>
      </c>
      <c r="E18" s="308">
        <f>IF($R18=1,"",VLOOKUP($D18,'1-2'!$D$4:$L$103,2))</f>
        <v>0</v>
      </c>
      <c r="F18" s="309">
        <f>IF($R18=1,"取消し",VLOOKUP($D18,'1-2'!$D$4:$L$103,3))</f>
        <v>0</v>
      </c>
      <c r="G18" s="218">
        <f>IF($R18=1,,VLOOKUP($D18,'1-2'!$D$4:$L$103,4))</f>
        <v>0</v>
      </c>
      <c r="H18" s="310">
        <f>IF($R18=1,,VLOOKUP($D18,'1-2'!$D$4:$L$103,5))</f>
        <v>0</v>
      </c>
      <c r="I18" s="310">
        <f>IF($R18=1,,VLOOKUP($D18,'1-2'!$D$4:$L$103,6))</f>
        <v>0</v>
      </c>
      <c r="J18" s="311">
        <f>IF($R18=1,,VLOOKUP($D18,'1-2'!$D$4:$L$103,7))</f>
        <v>0</v>
      </c>
      <c r="K18" s="312">
        <f t="shared" si="5"/>
        <v>0</v>
      </c>
      <c r="L18" s="313">
        <f t="shared" si="9"/>
        <v>0</v>
      </c>
      <c r="M18" s="314">
        <f t="shared" si="7"/>
        <v>0</v>
      </c>
      <c r="N18" s="314">
        <f t="shared" si="8"/>
        <v>0</v>
      </c>
      <c r="O18" s="303">
        <f t="shared" si="2"/>
        <v>0</v>
      </c>
      <c r="P18" s="304">
        <f>IF($R18=1,"",VLOOKUP($D18,'1-2'!$D$4:$L$103,8))</f>
        <v>0</v>
      </c>
      <c r="Q18" s="305">
        <f>IF($R18=1,"",VLOOKUP($D18,'1-2'!$D$4:$L$103,9))</f>
        <v>0</v>
      </c>
      <c r="R18" s="24">
        <f>IF(ISNA(MATCH($D18,'随時②-2'!$D$4:$D$18,0)),0,1)</f>
        <v>0</v>
      </c>
      <c r="S18" s="61" t="str">
        <f t="shared" si="1"/>
        <v/>
      </c>
      <c r="T18" s="61" t="str">
        <f t="shared" si="3"/>
        <v/>
      </c>
      <c r="U18" s="5" t="str">
        <f t="shared" si="4"/>
        <v/>
      </c>
    </row>
    <row r="19" spans="1:21" ht="13.5" customHeight="1" x14ac:dyDescent="0.15">
      <c r="A19" s="306">
        <f>'1-2'!A19</f>
        <v>0</v>
      </c>
      <c r="B19" s="307">
        <f>'1-2'!B19</f>
        <v>0</v>
      </c>
      <c r="C19" s="469">
        <f>'1-2'!C19</f>
        <v>0</v>
      </c>
      <c r="D19" s="248">
        <v>16</v>
      </c>
      <c r="E19" s="308">
        <f>IF($R19=1,"",VLOOKUP($D19,'1-2'!$D$4:$L$103,2))</f>
        <v>0</v>
      </c>
      <c r="F19" s="309">
        <f>IF($R19=1,"取消し",VLOOKUP($D19,'1-2'!$D$4:$L$103,3))</f>
        <v>0</v>
      </c>
      <c r="G19" s="218">
        <f>IF($R19=1,,VLOOKUP($D19,'1-2'!$D$4:$L$103,4))</f>
        <v>0</v>
      </c>
      <c r="H19" s="310">
        <f>IF($R19=1,,VLOOKUP($D19,'1-2'!$D$4:$L$103,5))</f>
        <v>0</v>
      </c>
      <c r="I19" s="310">
        <f>IF($R19=1,,VLOOKUP($D19,'1-2'!$D$4:$L$103,6))</f>
        <v>0</v>
      </c>
      <c r="J19" s="311">
        <f>IF($R19=1,,VLOOKUP($D19,'1-2'!$D$4:$L$103,7))</f>
        <v>0</v>
      </c>
      <c r="K19" s="312">
        <f t="shared" si="5"/>
        <v>0</v>
      </c>
      <c r="L19" s="313">
        <f t="shared" si="9"/>
        <v>0</v>
      </c>
      <c r="M19" s="314">
        <f t="shared" si="7"/>
        <v>0</v>
      </c>
      <c r="N19" s="314">
        <f t="shared" si="8"/>
        <v>0</v>
      </c>
      <c r="O19" s="303">
        <f t="shared" si="2"/>
        <v>0</v>
      </c>
      <c r="P19" s="304">
        <f>IF($R19=1,"",VLOOKUP($D19,'1-2'!$D$4:$L$103,8))</f>
        <v>0</v>
      </c>
      <c r="Q19" s="305">
        <f>IF($R19=1,"",VLOOKUP($D19,'1-2'!$D$4:$L$103,9))</f>
        <v>0</v>
      </c>
      <c r="R19" s="24">
        <f>IF(ISNA(MATCH($D19,'随時②-2'!$D$4:$D$18,0)),0,1)</f>
        <v>0</v>
      </c>
      <c r="S19" s="61" t="str">
        <f t="shared" si="1"/>
        <v/>
      </c>
      <c r="T19" s="61" t="str">
        <f t="shared" si="3"/>
        <v/>
      </c>
      <c r="U19" s="5" t="str">
        <f t="shared" si="4"/>
        <v/>
      </c>
    </row>
    <row r="20" spans="1:21" ht="13.5" customHeight="1" x14ac:dyDescent="0.15">
      <c r="A20" s="306">
        <f>'1-2'!A20</f>
        <v>0</v>
      </c>
      <c r="B20" s="307">
        <f>'1-2'!B20</f>
        <v>0</v>
      </c>
      <c r="C20" s="469">
        <f>'1-2'!C20</f>
        <v>0</v>
      </c>
      <c r="D20" s="248">
        <v>17</v>
      </c>
      <c r="E20" s="308">
        <f>IF($R20=1,"",VLOOKUP($D20,'1-2'!$D$4:$L$103,2))</f>
        <v>0</v>
      </c>
      <c r="F20" s="309">
        <f>IF($R20=1,"取消し",VLOOKUP($D20,'1-2'!$D$4:$L$103,3))</f>
        <v>0</v>
      </c>
      <c r="G20" s="218">
        <f>IF($R20=1,,VLOOKUP($D20,'1-2'!$D$4:$L$103,4))</f>
        <v>0</v>
      </c>
      <c r="H20" s="310">
        <f>IF($R20=1,,VLOOKUP($D20,'1-2'!$D$4:$L$103,5))</f>
        <v>0</v>
      </c>
      <c r="I20" s="310">
        <f>IF($R20=1,,VLOOKUP($D20,'1-2'!$D$4:$L$103,6))</f>
        <v>0</v>
      </c>
      <c r="J20" s="311">
        <f>IF($R20=1,,VLOOKUP($D20,'1-2'!$D$4:$L$103,7))</f>
        <v>0</v>
      </c>
      <c r="K20" s="312">
        <f t="shared" si="5"/>
        <v>0</v>
      </c>
      <c r="L20" s="313">
        <f t="shared" si="9"/>
        <v>0</v>
      </c>
      <c r="M20" s="314">
        <f t="shared" si="7"/>
        <v>0</v>
      </c>
      <c r="N20" s="314">
        <f t="shared" si="8"/>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15">
      <c r="A21" s="306">
        <f>'1-2'!A21</f>
        <v>0</v>
      </c>
      <c r="B21" s="307">
        <f>'1-2'!B21</f>
        <v>0</v>
      </c>
      <c r="C21" s="469">
        <f>'1-2'!C21</f>
        <v>0</v>
      </c>
      <c r="D21" s="248">
        <v>18</v>
      </c>
      <c r="E21" s="308">
        <f>IF($R21=1,"",VLOOKUP($D21,'1-2'!$D$4:$L$103,2))</f>
        <v>0</v>
      </c>
      <c r="F21" s="309">
        <f>IF($R21=1,"取消し",VLOOKUP($D21,'1-2'!$D$4:$L$103,3))</f>
        <v>0</v>
      </c>
      <c r="G21" s="218">
        <f>IF($R21=1,,VLOOKUP($D21,'1-2'!$D$4:$L$103,4))</f>
        <v>0</v>
      </c>
      <c r="H21" s="310">
        <f>IF($R21=1,,VLOOKUP($D21,'1-2'!$D$4:$L$103,5))</f>
        <v>0</v>
      </c>
      <c r="I21" s="310">
        <f>IF($R21=1,,VLOOKUP($D21,'1-2'!$D$4:$L$103,6))</f>
        <v>0</v>
      </c>
      <c r="J21" s="311">
        <f>IF($R21=1,,VLOOKUP($D21,'1-2'!$D$4:$L$103,7))</f>
        <v>0</v>
      </c>
      <c r="K21" s="312">
        <f t="shared" si="5"/>
        <v>0</v>
      </c>
      <c r="L21" s="313">
        <f t="shared" si="9"/>
        <v>0</v>
      </c>
      <c r="M21" s="314">
        <f t="shared" si="7"/>
        <v>0</v>
      </c>
      <c r="N21" s="314">
        <f t="shared" si="8"/>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15">
      <c r="A22" s="306">
        <f>'1-2'!A22</f>
        <v>0</v>
      </c>
      <c r="B22" s="307">
        <f>'1-2'!B22</f>
        <v>0</v>
      </c>
      <c r="C22" s="469">
        <f>'1-2'!C22</f>
        <v>0</v>
      </c>
      <c r="D22" s="248">
        <v>19</v>
      </c>
      <c r="E22" s="308">
        <f>IF($R22=1,"",VLOOKUP($D22,'1-2'!$D$4:$L$103,2))</f>
        <v>0</v>
      </c>
      <c r="F22" s="309">
        <f>IF($R22=1,"取消し",VLOOKUP($D22,'1-2'!$D$4:$L$103,3))</f>
        <v>0</v>
      </c>
      <c r="G22" s="218">
        <f>IF($R22=1,,VLOOKUP($D22,'1-2'!$D$4:$L$103,4))</f>
        <v>0</v>
      </c>
      <c r="H22" s="310">
        <f>IF($R22=1,,VLOOKUP($D22,'1-2'!$D$4:$L$103,5))</f>
        <v>0</v>
      </c>
      <c r="I22" s="310">
        <f>IF($R22=1,,VLOOKUP($D22,'1-2'!$D$4:$L$103,6))</f>
        <v>0</v>
      </c>
      <c r="J22" s="311">
        <f>IF($R22=1,,VLOOKUP($D22,'1-2'!$D$4:$L$103,7))</f>
        <v>0</v>
      </c>
      <c r="K22" s="312">
        <f t="shared" si="5"/>
        <v>0</v>
      </c>
      <c r="L22" s="313">
        <f t="shared" si="9"/>
        <v>0</v>
      </c>
      <c r="M22" s="314">
        <f t="shared" si="7"/>
        <v>0</v>
      </c>
      <c r="N22" s="314">
        <f t="shared" si="8"/>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69">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9"/>
        <v>0</v>
      </c>
      <c r="M23" s="314">
        <f t="shared" si="7"/>
        <v>0</v>
      </c>
      <c r="N23" s="314">
        <f t="shared" si="8"/>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69">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9"/>
        <v>0</v>
      </c>
      <c r="M24" s="314">
        <f t="shared" si="7"/>
        <v>0</v>
      </c>
      <c r="N24" s="314">
        <f t="shared" si="8"/>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69">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9"/>
        <v>0</v>
      </c>
      <c r="M25" s="314">
        <f t="shared" si="7"/>
        <v>0</v>
      </c>
      <c r="N25" s="314">
        <f t="shared" si="8"/>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69">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9"/>
        <v>0</v>
      </c>
      <c r="M26" s="314">
        <f t="shared" si="7"/>
        <v>0</v>
      </c>
      <c r="N26" s="314">
        <f t="shared" si="8"/>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69">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69">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69">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69">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69">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69">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69">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69">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69">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69">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69">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69">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69">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69">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69">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69">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69">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69">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69">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69">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69">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69">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69">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69">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69">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69">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69">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69">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69">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69">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69">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69">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69">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69">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69">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69">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69">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69">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69">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69">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69">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69">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69">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69">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69">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69">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69">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69">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69">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69">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69">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69">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69">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69">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69">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69">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69">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69">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69">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69">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69">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69">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69">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69">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69">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69">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69">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69">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69">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69">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69">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69">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69">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69">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69">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69">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70">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f>'随時①-2'!B4</f>
        <v>0</v>
      </c>
      <c r="C104" s="471">
        <f>'随時①-2'!C4</f>
        <v>0</v>
      </c>
      <c r="D104" s="257">
        <v>101</v>
      </c>
      <c r="E104" s="309">
        <f>IF($R104=1,"",VLOOKUP($D104,'随時①-2'!$D$4:$L$23,2))</f>
        <v>0</v>
      </c>
      <c r="F104" s="309">
        <f>IF($R104=1,"取消し",VLOOKUP($D104,'随時①-2'!$D$4:$L$23,3))</f>
        <v>0</v>
      </c>
      <c r="G104" s="218">
        <f>IF($R104=1,,VLOOKUP($D104,'随時①-2'!$D$4:$L$23,4))</f>
        <v>0</v>
      </c>
      <c r="H104" s="310">
        <f>IF($R104=1,,VLOOKUP($D104,'随時①-2'!$D$4:$L$23,5))</f>
        <v>0</v>
      </c>
      <c r="I104" s="310">
        <f>IF($R104=1,,VLOOKUP($D104,'随時①-2'!$D$4:$L$23,6))</f>
        <v>0</v>
      </c>
      <c r="J104" s="218">
        <f>IF($R104=1,,VLOOKUP($D104,'随時①-2'!$D$4:$L$23,7))</f>
        <v>0</v>
      </c>
      <c r="K104" s="333">
        <f t="shared" si="14"/>
        <v>0</v>
      </c>
      <c r="L104" s="334">
        <f t="shared" si="15"/>
        <v>0</v>
      </c>
      <c r="M104" s="335">
        <f t="shared" si="16"/>
        <v>0</v>
      </c>
      <c r="N104" s="335">
        <f t="shared" si="17"/>
        <v>0</v>
      </c>
      <c r="O104" s="336">
        <f t="shared" si="11"/>
        <v>0</v>
      </c>
      <c r="P104" s="337">
        <f>IF($R104=1,"",VLOOKUP($D104,'随時①-2'!$D$4:$L$23,8))</f>
        <v>0</v>
      </c>
      <c r="Q104" s="338">
        <f>IF($R104=1,"",VLOOKUP($D104,'随時①-2'!$D$4:$L$23,9))</f>
        <v>0</v>
      </c>
      <c r="R104" s="24">
        <f>IF(ISNA(MATCH($D104,'随時②-2'!$D$4:$D$18,0)),0,1)</f>
        <v>0</v>
      </c>
      <c r="S104" s="61" t="str">
        <f t="shared" si="10"/>
        <v/>
      </c>
      <c r="T104" s="61" t="str">
        <f t="shared" si="12"/>
        <v/>
      </c>
      <c r="U104" s="5" t="str">
        <f t="shared" si="13"/>
        <v/>
      </c>
    </row>
    <row r="105" spans="1:21" ht="13.5" customHeight="1" x14ac:dyDescent="0.15">
      <c r="A105" s="331">
        <f>'随時①-2'!A5</f>
        <v>0</v>
      </c>
      <c r="B105" s="332">
        <f>'随時①-2'!B5</f>
        <v>0</v>
      </c>
      <c r="C105" s="471">
        <f>'随時①-2'!C5</f>
        <v>0</v>
      </c>
      <c r="D105" s="248">
        <v>102</v>
      </c>
      <c r="E105" s="308">
        <f>IF($R105=1,"",VLOOKUP($D105,'随時①-2'!$D$4:$L$23,2))</f>
        <v>0</v>
      </c>
      <c r="F105" s="308">
        <f>IF($R105=1,"取消し",VLOOKUP($D105,'随時①-2'!$D$4:$L$23,3))</f>
        <v>0</v>
      </c>
      <c r="G105" s="315">
        <f>IF($R105=1,,VLOOKUP($D105,'随時①-2'!$D$4:$L$23,4))</f>
        <v>0</v>
      </c>
      <c r="H105" s="316">
        <f>IF($R105=1,,VLOOKUP($D105,'随時①-2'!$D$4:$L$23,5))</f>
        <v>0</v>
      </c>
      <c r="I105" s="316">
        <f>IF($R105=1,,VLOOKUP($D105,'随時①-2'!$D$4:$L$23,6))</f>
        <v>0</v>
      </c>
      <c r="J105" s="315">
        <f>IF($R105=1,,VLOOKUP($D105,'随時①-2'!$D$4:$L$23,7))</f>
        <v>0</v>
      </c>
      <c r="K105" s="312">
        <f t="shared" si="14"/>
        <v>0</v>
      </c>
      <c r="L105" s="313">
        <f t="shared" si="15"/>
        <v>0</v>
      </c>
      <c r="M105" s="314">
        <f t="shared" si="16"/>
        <v>0</v>
      </c>
      <c r="N105" s="314">
        <f t="shared" si="17"/>
        <v>0</v>
      </c>
      <c r="O105" s="303">
        <f t="shared" si="11"/>
        <v>0</v>
      </c>
      <c r="P105" s="304">
        <f>IF($R105=1,"",VLOOKUP($D105,'随時①-2'!$D$4:$L$23,8))</f>
        <v>0</v>
      </c>
      <c r="Q105" s="305">
        <f>IF($R105=1,"",VLOOKUP($D105,'随時①-2'!$D$4:$L$23,9))</f>
        <v>0</v>
      </c>
      <c r="R105" s="24">
        <f>IF(ISNA(MATCH($D105,'随時②-2'!$D$4:$D$18,0)),0,1)</f>
        <v>0</v>
      </c>
      <c r="S105" s="61" t="str">
        <f t="shared" si="10"/>
        <v/>
      </c>
      <c r="T105" s="61" t="str">
        <f t="shared" si="12"/>
        <v/>
      </c>
      <c r="U105" s="5" t="str">
        <f t="shared" si="13"/>
        <v/>
      </c>
    </row>
    <row r="106" spans="1:21" ht="13.5" customHeight="1" x14ac:dyDescent="0.15">
      <c r="A106" s="331">
        <f>'随時①-2'!A6</f>
        <v>0</v>
      </c>
      <c r="B106" s="332">
        <f>'随時①-2'!B6</f>
        <v>0</v>
      </c>
      <c r="C106" s="471">
        <f>'随時①-2'!C6</f>
        <v>0</v>
      </c>
      <c r="D106" s="248">
        <v>103</v>
      </c>
      <c r="E106" s="308">
        <f>IF($R106=1,"",VLOOKUP($D106,'随時①-2'!$D$4:$L$23,2))</f>
        <v>0</v>
      </c>
      <c r="F106" s="308">
        <f>IF($R106=1,"取消し",VLOOKUP($D106,'随時①-2'!$D$4:$L$23,3))</f>
        <v>0</v>
      </c>
      <c r="G106" s="315">
        <f>IF($R106=1,,VLOOKUP($D106,'随時①-2'!$D$4:$L$23,4))</f>
        <v>0</v>
      </c>
      <c r="H106" s="316">
        <f>IF($R106=1,,VLOOKUP($D106,'随時①-2'!$D$4:$L$23,5))</f>
        <v>0</v>
      </c>
      <c r="I106" s="316">
        <f>IF($R106=1,,VLOOKUP($D106,'随時①-2'!$D$4:$L$23,6))</f>
        <v>0</v>
      </c>
      <c r="J106" s="315">
        <f>IF($R106=1,,VLOOKUP($D106,'随時①-2'!$D$4:$L$23,7))</f>
        <v>0</v>
      </c>
      <c r="K106" s="312">
        <f t="shared" si="14"/>
        <v>0</v>
      </c>
      <c r="L106" s="313">
        <f t="shared" si="15"/>
        <v>0</v>
      </c>
      <c r="M106" s="314">
        <f t="shared" si="16"/>
        <v>0</v>
      </c>
      <c r="N106" s="314">
        <f t="shared" si="17"/>
        <v>0</v>
      </c>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t="str">
        <f t="shared" si="13"/>
        <v/>
      </c>
    </row>
    <row r="107" spans="1:21" ht="13.5" customHeight="1" x14ac:dyDescent="0.15">
      <c r="A107" s="331">
        <f>'随時①-2'!A7</f>
        <v>0</v>
      </c>
      <c r="B107" s="332">
        <f>'随時①-2'!B7</f>
        <v>0</v>
      </c>
      <c r="C107" s="471">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71">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71">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71">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71">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71">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71">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71">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71">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71">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71">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71">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71">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71">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71">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71">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70">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f>'随時②-2'!B21</f>
        <v>0</v>
      </c>
      <c r="C124" s="471">
        <f>'随時②-2'!C21</f>
        <v>0</v>
      </c>
      <c r="D124" s="257">
        <v>201</v>
      </c>
      <c r="E124" s="309">
        <f>IF($R124=1,"",VLOOKUP($D124,'随時②-2'!$D$21:$L$35,2))</f>
        <v>0</v>
      </c>
      <c r="F124" s="309">
        <f>IF($R124=1,"取消し",VLOOKUP($D124,'随時②-2'!$D$21:$L$35,3))</f>
        <v>0</v>
      </c>
      <c r="G124" s="218">
        <f>IF($R124=1,,VLOOKUP($D124,'随時②-2'!$D$21:$L$35,4))</f>
        <v>0</v>
      </c>
      <c r="H124" s="310">
        <f>IF($R124=1,,VLOOKUP($D124,'随時②-2'!$D$21:$L$35,5))</f>
        <v>0</v>
      </c>
      <c r="I124" s="310">
        <f>IF($R124=1,,VLOOKUP($D124,'随時②-2'!$D$21:$L$35,6))</f>
        <v>0</v>
      </c>
      <c r="J124" s="311">
        <f>IF($R124=1,,VLOOKUP($D124,'随時②-2'!$D$21:$L$35,7))</f>
        <v>0</v>
      </c>
      <c r="K124" s="333">
        <f t="shared" si="14"/>
        <v>0</v>
      </c>
      <c r="L124" s="334">
        <f t="shared" si="15"/>
        <v>0</v>
      </c>
      <c r="M124" s="302">
        <f t="shared" si="16"/>
        <v>0</v>
      </c>
      <c r="N124" s="302">
        <f t="shared" si="17"/>
        <v>0</v>
      </c>
      <c r="O124" s="336">
        <f t="shared" si="11"/>
        <v>0</v>
      </c>
      <c r="P124" s="337">
        <f>IF($R124=1,"",VLOOKUP($D124,'随時②-2'!$D$21:$L$35,8))</f>
        <v>0</v>
      </c>
      <c r="Q124" s="338">
        <f>IF($R124=1,"",VLOOKUP($D124,'随時②-2'!$D$21:$L$35,9))</f>
        <v>0</v>
      </c>
      <c r="R124" s="24">
        <f>IF(ISNA(MATCH($D124,'随時②-2'!$D$4:$D$18,0)),0,1)</f>
        <v>0</v>
      </c>
      <c r="S124" s="61" t="str">
        <f t="shared" si="10"/>
        <v/>
      </c>
      <c r="T124" s="61" t="str">
        <f t="shared" si="12"/>
        <v/>
      </c>
      <c r="U124" s="5" t="str">
        <f t="shared" si="13"/>
        <v/>
      </c>
    </row>
    <row r="125" spans="1:21" ht="13.5" customHeight="1" x14ac:dyDescent="0.15">
      <c r="A125" s="306">
        <f>'随時②-2'!A22</f>
        <v>0</v>
      </c>
      <c r="B125" s="307">
        <f>'随時②-2'!B22</f>
        <v>0</v>
      </c>
      <c r="C125" s="469">
        <f>'随時②-2'!C22</f>
        <v>0</v>
      </c>
      <c r="D125" s="248">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15">
      <c r="A126" s="306">
        <f>'随時②-2'!A23</f>
        <v>0</v>
      </c>
      <c r="B126" s="307">
        <f>'随時②-2'!B23</f>
        <v>0</v>
      </c>
      <c r="C126" s="469">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69">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69">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69">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69">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69">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69">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69">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69">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69">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69">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69">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69">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3" t="s">
        <v>94</v>
      </c>
      <c r="G141" s="36" t="s">
        <v>212</v>
      </c>
      <c r="H141" s="613" t="s">
        <v>220</v>
      </c>
      <c r="I141" s="614"/>
      <c r="J141" s="489" t="s">
        <v>267</v>
      </c>
      <c r="K141" s="36" t="s">
        <v>217</v>
      </c>
      <c r="L141" s="545" t="s">
        <v>218</v>
      </c>
      <c r="M141" s="615"/>
      <c r="N141" s="616" t="s">
        <v>150</v>
      </c>
      <c r="O141" s="617"/>
      <c r="P141" s="604" t="s">
        <v>102</v>
      </c>
      <c r="Q141" s="605"/>
    </row>
    <row r="142" spans="1:21" ht="14.25" thickTop="1" x14ac:dyDescent="0.15">
      <c r="F142" s="340" t="s">
        <v>84</v>
      </c>
      <c r="G142" s="341">
        <f>SUMIF($E$4:$E$138,$F142,$J$4:$J$138)</f>
        <v>30000</v>
      </c>
      <c r="H142" s="618">
        <f>SUMIF($E$4:$E$138,$F142,$S$4:$S$138)</f>
        <v>0</v>
      </c>
      <c r="I142" s="619"/>
      <c r="J142" s="342">
        <f>G142-H142</f>
        <v>30000</v>
      </c>
      <c r="K142" s="341">
        <f>SUMIF($E$4:$E$138,$F142,$O$4:$O$138)</f>
        <v>30000</v>
      </c>
      <c r="L142" s="618">
        <f>SUMIF($E$4:$E$138,$F142,$T$4:$T$138)</f>
        <v>0</v>
      </c>
      <c r="M142" s="620"/>
      <c r="N142" s="621">
        <f>K142-L142</f>
        <v>30000</v>
      </c>
      <c r="O142" s="622"/>
      <c r="P142" s="572">
        <f>J142-N142</f>
        <v>0</v>
      </c>
      <c r="Q142" s="606"/>
    </row>
    <row r="143" spans="1:21" x14ac:dyDescent="0.15">
      <c r="F143" s="340" t="s">
        <v>85</v>
      </c>
      <c r="G143" s="343">
        <f t="shared" ref="G143:G150" si="22">SUMIF($E$4:$E$138,$F143,$J$4:$J$138)</f>
        <v>0</v>
      </c>
      <c r="H143" s="563">
        <f>SUMIF($E$4:$E$138,$F143,$S$4:$S$138)</f>
        <v>0</v>
      </c>
      <c r="I143" s="611"/>
      <c r="J143" s="344">
        <f>G143-H143</f>
        <v>0</v>
      </c>
      <c r="K143" s="341">
        <f t="shared" ref="K143:K150" si="23">SUMIF($E$4:$E$138,$F143,$O$4:$O$138)</f>
        <v>0</v>
      </c>
      <c r="L143" s="562">
        <f t="shared" ref="L143:L149" si="24">SUMIF($E$4:$E$138,$F143,$T$4:$T$138)</f>
        <v>0</v>
      </c>
      <c r="M143" s="565"/>
      <c r="N143" s="612">
        <f>K143-L143</f>
        <v>0</v>
      </c>
      <c r="O143" s="611"/>
      <c r="P143" s="562">
        <f t="shared" ref="P143:P150" si="25">J143-N143</f>
        <v>0</v>
      </c>
      <c r="Q143" s="565"/>
    </row>
    <row r="144" spans="1:21" x14ac:dyDescent="0.15">
      <c r="F144" s="340" t="s">
        <v>109</v>
      </c>
      <c r="G144" s="341">
        <f t="shared" si="22"/>
        <v>425120</v>
      </c>
      <c r="H144" s="563">
        <f t="shared" ref="H144:H149" si="26">SUMIF($E$4:$E$138,$F144,$S$4:$S$138)</f>
        <v>0</v>
      </c>
      <c r="I144" s="611"/>
      <c r="J144" s="344">
        <f t="shared" ref="J144:J150" si="27">G144-H144</f>
        <v>425120</v>
      </c>
      <c r="K144" s="341">
        <f t="shared" si="23"/>
        <v>312332</v>
      </c>
      <c r="L144" s="562">
        <f t="shared" si="24"/>
        <v>0</v>
      </c>
      <c r="M144" s="565"/>
      <c r="N144" s="612">
        <f t="shared" ref="N144:N150" si="28">K144-L144</f>
        <v>312332</v>
      </c>
      <c r="O144" s="611"/>
      <c r="P144" s="562">
        <f t="shared" si="25"/>
        <v>112788</v>
      </c>
      <c r="Q144" s="565"/>
    </row>
    <row r="145" spans="6:17" x14ac:dyDescent="0.15">
      <c r="F145" s="340" t="s">
        <v>110</v>
      </c>
      <c r="G145" s="341">
        <f t="shared" si="22"/>
        <v>0</v>
      </c>
      <c r="H145" s="563">
        <f t="shared" si="26"/>
        <v>0</v>
      </c>
      <c r="I145" s="611"/>
      <c r="J145" s="344">
        <f t="shared" si="27"/>
        <v>0</v>
      </c>
      <c r="K145" s="341">
        <f t="shared" si="23"/>
        <v>0</v>
      </c>
      <c r="L145" s="562">
        <f t="shared" si="24"/>
        <v>0</v>
      </c>
      <c r="M145" s="565"/>
      <c r="N145" s="612">
        <f t="shared" si="28"/>
        <v>0</v>
      </c>
      <c r="O145" s="611"/>
      <c r="P145" s="562">
        <f t="shared" si="25"/>
        <v>0</v>
      </c>
      <c r="Q145" s="565"/>
    </row>
    <row r="146" spans="6:17" x14ac:dyDescent="0.15">
      <c r="F146" s="340" t="s">
        <v>86</v>
      </c>
      <c r="G146" s="341">
        <f t="shared" si="22"/>
        <v>51000</v>
      </c>
      <c r="H146" s="563">
        <f t="shared" si="26"/>
        <v>0</v>
      </c>
      <c r="I146" s="611"/>
      <c r="J146" s="344">
        <f t="shared" si="27"/>
        <v>51000</v>
      </c>
      <c r="K146" s="341">
        <f t="shared" si="23"/>
        <v>51000</v>
      </c>
      <c r="L146" s="562">
        <f t="shared" si="24"/>
        <v>0</v>
      </c>
      <c r="M146" s="565"/>
      <c r="N146" s="612">
        <f t="shared" si="28"/>
        <v>51000</v>
      </c>
      <c r="O146" s="611"/>
      <c r="P146" s="562">
        <f t="shared" si="25"/>
        <v>0</v>
      </c>
      <c r="Q146" s="565"/>
    </row>
    <row r="147" spans="6:17" x14ac:dyDescent="0.15">
      <c r="F147" s="340" t="s">
        <v>87</v>
      </c>
      <c r="G147" s="341">
        <f t="shared" si="22"/>
        <v>443800</v>
      </c>
      <c r="H147" s="563">
        <f t="shared" si="26"/>
        <v>0</v>
      </c>
      <c r="I147" s="611"/>
      <c r="J147" s="344">
        <f t="shared" si="27"/>
        <v>443800</v>
      </c>
      <c r="K147" s="341">
        <f t="shared" si="23"/>
        <v>411565</v>
      </c>
      <c r="L147" s="562">
        <f t="shared" si="24"/>
        <v>0</v>
      </c>
      <c r="M147" s="565"/>
      <c r="N147" s="612">
        <f t="shared" si="28"/>
        <v>411565</v>
      </c>
      <c r="O147" s="611"/>
      <c r="P147" s="562">
        <f t="shared" si="25"/>
        <v>32235</v>
      </c>
      <c r="Q147" s="565"/>
    </row>
    <row r="148" spans="6:17" x14ac:dyDescent="0.15">
      <c r="F148" s="340" t="s">
        <v>88</v>
      </c>
      <c r="G148" s="341">
        <f t="shared" si="22"/>
        <v>0</v>
      </c>
      <c r="H148" s="563">
        <f t="shared" si="26"/>
        <v>0</v>
      </c>
      <c r="I148" s="611"/>
      <c r="J148" s="344">
        <f t="shared" si="27"/>
        <v>0</v>
      </c>
      <c r="K148" s="341">
        <f t="shared" si="23"/>
        <v>0</v>
      </c>
      <c r="L148" s="562">
        <f t="shared" si="24"/>
        <v>0</v>
      </c>
      <c r="M148" s="565"/>
      <c r="N148" s="612">
        <f t="shared" si="28"/>
        <v>0</v>
      </c>
      <c r="O148" s="611"/>
      <c r="P148" s="562">
        <f t="shared" si="25"/>
        <v>0</v>
      </c>
      <c r="Q148" s="565"/>
    </row>
    <row r="149" spans="6:17" x14ac:dyDescent="0.15">
      <c r="F149" s="340" t="s">
        <v>89</v>
      </c>
      <c r="G149" s="341">
        <f t="shared" si="22"/>
        <v>0</v>
      </c>
      <c r="H149" s="563">
        <f t="shared" si="26"/>
        <v>0</v>
      </c>
      <c r="I149" s="611"/>
      <c r="J149" s="344">
        <f t="shared" si="27"/>
        <v>0</v>
      </c>
      <c r="K149" s="341">
        <f t="shared" si="23"/>
        <v>0</v>
      </c>
      <c r="L149" s="562">
        <f t="shared" si="24"/>
        <v>0</v>
      </c>
      <c r="M149" s="565"/>
      <c r="N149" s="612">
        <f t="shared" si="28"/>
        <v>0</v>
      </c>
      <c r="O149" s="611"/>
      <c r="P149" s="562">
        <f t="shared" si="25"/>
        <v>0</v>
      </c>
      <c r="Q149" s="565"/>
    </row>
    <row r="150" spans="6:17" ht="14.25" thickBot="1" x14ac:dyDescent="0.2">
      <c r="F150" s="340" t="s">
        <v>122</v>
      </c>
      <c r="G150" s="341">
        <f t="shared" si="22"/>
        <v>50080</v>
      </c>
      <c r="H150" s="563">
        <f>SUMIF($E$4:$E$138,$F150,$S$4:$S$138)+'2-3'!G122</f>
        <v>11000</v>
      </c>
      <c r="I150" s="611"/>
      <c r="J150" s="344">
        <f t="shared" si="27"/>
        <v>39080</v>
      </c>
      <c r="K150" s="341">
        <f t="shared" si="23"/>
        <v>50080</v>
      </c>
      <c r="L150" s="600">
        <f>SUMIF($E$4:$E$138,$F150,$T$4:$T$138)+'2-3'!E122</f>
        <v>11000</v>
      </c>
      <c r="M150" s="601"/>
      <c r="N150" s="612">
        <f t="shared" si="28"/>
        <v>39080</v>
      </c>
      <c r="O150" s="611"/>
      <c r="P150" s="600">
        <f t="shared" si="25"/>
        <v>0</v>
      </c>
      <c r="Q150" s="601"/>
    </row>
    <row r="151" spans="6:17" ht="15" thickTop="1" thickBot="1" x14ac:dyDescent="0.2">
      <c r="F151" s="347" t="s">
        <v>15</v>
      </c>
      <c r="G151" s="348">
        <f>SUM(G142:G150)</f>
        <v>1000000</v>
      </c>
      <c r="H151" s="569">
        <f>SUM(H142:I150)</f>
        <v>11000</v>
      </c>
      <c r="I151" s="609"/>
      <c r="J151" s="348">
        <f>SUM(J142:J150)</f>
        <v>989000</v>
      </c>
      <c r="K151" s="348">
        <f>SUM(K142:K150)</f>
        <v>854977</v>
      </c>
      <c r="L151" s="602">
        <f>SUM(L142:M150)</f>
        <v>11000</v>
      </c>
      <c r="M151" s="603"/>
      <c r="N151" s="609">
        <f>SUM(N142:O150)</f>
        <v>843977</v>
      </c>
      <c r="O151" s="610"/>
      <c r="P151" s="602">
        <f>SUM(P142:Q150)</f>
        <v>145023</v>
      </c>
      <c r="Q151" s="603"/>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1"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7" t="s">
        <v>226</v>
      </c>
      <c r="B1" s="627"/>
      <c r="C1" s="627"/>
      <c r="D1" s="627"/>
      <c r="E1" s="627"/>
      <c r="F1" s="627"/>
      <c r="G1" s="628"/>
      <c r="H1" s="628"/>
      <c r="I1" s="628"/>
    </row>
    <row r="2" spans="1:10" ht="15" customHeight="1" thickBot="1" x14ac:dyDescent="0.2">
      <c r="A2" s="8"/>
      <c r="B2" s="7" t="s">
        <v>201</v>
      </c>
      <c r="C2" s="85"/>
      <c r="E2" s="114"/>
      <c r="F2" s="115" t="s">
        <v>101</v>
      </c>
      <c r="G2" s="202">
        <f>SUM(E5:E119)</f>
        <v>50080</v>
      </c>
      <c r="H2" s="70" t="s">
        <v>152</v>
      </c>
      <c r="I2" s="202">
        <f>SUM(H5:H119)</f>
        <v>0</v>
      </c>
    </row>
    <row r="3" spans="1:10" ht="15" customHeight="1" thickBot="1" x14ac:dyDescent="0.2">
      <c r="A3" s="8"/>
      <c r="B3" s="7"/>
      <c r="C3" s="85"/>
      <c r="E3" s="623" t="s">
        <v>211</v>
      </c>
      <c r="F3" s="624"/>
      <c r="G3" s="625"/>
      <c r="H3" s="623" t="s">
        <v>151</v>
      </c>
      <c r="I3" s="626"/>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校長</v>
      </c>
      <c r="D105" s="128" t="str">
        <f>IF('1-3'!D104="","",'1-3'!D104)</f>
        <v>日本教育会</v>
      </c>
      <c r="E105" s="185">
        <f t="shared" si="2"/>
        <v>3600</v>
      </c>
      <c r="F105" s="187">
        <f>IF('1-3'!E104="","",'1-3'!E104)</f>
        <v>3600</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217</v>
      </c>
      <c r="E121" s="210">
        <f>SUM(E5:E119)</f>
        <v>50080</v>
      </c>
      <c r="F121" s="116" t="s">
        <v>260</v>
      </c>
      <c r="G121" s="175">
        <f>SUM(F5:F119)</f>
        <v>50080</v>
      </c>
      <c r="H121" s="118" t="s">
        <v>154</v>
      </c>
      <c r="I121" s="175">
        <f>I2</f>
        <v>0</v>
      </c>
    </row>
    <row r="122" spans="1:10" ht="15" customHeight="1" x14ac:dyDescent="0.15">
      <c r="D122" s="85" t="s">
        <v>218</v>
      </c>
      <c r="E122" s="211">
        <f>SUMIF($G$5:$G$119,"◎",$E$5:$E$119)</f>
        <v>11000</v>
      </c>
      <c r="F122" s="117" t="s">
        <v>218</v>
      </c>
      <c r="G122" s="176">
        <f>'1-3'!F121</f>
        <v>11000</v>
      </c>
      <c r="H122" s="119" t="s">
        <v>149</v>
      </c>
      <c r="I122" s="176">
        <f>SUMIF($I$5:$I$119,"◎",$H$5:$H$119)</f>
        <v>0</v>
      </c>
    </row>
    <row r="123" spans="1:10" ht="30" customHeight="1" thickBot="1" x14ac:dyDescent="0.2">
      <c r="D123" s="490" t="s">
        <v>268</v>
      </c>
      <c r="E123" s="212">
        <f>E121-E122</f>
        <v>39080</v>
      </c>
      <c r="F123" s="491" t="s">
        <v>267</v>
      </c>
      <c r="G123" s="177">
        <f>G121-G122</f>
        <v>39080</v>
      </c>
      <c r="H123" s="42" t="s">
        <v>153</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578A58-3B7E-4C99-8B79-FA995555FA26}">
  <ds:schemaRef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2020-03-31T06:20:15Z</cp:lastPrinted>
  <dcterms:created xsi:type="dcterms:W3CDTF">2007-02-21T01:05:33Z</dcterms:created>
  <dcterms:modified xsi:type="dcterms:W3CDTF">2020-07-20T10:28:19Z</dcterms:modified>
</cp:coreProperties>
</file>