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児童福祉法関係\★ホームページ関係書類【児童】\障がい児通所支援指定申請のてびき\31年度手引き見直し関係\R2処遇改善計画\"/>
    </mc:Choice>
  </mc:AlternateContent>
  <bookViews>
    <workbookView xWindow="26190" yWindow="-16320" windowWidth="29040" windowHeight="15840" tabRatio="867" activeTab="1"/>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c r="AB30" i="70"/>
  <c r="D30" i="70"/>
  <c r="AL31" i="70" l="1"/>
  <c r="AL111" i="72"/>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L19" i="72"/>
  <c r="AL18" i="72"/>
  <c r="AL17" i="72"/>
  <c r="AN17" i="72" s="1"/>
  <c r="AL15" i="72"/>
  <c r="AN15" i="72" s="1"/>
  <c r="AL14" i="72"/>
  <c r="AL13" i="72"/>
  <c r="AL12" i="72"/>
  <c r="AN12" i="72" s="1"/>
  <c r="AL16"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N19" i="72"/>
  <c r="AN14" i="72"/>
  <c r="AN13" i="72"/>
  <c r="AK12" i="72"/>
  <c r="AN18"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AM18" i="72"/>
  <c r="AK18" i="72"/>
  <c r="AM17" i="72"/>
  <c r="AK17" i="72"/>
  <c r="AM15" i="72"/>
  <c r="AK15" i="72"/>
  <c r="AM14" i="72"/>
  <c r="AK14" i="72"/>
  <c r="AM13" i="72"/>
  <c r="AK13"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5" i="72"/>
  <c r="U14" i="72"/>
  <c r="U13" i="72"/>
  <c r="U12" i="72"/>
  <c r="U16" i="72"/>
  <c r="AM16" i="72" s="1"/>
  <c r="AM12" i="72"/>
  <c r="AI12" i="72"/>
  <c r="AI17" i="72"/>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2" i="9"/>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V18" i="72" l="1"/>
  <c r="AH17" i="9"/>
  <c r="AH18" i="9"/>
  <c r="AH19" i="9"/>
  <c r="AH20" i="9"/>
  <c r="AH21" i="9"/>
  <c r="AH22" i="9"/>
  <c r="AH23" i="9"/>
  <c r="AH24" i="9"/>
  <c r="AH25" i="9"/>
  <c r="AH26" i="9"/>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V15" i="72" l="1"/>
  <c r="V12" i="72"/>
  <c r="V14" i="72"/>
  <c r="AI13" i="72"/>
  <c r="V13" i="72"/>
  <c r="AI14" i="72"/>
  <c r="AI15" i="72"/>
  <c r="AI16" i="72"/>
  <c r="AN16"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20" i="70" l="1"/>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50" i="70" s="1"/>
  <c r="AL51" i="70" s="1"/>
  <c r="D71" i="70"/>
  <c r="AR89" i="70" l="1"/>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<sst xmlns="http://schemas.openxmlformats.org/spreadsheetml/2006/main" count="2252" uniqueCount="529">
  <si>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</si>
  <si>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</si>
  <si>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</si>
  <si>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</si>
  <si>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</si>
  <si>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</si>
  <si>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</si>
  <si>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</si>
  <si>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</si>
  <si>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</si>
  <si>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</si>
  <si>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</si>
  <si>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</si>
  <si>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</si>
  <si>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</si>
  <si>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</si>
  <si>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</si>
  <si>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</si>
  <si>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</si>
  <si>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</si>
  <si>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</si>
  <si>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</si>
  <si>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</si>
  <si>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</si>
  <si>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</si>
  <si>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</si>
  <si>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</si>
  <si>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</si>
  <si>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</si>
  <si>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</si>
  <si>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</si>
  <si>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</si>
  <si>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</si>
  <si>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</si>
  <si>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</si>
  <si>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</si>
  <si>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</si>
  <si>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</si>
  <si>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</si>
  <si>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</si>
  <si>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</si>
  <si>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</si>
  <si>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</si>
  <si>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</si>
  <si>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</si>
  <si>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</si>
  <si>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</si>
  <si>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</si>
  <si>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</si>
  <si>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</si>
  <si>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</si>
  <si>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</si>
  <si>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</si>
  <si>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</si>
  <si>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</si>
  <si>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</si>
  <si>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</si>
  <si>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</si>
  <si>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</si>
  <si>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</si>
  <si>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</si>
  <si>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</si>
  <si>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</si>
  <si>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</si>
  <si>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</si>
  <si>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</si>
  <si>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</si>
  <si>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</si>
  <si>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</si>
  <si>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</si>
  <si>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</si>
  <si>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</si>
  <si>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</si>
  <si>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</si>
  <si>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</si>
  <si>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</si>
  <si>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</si>
  <si>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</si>
  <si>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</si>
  <si>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</si>
  <si>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</si>
  <si>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</si>
  <si>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</si>
  <si>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</si>
  <si>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</si>
  <si>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</si>
  <si>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</si>
  <si>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</si>
  <si>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</si>
  <si>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</si>
  <si>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</si>
  <si>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</si>
  <si>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</si>
  <si>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</si>
  <si>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</si>
  <si>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</si>
  <si>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</si>
  <si>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</si>
  <si>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</si>
  <si>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</si>
  <si>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</si>
  <si>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</si>
  <si>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</si>
  <si>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</si>
  <si>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</si>
  <si>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</si>
  <si>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</si>
  <si>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</si>
  <si>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</si>
  <si>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</si>
  <si>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</si>
  <si>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</si>
  <si>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</si>
  <si>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</si>
  <si>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加算Ⅰ</t>
  </si>
  <si>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</si>
  <si>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</si>
  <si>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</si>
  <si>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新規</t>
  </si>
  <si>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</si>
  <si>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</si>
  <si>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</si>
  <si>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</si>
  <si>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</si>
  <si>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</si>
  <si>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</si>
  <si>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</si>
  <si>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</si>
  <si>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</si>
  <si>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</si>
  <si>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</si>
  <si>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</si>
  <si>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</si>
  <si>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</si>
  <si>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</si>
  <si>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</si>
  <si>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</si>
  <si>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</si>
  <si>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</si>
  <si>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</si>
  <si>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</si>
  <si>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</si>
  <si>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</si>
  <si>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</si>
  <si>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</si>
  <si>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</si>
  <si>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</si>
  <si>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</si>
  <si>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</si>
  <si>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</si>
  <si>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</si>
  <si>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</si>
  <si>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</si>
  <si>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</si>
  <si>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</si>
  <si>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</si>
  <si>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</si>
  <si>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</si>
  <si>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</si>
  <si>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</si>
  <si>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</si>
  <si>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</si>
  <si>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</si>
  <si>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</si>
  <si>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</si>
  <si>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</si>
  <si>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世田谷区</t>
    <rPh sb="0" eb="4">
      <t>セタガヤク</t>
    </rPh>
    <phoneticPr fontId="7"/>
  </si>
  <si>
    <t>埼玉県</t>
    <rPh sb="0" eb="3">
      <t>サイタマケン</t>
    </rPh>
    <phoneticPr fontId="7"/>
  </si>
  <si>
    <t>※　</t>
    <phoneticPr fontId="7"/>
  </si>
  <si>
    <t>厚労　花子</t>
    <rPh sb="0" eb="2">
      <t>コウロウ</t>
    </rPh>
    <rPh sb="3" eb="5">
      <t>ハナコ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</si>
  <si>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</si>
  <si>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</si>
  <si>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</si>
  <si>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</si>
  <si>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</si>
  <si>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</si>
  <si>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</si>
  <si>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</si>
  <si>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</si>
  <si>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</si>
  <si>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</si>
  <si>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</si>
  <si>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</si>
  <si>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</si>
  <si>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</si>
  <si>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</si>
  <si>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</si>
  <si>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</si>
  <si>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</si>
  <si>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</si>
  <si>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</si>
  <si>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</si>
  <si>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</si>
  <si>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</si>
  <si>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</si>
  <si>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</si>
  <si>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</si>
  <si>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</si>
  <si>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</si>
  <si>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</si>
  <si>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</si>
  <si>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</si>
  <si>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</si>
  <si>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</si>
  <si>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</si>
  <si>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</si>
  <si>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</si>
  <si>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</si>
  <si>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</si>
  <si>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</si>
  <si>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</si>
  <si>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</si>
  <si>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</si>
  <si>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</si>
  <si>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</si>
  <si>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</si>
  <si>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</si>
  <si>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</si>
  <si>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</si>
  <si>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</si>
  <si>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</si>
  <si>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</si>
  <si>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</si>
  <si>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</si>
  <si>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</si>
  <si>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</si>
  <si>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</si>
  <si>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</si>
  <si>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</si>
  <si>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</si>
  <si>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</si>
  <si>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</si>
  <si>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</si>
  <si>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</si>
  <si>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</si>
  <si>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</si>
  <si>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</si>
  <si>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代表取締役</t>
    <rPh sb="0" eb="2">
      <t>ダイヒョウ</t>
    </rPh>
    <rPh sb="2" eb="5">
      <t>トリシマリヤク</t>
    </rPh>
    <phoneticPr fontId="7"/>
  </si>
  <si>
    <t>○○　○○</t>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</si>
  <si>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</si>
  <si>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</si>
  <si>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</si>
  <si>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</si>
  <si>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</si>
  <si>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</si>
  <si>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</si>
  <si>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</si>
  <si>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</si>
  <si>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</si>
  <si>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</si>
  <si>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</si>
  <si>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</si>
  <si>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</si>
  <si>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</si>
  <si>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</si>
  <si>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</si>
  <si>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</si>
  <si>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</si>
  <si>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</si>
  <si>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</si>
  <si>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</si>
  <si>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</si>
  <si>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</si>
  <si>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</si>
  <si>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</si>
  <si>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</si>
  <si>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</si>
  <si>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</si>
  <si>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</si>
  <si>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</si>
  <si>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</si>
  <si>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</si>
  <si>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</si>
  <si>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</si>
  <si>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</si>
  <si>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</si>
  <si>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</si>
  <si>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</si>
  <si>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</si>
  <si>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</si>
  <si>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</si>
  <si>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</si>
  <si>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</si>
  <si>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</si>
  <si>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</si>
  <si>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</si>
  <si>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</si>
  <si>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</si>
  <si>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</si>
  <si>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</si>
  <si>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</si>
  <si>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</si>
  <si>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</si>
  <si>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</si>
  <si>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</si>
  <si>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</si>
  <si>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</si>
  <si>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</si>
  <si>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</si>
  <si>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</si>
  <si>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</si>
  <si>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</si>
  <si>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</si>
  <si>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</si>
  <si>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</si>
  <si>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</si>
  <si>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</si>
  <si>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</si>
  <si>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</si>
  <si>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</si>
  <si>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</si>
  <si>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</si>
  <si>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</si>
  <si>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</si>
  <si>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</si>
  <si>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</si>
  <si>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</si>
  <si>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</si>
  <si>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</si>
  <si>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</si>
  <si>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</si>
  <si>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</si>
  <si>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</si>
  <si>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</si>
  <si>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</si>
  <si>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</si>
  <si>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</si>
  <si>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</si>
  <si>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</si>
  <si>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</si>
  <si>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</si>
  <si>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</si>
  <si>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</si>
  <si>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</si>
  <si>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</si>
  <si>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</si>
  <si>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</si>
  <si>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</si>
  <si>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</si>
  <si>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</si>
  <si>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</si>
  <si>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</si>
  <si>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</si>
  <si>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</si>
  <si>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</si>
  <si>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</si>
  <si>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</si>
  <si>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</si>
  <si>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</si>
  <si>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</si>
  <si>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</si>
  <si>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</si>
  <si>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</si>
  <si>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</si>
  <si>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</si>
  <si>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</si>
  <si>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</si>
  <si>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</si>
  <si>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</si>
  <si>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</si>
  <si>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</si>
  <si>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</si>
  <si>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</si>
  <si>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</si>
  <si>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</si>
  <si>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</si>
  <si>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</si>
  <si>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</si>
  <si>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</si>
  <si>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</si>
  <si>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</si>
  <si>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</si>
  <si>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</si>
  <si>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</si>
  <si>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</si>
  <si>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</si>
  <si>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</si>
  <si>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</si>
  <si>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</si>
  <si>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</si>
  <si>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</si>
  <si>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</si>
  <si>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</si>
  <si>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</si>
  <si>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</si>
  <si>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</si>
  <si>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</si>
  <si>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</si>
  <si>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</si>
  <si>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</si>
  <si>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</si>
  <si>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</si>
  <si>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</si>
  <si>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</si>
  <si>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</si>
  <si>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</si>
  <si>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</si>
  <si>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</si>
  <si>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</si>
  <si>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</si>
  <si>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</si>
  <si>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</si>
  <si>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</si>
  <si>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</si>
  <si>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</si>
  <si>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</si>
  <si>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</si>
  <si>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</si>
  <si>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</si>
  <si>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</si>
  <si>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</si>
  <si>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</si>
  <si>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</si>
  <si>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</si>
  <si>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</si>
  <si>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</si>
  <si>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</si>
  <si>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t>同行援護</t>
  </si>
  <si>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</si>
  <si>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</si>
  <si>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</si>
  <si>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</si>
  <si>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</si>
  <si>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</si>
  <si>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</si>
  <si>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</si>
  <si>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</si>
  <si>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</si>
  <si>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</si>
  <si>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</si>
  <si>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</si>
  <si>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</si>
  <si>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</si>
  <si>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</si>
  <si>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</si>
  <si>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</si>
  <si>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</si>
  <si>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</si>
  <si>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</si>
  <si>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</si>
  <si>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</si>
  <si>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</si>
  <si>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</si>
  <si>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</si>
  <si>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</si>
  <si>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</si>
  <si>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</si>
  <si>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</si>
  <si>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</si>
  <si>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rPh sb="4" eb="6">
      <t>カイゴ</t>
    </rPh>
    <rPh sb="6" eb="8">
      <t>ショクイン</t>
    </rPh>
    <rPh sb="9" eb="12">
      <t>キホンキュウ</t>
    </rPh>
    <rPh sb="13" eb="14">
      <t>ヒ</t>
    </rPh>
    <rPh sb="15" eb="16">
      <t>ア</t>
    </rPh>
    <rPh sb="58" eb="61">
      <t>キホンキュウ</t>
    </rPh>
    <rPh sb="65" eb="66">
      <t>ツキ</t>
    </rPh>
    <rPh sb="68" eb="69">
      <t>キュウ</t>
    </rPh>
    <rPh sb="79" eb="80">
      <t>エン</t>
    </rPh>
    <rPh sb="81" eb="83">
      <t>ゾウガク</t>
    </rPh>
    <rPh sb="87" eb="90">
      <t>ジカンキュウ</t>
    </rPh>
    <rPh sb="98" eb="99">
      <t>エン</t>
    </rPh>
    <rPh sb="100" eb="102">
      <t>ゾウガク</t>
    </rPh>
    <rPh sb="107" eb="109">
      <t>ジョウキ</t>
    </rPh>
    <rPh sb="110" eb="111">
      <t>ガク</t>
    </rPh>
    <rPh sb="114" eb="116">
      <t>ヘイセイ</t>
    </rPh>
    <rPh sb="138" eb="140">
      <t>ジョウイ</t>
    </rPh>
    <rPh sb="141" eb="143">
      <t>クブン</t>
    </rPh>
    <rPh sb="147" eb="149">
      <t>シュトク</t>
    </rPh>
    <rPh sb="151" eb="152">
      <t>サイ</t>
    </rPh>
    <rPh sb="153" eb="155">
      <t>ゾウガク</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</si>
  <si>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</si>
  <si>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</si>
  <si>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</si>
  <si>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</si>
  <si>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○次の条件のいずれか満たす職員を「経験・技能のある障害福祉人材」とし、具体的な支給額は人事考課を踏まえて決定
　①サービス管理責任者、児童発達支援管理責任者、サービス提供責任者、心理指導担当職員として勤続10年以上の者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1" eb="2">
      <t>ツギ</t>
    </rPh>
    <rPh sb="3" eb="5">
      <t>ジョウケン</t>
    </rPh>
    <rPh sb="10" eb="11">
      <t>ミ</t>
    </rPh>
    <rPh sb="13" eb="15">
      <t>ショクイン</t>
    </rPh>
    <rPh sb="17" eb="19">
      <t>ケイケン</t>
    </rPh>
    <rPh sb="20" eb="22">
      <t>ギノウ</t>
    </rPh>
    <rPh sb="25" eb="27">
      <t>ショウガイ</t>
    </rPh>
    <rPh sb="27" eb="29">
      <t>フクシ</t>
    </rPh>
    <rPh sb="29" eb="31">
      <t>ジンザイ</t>
    </rPh>
    <rPh sb="35" eb="38">
      <t>グタイテキ</t>
    </rPh>
    <rPh sb="39" eb="42">
      <t>シキュウガク</t>
    </rPh>
    <rPh sb="43" eb="45">
      <t>ジンジ</t>
    </rPh>
    <rPh sb="45" eb="47">
      <t>コウカ</t>
    </rPh>
    <rPh sb="48" eb="49">
      <t>フ</t>
    </rPh>
    <rPh sb="52" eb="54">
      <t>ケッテイ</t>
    </rPh>
    <rPh sb="61" eb="63">
      <t>カンリ</t>
    </rPh>
    <rPh sb="63" eb="66">
      <t>セキニンシャ</t>
    </rPh>
    <rPh sb="67" eb="69">
      <t>ジドウ</t>
    </rPh>
    <rPh sb="69" eb="71">
      <t>ハッタツ</t>
    </rPh>
    <rPh sb="71" eb="73">
      <t>シエン</t>
    </rPh>
    <rPh sb="73" eb="75">
      <t>カンリ</t>
    </rPh>
    <rPh sb="75" eb="78">
      <t>セキニンシャ</t>
    </rPh>
    <rPh sb="83" eb="85">
      <t>テイキョウ</t>
    </rPh>
    <rPh sb="85" eb="88">
      <t>セキニンシャ</t>
    </rPh>
    <rPh sb="89" eb="91">
      <t>シンリ</t>
    </rPh>
    <rPh sb="91" eb="93">
      <t>シドウ</t>
    </rPh>
    <rPh sb="93" eb="95">
      <t>タントウ</t>
    </rPh>
    <rPh sb="95" eb="97">
      <t>ショクイン</t>
    </rPh>
    <rPh sb="100" eb="102">
      <t>キンゾク</t>
    </rPh>
    <rPh sb="104" eb="105">
      <t>ネン</t>
    </rPh>
    <rPh sb="105" eb="107">
      <t>イジョウ</t>
    </rPh>
    <rPh sb="108" eb="109">
      <t>モノ</t>
    </rPh>
    <rPh sb="130" eb="132">
      <t>カイゴ</t>
    </rPh>
    <rPh sb="132" eb="135">
      <t>フクシシ</t>
    </rPh>
    <rPh sb="136" eb="138">
      <t>シャカイ</t>
    </rPh>
    <rPh sb="138" eb="141">
      <t>フクシシ</t>
    </rPh>
    <rPh sb="142" eb="144">
      <t>セイシン</t>
    </rPh>
    <rPh sb="144" eb="146">
      <t>ホケン</t>
    </rPh>
    <rPh sb="146" eb="149">
      <t>フクシシ</t>
    </rPh>
    <rPh sb="150" eb="153">
      <t>ホイクシ</t>
    </rPh>
    <rPh sb="159" eb="161">
      <t>シカク</t>
    </rPh>
    <rPh sb="162" eb="163">
      <t>ユウ</t>
    </rPh>
    <rPh sb="165" eb="166">
      <t>モノ</t>
    </rPh>
    <rPh sb="167" eb="169">
      <t>キンゾク</t>
    </rPh>
    <rPh sb="171" eb="172">
      <t>ネン</t>
    </rPh>
    <rPh sb="172" eb="174">
      <t>イジョウ</t>
    </rPh>
    <rPh sb="175" eb="176">
      <t>モノ</t>
    </rPh>
    <rPh sb="209" eb="211">
      <t>ショクイン</t>
    </rPh>
    <rPh sb="211" eb="213">
      <t>ブンルイ</t>
    </rPh>
    <rPh sb="214" eb="216">
      <t>ヘンコウ</t>
    </rPh>
    <rPh sb="216" eb="218">
      <t>トクレイ</t>
    </rPh>
    <rPh sb="219" eb="221">
      <t>テキヨウ</t>
    </rPh>
    <rPh sb="225" eb="227">
      <t>キンゾク</t>
    </rPh>
    <rPh sb="227" eb="229">
      <t>ネンスウ</t>
    </rPh>
    <rPh sb="235" eb="237">
      <t>ケイレツ</t>
    </rPh>
    <rPh sb="237" eb="239">
      <t>ホウジン</t>
    </rPh>
    <rPh sb="240" eb="241">
      <t>タ</t>
    </rPh>
    <rPh sb="241" eb="243">
      <t>ホウジン</t>
    </rPh>
    <rPh sb="247" eb="249">
      <t>ジツム</t>
    </rPh>
    <rPh sb="249" eb="251">
      <t>ケイケン</t>
    </rPh>
    <rPh sb="252" eb="253">
      <t>フク</t>
    </rPh>
    <phoneticPr fontId="7"/>
  </si>
  <si>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ショウガイ</t>
    </rPh>
    <rPh sb="87" eb="89">
      <t>フクシ</t>
    </rPh>
    <rPh sb="89" eb="91">
      <t>ジンザイ</t>
    </rPh>
    <rPh sb="92" eb="94">
      <t>ゲツガク</t>
    </rPh>
    <rPh sb="104" eb="105">
      <t>エン</t>
    </rPh>
    <rPh sb="109" eb="110">
      <t>タ</t>
    </rPh>
    <rPh sb="118" eb="120">
      <t>ゲツガク</t>
    </rPh>
    <rPh sb="125" eb="130">
      <t>マルマルマルマルエン</t>
    </rPh>
    <rPh sb="136" eb="137">
      <t>タ</t>
    </rPh>
    <rPh sb="138" eb="140">
      <t>ショクシュ</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</si>
  <si>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</si>
  <si>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</si>
  <si>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</si>
  <si>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</si>
  <si>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r>
      <t>資質向上のための計画に沿って、研修機会の提供又は技術指導等を実施するとともに、福祉・介護職員の能力評価を行う。　</t>
    </r>
    <r>
      <rPr>
        <sz val="8"/>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</si>
  <si>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○実務経験が３年以上の福祉・介護職員に対し、実務者研修の受講費用として、○○万円を支給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フクシ</t>
    </rPh>
    <rPh sb="14" eb="16">
      <t>カイゴ</t>
    </rPh>
    <rPh sb="16" eb="18">
      <t>ショクイン</t>
    </rPh>
    <rPh sb="19" eb="20">
      <t>タイ</t>
    </rPh>
    <rPh sb="22" eb="25">
      <t>ジツムシャ</t>
    </rPh>
    <rPh sb="25" eb="27">
      <t>ケンシュウ</t>
    </rPh>
    <rPh sb="28" eb="30">
      <t>ジュコウ</t>
    </rPh>
    <rPh sb="30" eb="32">
      <t>ヒヨウ</t>
    </rPh>
    <rPh sb="38" eb="40">
      <t>マンエン</t>
    </rPh>
    <rPh sb="41" eb="43">
      <t>シキュウ</t>
    </rPh>
    <rPh sb="45" eb="47">
      <t>カイゴ</t>
    </rPh>
    <rPh sb="47" eb="50">
      <t>フクシシ</t>
    </rPh>
    <rPh sb="50" eb="52">
      <t>コッカ</t>
    </rPh>
    <rPh sb="52" eb="54">
      <t>シケン</t>
    </rPh>
    <rPh sb="54" eb="56">
      <t>タイサク</t>
    </rPh>
    <rPh sb="60" eb="62">
      <t>ホウジン</t>
    </rPh>
    <rPh sb="62" eb="63">
      <t>ナイ</t>
    </rPh>
    <rPh sb="64" eb="66">
      <t>シカク</t>
    </rPh>
    <rPh sb="66" eb="68">
      <t>シュトク</t>
    </rPh>
    <rPh sb="72" eb="75">
      <t>ケンシュウカイ</t>
    </rPh>
    <rPh sb="76" eb="78">
      <t>ジッシ</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</si>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</sst>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0" xfId="0" applyFill="1" applyBorder="1" applyAlignment="1">
      <alignment vertical="center"/>
    </xf>
    <xf numFmtId="0" fontId="0" fillId="30" borderId="96" xfId="0" applyFill="1" applyBorder="1" applyAlignment="1">
      <alignmen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61" fillId="0"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29" fillId="26" borderId="54" xfId="0" applyFont="1" applyFill="1" applyBorder="1" applyAlignment="1">
      <alignmen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18" xfId="0" applyFont="1" applyFill="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0" fontId="61" fillId="0" borderId="14" xfId="0" applyFont="1" applyFill="1" applyBorder="1" applyAlignment="1">
      <alignment vertical="center" wrapText="1"/>
    </xf>
    <xf numFmtId="0" fontId="61"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0" fontId="29" fillId="0" borderId="0" xfId="0" applyFont="1" applyFill="1" applyAlignment="1">
      <alignment horizontal="left" vertical="top" wrapText="1"/>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61"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29" fillId="26" borderId="54" xfId="0" applyFont="1" applyFill="1" applyBorder="1" applyAlignment="1">
      <alignment horizontal="left" vertical="center" wrapText="1"/>
    </xf>
    <xf numFmtId="0" fontId="28" fillId="0" borderId="70" xfId="0" applyFont="1" applyFill="1" applyBorder="1" applyAlignment="1">
      <alignment vertical="center" wrapText="1"/>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61"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8" fillId="0" borderId="4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fmlaLink="$AM$20" lockText="1" noThreeD="1"/>
</file>

<file path=xl/ctrlProps/ctrlProp28.xml><?xml version="1.0" encoding="utf-8"?>
<formControlPr xmlns="http://schemas.microsoft.com/office/spreadsheetml/2009/9/main" objectType="CheckBox" checked="Checked"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62450"/>
          <a:ext cx="10460083" cy="17599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46241804"/>
              <a:ext cx="216150" cy="1266381"/>
              <a:chOff x="904875" y="8182016"/>
              <a:chExt cx="209550" cy="970332"/>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9382984"/>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49360757"/>
              <a:ext cx="209346" cy="1491699"/>
              <a:chOff x="923925" y="10747154"/>
              <a:chExt cx="219090" cy="124411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4"/>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2238413"/>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1857413"/>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F22" sqref="F22"/>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63" t="s">
        <v>352</v>
      </c>
      <c r="B1" s="663"/>
      <c r="C1" s="663"/>
      <c r="D1" s="663"/>
      <c r="E1" s="663"/>
      <c r="F1" s="663"/>
    </row>
    <row r="2" spans="1:6" ht="18" thickTop="1">
      <c r="A2" s="664" t="s">
        <v>264</v>
      </c>
      <c r="B2" s="664"/>
      <c r="C2" s="664"/>
      <c r="D2" s="664"/>
      <c r="E2" s="664"/>
      <c r="F2" s="664"/>
    </row>
    <row r="3" spans="1:6" s="63" customFormat="1" ht="8.1" customHeight="1">
      <c r="A3" s="665"/>
      <c r="B3" s="665"/>
      <c r="C3" s="665"/>
      <c r="D3" s="665"/>
      <c r="E3" s="86"/>
    </row>
    <row r="4" spans="1:6" s="65" customFormat="1" ht="30" customHeight="1">
      <c r="A4" s="64" t="s">
        <v>353</v>
      </c>
      <c r="B4" s="64" t="s">
        <v>265</v>
      </c>
      <c r="C4" s="87" t="s">
        <v>266</v>
      </c>
      <c r="D4" s="666" t="s">
        <v>267</v>
      </c>
      <c r="E4" s="667"/>
      <c r="F4" s="64" t="s">
        <v>268</v>
      </c>
    </row>
    <row r="5" spans="1:6" ht="19.899999999999999" customHeight="1">
      <c r="A5" s="88" t="s">
        <v>354</v>
      </c>
      <c r="B5" s="82">
        <v>1</v>
      </c>
      <c r="C5" s="82" t="s">
        <v>355</v>
      </c>
      <c r="D5" s="668" t="s">
        <v>270</v>
      </c>
      <c r="E5" s="669"/>
      <c r="F5" s="66" t="s">
        <v>271</v>
      </c>
    </row>
    <row r="6" spans="1:6" ht="45.75" customHeight="1">
      <c r="A6" s="89" t="s">
        <v>272</v>
      </c>
      <c r="B6" s="66">
        <v>1</v>
      </c>
      <c r="C6" s="90" t="s">
        <v>356</v>
      </c>
      <c r="D6" s="661" t="s">
        <v>273</v>
      </c>
      <c r="E6" s="662"/>
      <c r="F6" s="79" t="s">
        <v>271</v>
      </c>
    </row>
    <row r="7" spans="1:6" ht="58.5" customHeight="1">
      <c r="A7" s="89" t="s">
        <v>274</v>
      </c>
      <c r="B7" s="66">
        <v>1</v>
      </c>
      <c r="C7" s="90" t="s">
        <v>357</v>
      </c>
      <c r="D7" s="661" t="s">
        <v>275</v>
      </c>
      <c r="E7" s="662"/>
      <c r="F7" s="67" t="s">
        <v>276</v>
      </c>
    </row>
    <row r="8" spans="1:6" ht="53.45" customHeight="1">
      <c r="A8" s="89" t="s">
        <v>329</v>
      </c>
      <c r="B8" s="66">
        <v>1</v>
      </c>
      <c r="C8" s="90" t="s">
        <v>358</v>
      </c>
      <c r="D8" s="661" t="s">
        <v>359</v>
      </c>
      <c r="E8" s="662"/>
      <c r="F8" s="67" t="s">
        <v>276</v>
      </c>
    </row>
    <row r="9" spans="1:6" ht="58.5" customHeight="1">
      <c r="A9" s="89" t="s">
        <v>277</v>
      </c>
      <c r="B9" s="66">
        <v>1</v>
      </c>
      <c r="C9" s="90" t="s">
        <v>360</v>
      </c>
      <c r="D9" s="661" t="s">
        <v>361</v>
      </c>
      <c r="E9" s="662"/>
      <c r="F9" s="67" t="s">
        <v>276</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0" t="s">
        <v>278</v>
      </c>
      <c r="B17" s="670"/>
      <c r="C17" s="670"/>
      <c r="D17" s="670"/>
      <c r="E17" s="81"/>
    </row>
    <row r="18" spans="1:6">
      <c r="A18" s="70" t="s">
        <v>279</v>
      </c>
      <c r="B18" s="71"/>
    </row>
    <row r="19" spans="1:6" s="74" customFormat="1" ht="17.25">
      <c r="A19" s="72" t="s">
        <v>362</v>
      </c>
      <c r="B19" s="73"/>
      <c r="C19" s="72"/>
      <c r="D19" s="72"/>
      <c r="E19" s="72"/>
    </row>
    <row r="20" spans="1:6" s="74" customFormat="1" ht="17.25">
      <c r="A20" s="72" t="s">
        <v>280</v>
      </c>
      <c r="B20" s="73"/>
      <c r="C20" s="72"/>
      <c r="D20" s="72"/>
      <c r="E20" s="72"/>
    </row>
    <row r="21" spans="1:6" s="74" customFormat="1" ht="17.25">
      <c r="A21" s="72" t="s">
        <v>281</v>
      </c>
      <c r="B21" s="73"/>
      <c r="C21" s="72"/>
      <c r="D21" s="72"/>
      <c r="E21" s="72"/>
    </row>
    <row r="22" spans="1:6" s="74" customFormat="1" ht="17.25">
      <c r="A22" s="72" t="s">
        <v>282</v>
      </c>
      <c r="B22" s="73"/>
      <c r="C22" s="72"/>
      <c r="D22" s="72"/>
      <c r="E22" s="72"/>
    </row>
    <row r="23" spans="1:6" s="74" customFormat="1" ht="17.25">
      <c r="A23" s="72" t="s">
        <v>283</v>
      </c>
      <c r="B23" s="73"/>
      <c r="C23" s="72"/>
      <c r="D23" s="72"/>
      <c r="E23" s="72"/>
    </row>
    <row r="24" spans="1:6" s="74" customFormat="1" ht="17.25">
      <c r="A24" s="72" t="s">
        <v>284</v>
      </c>
      <c r="B24" s="73"/>
      <c r="C24" s="72"/>
      <c r="D24" s="72"/>
      <c r="E24" s="72"/>
    </row>
    <row r="25" spans="1:6" ht="14.25" thickBot="1">
      <c r="A25" s="75"/>
      <c r="B25" s="71"/>
    </row>
    <row r="26" spans="1:6" ht="22.15" customHeight="1">
      <c r="A26" s="80"/>
      <c r="B26" s="671" t="s">
        <v>285</v>
      </c>
      <c r="C26" s="671"/>
      <c r="D26" s="672"/>
      <c r="E26" s="673" t="s">
        <v>286</v>
      </c>
      <c r="F26" s="674"/>
    </row>
    <row r="27" spans="1:6" ht="55.15" customHeight="1">
      <c r="A27" s="675" t="s">
        <v>287</v>
      </c>
      <c r="B27" s="676"/>
      <c r="C27" s="677"/>
      <c r="D27" s="677"/>
      <c r="E27" s="682"/>
      <c r="F27" s="683"/>
    </row>
    <row r="28" spans="1:6" ht="55.15" customHeight="1">
      <c r="A28" s="675"/>
      <c r="B28" s="678"/>
      <c r="C28" s="679"/>
      <c r="D28" s="679"/>
      <c r="E28" s="682"/>
      <c r="F28" s="683"/>
    </row>
    <row r="29" spans="1:6" ht="55.15" customHeight="1">
      <c r="A29" s="675" t="s">
        <v>288</v>
      </c>
      <c r="B29" s="678"/>
      <c r="C29" s="679"/>
      <c r="D29" s="679"/>
      <c r="E29" s="682"/>
      <c r="F29" s="683"/>
    </row>
    <row r="30" spans="1:6" ht="55.15" customHeight="1" thickBot="1">
      <c r="A30" s="675"/>
      <c r="B30" s="680"/>
      <c r="C30" s="681"/>
      <c r="D30" s="681"/>
      <c r="E30" s="684"/>
      <c r="F30" s="685"/>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A27:A28"/>
    <mergeCell ref="B27:D30"/>
    <mergeCell ref="E27:F28"/>
    <mergeCell ref="A29:A30"/>
    <mergeCell ref="E29:F30"/>
    <mergeCell ref="D7:E7"/>
    <mergeCell ref="D8:E8"/>
    <mergeCell ref="D9:E9"/>
    <mergeCell ref="A17:D17"/>
    <mergeCell ref="B26:D26"/>
    <mergeCell ref="E26:F26"/>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85" zoomScaleNormal="100" zoomScaleSheetLayoutView="85"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408</v>
      </c>
    </row>
    <row r="2" spans="1:29" ht="20.100000000000001" customHeight="1">
      <c r="A2" s="32" t="s">
        <v>155</v>
      </c>
    </row>
    <row r="4" spans="1:29" ht="20.100000000000001" customHeight="1">
      <c r="A4" t="s">
        <v>154</v>
      </c>
    </row>
    <row r="5" spans="1:29" ht="20.100000000000001" customHeight="1">
      <c r="A5" t="s">
        <v>209</v>
      </c>
    </row>
    <row r="6" spans="1:29" ht="20.100000000000001" customHeight="1">
      <c r="A6" t="s">
        <v>210</v>
      </c>
    </row>
    <row r="7" spans="1:29" ht="20.100000000000001" customHeight="1">
      <c r="A7" t="s">
        <v>135</v>
      </c>
    </row>
    <row r="9" spans="1:29" ht="20.100000000000001" customHeight="1">
      <c r="A9" s="31" t="s">
        <v>211</v>
      </c>
    </row>
    <row r="10" spans="1:29" ht="20.100000000000001" customHeight="1" thickBot="1">
      <c r="B10" t="s">
        <v>245</v>
      </c>
    </row>
    <row r="11" spans="1:29" ht="20.100000000000001" customHeight="1" thickBot="1">
      <c r="B11" s="33" t="s">
        <v>152</v>
      </c>
      <c r="C11" s="739"/>
      <c r="D11" s="740"/>
      <c r="E11" s="740"/>
      <c r="F11" s="740"/>
      <c r="G11" s="740"/>
      <c r="H11" s="740"/>
      <c r="I11" s="740"/>
      <c r="J11" s="740"/>
      <c r="K11" s="740"/>
      <c r="L11" s="741"/>
    </row>
    <row r="13" spans="1:29" ht="20.100000000000001" customHeight="1">
      <c r="A13" s="31" t="s">
        <v>212</v>
      </c>
    </row>
    <row r="14" spans="1:29" ht="20.100000000000001" customHeight="1" thickBot="1">
      <c r="B14" t="s">
        <v>234</v>
      </c>
    </row>
    <row r="15" spans="1:29" ht="20.100000000000001" customHeight="1">
      <c r="B15" s="23" t="s">
        <v>6</v>
      </c>
      <c r="C15" s="725" t="s">
        <v>8</v>
      </c>
      <c r="D15" s="725"/>
      <c r="E15" s="725"/>
      <c r="F15" s="725"/>
      <c r="G15" s="725"/>
      <c r="H15" s="725"/>
      <c r="I15" s="725"/>
      <c r="J15" s="725"/>
      <c r="K15" s="725"/>
      <c r="L15" s="726"/>
      <c r="M15" s="710" t="s">
        <v>160</v>
      </c>
      <c r="N15" s="711"/>
      <c r="O15" s="711"/>
      <c r="P15" s="711"/>
      <c r="Q15" s="711"/>
      <c r="R15" s="711"/>
      <c r="S15" s="711"/>
      <c r="T15" s="711"/>
      <c r="U15" s="711"/>
      <c r="V15" s="711"/>
      <c r="W15" s="712"/>
      <c r="X15" s="713"/>
    </row>
    <row r="16" spans="1:29" ht="20.100000000000001" customHeight="1" thickBot="1">
      <c r="B16" s="24"/>
      <c r="C16" s="725" t="s">
        <v>136</v>
      </c>
      <c r="D16" s="725"/>
      <c r="E16" s="725"/>
      <c r="F16" s="725"/>
      <c r="G16" s="725"/>
      <c r="H16" s="725"/>
      <c r="I16" s="725"/>
      <c r="J16" s="725"/>
      <c r="K16" s="725"/>
      <c r="L16" s="726"/>
      <c r="M16" s="714" t="s">
        <v>160</v>
      </c>
      <c r="N16" s="715"/>
      <c r="O16" s="715"/>
      <c r="P16" s="715"/>
      <c r="Q16" s="715"/>
      <c r="R16" s="715"/>
      <c r="S16" s="715"/>
      <c r="T16" s="715"/>
      <c r="U16" s="716"/>
      <c r="V16" s="716"/>
      <c r="W16" s="717"/>
      <c r="X16" s="718"/>
      <c r="AC16" t="s">
        <v>153</v>
      </c>
    </row>
    <row r="17" spans="1:29" ht="20.100000000000001" customHeight="1" thickBot="1">
      <c r="B17" s="23" t="s">
        <v>137</v>
      </c>
      <c r="C17" s="725" t="s">
        <v>7</v>
      </c>
      <c r="D17" s="725"/>
      <c r="E17" s="725"/>
      <c r="F17" s="725"/>
      <c r="G17" s="725"/>
      <c r="H17" s="725"/>
      <c r="I17" s="725"/>
      <c r="J17" s="725"/>
      <c r="K17" s="725"/>
      <c r="L17" s="726"/>
      <c r="M17" s="34">
        <v>1</v>
      </c>
      <c r="N17" s="35">
        <v>0</v>
      </c>
      <c r="O17" s="35">
        <v>0</v>
      </c>
      <c r="P17" s="36" t="s">
        <v>142</v>
      </c>
      <c r="Q17" s="35">
        <v>1</v>
      </c>
      <c r="R17" s="35">
        <v>2</v>
      </c>
      <c r="S17" s="35">
        <v>3</v>
      </c>
      <c r="T17" s="37">
        <v>4</v>
      </c>
      <c r="U17" s="38"/>
      <c r="V17" s="39"/>
      <c r="W17" s="39"/>
      <c r="X17" s="39"/>
      <c r="AC17" t="str">
        <f>CONCATENATE(M17,N17,O17,P17,Q17,R17,S17,T17)</f>
        <v>100－1234</v>
      </c>
    </row>
    <row r="18" spans="1:29" ht="20.100000000000001" customHeight="1">
      <c r="B18" s="25"/>
      <c r="C18" s="725" t="s">
        <v>140</v>
      </c>
      <c r="D18" s="725"/>
      <c r="E18" s="725"/>
      <c r="F18" s="725"/>
      <c r="G18" s="725"/>
      <c r="H18" s="725"/>
      <c r="I18" s="725"/>
      <c r="J18" s="725"/>
      <c r="K18" s="725"/>
      <c r="L18" s="726"/>
      <c r="M18" s="714" t="s">
        <v>161</v>
      </c>
      <c r="N18" s="715"/>
      <c r="O18" s="715"/>
      <c r="P18" s="715"/>
      <c r="Q18" s="715"/>
      <c r="R18" s="715"/>
      <c r="S18" s="715"/>
      <c r="T18" s="715"/>
      <c r="U18" s="719"/>
      <c r="V18" s="719"/>
      <c r="W18" s="720"/>
      <c r="X18" s="721"/>
    </row>
    <row r="19" spans="1:29" ht="20.100000000000001" customHeight="1">
      <c r="B19" s="24"/>
      <c r="C19" s="725" t="s">
        <v>141</v>
      </c>
      <c r="D19" s="725"/>
      <c r="E19" s="725"/>
      <c r="F19" s="725"/>
      <c r="G19" s="725"/>
      <c r="H19" s="725"/>
      <c r="I19" s="725"/>
      <c r="J19" s="725"/>
      <c r="K19" s="725"/>
      <c r="L19" s="726"/>
      <c r="M19" s="714" t="s">
        <v>162</v>
      </c>
      <c r="N19" s="715"/>
      <c r="O19" s="715"/>
      <c r="P19" s="715"/>
      <c r="Q19" s="715"/>
      <c r="R19" s="715"/>
      <c r="S19" s="715"/>
      <c r="T19" s="715"/>
      <c r="U19" s="715"/>
      <c r="V19" s="715"/>
      <c r="W19" s="722"/>
      <c r="X19" s="723"/>
    </row>
    <row r="20" spans="1:29" ht="20.100000000000001" customHeight="1">
      <c r="B20" s="23" t="s">
        <v>138</v>
      </c>
      <c r="C20" s="725" t="s">
        <v>130</v>
      </c>
      <c r="D20" s="725"/>
      <c r="E20" s="725"/>
      <c r="F20" s="725"/>
      <c r="G20" s="725"/>
      <c r="H20" s="725"/>
      <c r="I20" s="725"/>
      <c r="J20" s="725"/>
      <c r="K20" s="725"/>
      <c r="L20" s="726"/>
      <c r="M20" s="714" t="s">
        <v>165</v>
      </c>
      <c r="N20" s="715"/>
      <c r="O20" s="715"/>
      <c r="P20" s="715"/>
      <c r="Q20" s="715"/>
      <c r="R20" s="715"/>
      <c r="S20" s="715"/>
      <c r="T20" s="715"/>
      <c r="U20" s="715"/>
      <c r="V20" s="715"/>
      <c r="W20" s="722"/>
      <c r="X20" s="723"/>
    </row>
    <row r="21" spans="1:29" ht="20.100000000000001" customHeight="1">
      <c r="B21" s="24"/>
      <c r="C21" s="725" t="s">
        <v>131</v>
      </c>
      <c r="D21" s="725"/>
      <c r="E21" s="725"/>
      <c r="F21" s="725"/>
      <c r="G21" s="725"/>
      <c r="H21" s="725"/>
      <c r="I21" s="725"/>
      <c r="J21" s="725"/>
      <c r="K21" s="725"/>
      <c r="L21" s="726"/>
      <c r="M21" s="729" t="s">
        <v>169</v>
      </c>
      <c r="N21" s="716"/>
      <c r="O21" s="716"/>
      <c r="P21" s="716"/>
      <c r="Q21" s="716"/>
      <c r="R21" s="716"/>
      <c r="S21" s="716"/>
      <c r="T21" s="716"/>
      <c r="U21" s="716"/>
      <c r="V21" s="716"/>
      <c r="W21" s="717"/>
      <c r="X21" s="718"/>
    </row>
    <row r="22" spans="1:29" ht="20.100000000000001" customHeight="1">
      <c r="B22" s="737" t="s">
        <v>203</v>
      </c>
      <c r="C22" s="725" t="s">
        <v>8</v>
      </c>
      <c r="D22" s="725"/>
      <c r="E22" s="725"/>
      <c r="F22" s="725"/>
      <c r="G22" s="725"/>
      <c r="H22" s="725"/>
      <c r="I22" s="725"/>
      <c r="J22" s="725"/>
      <c r="K22" s="725"/>
      <c r="L22" s="726"/>
      <c r="M22" s="714" t="s">
        <v>202</v>
      </c>
      <c r="N22" s="715"/>
      <c r="O22" s="715"/>
      <c r="P22" s="715"/>
      <c r="Q22" s="715"/>
      <c r="R22" s="715"/>
      <c r="S22" s="715"/>
      <c r="T22" s="715"/>
      <c r="U22" s="715"/>
      <c r="V22" s="715"/>
      <c r="W22" s="722"/>
      <c r="X22" s="723"/>
    </row>
    <row r="23" spans="1:29" ht="20.100000000000001" customHeight="1">
      <c r="B23" s="738"/>
      <c r="C23" s="727" t="s">
        <v>197</v>
      </c>
      <c r="D23" s="727"/>
      <c r="E23" s="727"/>
      <c r="F23" s="727"/>
      <c r="G23" s="727"/>
      <c r="H23" s="727"/>
      <c r="I23" s="727"/>
      <c r="J23" s="727"/>
      <c r="K23" s="727"/>
      <c r="L23" s="727"/>
      <c r="M23" s="714" t="s">
        <v>198</v>
      </c>
      <c r="N23" s="715"/>
      <c r="O23" s="715"/>
      <c r="P23" s="715"/>
      <c r="Q23" s="715"/>
      <c r="R23" s="715"/>
      <c r="S23" s="715"/>
      <c r="T23" s="715"/>
      <c r="U23" s="715"/>
      <c r="V23" s="715"/>
      <c r="W23" s="722"/>
      <c r="X23" s="723"/>
    </row>
    <row r="24" spans="1:29" ht="20.100000000000001" customHeight="1">
      <c r="B24" s="23" t="s">
        <v>199</v>
      </c>
      <c r="C24" s="725" t="s">
        <v>0</v>
      </c>
      <c r="D24" s="725"/>
      <c r="E24" s="725"/>
      <c r="F24" s="725"/>
      <c r="G24" s="725"/>
      <c r="H24" s="725"/>
      <c r="I24" s="725"/>
      <c r="J24" s="725"/>
      <c r="K24" s="725"/>
      <c r="L24" s="726"/>
      <c r="M24" s="724" t="s">
        <v>163</v>
      </c>
      <c r="N24" s="719"/>
      <c r="O24" s="719"/>
      <c r="P24" s="719"/>
      <c r="Q24" s="719"/>
      <c r="R24" s="719"/>
      <c r="S24" s="719"/>
      <c r="T24" s="719"/>
      <c r="U24" s="719"/>
      <c r="V24" s="719"/>
      <c r="W24" s="720"/>
      <c r="X24" s="721"/>
    </row>
    <row r="25" spans="1:29" ht="20.100000000000001" customHeight="1">
      <c r="B25" s="25"/>
      <c r="C25" s="725" t="s">
        <v>1</v>
      </c>
      <c r="D25" s="725"/>
      <c r="E25" s="725"/>
      <c r="F25" s="725"/>
      <c r="G25" s="725"/>
      <c r="H25" s="725"/>
      <c r="I25" s="725"/>
      <c r="J25" s="725"/>
      <c r="K25" s="725"/>
      <c r="L25" s="726"/>
      <c r="M25" s="714" t="s">
        <v>164</v>
      </c>
      <c r="N25" s="715"/>
      <c r="O25" s="715"/>
      <c r="P25" s="715"/>
      <c r="Q25" s="715"/>
      <c r="R25" s="715"/>
      <c r="S25" s="715"/>
      <c r="T25" s="715"/>
      <c r="U25" s="715"/>
      <c r="V25" s="715"/>
      <c r="W25" s="722"/>
      <c r="X25" s="723"/>
    </row>
    <row r="26" spans="1:29" ht="20.100000000000001" customHeight="1" thickBot="1">
      <c r="B26" s="58"/>
      <c r="C26" s="725" t="s">
        <v>200</v>
      </c>
      <c r="D26" s="725"/>
      <c r="E26" s="725"/>
      <c r="F26" s="725"/>
      <c r="G26" s="725"/>
      <c r="H26" s="725"/>
      <c r="I26" s="725"/>
      <c r="J26" s="725"/>
      <c r="K26" s="725"/>
      <c r="L26" s="726"/>
      <c r="M26" s="742" t="s">
        <v>201</v>
      </c>
      <c r="N26" s="743"/>
      <c r="O26" s="743"/>
      <c r="P26" s="743"/>
      <c r="Q26" s="743"/>
      <c r="R26" s="743"/>
      <c r="S26" s="743"/>
      <c r="T26" s="743"/>
      <c r="U26" s="743"/>
      <c r="V26" s="743"/>
      <c r="W26" s="744"/>
      <c r="X26" s="745"/>
    </row>
    <row r="28" spans="1:29" ht="20.100000000000001" customHeight="1">
      <c r="A28" s="31" t="s">
        <v>151</v>
      </c>
    </row>
    <row r="29" spans="1:29" ht="20.100000000000001" customHeight="1">
      <c r="B29" t="s">
        <v>233</v>
      </c>
      <c r="X29" s="26"/>
    </row>
    <row r="30" spans="1:29" ht="29.25" customHeight="1">
      <c r="B30" s="57" t="s">
        <v>168</v>
      </c>
      <c r="C30" s="728" t="s">
        <v>409</v>
      </c>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row>
    <row r="31" spans="1:29" ht="27" customHeight="1">
      <c r="B31" s="686" t="s">
        <v>139</v>
      </c>
      <c r="C31" s="695" t="s">
        <v>410</v>
      </c>
      <c r="D31" s="695"/>
      <c r="E31" s="695"/>
      <c r="F31" s="695"/>
      <c r="G31" s="695"/>
      <c r="H31" s="695"/>
      <c r="I31" s="695"/>
      <c r="J31" s="695"/>
      <c r="K31" s="695"/>
      <c r="L31" s="696"/>
      <c r="M31" s="701" t="s">
        <v>143</v>
      </c>
      <c r="N31" s="702"/>
      <c r="O31" s="702"/>
      <c r="P31" s="702"/>
      <c r="Q31" s="703"/>
      <c r="R31" s="688" t="s">
        <v>247</v>
      </c>
      <c r="S31" s="689"/>
      <c r="T31" s="689"/>
      <c r="U31" s="689"/>
      <c r="V31" s="689"/>
      <c r="W31" s="690"/>
      <c r="X31" s="686" t="s">
        <v>144</v>
      </c>
      <c r="Y31" s="686" t="s">
        <v>145</v>
      </c>
      <c r="Z31" s="734" t="s">
        <v>418</v>
      </c>
      <c r="AA31" s="732" t="s">
        <v>150</v>
      </c>
    </row>
    <row r="32" spans="1:29" ht="27" customHeight="1" thickBot="1">
      <c r="B32" s="694"/>
      <c r="C32" s="697"/>
      <c r="D32" s="697"/>
      <c r="E32" s="697"/>
      <c r="F32" s="697"/>
      <c r="G32" s="697"/>
      <c r="H32" s="697"/>
      <c r="I32" s="697"/>
      <c r="J32" s="697"/>
      <c r="K32" s="697"/>
      <c r="L32" s="698"/>
      <c r="M32" s="704"/>
      <c r="N32" s="705"/>
      <c r="O32" s="705"/>
      <c r="P32" s="705"/>
      <c r="Q32" s="706"/>
      <c r="R32" s="699" t="s">
        <v>256</v>
      </c>
      <c r="S32" s="700"/>
      <c r="T32" s="700"/>
      <c r="U32" s="700"/>
      <c r="V32" s="700"/>
      <c r="W32" s="62" t="s">
        <v>257</v>
      </c>
      <c r="X32" s="687"/>
      <c r="Y32" s="687"/>
      <c r="Z32" s="735"/>
      <c r="AA32" s="733"/>
    </row>
    <row r="33" spans="2:27" ht="37.5" customHeight="1">
      <c r="B33" s="33">
        <v>1</v>
      </c>
      <c r="C33" s="40">
        <v>1</v>
      </c>
      <c r="D33" s="41">
        <v>3</v>
      </c>
      <c r="E33" s="41">
        <v>3</v>
      </c>
      <c r="F33" s="41">
        <v>4</v>
      </c>
      <c r="G33" s="41">
        <v>5</v>
      </c>
      <c r="H33" s="41">
        <v>6</v>
      </c>
      <c r="I33" s="41">
        <v>7</v>
      </c>
      <c r="J33" s="41">
        <v>8</v>
      </c>
      <c r="K33" s="41">
        <v>9</v>
      </c>
      <c r="L33" s="42">
        <v>1</v>
      </c>
      <c r="M33" s="731" t="s">
        <v>159</v>
      </c>
      <c r="N33" s="731"/>
      <c r="O33" s="731"/>
      <c r="P33" s="731"/>
      <c r="Q33" s="731"/>
      <c r="R33" s="731" t="s">
        <v>159</v>
      </c>
      <c r="S33" s="731"/>
      <c r="T33" s="731"/>
      <c r="U33" s="731"/>
      <c r="V33" s="731"/>
      <c r="W33" s="59" t="s">
        <v>248</v>
      </c>
      <c r="X33" s="43" t="s">
        <v>411</v>
      </c>
      <c r="Y33" s="43" t="s">
        <v>370</v>
      </c>
      <c r="Z33" s="44">
        <v>250000</v>
      </c>
      <c r="AA33" s="45">
        <v>11.2</v>
      </c>
    </row>
    <row r="34" spans="2:27" ht="37.5" customHeight="1">
      <c r="B34" s="33">
        <f>B33+1</f>
        <v>2</v>
      </c>
      <c r="C34" s="46">
        <v>1</v>
      </c>
      <c r="D34" s="29">
        <v>3</v>
      </c>
      <c r="E34" s="29">
        <v>3</v>
      </c>
      <c r="F34" s="29">
        <v>4</v>
      </c>
      <c r="G34" s="29">
        <v>5</v>
      </c>
      <c r="H34" s="29">
        <v>6</v>
      </c>
      <c r="I34" s="29">
        <v>7</v>
      </c>
      <c r="J34" s="29">
        <v>8</v>
      </c>
      <c r="K34" s="29">
        <v>9</v>
      </c>
      <c r="L34" s="30">
        <v>2</v>
      </c>
      <c r="M34" s="730" t="s">
        <v>159</v>
      </c>
      <c r="N34" s="730"/>
      <c r="O34" s="730"/>
      <c r="P34" s="730"/>
      <c r="Q34" s="730"/>
      <c r="R34" s="730" t="s">
        <v>159</v>
      </c>
      <c r="S34" s="730"/>
      <c r="T34" s="730"/>
      <c r="U34" s="730"/>
      <c r="V34" s="730"/>
      <c r="W34" s="60" t="s">
        <v>249</v>
      </c>
      <c r="X34" s="27" t="s">
        <v>412</v>
      </c>
      <c r="Y34" s="27" t="s">
        <v>417</v>
      </c>
      <c r="Z34" s="28">
        <v>400000</v>
      </c>
      <c r="AA34" s="47">
        <v>11.2</v>
      </c>
    </row>
    <row r="35" spans="2:27" ht="37.5" customHeight="1">
      <c r="B35" s="33">
        <f t="shared" ref="B35:B71" si="0">B34+1</f>
        <v>3</v>
      </c>
      <c r="C35" s="46">
        <v>1</v>
      </c>
      <c r="D35" s="29">
        <v>3</v>
      </c>
      <c r="E35" s="29">
        <v>3</v>
      </c>
      <c r="F35" s="29">
        <v>4</v>
      </c>
      <c r="G35" s="29">
        <v>5</v>
      </c>
      <c r="H35" s="29">
        <v>6</v>
      </c>
      <c r="I35" s="29">
        <v>7</v>
      </c>
      <c r="J35" s="29">
        <v>8</v>
      </c>
      <c r="K35" s="29">
        <v>9</v>
      </c>
      <c r="L35" s="30">
        <v>3</v>
      </c>
      <c r="M35" s="730" t="s">
        <v>166</v>
      </c>
      <c r="N35" s="730"/>
      <c r="O35" s="730"/>
      <c r="P35" s="730"/>
      <c r="Q35" s="730"/>
      <c r="R35" s="730" t="s">
        <v>159</v>
      </c>
      <c r="S35" s="730"/>
      <c r="T35" s="730"/>
      <c r="U35" s="730"/>
      <c r="V35" s="730"/>
      <c r="W35" s="60" t="s">
        <v>250</v>
      </c>
      <c r="X35" s="27" t="s">
        <v>413</v>
      </c>
      <c r="Y35" s="27" t="s">
        <v>377</v>
      </c>
      <c r="Z35" s="28">
        <v>400000</v>
      </c>
      <c r="AA35" s="47">
        <v>11.22</v>
      </c>
    </row>
    <row r="36" spans="2:27" ht="37.5" customHeight="1">
      <c r="B36" s="33">
        <f t="shared" si="0"/>
        <v>4</v>
      </c>
      <c r="C36" s="46">
        <v>1</v>
      </c>
      <c r="D36" s="29">
        <v>1</v>
      </c>
      <c r="E36" s="29">
        <v>3</v>
      </c>
      <c r="F36" s="29">
        <v>4</v>
      </c>
      <c r="G36" s="29">
        <v>5</v>
      </c>
      <c r="H36" s="29">
        <v>6</v>
      </c>
      <c r="I36" s="29">
        <v>7</v>
      </c>
      <c r="J36" s="29">
        <v>8</v>
      </c>
      <c r="K36" s="29">
        <v>9</v>
      </c>
      <c r="L36" s="30">
        <v>4</v>
      </c>
      <c r="M36" s="730" t="s">
        <v>167</v>
      </c>
      <c r="N36" s="730"/>
      <c r="O36" s="730"/>
      <c r="P36" s="730"/>
      <c r="Q36" s="730"/>
      <c r="R36" s="730" t="s">
        <v>167</v>
      </c>
      <c r="S36" s="730"/>
      <c r="T36" s="730"/>
      <c r="U36" s="730"/>
      <c r="V36" s="730"/>
      <c r="W36" s="60" t="s">
        <v>251</v>
      </c>
      <c r="X36" s="27" t="s">
        <v>414</v>
      </c>
      <c r="Y36" s="27" t="s">
        <v>384</v>
      </c>
      <c r="Z36" s="28">
        <v>2000000</v>
      </c>
      <c r="AA36" s="47">
        <v>10.92</v>
      </c>
    </row>
    <row r="37" spans="2:27" ht="37.5" customHeight="1">
      <c r="B37" s="33">
        <f t="shared" si="0"/>
        <v>5</v>
      </c>
      <c r="C37" s="46">
        <v>1</v>
      </c>
      <c r="D37" s="29">
        <v>4</v>
      </c>
      <c r="E37" s="29">
        <v>3</v>
      </c>
      <c r="F37" s="29">
        <v>4</v>
      </c>
      <c r="G37" s="29">
        <v>5</v>
      </c>
      <c r="H37" s="29">
        <v>6</v>
      </c>
      <c r="I37" s="29">
        <v>7</v>
      </c>
      <c r="J37" s="29">
        <v>8</v>
      </c>
      <c r="K37" s="29">
        <v>9</v>
      </c>
      <c r="L37" s="30">
        <v>5</v>
      </c>
      <c r="M37" s="730" t="s">
        <v>148</v>
      </c>
      <c r="N37" s="730"/>
      <c r="O37" s="730"/>
      <c r="P37" s="730"/>
      <c r="Q37" s="730"/>
      <c r="R37" s="730" t="s">
        <v>252</v>
      </c>
      <c r="S37" s="730"/>
      <c r="T37" s="730"/>
      <c r="U37" s="730"/>
      <c r="V37" s="730"/>
      <c r="W37" s="60" t="s">
        <v>253</v>
      </c>
      <c r="X37" s="27" t="s">
        <v>415</v>
      </c>
      <c r="Y37" s="27" t="s">
        <v>400</v>
      </c>
      <c r="Z37" s="28">
        <v>400000</v>
      </c>
      <c r="AA37" s="47">
        <v>10.96</v>
      </c>
    </row>
    <row r="38" spans="2:27" ht="37.5" customHeight="1">
      <c r="B38" s="33">
        <f t="shared" si="0"/>
        <v>6</v>
      </c>
      <c r="C38" s="46">
        <v>1</v>
      </c>
      <c r="D38" s="29">
        <v>2</v>
      </c>
      <c r="E38" s="29">
        <v>3</v>
      </c>
      <c r="F38" s="29">
        <v>4</v>
      </c>
      <c r="G38" s="29">
        <v>5</v>
      </c>
      <c r="H38" s="29">
        <v>6</v>
      </c>
      <c r="I38" s="29">
        <v>7</v>
      </c>
      <c r="J38" s="29">
        <v>8</v>
      </c>
      <c r="K38" s="29">
        <v>9</v>
      </c>
      <c r="L38" s="30">
        <v>6</v>
      </c>
      <c r="M38" s="730" t="s">
        <v>308</v>
      </c>
      <c r="N38" s="730"/>
      <c r="O38" s="730"/>
      <c r="P38" s="730"/>
      <c r="Q38" s="730"/>
      <c r="R38" s="707" t="s">
        <v>308</v>
      </c>
      <c r="S38" s="708"/>
      <c r="T38" s="708"/>
      <c r="U38" s="708"/>
      <c r="V38" s="709"/>
      <c r="W38" s="60" t="s">
        <v>309</v>
      </c>
      <c r="X38" s="27" t="s">
        <v>416</v>
      </c>
      <c r="Y38" s="27" t="s">
        <v>379</v>
      </c>
      <c r="Z38" s="28">
        <v>2800000</v>
      </c>
      <c r="AA38" s="47">
        <v>10.99</v>
      </c>
    </row>
    <row r="39" spans="2:27" ht="37.5" customHeight="1">
      <c r="B39" s="33">
        <f t="shared" si="0"/>
        <v>7</v>
      </c>
      <c r="C39" s="46">
        <v>1</v>
      </c>
      <c r="D39" s="29">
        <v>2</v>
      </c>
      <c r="E39" s="29">
        <v>3</v>
      </c>
      <c r="F39" s="29">
        <v>4</v>
      </c>
      <c r="G39" s="29">
        <v>5</v>
      </c>
      <c r="H39" s="29">
        <v>6</v>
      </c>
      <c r="I39" s="29">
        <v>7</v>
      </c>
      <c r="J39" s="29">
        <v>8</v>
      </c>
      <c r="K39" s="29">
        <v>9</v>
      </c>
      <c r="L39" s="30">
        <v>6</v>
      </c>
      <c r="M39" s="730" t="s">
        <v>308</v>
      </c>
      <c r="N39" s="730"/>
      <c r="O39" s="730"/>
      <c r="P39" s="730"/>
      <c r="Q39" s="730"/>
      <c r="R39" s="707" t="s">
        <v>308</v>
      </c>
      <c r="S39" s="708"/>
      <c r="T39" s="708"/>
      <c r="U39" s="708"/>
      <c r="V39" s="709"/>
      <c r="W39" s="60" t="s">
        <v>309</v>
      </c>
      <c r="X39" s="27" t="s">
        <v>416</v>
      </c>
      <c r="Y39" s="27" t="s">
        <v>401</v>
      </c>
      <c r="Z39" s="28">
        <v>300000</v>
      </c>
      <c r="AA39" s="47">
        <v>10.92</v>
      </c>
    </row>
    <row r="40" spans="2:27" ht="37.5" customHeight="1">
      <c r="B40" s="33">
        <f t="shared" si="0"/>
        <v>8</v>
      </c>
      <c r="C40" s="46"/>
      <c r="D40" s="29"/>
      <c r="E40" s="29"/>
      <c r="F40" s="29"/>
      <c r="G40" s="29"/>
      <c r="H40" s="29"/>
      <c r="I40" s="29"/>
      <c r="J40" s="29"/>
      <c r="K40" s="29"/>
      <c r="L40" s="30"/>
      <c r="M40" s="730"/>
      <c r="N40" s="730"/>
      <c r="O40" s="730"/>
      <c r="P40" s="730"/>
      <c r="Q40" s="730"/>
      <c r="R40" s="707"/>
      <c r="S40" s="708"/>
      <c r="T40" s="708"/>
      <c r="U40" s="708"/>
      <c r="V40" s="709"/>
      <c r="W40" s="60"/>
      <c r="X40" s="27"/>
      <c r="Y40" s="27"/>
      <c r="Z40" s="28"/>
      <c r="AA40" s="47"/>
    </row>
    <row r="41" spans="2:27" ht="37.5" customHeight="1">
      <c r="B41" s="33">
        <f t="shared" si="0"/>
        <v>9</v>
      </c>
      <c r="C41" s="46"/>
      <c r="D41" s="29"/>
      <c r="E41" s="29"/>
      <c r="F41" s="29"/>
      <c r="G41" s="29"/>
      <c r="H41" s="29"/>
      <c r="I41" s="29"/>
      <c r="J41" s="29"/>
      <c r="K41" s="29"/>
      <c r="L41" s="30"/>
      <c r="M41" s="730"/>
      <c r="N41" s="730"/>
      <c r="O41" s="730"/>
      <c r="P41" s="730"/>
      <c r="Q41" s="730"/>
      <c r="R41" s="707"/>
      <c r="S41" s="708"/>
      <c r="T41" s="708"/>
      <c r="U41" s="708"/>
      <c r="V41" s="709"/>
      <c r="W41" s="60"/>
      <c r="X41" s="27"/>
      <c r="Y41" s="27"/>
      <c r="Z41" s="28"/>
      <c r="AA41" s="47"/>
    </row>
    <row r="42" spans="2:27" ht="37.5" customHeight="1">
      <c r="B42" s="33">
        <f t="shared" si="0"/>
        <v>10</v>
      </c>
      <c r="C42" s="46"/>
      <c r="D42" s="29"/>
      <c r="E42" s="29"/>
      <c r="F42" s="29"/>
      <c r="G42" s="29"/>
      <c r="H42" s="29"/>
      <c r="I42" s="29"/>
      <c r="J42" s="29"/>
      <c r="K42" s="29"/>
      <c r="L42" s="30"/>
      <c r="M42" s="730"/>
      <c r="N42" s="730"/>
      <c r="O42" s="730"/>
      <c r="P42" s="730"/>
      <c r="Q42" s="730"/>
      <c r="R42" s="707"/>
      <c r="S42" s="708"/>
      <c r="T42" s="708"/>
      <c r="U42" s="708"/>
      <c r="V42" s="709"/>
      <c r="W42" s="60"/>
      <c r="X42" s="27"/>
      <c r="Y42" s="27"/>
      <c r="Z42" s="28"/>
      <c r="AA42" s="47"/>
    </row>
    <row r="43" spans="2:27" ht="37.5" customHeight="1">
      <c r="B43" s="33">
        <f t="shared" si="0"/>
        <v>11</v>
      </c>
      <c r="C43" s="46"/>
      <c r="D43" s="29"/>
      <c r="E43" s="29"/>
      <c r="F43" s="29"/>
      <c r="G43" s="29"/>
      <c r="H43" s="29"/>
      <c r="I43" s="29"/>
      <c r="J43" s="29"/>
      <c r="K43" s="29"/>
      <c r="L43" s="30"/>
      <c r="M43" s="730"/>
      <c r="N43" s="730"/>
      <c r="O43" s="730"/>
      <c r="P43" s="730"/>
      <c r="Q43" s="730"/>
      <c r="R43" s="707"/>
      <c r="S43" s="708"/>
      <c r="T43" s="708"/>
      <c r="U43" s="708"/>
      <c r="V43" s="709"/>
      <c r="W43" s="60"/>
      <c r="X43" s="27"/>
      <c r="Y43" s="27"/>
      <c r="Z43" s="28"/>
      <c r="AA43" s="47"/>
    </row>
    <row r="44" spans="2:27" ht="37.5" customHeight="1">
      <c r="B44" s="33">
        <f t="shared" si="0"/>
        <v>12</v>
      </c>
      <c r="C44" s="46"/>
      <c r="D44" s="29"/>
      <c r="E44" s="29"/>
      <c r="F44" s="29"/>
      <c r="G44" s="29"/>
      <c r="H44" s="29"/>
      <c r="I44" s="29"/>
      <c r="J44" s="29"/>
      <c r="K44" s="29"/>
      <c r="L44" s="30"/>
      <c r="M44" s="730"/>
      <c r="N44" s="730"/>
      <c r="O44" s="730"/>
      <c r="P44" s="730"/>
      <c r="Q44" s="730"/>
      <c r="R44" s="707"/>
      <c r="S44" s="708"/>
      <c r="T44" s="708"/>
      <c r="U44" s="708"/>
      <c r="V44" s="709"/>
      <c r="W44" s="60"/>
      <c r="X44" s="27"/>
      <c r="Y44" s="27"/>
      <c r="Z44" s="28"/>
      <c r="AA44" s="47"/>
    </row>
    <row r="45" spans="2:27" ht="37.5" customHeight="1">
      <c r="B45" s="33">
        <f t="shared" si="0"/>
        <v>13</v>
      </c>
      <c r="C45" s="46"/>
      <c r="D45" s="29"/>
      <c r="E45" s="29"/>
      <c r="F45" s="29"/>
      <c r="G45" s="29"/>
      <c r="H45" s="29"/>
      <c r="I45" s="29"/>
      <c r="J45" s="29"/>
      <c r="K45" s="29"/>
      <c r="L45" s="30"/>
      <c r="M45" s="730"/>
      <c r="N45" s="730"/>
      <c r="O45" s="730"/>
      <c r="P45" s="730"/>
      <c r="Q45" s="730"/>
      <c r="R45" s="707"/>
      <c r="S45" s="708"/>
      <c r="T45" s="708"/>
      <c r="U45" s="708"/>
      <c r="V45" s="709"/>
      <c r="W45" s="60"/>
      <c r="X45" s="27"/>
      <c r="Y45" s="27"/>
      <c r="Z45" s="28"/>
      <c r="AA45" s="47"/>
    </row>
    <row r="46" spans="2:27" ht="37.5" customHeight="1">
      <c r="B46" s="33">
        <f t="shared" si="0"/>
        <v>14</v>
      </c>
      <c r="C46" s="46"/>
      <c r="D46" s="29"/>
      <c r="E46" s="29"/>
      <c r="F46" s="29"/>
      <c r="G46" s="29"/>
      <c r="H46" s="29"/>
      <c r="I46" s="29"/>
      <c r="J46" s="29"/>
      <c r="K46" s="29"/>
      <c r="L46" s="30"/>
      <c r="M46" s="730"/>
      <c r="N46" s="730"/>
      <c r="O46" s="730"/>
      <c r="P46" s="730"/>
      <c r="Q46" s="730"/>
      <c r="R46" s="707"/>
      <c r="S46" s="708"/>
      <c r="T46" s="708"/>
      <c r="U46" s="708"/>
      <c r="V46" s="709"/>
      <c r="W46" s="60"/>
      <c r="X46" s="27"/>
      <c r="Y46" s="27"/>
      <c r="Z46" s="28"/>
      <c r="AA46" s="47"/>
    </row>
    <row r="47" spans="2:27" ht="37.5" customHeight="1">
      <c r="B47" s="33">
        <f t="shared" si="0"/>
        <v>15</v>
      </c>
      <c r="C47" s="46"/>
      <c r="D47" s="29"/>
      <c r="E47" s="29"/>
      <c r="F47" s="29"/>
      <c r="G47" s="29"/>
      <c r="H47" s="29"/>
      <c r="I47" s="29"/>
      <c r="J47" s="29"/>
      <c r="K47" s="29"/>
      <c r="L47" s="30"/>
      <c r="M47" s="730"/>
      <c r="N47" s="730"/>
      <c r="O47" s="730"/>
      <c r="P47" s="730"/>
      <c r="Q47" s="730"/>
      <c r="R47" s="707"/>
      <c r="S47" s="708"/>
      <c r="T47" s="708"/>
      <c r="U47" s="708"/>
      <c r="V47" s="709"/>
      <c r="W47" s="60"/>
      <c r="X47" s="27"/>
      <c r="Y47" s="27"/>
      <c r="Z47" s="28"/>
      <c r="AA47" s="47"/>
    </row>
    <row r="48" spans="2:27" ht="37.5" customHeight="1">
      <c r="B48" s="33">
        <f t="shared" si="0"/>
        <v>16</v>
      </c>
      <c r="C48" s="46"/>
      <c r="D48" s="29"/>
      <c r="E48" s="29"/>
      <c r="F48" s="29"/>
      <c r="G48" s="29"/>
      <c r="H48" s="29"/>
      <c r="I48" s="29"/>
      <c r="J48" s="29"/>
      <c r="K48" s="29"/>
      <c r="L48" s="30"/>
      <c r="M48" s="730"/>
      <c r="N48" s="730"/>
      <c r="O48" s="730"/>
      <c r="P48" s="730"/>
      <c r="Q48" s="730"/>
      <c r="R48" s="707"/>
      <c r="S48" s="708"/>
      <c r="T48" s="708"/>
      <c r="U48" s="708"/>
      <c r="V48" s="709"/>
      <c r="W48" s="60"/>
      <c r="X48" s="27"/>
      <c r="Y48" s="27"/>
      <c r="Z48" s="28"/>
      <c r="AA48" s="47"/>
    </row>
    <row r="49" spans="2:27" ht="37.5" customHeight="1">
      <c r="B49" s="33">
        <f t="shared" si="0"/>
        <v>17</v>
      </c>
      <c r="C49" s="46"/>
      <c r="D49" s="29"/>
      <c r="E49" s="29"/>
      <c r="F49" s="29"/>
      <c r="G49" s="29"/>
      <c r="H49" s="29"/>
      <c r="I49" s="29"/>
      <c r="J49" s="29"/>
      <c r="K49" s="29"/>
      <c r="L49" s="30"/>
      <c r="M49" s="730"/>
      <c r="N49" s="730"/>
      <c r="O49" s="730"/>
      <c r="P49" s="730"/>
      <c r="Q49" s="730"/>
      <c r="R49" s="707"/>
      <c r="S49" s="708"/>
      <c r="T49" s="708"/>
      <c r="U49" s="708"/>
      <c r="V49" s="709"/>
      <c r="W49" s="60"/>
      <c r="X49" s="27"/>
      <c r="Y49" s="27"/>
      <c r="Z49" s="28"/>
      <c r="AA49" s="47"/>
    </row>
    <row r="50" spans="2:27" ht="37.5" customHeight="1">
      <c r="B50" s="33">
        <f t="shared" si="0"/>
        <v>18</v>
      </c>
      <c r="C50" s="46"/>
      <c r="D50" s="29"/>
      <c r="E50" s="29"/>
      <c r="F50" s="29"/>
      <c r="G50" s="29"/>
      <c r="H50" s="29"/>
      <c r="I50" s="29"/>
      <c r="J50" s="29"/>
      <c r="K50" s="29"/>
      <c r="L50" s="30"/>
      <c r="M50" s="730"/>
      <c r="N50" s="730"/>
      <c r="O50" s="730"/>
      <c r="P50" s="730"/>
      <c r="Q50" s="730"/>
      <c r="R50" s="707"/>
      <c r="S50" s="708"/>
      <c r="T50" s="708"/>
      <c r="U50" s="708"/>
      <c r="V50" s="709"/>
      <c r="W50" s="60"/>
      <c r="X50" s="27"/>
      <c r="Y50" s="27"/>
      <c r="Z50" s="28"/>
      <c r="AA50" s="47"/>
    </row>
    <row r="51" spans="2:27" ht="37.5" customHeight="1">
      <c r="B51" s="33">
        <f t="shared" si="0"/>
        <v>19</v>
      </c>
      <c r="C51" s="46"/>
      <c r="D51" s="29"/>
      <c r="E51" s="29"/>
      <c r="F51" s="29"/>
      <c r="G51" s="29"/>
      <c r="H51" s="29"/>
      <c r="I51" s="29"/>
      <c r="J51" s="29"/>
      <c r="K51" s="29"/>
      <c r="L51" s="30"/>
      <c r="M51" s="730"/>
      <c r="N51" s="730"/>
      <c r="O51" s="730"/>
      <c r="P51" s="730"/>
      <c r="Q51" s="730"/>
      <c r="R51" s="707"/>
      <c r="S51" s="708"/>
      <c r="T51" s="708"/>
      <c r="U51" s="708"/>
      <c r="V51" s="709"/>
      <c r="W51" s="60"/>
      <c r="X51" s="27"/>
      <c r="Y51" s="27"/>
      <c r="Z51" s="28"/>
      <c r="AA51" s="47"/>
    </row>
    <row r="52" spans="2:27" ht="37.5" customHeight="1">
      <c r="B52" s="33">
        <f t="shared" si="0"/>
        <v>20</v>
      </c>
      <c r="C52" s="46"/>
      <c r="D52" s="29"/>
      <c r="E52" s="29"/>
      <c r="F52" s="29"/>
      <c r="G52" s="29"/>
      <c r="H52" s="29"/>
      <c r="I52" s="29"/>
      <c r="J52" s="29"/>
      <c r="K52" s="29"/>
      <c r="L52" s="30"/>
      <c r="M52" s="730"/>
      <c r="N52" s="730"/>
      <c r="O52" s="730"/>
      <c r="P52" s="730"/>
      <c r="Q52" s="730"/>
      <c r="R52" s="707"/>
      <c r="S52" s="708"/>
      <c r="T52" s="708"/>
      <c r="U52" s="708"/>
      <c r="V52" s="709"/>
      <c r="W52" s="60"/>
      <c r="X52" s="27"/>
      <c r="Y52" s="27"/>
      <c r="Z52" s="28"/>
      <c r="AA52" s="47"/>
    </row>
    <row r="53" spans="2:27" ht="37.5" customHeight="1">
      <c r="B53" s="33">
        <f t="shared" si="0"/>
        <v>21</v>
      </c>
      <c r="C53" s="46"/>
      <c r="D53" s="29"/>
      <c r="E53" s="29"/>
      <c r="F53" s="29"/>
      <c r="G53" s="29"/>
      <c r="H53" s="29"/>
      <c r="I53" s="29"/>
      <c r="J53" s="29"/>
      <c r="K53" s="29"/>
      <c r="L53" s="30"/>
      <c r="M53" s="730"/>
      <c r="N53" s="730"/>
      <c r="O53" s="730"/>
      <c r="P53" s="730"/>
      <c r="Q53" s="730"/>
      <c r="R53" s="707"/>
      <c r="S53" s="708"/>
      <c r="T53" s="708"/>
      <c r="U53" s="708"/>
      <c r="V53" s="709"/>
      <c r="W53" s="60"/>
      <c r="X53" s="27"/>
      <c r="Y53" s="27"/>
      <c r="Z53" s="28"/>
      <c r="AA53" s="47"/>
    </row>
    <row r="54" spans="2:27" ht="37.5" customHeight="1">
      <c r="B54" s="33">
        <f t="shared" si="0"/>
        <v>22</v>
      </c>
      <c r="C54" s="46"/>
      <c r="D54" s="29"/>
      <c r="E54" s="29"/>
      <c r="F54" s="29"/>
      <c r="G54" s="29"/>
      <c r="H54" s="29"/>
      <c r="I54" s="29"/>
      <c r="J54" s="29"/>
      <c r="K54" s="29"/>
      <c r="L54" s="30"/>
      <c r="M54" s="730"/>
      <c r="N54" s="730"/>
      <c r="O54" s="730"/>
      <c r="P54" s="730"/>
      <c r="Q54" s="730"/>
      <c r="R54" s="707"/>
      <c r="S54" s="708"/>
      <c r="T54" s="708"/>
      <c r="U54" s="708"/>
      <c r="V54" s="709"/>
      <c r="W54" s="60"/>
      <c r="X54" s="27"/>
      <c r="Y54" s="27"/>
      <c r="Z54" s="28"/>
      <c r="AA54" s="47"/>
    </row>
    <row r="55" spans="2:27" ht="37.5" customHeight="1">
      <c r="B55" s="33">
        <f t="shared" si="0"/>
        <v>23</v>
      </c>
      <c r="C55" s="46"/>
      <c r="D55" s="29"/>
      <c r="E55" s="29"/>
      <c r="F55" s="29"/>
      <c r="G55" s="29"/>
      <c r="H55" s="29"/>
      <c r="I55" s="29"/>
      <c r="J55" s="29"/>
      <c r="K55" s="29"/>
      <c r="L55" s="30"/>
      <c r="M55" s="730"/>
      <c r="N55" s="730"/>
      <c r="O55" s="730"/>
      <c r="P55" s="730"/>
      <c r="Q55" s="730"/>
      <c r="R55" s="707"/>
      <c r="S55" s="708"/>
      <c r="T55" s="708"/>
      <c r="U55" s="708"/>
      <c r="V55" s="709"/>
      <c r="W55" s="60"/>
      <c r="X55" s="27"/>
      <c r="Y55" s="27"/>
      <c r="Z55" s="28"/>
      <c r="AA55" s="47"/>
    </row>
    <row r="56" spans="2:27" ht="37.5" customHeight="1">
      <c r="B56" s="33">
        <f t="shared" si="0"/>
        <v>24</v>
      </c>
      <c r="C56" s="46"/>
      <c r="D56" s="29"/>
      <c r="E56" s="29"/>
      <c r="F56" s="29"/>
      <c r="G56" s="29"/>
      <c r="H56" s="29"/>
      <c r="I56" s="29"/>
      <c r="J56" s="29"/>
      <c r="K56" s="29"/>
      <c r="L56" s="30"/>
      <c r="M56" s="730"/>
      <c r="N56" s="730"/>
      <c r="O56" s="730"/>
      <c r="P56" s="730"/>
      <c r="Q56" s="730"/>
      <c r="R56" s="707"/>
      <c r="S56" s="708"/>
      <c r="T56" s="708"/>
      <c r="U56" s="708"/>
      <c r="V56" s="709"/>
      <c r="W56" s="60"/>
      <c r="X56" s="27"/>
      <c r="Y56" s="27"/>
      <c r="Z56" s="28"/>
      <c r="AA56" s="47"/>
    </row>
    <row r="57" spans="2:27" ht="37.5" customHeight="1">
      <c r="B57" s="33">
        <f t="shared" si="0"/>
        <v>25</v>
      </c>
      <c r="C57" s="46"/>
      <c r="D57" s="29"/>
      <c r="E57" s="29"/>
      <c r="F57" s="29"/>
      <c r="G57" s="29"/>
      <c r="H57" s="29"/>
      <c r="I57" s="29"/>
      <c r="J57" s="29"/>
      <c r="K57" s="29"/>
      <c r="L57" s="30"/>
      <c r="M57" s="730"/>
      <c r="N57" s="730"/>
      <c r="O57" s="730"/>
      <c r="P57" s="730"/>
      <c r="Q57" s="730"/>
      <c r="R57" s="707"/>
      <c r="S57" s="708"/>
      <c r="T57" s="708"/>
      <c r="U57" s="708"/>
      <c r="V57" s="709"/>
      <c r="W57" s="60"/>
      <c r="X57" s="27"/>
      <c r="Y57" s="27"/>
      <c r="Z57" s="28"/>
      <c r="AA57" s="47"/>
    </row>
    <row r="58" spans="2:27" ht="37.5" customHeight="1">
      <c r="B58" s="33">
        <f t="shared" si="0"/>
        <v>26</v>
      </c>
      <c r="C58" s="46"/>
      <c r="D58" s="29"/>
      <c r="E58" s="29"/>
      <c r="F58" s="29"/>
      <c r="G58" s="29"/>
      <c r="H58" s="29"/>
      <c r="I58" s="29"/>
      <c r="J58" s="29"/>
      <c r="K58" s="29"/>
      <c r="L58" s="30"/>
      <c r="M58" s="730"/>
      <c r="N58" s="730"/>
      <c r="O58" s="730"/>
      <c r="P58" s="730"/>
      <c r="Q58" s="730"/>
      <c r="R58" s="707"/>
      <c r="S58" s="708"/>
      <c r="T58" s="708"/>
      <c r="U58" s="708"/>
      <c r="V58" s="709"/>
      <c r="W58" s="60"/>
      <c r="X58" s="27"/>
      <c r="Y58" s="27"/>
      <c r="Z58" s="28"/>
      <c r="AA58" s="47"/>
    </row>
    <row r="59" spans="2:27" ht="37.5" customHeight="1">
      <c r="B59" s="33">
        <f t="shared" si="0"/>
        <v>27</v>
      </c>
      <c r="C59" s="46"/>
      <c r="D59" s="29"/>
      <c r="E59" s="29"/>
      <c r="F59" s="29"/>
      <c r="G59" s="29"/>
      <c r="H59" s="29"/>
      <c r="I59" s="29"/>
      <c r="J59" s="29"/>
      <c r="K59" s="29"/>
      <c r="L59" s="30"/>
      <c r="M59" s="730"/>
      <c r="N59" s="730"/>
      <c r="O59" s="730"/>
      <c r="P59" s="730"/>
      <c r="Q59" s="730"/>
      <c r="R59" s="707"/>
      <c r="S59" s="708"/>
      <c r="T59" s="708"/>
      <c r="U59" s="708"/>
      <c r="V59" s="709"/>
      <c r="W59" s="60"/>
      <c r="X59" s="27"/>
      <c r="Y59" s="27"/>
      <c r="Z59" s="28"/>
      <c r="AA59" s="47"/>
    </row>
    <row r="60" spans="2:27" ht="37.5" customHeight="1">
      <c r="B60" s="33">
        <f t="shared" si="0"/>
        <v>28</v>
      </c>
      <c r="C60" s="46"/>
      <c r="D60" s="29"/>
      <c r="E60" s="29"/>
      <c r="F60" s="29"/>
      <c r="G60" s="29"/>
      <c r="H60" s="29"/>
      <c r="I60" s="29"/>
      <c r="J60" s="29"/>
      <c r="K60" s="29"/>
      <c r="L60" s="30"/>
      <c r="M60" s="730"/>
      <c r="N60" s="730"/>
      <c r="O60" s="730"/>
      <c r="P60" s="730"/>
      <c r="Q60" s="730"/>
      <c r="R60" s="707"/>
      <c r="S60" s="708"/>
      <c r="T60" s="708"/>
      <c r="U60" s="708"/>
      <c r="V60" s="709"/>
      <c r="W60" s="60"/>
      <c r="X60" s="27"/>
      <c r="Y60" s="27"/>
      <c r="Z60" s="28"/>
      <c r="AA60" s="47"/>
    </row>
    <row r="61" spans="2:27" ht="37.5" customHeight="1">
      <c r="B61" s="33">
        <f t="shared" si="0"/>
        <v>29</v>
      </c>
      <c r="C61" s="46"/>
      <c r="D61" s="29"/>
      <c r="E61" s="29"/>
      <c r="F61" s="29"/>
      <c r="G61" s="29"/>
      <c r="H61" s="29"/>
      <c r="I61" s="29"/>
      <c r="J61" s="29"/>
      <c r="K61" s="29"/>
      <c r="L61" s="30"/>
      <c r="M61" s="730"/>
      <c r="N61" s="730"/>
      <c r="O61" s="730"/>
      <c r="P61" s="730"/>
      <c r="Q61" s="730"/>
      <c r="R61" s="707"/>
      <c r="S61" s="708"/>
      <c r="T61" s="708"/>
      <c r="U61" s="708"/>
      <c r="V61" s="709"/>
      <c r="W61" s="60"/>
      <c r="X61" s="27"/>
      <c r="Y61" s="27"/>
      <c r="Z61" s="28"/>
      <c r="AA61" s="47"/>
    </row>
    <row r="62" spans="2:27" ht="37.5" customHeight="1">
      <c r="B62" s="33">
        <f t="shared" si="0"/>
        <v>30</v>
      </c>
      <c r="C62" s="46"/>
      <c r="D62" s="29"/>
      <c r="E62" s="29"/>
      <c r="F62" s="29"/>
      <c r="G62" s="29"/>
      <c r="H62" s="29"/>
      <c r="I62" s="29"/>
      <c r="J62" s="29"/>
      <c r="K62" s="29"/>
      <c r="L62" s="30"/>
      <c r="M62" s="730"/>
      <c r="N62" s="730"/>
      <c r="O62" s="730"/>
      <c r="P62" s="730"/>
      <c r="Q62" s="730"/>
      <c r="R62" s="707"/>
      <c r="S62" s="708"/>
      <c r="T62" s="708"/>
      <c r="U62" s="708"/>
      <c r="V62" s="709"/>
      <c r="W62" s="60"/>
      <c r="X62" s="27"/>
      <c r="Y62" s="27"/>
      <c r="Z62" s="28"/>
      <c r="AA62" s="47"/>
    </row>
    <row r="63" spans="2:27" ht="37.5" customHeight="1">
      <c r="B63" s="33">
        <f t="shared" si="0"/>
        <v>31</v>
      </c>
      <c r="C63" s="46"/>
      <c r="D63" s="29"/>
      <c r="E63" s="29"/>
      <c r="F63" s="29"/>
      <c r="G63" s="29"/>
      <c r="H63" s="29"/>
      <c r="I63" s="29"/>
      <c r="J63" s="29"/>
      <c r="K63" s="29"/>
      <c r="L63" s="30"/>
      <c r="M63" s="730"/>
      <c r="N63" s="730"/>
      <c r="O63" s="730"/>
      <c r="P63" s="730"/>
      <c r="Q63" s="730"/>
      <c r="R63" s="707"/>
      <c r="S63" s="708"/>
      <c r="T63" s="708"/>
      <c r="U63" s="708"/>
      <c r="V63" s="709"/>
      <c r="W63" s="60"/>
      <c r="X63" s="27"/>
      <c r="Y63" s="27"/>
      <c r="Z63" s="28"/>
      <c r="AA63" s="47"/>
    </row>
    <row r="64" spans="2:27" ht="37.5" customHeight="1">
      <c r="B64" s="33">
        <f t="shared" si="0"/>
        <v>32</v>
      </c>
      <c r="C64" s="46"/>
      <c r="D64" s="29"/>
      <c r="E64" s="29"/>
      <c r="F64" s="29"/>
      <c r="G64" s="29"/>
      <c r="H64" s="29"/>
      <c r="I64" s="29"/>
      <c r="J64" s="29"/>
      <c r="K64" s="29"/>
      <c r="L64" s="30"/>
      <c r="M64" s="730"/>
      <c r="N64" s="730"/>
      <c r="O64" s="730"/>
      <c r="P64" s="730"/>
      <c r="Q64" s="730"/>
      <c r="R64" s="707"/>
      <c r="S64" s="708"/>
      <c r="T64" s="708"/>
      <c r="U64" s="708"/>
      <c r="V64" s="709"/>
      <c r="W64" s="60"/>
      <c r="X64" s="27"/>
      <c r="Y64" s="27"/>
      <c r="Z64" s="28"/>
      <c r="AA64" s="47"/>
    </row>
    <row r="65" spans="2:27" ht="37.5" customHeight="1">
      <c r="B65" s="33">
        <f t="shared" si="0"/>
        <v>33</v>
      </c>
      <c r="C65" s="46"/>
      <c r="D65" s="29"/>
      <c r="E65" s="29"/>
      <c r="F65" s="29"/>
      <c r="G65" s="29"/>
      <c r="H65" s="29"/>
      <c r="I65" s="29"/>
      <c r="J65" s="29"/>
      <c r="K65" s="29"/>
      <c r="L65" s="30"/>
      <c r="M65" s="730"/>
      <c r="N65" s="730"/>
      <c r="O65" s="730"/>
      <c r="P65" s="730"/>
      <c r="Q65" s="730"/>
      <c r="R65" s="707"/>
      <c r="S65" s="708"/>
      <c r="T65" s="708"/>
      <c r="U65" s="708"/>
      <c r="V65" s="709"/>
      <c r="W65" s="60"/>
      <c r="X65" s="27"/>
      <c r="Y65" s="27"/>
      <c r="Z65" s="28"/>
      <c r="AA65" s="47"/>
    </row>
    <row r="66" spans="2:27" ht="37.5" customHeight="1">
      <c r="B66" s="33">
        <f t="shared" si="0"/>
        <v>34</v>
      </c>
      <c r="C66" s="46"/>
      <c r="D66" s="29"/>
      <c r="E66" s="29"/>
      <c r="F66" s="29"/>
      <c r="G66" s="29"/>
      <c r="H66" s="29"/>
      <c r="I66" s="29"/>
      <c r="J66" s="29"/>
      <c r="K66" s="29"/>
      <c r="L66" s="30"/>
      <c r="M66" s="730"/>
      <c r="N66" s="730"/>
      <c r="O66" s="730"/>
      <c r="P66" s="730"/>
      <c r="Q66" s="730"/>
      <c r="R66" s="707"/>
      <c r="S66" s="708"/>
      <c r="T66" s="708"/>
      <c r="U66" s="708"/>
      <c r="V66" s="709"/>
      <c r="W66" s="60"/>
      <c r="X66" s="27"/>
      <c r="Y66" s="27"/>
      <c r="Z66" s="28"/>
      <c r="AA66" s="47"/>
    </row>
    <row r="67" spans="2:27" ht="37.5" customHeight="1">
      <c r="B67" s="33">
        <f t="shared" si="0"/>
        <v>35</v>
      </c>
      <c r="C67" s="46"/>
      <c r="D67" s="29"/>
      <c r="E67" s="29"/>
      <c r="F67" s="29"/>
      <c r="G67" s="29"/>
      <c r="H67" s="29"/>
      <c r="I67" s="29"/>
      <c r="J67" s="29"/>
      <c r="K67" s="29"/>
      <c r="L67" s="30"/>
      <c r="M67" s="730"/>
      <c r="N67" s="730"/>
      <c r="O67" s="730"/>
      <c r="P67" s="730"/>
      <c r="Q67" s="730"/>
      <c r="R67" s="707"/>
      <c r="S67" s="708"/>
      <c r="T67" s="708"/>
      <c r="U67" s="708"/>
      <c r="V67" s="709"/>
      <c r="W67" s="60"/>
      <c r="X67" s="27"/>
      <c r="Y67" s="27"/>
      <c r="Z67" s="28"/>
      <c r="AA67" s="47"/>
    </row>
    <row r="68" spans="2:27" ht="37.5" customHeight="1">
      <c r="B68" s="33">
        <f t="shared" si="0"/>
        <v>36</v>
      </c>
      <c r="C68" s="46"/>
      <c r="D68" s="29"/>
      <c r="E68" s="29"/>
      <c r="F68" s="29"/>
      <c r="G68" s="29"/>
      <c r="H68" s="29"/>
      <c r="I68" s="29"/>
      <c r="J68" s="29"/>
      <c r="K68" s="29"/>
      <c r="L68" s="30"/>
      <c r="M68" s="730"/>
      <c r="N68" s="730"/>
      <c r="O68" s="730"/>
      <c r="P68" s="730"/>
      <c r="Q68" s="730"/>
      <c r="R68" s="707"/>
      <c r="S68" s="708"/>
      <c r="T68" s="708"/>
      <c r="U68" s="708"/>
      <c r="V68" s="709"/>
      <c r="W68" s="60"/>
      <c r="X68" s="27"/>
      <c r="Y68" s="27"/>
      <c r="Z68" s="28"/>
      <c r="AA68" s="47"/>
    </row>
    <row r="69" spans="2:27" ht="37.5" customHeight="1">
      <c r="B69" s="33">
        <f t="shared" si="0"/>
        <v>37</v>
      </c>
      <c r="C69" s="46"/>
      <c r="D69" s="29"/>
      <c r="E69" s="29"/>
      <c r="F69" s="29"/>
      <c r="G69" s="29"/>
      <c r="H69" s="29"/>
      <c r="I69" s="29"/>
      <c r="J69" s="29"/>
      <c r="K69" s="29"/>
      <c r="L69" s="30"/>
      <c r="M69" s="730"/>
      <c r="N69" s="730"/>
      <c r="O69" s="730"/>
      <c r="P69" s="730"/>
      <c r="Q69" s="730"/>
      <c r="R69" s="707"/>
      <c r="S69" s="708"/>
      <c r="T69" s="708"/>
      <c r="U69" s="708"/>
      <c r="V69" s="709"/>
      <c r="W69" s="60"/>
      <c r="X69" s="27"/>
      <c r="Y69" s="27"/>
      <c r="Z69" s="28"/>
      <c r="AA69" s="47"/>
    </row>
    <row r="70" spans="2:27" ht="37.5" customHeight="1">
      <c r="B70" s="33">
        <f t="shared" si="0"/>
        <v>38</v>
      </c>
      <c r="C70" s="46"/>
      <c r="D70" s="29"/>
      <c r="E70" s="29"/>
      <c r="F70" s="29"/>
      <c r="G70" s="29"/>
      <c r="H70" s="29"/>
      <c r="I70" s="29"/>
      <c r="J70" s="29"/>
      <c r="K70" s="29"/>
      <c r="L70" s="30"/>
      <c r="M70" s="730"/>
      <c r="N70" s="730"/>
      <c r="O70" s="730"/>
      <c r="P70" s="730"/>
      <c r="Q70" s="730"/>
      <c r="R70" s="707"/>
      <c r="S70" s="708"/>
      <c r="T70" s="708"/>
      <c r="U70" s="708"/>
      <c r="V70" s="709"/>
      <c r="W70" s="60"/>
      <c r="X70" s="27"/>
      <c r="Y70" s="27"/>
      <c r="Z70" s="28"/>
      <c r="AA70" s="47"/>
    </row>
    <row r="71" spans="2:27" ht="37.5" customHeight="1">
      <c r="B71" s="33">
        <f t="shared" si="0"/>
        <v>39</v>
      </c>
      <c r="C71" s="46"/>
      <c r="D71" s="29"/>
      <c r="E71" s="29"/>
      <c r="F71" s="29"/>
      <c r="G71" s="29"/>
      <c r="H71" s="29"/>
      <c r="I71" s="29"/>
      <c r="J71" s="29"/>
      <c r="K71" s="29"/>
      <c r="L71" s="30"/>
      <c r="M71" s="730"/>
      <c r="N71" s="730"/>
      <c r="O71" s="730"/>
      <c r="P71" s="730"/>
      <c r="Q71" s="730"/>
      <c r="R71" s="707"/>
      <c r="S71" s="708"/>
      <c r="T71" s="708"/>
      <c r="U71" s="708"/>
      <c r="V71" s="709"/>
      <c r="W71" s="60"/>
      <c r="X71" s="27"/>
      <c r="Y71" s="27"/>
      <c r="Z71" s="28"/>
      <c r="AA71" s="47"/>
    </row>
    <row r="72" spans="2:27" ht="37.5" customHeight="1">
      <c r="B72" s="33">
        <f t="shared" ref="B72:B98" si="1">B71+1</f>
        <v>40</v>
      </c>
      <c r="C72" s="46"/>
      <c r="D72" s="29"/>
      <c r="E72" s="29"/>
      <c r="F72" s="29"/>
      <c r="G72" s="29"/>
      <c r="H72" s="29"/>
      <c r="I72" s="29"/>
      <c r="J72" s="29"/>
      <c r="K72" s="29"/>
      <c r="L72" s="30"/>
      <c r="M72" s="730"/>
      <c r="N72" s="730"/>
      <c r="O72" s="730"/>
      <c r="P72" s="730"/>
      <c r="Q72" s="730"/>
      <c r="R72" s="707"/>
      <c r="S72" s="708"/>
      <c r="T72" s="708"/>
      <c r="U72" s="708"/>
      <c r="V72" s="709"/>
      <c r="W72" s="60"/>
      <c r="X72" s="27"/>
      <c r="Y72" s="27"/>
      <c r="Z72" s="28"/>
      <c r="AA72" s="47"/>
    </row>
    <row r="73" spans="2:27" ht="37.5" customHeight="1">
      <c r="B73" s="33">
        <f t="shared" si="1"/>
        <v>41</v>
      </c>
      <c r="C73" s="46"/>
      <c r="D73" s="29"/>
      <c r="E73" s="29"/>
      <c r="F73" s="29"/>
      <c r="G73" s="29"/>
      <c r="H73" s="29"/>
      <c r="I73" s="29"/>
      <c r="J73" s="29"/>
      <c r="K73" s="29"/>
      <c r="L73" s="30"/>
      <c r="M73" s="730"/>
      <c r="N73" s="730"/>
      <c r="O73" s="730"/>
      <c r="P73" s="730"/>
      <c r="Q73" s="730"/>
      <c r="R73" s="707"/>
      <c r="S73" s="708"/>
      <c r="T73" s="708"/>
      <c r="U73" s="708"/>
      <c r="V73" s="709"/>
      <c r="W73" s="60"/>
      <c r="X73" s="27"/>
      <c r="Y73" s="27"/>
      <c r="Z73" s="28"/>
      <c r="AA73" s="47"/>
    </row>
    <row r="74" spans="2:27" ht="37.5" customHeight="1">
      <c r="B74" s="33">
        <f t="shared" si="1"/>
        <v>42</v>
      </c>
      <c r="C74" s="46"/>
      <c r="D74" s="29"/>
      <c r="E74" s="29"/>
      <c r="F74" s="29"/>
      <c r="G74" s="29"/>
      <c r="H74" s="29"/>
      <c r="I74" s="29"/>
      <c r="J74" s="29"/>
      <c r="K74" s="29"/>
      <c r="L74" s="30"/>
      <c r="M74" s="730"/>
      <c r="N74" s="730"/>
      <c r="O74" s="730"/>
      <c r="P74" s="730"/>
      <c r="Q74" s="730"/>
      <c r="R74" s="707"/>
      <c r="S74" s="708"/>
      <c r="T74" s="708"/>
      <c r="U74" s="708"/>
      <c r="V74" s="709"/>
      <c r="W74" s="60"/>
      <c r="X74" s="27"/>
      <c r="Y74" s="27"/>
      <c r="Z74" s="28"/>
      <c r="AA74" s="47"/>
    </row>
    <row r="75" spans="2:27" ht="37.5" customHeight="1">
      <c r="B75" s="33">
        <f t="shared" si="1"/>
        <v>43</v>
      </c>
      <c r="C75" s="46"/>
      <c r="D75" s="29"/>
      <c r="E75" s="29"/>
      <c r="F75" s="29"/>
      <c r="G75" s="29"/>
      <c r="H75" s="29"/>
      <c r="I75" s="29"/>
      <c r="J75" s="29"/>
      <c r="K75" s="29"/>
      <c r="L75" s="30"/>
      <c r="M75" s="730"/>
      <c r="N75" s="730"/>
      <c r="O75" s="730"/>
      <c r="P75" s="730"/>
      <c r="Q75" s="730"/>
      <c r="R75" s="707"/>
      <c r="S75" s="708"/>
      <c r="T75" s="708"/>
      <c r="U75" s="708"/>
      <c r="V75" s="709"/>
      <c r="W75" s="60"/>
      <c r="X75" s="27"/>
      <c r="Y75" s="27"/>
      <c r="Z75" s="28"/>
      <c r="AA75" s="47"/>
    </row>
    <row r="76" spans="2:27" ht="37.5" customHeight="1">
      <c r="B76" s="33">
        <f t="shared" si="1"/>
        <v>44</v>
      </c>
      <c r="C76" s="46"/>
      <c r="D76" s="29"/>
      <c r="E76" s="29"/>
      <c r="F76" s="29"/>
      <c r="G76" s="29"/>
      <c r="H76" s="29"/>
      <c r="I76" s="29"/>
      <c r="J76" s="29"/>
      <c r="K76" s="29"/>
      <c r="L76" s="30"/>
      <c r="M76" s="730"/>
      <c r="N76" s="730"/>
      <c r="O76" s="730"/>
      <c r="P76" s="730"/>
      <c r="Q76" s="730"/>
      <c r="R76" s="707"/>
      <c r="S76" s="708"/>
      <c r="T76" s="708"/>
      <c r="U76" s="708"/>
      <c r="V76" s="709"/>
      <c r="W76" s="60"/>
      <c r="X76" s="27"/>
      <c r="Y76" s="27"/>
      <c r="Z76" s="28"/>
      <c r="AA76" s="47"/>
    </row>
    <row r="77" spans="2:27" ht="37.5" customHeight="1">
      <c r="B77" s="33">
        <f t="shared" si="1"/>
        <v>45</v>
      </c>
      <c r="C77" s="46"/>
      <c r="D77" s="29"/>
      <c r="E77" s="29"/>
      <c r="F77" s="29"/>
      <c r="G77" s="29"/>
      <c r="H77" s="29"/>
      <c r="I77" s="29"/>
      <c r="J77" s="29"/>
      <c r="K77" s="29"/>
      <c r="L77" s="30"/>
      <c r="M77" s="730"/>
      <c r="N77" s="730"/>
      <c r="O77" s="730"/>
      <c r="P77" s="730"/>
      <c r="Q77" s="730"/>
      <c r="R77" s="707"/>
      <c r="S77" s="708"/>
      <c r="T77" s="708"/>
      <c r="U77" s="708"/>
      <c r="V77" s="709"/>
      <c r="W77" s="60"/>
      <c r="X77" s="27"/>
      <c r="Y77" s="27"/>
      <c r="Z77" s="28"/>
      <c r="AA77" s="47"/>
    </row>
    <row r="78" spans="2:27" ht="37.5" customHeight="1">
      <c r="B78" s="33">
        <f t="shared" si="1"/>
        <v>46</v>
      </c>
      <c r="C78" s="46"/>
      <c r="D78" s="29"/>
      <c r="E78" s="29"/>
      <c r="F78" s="29"/>
      <c r="G78" s="29"/>
      <c r="H78" s="29"/>
      <c r="I78" s="29"/>
      <c r="J78" s="29"/>
      <c r="K78" s="29"/>
      <c r="L78" s="30"/>
      <c r="M78" s="730"/>
      <c r="N78" s="730"/>
      <c r="O78" s="730"/>
      <c r="P78" s="730"/>
      <c r="Q78" s="730"/>
      <c r="R78" s="707"/>
      <c r="S78" s="708"/>
      <c r="T78" s="708"/>
      <c r="U78" s="708"/>
      <c r="V78" s="709"/>
      <c r="W78" s="60"/>
      <c r="X78" s="27"/>
      <c r="Y78" s="27"/>
      <c r="Z78" s="28"/>
      <c r="AA78" s="47"/>
    </row>
    <row r="79" spans="2:27" ht="37.5" customHeight="1">
      <c r="B79" s="33">
        <f t="shared" si="1"/>
        <v>47</v>
      </c>
      <c r="C79" s="46"/>
      <c r="D79" s="29"/>
      <c r="E79" s="29"/>
      <c r="F79" s="29"/>
      <c r="G79" s="29"/>
      <c r="H79" s="29"/>
      <c r="I79" s="29"/>
      <c r="J79" s="29"/>
      <c r="K79" s="29"/>
      <c r="L79" s="30"/>
      <c r="M79" s="730"/>
      <c r="N79" s="730"/>
      <c r="O79" s="730"/>
      <c r="P79" s="730"/>
      <c r="Q79" s="730"/>
      <c r="R79" s="707"/>
      <c r="S79" s="708"/>
      <c r="T79" s="708"/>
      <c r="U79" s="708"/>
      <c r="V79" s="709"/>
      <c r="W79" s="60"/>
      <c r="X79" s="27"/>
      <c r="Y79" s="27"/>
      <c r="Z79" s="28"/>
      <c r="AA79" s="47"/>
    </row>
    <row r="80" spans="2:27" ht="37.5" customHeight="1">
      <c r="B80" s="33">
        <f t="shared" si="1"/>
        <v>48</v>
      </c>
      <c r="C80" s="46"/>
      <c r="D80" s="29"/>
      <c r="E80" s="29"/>
      <c r="F80" s="29"/>
      <c r="G80" s="29"/>
      <c r="H80" s="29"/>
      <c r="I80" s="29"/>
      <c r="J80" s="29"/>
      <c r="K80" s="29"/>
      <c r="L80" s="30"/>
      <c r="M80" s="730"/>
      <c r="N80" s="730"/>
      <c r="O80" s="730"/>
      <c r="P80" s="730"/>
      <c r="Q80" s="730"/>
      <c r="R80" s="707"/>
      <c r="S80" s="708"/>
      <c r="T80" s="708"/>
      <c r="U80" s="708"/>
      <c r="V80" s="709"/>
      <c r="W80" s="60"/>
      <c r="X80" s="27"/>
      <c r="Y80" s="27"/>
      <c r="Z80" s="28"/>
      <c r="AA80" s="47"/>
    </row>
    <row r="81" spans="2:27" ht="37.5" customHeight="1">
      <c r="B81" s="33">
        <f t="shared" si="1"/>
        <v>49</v>
      </c>
      <c r="C81" s="46"/>
      <c r="D81" s="29"/>
      <c r="E81" s="29"/>
      <c r="F81" s="29"/>
      <c r="G81" s="29"/>
      <c r="H81" s="29"/>
      <c r="I81" s="29"/>
      <c r="J81" s="29"/>
      <c r="K81" s="29"/>
      <c r="L81" s="30"/>
      <c r="M81" s="730"/>
      <c r="N81" s="730"/>
      <c r="O81" s="730"/>
      <c r="P81" s="730"/>
      <c r="Q81" s="730"/>
      <c r="R81" s="707"/>
      <c r="S81" s="708"/>
      <c r="T81" s="708"/>
      <c r="U81" s="708"/>
      <c r="V81" s="709"/>
      <c r="W81" s="60"/>
      <c r="X81" s="27"/>
      <c r="Y81" s="27"/>
      <c r="Z81" s="28"/>
      <c r="AA81" s="47"/>
    </row>
    <row r="82" spans="2:27" ht="37.5" customHeight="1">
      <c r="B82" s="33">
        <f t="shared" si="1"/>
        <v>50</v>
      </c>
      <c r="C82" s="46"/>
      <c r="D82" s="29"/>
      <c r="E82" s="29"/>
      <c r="F82" s="29"/>
      <c r="G82" s="29"/>
      <c r="H82" s="29"/>
      <c r="I82" s="29"/>
      <c r="J82" s="29"/>
      <c r="K82" s="29"/>
      <c r="L82" s="30"/>
      <c r="M82" s="730"/>
      <c r="N82" s="730"/>
      <c r="O82" s="730"/>
      <c r="P82" s="730"/>
      <c r="Q82" s="730"/>
      <c r="R82" s="707"/>
      <c r="S82" s="708"/>
      <c r="T82" s="708"/>
      <c r="U82" s="708"/>
      <c r="V82" s="709"/>
      <c r="W82" s="60"/>
      <c r="X82" s="27"/>
      <c r="Y82" s="27"/>
      <c r="Z82" s="28"/>
      <c r="AA82" s="47"/>
    </row>
    <row r="83" spans="2:27" ht="37.5" customHeight="1">
      <c r="B83" s="33">
        <f t="shared" si="1"/>
        <v>51</v>
      </c>
      <c r="C83" s="46"/>
      <c r="D83" s="29"/>
      <c r="E83" s="29"/>
      <c r="F83" s="29"/>
      <c r="G83" s="29"/>
      <c r="H83" s="29"/>
      <c r="I83" s="29"/>
      <c r="J83" s="29"/>
      <c r="K83" s="29"/>
      <c r="L83" s="30"/>
      <c r="M83" s="730"/>
      <c r="N83" s="730"/>
      <c r="O83" s="730"/>
      <c r="P83" s="730"/>
      <c r="Q83" s="730"/>
      <c r="R83" s="707"/>
      <c r="S83" s="708"/>
      <c r="T83" s="708"/>
      <c r="U83" s="708"/>
      <c r="V83" s="709"/>
      <c r="W83" s="60"/>
      <c r="X83" s="27"/>
      <c r="Y83" s="27"/>
      <c r="Z83" s="28"/>
      <c r="AA83" s="47"/>
    </row>
    <row r="84" spans="2:27" ht="37.5" customHeight="1">
      <c r="B84" s="33">
        <f t="shared" si="1"/>
        <v>52</v>
      </c>
      <c r="C84" s="46"/>
      <c r="D84" s="29"/>
      <c r="E84" s="29"/>
      <c r="F84" s="29"/>
      <c r="G84" s="29"/>
      <c r="H84" s="29"/>
      <c r="I84" s="29"/>
      <c r="J84" s="29"/>
      <c r="K84" s="29"/>
      <c r="L84" s="30"/>
      <c r="M84" s="730"/>
      <c r="N84" s="730"/>
      <c r="O84" s="730"/>
      <c r="P84" s="730"/>
      <c r="Q84" s="730"/>
      <c r="R84" s="707"/>
      <c r="S84" s="708"/>
      <c r="T84" s="708"/>
      <c r="U84" s="708"/>
      <c r="V84" s="709"/>
      <c r="W84" s="60"/>
      <c r="X84" s="27"/>
      <c r="Y84" s="27"/>
      <c r="Z84" s="28"/>
      <c r="AA84" s="47"/>
    </row>
    <row r="85" spans="2:27" ht="37.5" customHeight="1">
      <c r="B85" s="33">
        <f t="shared" si="1"/>
        <v>53</v>
      </c>
      <c r="C85" s="46"/>
      <c r="D85" s="29"/>
      <c r="E85" s="29"/>
      <c r="F85" s="29"/>
      <c r="G85" s="29"/>
      <c r="H85" s="29"/>
      <c r="I85" s="29"/>
      <c r="J85" s="29"/>
      <c r="K85" s="29"/>
      <c r="L85" s="30"/>
      <c r="M85" s="730"/>
      <c r="N85" s="730"/>
      <c r="O85" s="730"/>
      <c r="P85" s="730"/>
      <c r="Q85" s="730"/>
      <c r="R85" s="707"/>
      <c r="S85" s="708"/>
      <c r="T85" s="708"/>
      <c r="U85" s="708"/>
      <c r="V85" s="709"/>
      <c r="W85" s="60"/>
      <c r="X85" s="27"/>
      <c r="Y85" s="27"/>
      <c r="Z85" s="28"/>
      <c r="AA85" s="47"/>
    </row>
    <row r="86" spans="2:27" ht="37.5" customHeight="1">
      <c r="B86" s="33">
        <f t="shared" si="1"/>
        <v>54</v>
      </c>
      <c r="C86" s="46"/>
      <c r="D86" s="29"/>
      <c r="E86" s="29"/>
      <c r="F86" s="29"/>
      <c r="G86" s="29"/>
      <c r="H86" s="29"/>
      <c r="I86" s="29"/>
      <c r="J86" s="29"/>
      <c r="K86" s="29"/>
      <c r="L86" s="30"/>
      <c r="M86" s="730"/>
      <c r="N86" s="730"/>
      <c r="O86" s="730"/>
      <c r="P86" s="730"/>
      <c r="Q86" s="730"/>
      <c r="R86" s="707"/>
      <c r="S86" s="708"/>
      <c r="T86" s="708"/>
      <c r="U86" s="708"/>
      <c r="V86" s="709"/>
      <c r="W86" s="60"/>
      <c r="X86" s="27"/>
      <c r="Y86" s="27"/>
      <c r="Z86" s="28"/>
      <c r="AA86" s="47"/>
    </row>
    <row r="87" spans="2:27" ht="37.5" customHeight="1">
      <c r="B87" s="33">
        <f t="shared" si="1"/>
        <v>55</v>
      </c>
      <c r="C87" s="46"/>
      <c r="D87" s="29"/>
      <c r="E87" s="29"/>
      <c r="F87" s="29"/>
      <c r="G87" s="29"/>
      <c r="H87" s="29"/>
      <c r="I87" s="29"/>
      <c r="J87" s="29"/>
      <c r="K87" s="29"/>
      <c r="L87" s="30"/>
      <c r="M87" s="730"/>
      <c r="N87" s="730"/>
      <c r="O87" s="730"/>
      <c r="P87" s="730"/>
      <c r="Q87" s="730"/>
      <c r="R87" s="707"/>
      <c r="S87" s="708"/>
      <c r="T87" s="708"/>
      <c r="U87" s="708"/>
      <c r="V87" s="709"/>
      <c r="W87" s="60"/>
      <c r="X87" s="27"/>
      <c r="Y87" s="27"/>
      <c r="Z87" s="28"/>
      <c r="AA87" s="47"/>
    </row>
    <row r="88" spans="2:27" ht="37.5" customHeight="1">
      <c r="B88" s="33">
        <f t="shared" si="1"/>
        <v>56</v>
      </c>
      <c r="C88" s="46"/>
      <c r="D88" s="29"/>
      <c r="E88" s="29"/>
      <c r="F88" s="29"/>
      <c r="G88" s="29"/>
      <c r="H88" s="29"/>
      <c r="I88" s="29"/>
      <c r="J88" s="29"/>
      <c r="K88" s="29"/>
      <c r="L88" s="30"/>
      <c r="M88" s="730"/>
      <c r="N88" s="730"/>
      <c r="O88" s="730"/>
      <c r="P88" s="730"/>
      <c r="Q88" s="730"/>
      <c r="R88" s="707"/>
      <c r="S88" s="708"/>
      <c r="T88" s="708"/>
      <c r="U88" s="708"/>
      <c r="V88" s="709"/>
      <c r="W88" s="60"/>
      <c r="X88" s="27"/>
      <c r="Y88" s="27"/>
      <c r="Z88" s="28"/>
      <c r="AA88" s="47"/>
    </row>
    <row r="89" spans="2:27" ht="37.5" customHeight="1">
      <c r="B89" s="33">
        <f t="shared" si="1"/>
        <v>57</v>
      </c>
      <c r="C89" s="46"/>
      <c r="D89" s="29"/>
      <c r="E89" s="29"/>
      <c r="F89" s="29"/>
      <c r="G89" s="29"/>
      <c r="H89" s="29"/>
      <c r="I89" s="29"/>
      <c r="J89" s="29"/>
      <c r="K89" s="29"/>
      <c r="L89" s="30"/>
      <c r="M89" s="730"/>
      <c r="N89" s="730"/>
      <c r="O89" s="730"/>
      <c r="P89" s="730"/>
      <c r="Q89" s="730"/>
      <c r="R89" s="707"/>
      <c r="S89" s="708"/>
      <c r="T89" s="708"/>
      <c r="U89" s="708"/>
      <c r="V89" s="709"/>
      <c r="W89" s="60"/>
      <c r="X89" s="27"/>
      <c r="Y89" s="27"/>
      <c r="Z89" s="28"/>
      <c r="AA89" s="47"/>
    </row>
    <row r="90" spans="2:27" ht="37.5" customHeight="1">
      <c r="B90" s="33">
        <f t="shared" si="1"/>
        <v>58</v>
      </c>
      <c r="C90" s="46"/>
      <c r="D90" s="29"/>
      <c r="E90" s="29"/>
      <c r="F90" s="29"/>
      <c r="G90" s="29"/>
      <c r="H90" s="29"/>
      <c r="I90" s="29"/>
      <c r="J90" s="29"/>
      <c r="K90" s="29"/>
      <c r="L90" s="30"/>
      <c r="M90" s="730"/>
      <c r="N90" s="730"/>
      <c r="O90" s="730"/>
      <c r="P90" s="730"/>
      <c r="Q90" s="730"/>
      <c r="R90" s="707"/>
      <c r="S90" s="708"/>
      <c r="T90" s="708"/>
      <c r="U90" s="708"/>
      <c r="V90" s="709"/>
      <c r="W90" s="60"/>
      <c r="X90" s="27"/>
      <c r="Y90" s="27"/>
      <c r="Z90" s="28"/>
      <c r="AA90" s="47"/>
    </row>
    <row r="91" spans="2:27" ht="37.5" customHeight="1">
      <c r="B91" s="33">
        <f t="shared" si="1"/>
        <v>59</v>
      </c>
      <c r="C91" s="46"/>
      <c r="D91" s="29"/>
      <c r="E91" s="29"/>
      <c r="F91" s="29"/>
      <c r="G91" s="29"/>
      <c r="H91" s="29"/>
      <c r="I91" s="29"/>
      <c r="J91" s="29"/>
      <c r="K91" s="29"/>
      <c r="L91" s="30"/>
      <c r="M91" s="730"/>
      <c r="N91" s="730"/>
      <c r="O91" s="730"/>
      <c r="P91" s="730"/>
      <c r="Q91" s="730"/>
      <c r="R91" s="707"/>
      <c r="S91" s="708"/>
      <c r="T91" s="708"/>
      <c r="U91" s="708"/>
      <c r="V91" s="709"/>
      <c r="W91" s="60"/>
      <c r="X91" s="27"/>
      <c r="Y91" s="27"/>
      <c r="Z91" s="28"/>
      <c r="AA91" s="47"/>
    </row>
    <row r="92" spans="2:27" ht="37.5" customHeight="1">
      <c r="B92" s="33">
        <f t="shared" si="1"/>
        <v>60</v>
      </c>
      <c r="C92" s="46"/>
      <c r="D92" s="29"/>
      <c r="E92" s="29"/>
      <c r="F92" s="29"/>
      <c r="G92" s="29"/>
      <c r="H92" s="29"/>
      <c r="I92" s="29"/>
      <c r="J92" s="29"/>
      <c r="K92" s="29"/>
      <c r="L92" s="30"/>
      <c r="M92" s="730"/>
      <c r="N92" s="730"/>
      <c r="O92" s="730"/>
      <c r="P92" s="730"/>
      <c r="Q92" s="730"/>
      <c r="R92" s="707"/>
      <c r="S92" s="708"/>
      <c r="T92" s="708"/>
      <c r="U92" s="708"/>
      <c r="V92" s="709"/>
      <c r="W92" s="60"/>
      <c r="X92" s="27"/>
      <c r="Y92" s="27"/>
      <c r="Z92" s="28"/>
      <c r="AA92" s="47"/>
    </row>
    <row r="93" spans="2:27" ht="37.5" customHeight="1">
      <c r="B93" s="33">
        <f t="shared" si="1"/>
        <v>61</v>
      </c>
      <c r="C93" s="46"/>
      <c r="D93" s="29"/>
      <c r="E93" s="29"/>
      <c r="F93" s="29"/>
      <c r="G93" s="29"/>
      <c r="H93" s="29"/>
      <c r="I93" s="29"/>
      <c r="J93" s="29"/>
      <c r="K93" s="29"/>
      <c r="L93" s="30"/>
      <c r="M93" s="730"/>
      <c r="N93" s="730"/>
      <c r="O93" s="730"/>
      <c r="P93" s="730"/>
      <c r="Q93" s="730"/>
      <c r="R93" s="707"/>
      <c r="S93" s="708"/>
      <c r="T93" s="708"/>
      <c r="U93" s="708"/>
      <c r="V93" s="709"/>
      <c r="W93" s="60"/>
      <c r="X93" s="27"/>
      <c r="Y93" s="27"/>
      <c r="Z93" s="28"/>
      <c r="AA93" s="47"/>
    </row>
    <row r="94" spans="2:27" ht="37.5" customHeight="1">
      <c r="B94" s="33">
        <f t="shared" si="1"/>
        <v>62</v>
      </c>
      <c r="C94" s="46"/>
      <c r="D94" s="29"/>
      <c r="E94" s="29"/>
      <c r="F94" s="29"/>
      <c r="G94" s="29"/>
      <c r="H94" s="29"/>
      <c r="I94" s="29"/>
      <c r="J94" s="29"/>
      <c r="K94" s="29"/>
      <c r="L94" s="30"/>
      <c r="M94" s="730"/>
      <c r="N94" s="730"/>
      <c r="O94" s="730"/>
      <c r="P94" s="730"/>
      <c r="Q94" s="730"/>
      <c r="R94" s="707"/>
      <c r="S94" s="708"/>
      <c r="T94" s="708"/>
      <c r="U94" s="708"/>
      <c r="V94" s="709"/>
      <c r="W94" s="60"/>
      <c r="X94" s="27"/>
      <c r="Y94" s="27"/>
      <c r="Z94" s="28"/>
      <c r="AA94" s="47"/>
    </row>
    <row r="95" spans="2:27" ht="37.5" customHeight="1">
      <c r="B95" s="33">
        <f t="shared" si="1"/>
        <v>63</v>
      </c>
      <c r="C95" s="46"/>
      <c r="D95" s="29"/>
      <c r="E95" s="29"/>
      <c r="F95" s="29"/>
      <c r="G95" s="29"/>
      <c r="H95" s="29"/>
      <c r="I95" s="29"/>
      <c r="J95" s="29"/>
      <c r="K95" s="29"/>
      <c r="L95" s="30"/>
      <c r="M95" s="730"/>
      <c r="N95" s="730"/>
      <c r="O95" s="730"/>
      <c r="P95" s="730"/>
      <c r="Q95" s="730"/>
      <c r="R95" s="707"/>
      <c r="S95" s="708"/>
      <c r="T95" s="708"/>
      <c r="U95" s="708"/>
      <c r="V95" s="709"/>
      <c r="W95" s="60"/>
      <c r="X95" s="27"/>
      <c r="Y95" s="27"/>
      <c r="Z95" s="28"/>
      <c r="AA95" s="47"/>
    </row>
    <row r="96" spans="2:27" ht="37.5" customHeight="1">
      <c r="B96" s="33">
        <f t="shared" si="1"/>
        <v>64</v>
      </c>
      <c r="C96" s="46"/>
      <c r="D96" s="29"/>
      <c r="E96" s="29"/>
      <c r="F96" s="29"/>
      <c r="G96" s="29"/>
      <c r="H96" s="29"/>
      <c r="I96" s="29"/>
      <c r="J96" s="29"/>
      <c r="K96" s="29"/>
      <c r="L96" s="30"/>
      <c r="M96" s="730"/>
      <c r="N96" s="730"/>
      <c r="O96" s="730"/>
      <c r="P96" s="730"/>
      <c r="Q96" s="730"/>
      <c r="R96" s="707"/>
      <c r="S96" s="708"/>
      <c r="T96" s="708"/>
      <c r="U96" s="708"/>
      <c r="V96" s="709"/>
      <c r="W96" s="60"/>
      <c r="X96" s="27"/>
      <c r="Y96" s="27"/>
      <c r="Z96" s="28"/>
      <c r="AA96" s="47"/>
    </row>
    <row r="97" spans="2:27" ht="37.5" customHeight="1">
      <c r="B97" s="33">
        <f t="shared" si="1"/>
        <v>65</v>
      </c>
      <c r="C97" s="46"/>
      <c r="D97" s="29"/>
      <c r="E97" s="29"/>
      <c r="F97" s="29"/>
      <c r="G97" s="29"/>
      <c r="H97" s="29"/>
      <c r="I97" s="29"/>
      <c r="J97" s="29"/>
      <c r="K97" s="29"/>
      <c r="L97" s="30"/>
      <c r="M97" s="730"/>
      <c r="N97" s="730"/>
      <c r="O97" s="730"/>
      <c r="P97" s="730"/>
      <c r="Q97" s="730"/>
      <c r="R97" s="707"/>
      <c r="S97" s="708"/>
      <c r="T97" s="708"/>
      <c r="U97" s="708"/>
      <c r="V97" s="709"/>
      <c r="W97" s="60"/>
      <c r="X97" s="27"/>
      <c r="Y97" s="27"/>
      <c r="Z97" s="28"/>
      <c r="AA97" s="47"/>
    </row>
    <row r="98" spans="2:27" ht="37.5" customHeight="1">
      <c r="B98" s="33">
        <f t="shared" si="1"/>
        <v>66</v>
      </c>
      <c r="C98" s="46"/>
      <c r="D98" s="29"/>
      <c r="E98" s="29"/>
      <c r="F98" s="29"/>
      <c r="G98" s="29"/>
      <c r="H98" s="29"/>
      <c r="I98" s="29"/>
      <c r="J98" s="29"/>
      <c r="K98" s="29"/>
      <c r="L98" s="30"/>
      <c r="M98" s="730"/>
      <c r="N98" s="730"/>
      <c r="O98" s="730"/>
      <c r="P98" s="730"/>
      <c r="Q98" s="730"/>
      <c r="R98" s="707"/>
      <c r="S98" s="708"/>
      <c r="T98" s="708"/>
      <c r="U98" s="708"/>
      <c r="V98" s="709"/>
      <c r="W98" s="60"/>
      <c r="X98" s="27"/>
      <c r="Y98" s="27"/>
      <c r="Z98" s="28"/>
      <c r="AA98" s="47"/>
    </row>
    <row r="99" spans="2:27" ht="37.5" customHeight="1">
      <c r="B99" s="33">
        <f t="shared" ref="B99:B124" si="2">B98+1</f>
        <v>67</v>
      </c>
      <c r="C99" s="46"/>
      <c r="D99" s="29"/>
      <c r="E99" s="29"/>
      <c r="F99" s="29"/>
      <c r="G99" s="29"/>
      <c r="H99" s="29"/>
      <c r="I99" s="29"/>
      <c r="J99" s="29"/>
      <c r="K99" s="29"/>
      <c r="L99" s="30"/>
      <c r="M99" s="730"/>
      <c r="N99" s="730"/>
      <c r="O99" s="730"/>
      <c r="P99" s="730"/>
      <c r="Q99" s="730"/>
      <c r="R99" s="707"/>
      <c r="S99" s="708"/>
      <c r="T99" s="708"/>
      <c r="U99" s="708"/>
      <c r="V99" s="709"/>
      <c r="W99" s="60"/>
      <c r="X99" s="27"/>
      <c r="Y99" s="27"/>
      <c r="Z99" s="28"/>
      <c r="AA99" s="47"/>
    </row>
    <row r="100" spans="2:27" ht="37.5" customHeight="1">
      <c r="B100" s="33">
        <f t="shared" si="2"/>
        <v>68</v>
      </c>
      <c r="C100" s="46"/>
      <c r="D100" s="29"/>
      <c r="E100" s="29"/>
      <c r="F100" s="29"/>
      <c r="G100" s="29"/>
      <c r="H100" s="29"/>
      <c r="I100" s="29"/>
      <c r="J100" s="29"/>
      <c r="K100" s="29"/>
      <c r="L100" s="30"/>
      <c r="M100" s="730"/>
      <c r="N100" s="730"/>
      <c r="O100" s="730"/>
      <c r="P100" s="730"/>
      <c r="Q100" s="730"/>
      <c r="R100" s="707"/>
      <c r="S100" s="708"/>
      <c r="T100" s="708"/>
      <c r="U100" s="708"/>
      <c r="V100" s="709"/>
      <c r="W100" s="60"/>
      <c r="X100" s="27"/>
      <c r="Y100" s="27"/>
      <c r="Z100" s="28"/>
      <c r="AA100" s="47"/>
    </row>
    <row r="101" spans="2:27" ht="37.5" customHeight="1">
      <c r="B101" s="33">
        <f t="shared" si="2"/>
        <v>69</v>
      </c>
      <c r="C101" s="46"/>
      <c r="D101" s="29"/>
      <c r="E101" s="29"/>
      <c r="F101" s="29"/>
      <c r="G101" s="29"/>
      <c r="H101" s="29"/>
      <c r="I101" s="29"/>
      <c r="J101" s="29"/>
      <c r="K101" s="29"/>
      <c r="L101" s="30"/>
      <c r="M101" s="730"/>
      <c r="N101" s="730"/>
      <c r="O101" s="730"/>
      <c r="P101" s="730"/>
      <c r="Q101" s="730"/>
      <c r="R101" s="707"/>
      <c r="S101" s="708"/>
      <c r="T101" s="708"/>
      <c r="U101" s="708"/>
      <c r="V101" s="709"/>
      <c r="W101" s="60"/>
      <c r="X101" s="27"/>
      <c r="Y101" s="27"/>
      <c r="Z101" s="28"/>
      <c r="AA101" s="47"/>
    </row>
    <row r="102" spans="2:27" ht="37.5" customHeight="1">
      <c r="B102" s="33">
        <f t="shared" si="2"/>
        <v>70</v>
      </c>
      <c r="C102" s="46"/>
      <c r="D102" s="29"/>
      <c r="E102" s="29"/>
      <c r="F102" s="29"/>
      <c r="G102" s="29"/>
      <c r="H102" s="29"/>
      <c r="I102" s="29"/>
      <c r="J102" s="29"/>
      <c r="K102" s="29"/>
      <c r="L102" s="30"/>
      <c r="M102" s="730"/>
      <c r="N102" s="730"/>
      <c r="O102" s="730"/>
      <c r="P102" s="730"/>
      <c r="Q102" s="730"/>
      <c r="R102" s="707"/>
      <c r="S102" s="708"/>
      <c r="T102" s="708"/>
      <c r="U102" s="708"/>
      <c r="V102" s="709"/>
      <c r="W102" s="60"/>
      <c r="X102" s="27"/>
      <c r="Y102" s="27"/>
      <c r="Z102" s="28"/>
      <c r="AA102" s="47"/>
    </row>
    <row r="103" spans="2:27" ht="37.5" customHeight="1">
      <c r="B103" s="33">
        <f t="shared" si="2"/>
        <v>71</v>
      </c>
      <c r="C103" s="46"/>
      <c r="D103" s="29"/>
      <c r="E103" s="29"/>
      <c r="F103" s="29"/>
      <c r="G103" s="29"/>
      <c r="H103" s="29"/>
      <c r="I103" s="29"/>
      <c r="J103" s="29"/>
      <c r="K103" s="29"/>
      <c r="L103" s="30"/>
      <c r="M103" s="730"/>
      <c r="N103" s="730"/>
      <c r="O103" s="730"/>
      <c r="P103" s="730"/>
      <c r="Q103" s="730"/>
      <c r="R103" s="707"/>
      <c r="S103" s="708"/>
      <c r="T103" s="708"/>
      <c r="U103" s="708"/>
      <c r="V103" s="709"/>
      <c r="W103" s="60"/>
      <c r="X103" s="27"/>
      <c r="Y103" s="27"/>
      <c r="Z103" s="28"/>
      <c r="AA103" s="47"/>
    </row>
    <row r="104" spans="2:27" ht="37.5" customHeight="1">
      <c r="B104" s="33">
        <f t="shared" si="2"/>
        <v>72</v>
      </c>
      <c r="C104" s="46"/>
      <c r="D104" s="29"/>
      <c r="E104" s="29"/>
      <c r="F104" s="29"/>
      <c r="G104" s="29"/>
      <c r="H104" s="29"/>
      <c r="I104" s="29"/>
      <c r="J104" s="29"/>
      <c r="K104" s="29"/>
      <c r="L104" s="30"/>
      <c r="M104" s="730"/>
      <c r="N104" s="730"/>
      <c r="O104" s="730"/>
      <c r="P104" s="730"/>
      <c r="Q104" s="730"/>
      <c r="R104" s="707"/>
      <c r="S104" s="708"/>
      <c r="T104" s="708"/>
      <c r="U104" s="708"/>
      <c r="V104" s="709"/>
      <c r="W104" s="60"/>
      <c r="X104" s="27"/>
      <c r="Y104" s="27"/>
      <c r="Z104" s="28"/>
      <c r="AA104" s="47"/>
    </row>
    <row r="105" spans="2:27" ht="37.5" customHeight="1">
      <c r="B105" s="33">
        <f t="shared" si="2"/>
        <v>73</v>
      </c>
      <c r="C105" s="46"/>
      <c r="D105" s="29"/>
      <c r="E105" s="29"/>
      <c r="F105" s="29"/>
      <c r="G105" s="29"/>
      <c r="H105" s="29"/>
      <c r="I105" s="29"/>
      <c r="J105" s="29"/>
      <c r="K105" s="29"/>
      <c r="L105" s="30"/>
      <c r="M105" s="730"/>
      <c r="N105" s="730"/>
      <c r="O105" s="730"/>
      <c r="P105" s="730"/>
      <c r="Q105" s="730"/>
      <c r="R105" s="707"/>
      <c r="S105" s="708"/>
      <c r="T105" s="708"/>
      <c r="U105" s="708"/>
      <c r="V105" s="709"/>
      <c r="W105" s="60"/>
      <c r="X105" s="27"/>
      <c r="Y105" s="27"/>
      <c r="Z105" s="28"/>
      <c r="AA105" s="47"/>
    </row>
    <row r="106" spans="2:27" ht="37.5" customHeight="1">
      <c r="B106" s="33">
        <f t="shared" si="2"/>
        <v>74</v>
      </c>
      <c r="C106" s="46"/>
      <c r="D106" s="29"/>
      <c r="E106" s="29"/>
      <c r="F106" s="29"/>
      <c r="G106" s="29"/>
      <c r="H106" s="29"/>
      <c r="I106" s="29"/>
      <c r="J106" s="29"/>
      <c r="K106" s="29"/>
      <c r="L106" s="30"/>
      <c r="M106" s="730"/>
      <c r="N106" s="730"/>
      <c r="O106" s="730"/>
      <c r="P106" s="730"/>
      <c r="Q106" s="730"/>
      <c r="R106" s="707"/>
      <c r="S106" s="708"/>
      <c r="T106" s="708"/>
      <c r="U106" s="708"/>
      <c r="V106" s="709"/>
      <c r="W106" s="60"/>
      <c r="X106" s="27"/>
      <c r="Y106" s="27"/>
      <c r="Z106" s="28"/>
      <c r="AA106" s="47"/>
    </row>
    <row r="107" spans="2:27" ht="37.5" customHeight="1">
      <c r="B107" s="33">
        <f t="shared" si="2"/>
        <v>75</v>
      </c>
      <c r="C107" s="46"/>
      <c r="D107" s="29"/>
      <c r="E107" s="29"/>
      <c r="F107" s="29"/>
      <c r="G107" s="29"/>
      <c r="H107" s="29"/>
      <c r="I107" s="29"/>
      <c r="J107" s="29"/>
      <c r="K107" s="29"/>
      <c r="L107" s="30"/>
      <c r="M107" s="730"/>
      <c r="N107" s="730"/>
      <c r="O107" s="730"/>
      <c r="P107" s="730"/>
      <c r="Q107" s="730"/>
      <c r="R107" s="707"/>
      <c r="S107" s="708"/>
      <c r="T107" s="708"/>
      <c r="U107" s="708"/>
      <c r="V107" s="709"/>
      <c r="W107" s="60"/>
      <c r="X107" s="27"/>
      <c r="Y107" s="27"/>
      <c r="Z107" s="28"/>
      <c r="AA107" s="47"/>
    </row>
    <row r="108" spans="2:27" ht="37.5" customHeight="1">
      <c r="B108" s="33">
        <f t="shared" si="2"/>
        <v>76</v>
      </c>
      <c r="C108" s="46"/>
      <c r="D108" s="29"/>
      <c r="E108" s="29"/>
      <c r="F108" s="29"/>
      <c r="G108" s="29"/>
      <c r="H108" s="29"/>
      <c r="I108" s="29"/>
      <c r="J108" s="29"/>
      <c r="K108" s="29"/>
      <c r="L108" s="30"/>
      <c r="M108" s="730"/>
      <c r="N108" s="730"/>
      <c r="O108" s="730"/>
      <c r="P108" s="730"/>
      <c r="Q108" s="730"/>
      <c r="R108" s="707"/>
      <c r="S108" s="708"/>
      <c r="T108" s="708"/>
      <c r="U108" s="708"/>
      <c r="V108" s="709"/>
      <c r="W108" s="60"/>
      <c r="X108" s="27"/>
      <c r="Y108" s="27"/>
      <c r="Z108" s="28"/>
      <c r="AA108" s="47"/>
    </row>
    <row r="109" spans="2:27" ht="37.5" customHeight="1">
      <c r="B109" s="33">
        <f t="shared" si="2"/>
        <v>77</v>
      </c>
      <c r="C109" s="46"/>
      <c r="D109" s="29"/>
      <c r="E109" s="29"/>
      <c r="F109" s="29"/>
      <c r="G109" s="29"/>
      <c r="H109" s="29"/>
      <c r="I109" s="29"/>
      <c r="J109" s="29"/>
      <c r="K109" s="29"/>
      <c r="L109" s="30"/>
      <c r="M109" s="730"/>
      <c r="N109" s="730"/>
      <c r="O109" s="730"/>
      <c r="P109" s="730"/>
      <c r="Q109" s="730"/>
      <c r="R109" s="707"/>
      <c r="S109" s="708"/>
      <c r="T109" s="708"/>
      <c r="U109" s="708"/>
      <c r="V109" s="709"/>
      <c r="W109" s="60"/>
      <c r="X109" s="27"/>
      <c r="Y109" s="27"/>
      <c r="Z109" s="28"/>
      <c r="AA109" s="47"/>
    </row>
    <row r="110" spans="2:27" ht="37.5" customHeight="1">
      <c r="B110" s="33">
        <f t="shared" si="2"/>
        <v>78</v>
      </c>
      <c r="C110" s="46"/>
      <c r="D110" s="29"/>
      <c r="E110" s="29"/>
      <c r="F110" s="29"/>
      <c r="G110" s="29"/>
      <c r="H110" s="29"/>
      <c r="I110" s="29"/>
      <c r="J110" s="29"/>
      <c r="K110" s="29"/>
      <c r="L110" s="30"/>
      <c r="M110" s="730"/>
      <c r="N110" s="730"/>
      <c r="O110" s="730"/>
      <c r="P110" s="730"/>
      <c r="Q110" s="730"/>
      <c r="R110" s="707"/>
      <c r="S110" s="708"/>
      <c r="T110" s="708"/>
      <c r="U110" s="708"/>
      <c r="V110" s="709"/>
      <c r="W110" s="60"/>
      <c r="X110" s="27"/>
      <c r="Y110" s="27"/>
      <c r="Z110" s="28"/>
      <c r="AA110" s="47"/>
    </row>
    <row r="111" spans="2:27" ht="37.5" customHeight="1">
      <c r="B111" s="33">
        <f t="shared" si="2"/>
        <v>79</v>
      </c>
      <c r="C111" s="46"/>
      <c r="D111" s="29"/>
      <c r="E111" s="29"/>
      <c r="F111" s="29"/>
      <c r="G111" s="29"/>
      <c r="H111" s="29"/>
      <c r="I111" s="29"/>
      <c r="J111" s="29"/>
      <c r="K111" s="29"/>
      <c r="L111" s="30"/>
      <c r="M111" s="730"/>
      <c r="N111" s="730"/>
      <c r="O111" s="730"/>
      <c r="P111" s="730"/>
      <c r="Q111" s="730"/>
      <c r="R111" s="707"/>
      <c r="S111" s="708"/>
      <c r="T111" s="708"/>
      <c r="U111" s="708"/>
      <c r="V111" s="709"/>
      <c r="W111" s="60"/>
      <c r="X111" s="27"/>
      <c r="Y111" s="27"/>
      <c r="Z111" s="28"/>
      <c r="AA111" s="47"/>
    </row>
    <row r="112" spans="2:27" ht="37.5" customHeight="1">
      <c r="B112" s="33">
        <f t="shared" si="2"/>
        <v>80</v>
      </c>
      <c r="C112" s="46"/>
      <c r="D112" s="29"/>
      <c r="E112" s="29"/>
      <c r="F112" s="29"/>
      <c r="G112" s="29"/>
      <c r="H112" s="29"/>
      <c r="I112" s="29"/>
      <c r="J112" s="29"/>
      <c r="K112" s="29"/>
      <c r="L112" s="30"/>
      <c r="M112" s="730"/>
      <c r="N112" s="730"/>
      <c r="O112" s="730"/>
      <c r="P112" s="730"/>
      <c r="Q112" s="730"/>
      <c r="R112" s="707"/>
      <c r="S112" s="708"/>
      <c r="T112" s="708"/>
      <c r="U112" s="708"/>
      <c r="V112" s="709"/>
      <c r="W112" s="60"/>
      <c r="X112" s="27"/>
      <c r="Y112" s="27"/>
      <c r="Z112" s="28"/>
      <c r="AA112" s="47"/>
    </row>
    <row r="113" spans="2:27" ht="37.5" customHeight="1">
      <c r="B113" s="33">
        <f t="shared" si="2"/>
        <v>81</v>
      </c>
      <c r="C113" s="46"/>
      <c r="D113" s="29"/>
      <c r="E113" s="29"/>
      <c r="F113" s="29"/>
      <c r="G113" s="29"/>
      <c r="H113" s="29"/>
      <c r="I113" s="29"/>
      <c r="J113" s="29"/>
      <c r="K113" s="29"/>
      <c r="L113" s="30"/>
      <c r="M113" s="730"/>
      <c r="N113" s="730"/>
      <c r="O113" s="730"/>
      <c r="P113" s="730"/>
      <c r="Q113" s="730"/>
      <c r="R113" s="707"/>
      <c r="S113" s="708"/>
      <c r="T113" s="708"/>
      <c r="U113" s="708"/>
      <c r="V113" s="709"/>
      <c r="W113" s="60"/>
      <c r="X113" s="27"/>
      <c r="Y113" s="27"/>
      <c r="Z113" s="28"/>
      <c r="AA113" s="47"/>
    </row>
    <row r="114" spans="2:27" ht="37.5" customHeight="1">
      <c r="B114" s="33">
        <f t="shared" si="2"/>
        <v>82</v>
      </c>
      <c r="C114" s="46"/>
      <c r="D114" s="29"/>
      <c r="E114" s="29"/>
      <c r="F114" s="29"/>
      <c r="G114" s="29"/>
      <c r="H114" s="29"/>
      <c r="I114" s="29"/>
      <c r="J114" s="29"/>
      <c r="K114" s="29"/>
      <c r="L114" s="30"/>
      <c r="M114" s="730"/>
      <c r="N114" s="730"/>
      <c r="O114" s="730"/>
      <c r="P114" s="730"/>
      <c r="Q114" s="730"/>
      <c r="R114" s="707"/>
      <c r="S114" s="708"/>
      <c r="T114" s="708"/>
      <c r="U114" s="708"/>
      <c r="V114" s="709"/>
      <c r="W114" s="60"/>
      <c r="X114" s="27"/>
      <c r="Y114" s="27"/>
      <c r="Z114" s="28"/>
      <c r="AA114" s="47"/>
    </row>
    <row r="115" spans="2:27" ht="37.5" customHeight="1">
      <c r="B115" s="33">
        <f t="shared" si="2"/>
        <v>83</v>
      </c>
      <c r="C115" s="46"/>
      <c r="D115" s="29"/>
      <c r="E115" s="29"/>
      <c r="F115" s="29"/>
      <c r="G115" s="29"/>
      <c r="H115" s="29"/>
      <c r="I115" s="29"/>
      <c r="J115" s="29"/>
      <c r="K115" s="29"/>
      <c r="L115" s="30"/>
      <c r="M115" s="730"/>
      <c r="N115" s="730"/>
      <c r="O115" s="730"/>
      <c r="P115" s="730"/>
      <c r="Q115" s="730"/>
      <c r="R115" s="707"/>
      <c r="S115" s="708"/>
      <c r="T115" s="708"/>
      <c r="U115" s="708"/>
      <c r="V115" s="709"/>
      <c r="W115" s="60"/>
      <c r="X115" s="27"/>
      <c r="Y115" s="27"/>
      <c r="Z115" s="28"/>
      <c r="AA115" s="47"/>
    </row>
    <row r="116" spans="2:27" ht="37.5" customHeight="1">
      <c r="B116" s="33">
        <f t="shared" si="2"/>
        <v>84</v>
      </c>
      <c r="C116" s="46"/>
      <c r="D116" s="29"/>
      <c r="E116" s="29"/>
      <c r="F116" s="29"/>
      <c r="G116" s="29"/>
      <c r="H116" s="29"/>
      <c r="I116" s="29"/>
      <c r="J116" s="29"/>
      <c r="K116" s="29"/>
      <c r="L116" s="30"/>
      <c r="M116" s="730"/>
      <c r="N116" s="730"/>
      <c r="O116" s="730"/>
      <c r="P116" s="730"/>
      <c r="Q116" s="730"/>
      <c r="R116" s="707"/>
      <c r="S116" s="708"/>
      <c r="T116" s="708"/>
      <c r="U116" s="708"/>
      <c r="V116" s="709"/>
      <c r="W116" s="60"/>
      <c r="X116" s="27"/>
      <c r="Y116" s="27"/>
      <c r="Z116" s="28"/>
      <c r="AA116" s="47"/>
    </row>
    <row r="117" spans="2:27" ht="37.5" customHeight="1">
      <c r="B117" s="33">
        <f t="shared" si="2"/>
        <v>85</v>
      </c>
      <c r="C117" s="46"/>
      <c r="D117" s="29"/>
      <c r="E117" s="29"/>
      <c r="F117" s="29"/>
      <c r="G117" s="29"/>
      <c r="H117" s="29"/>
      <c r="I117" s="29"/>
      <c r="J117" s="29"/>
      <c r="K117" s="29"/>
      <c r="L117" s="30"/>
      <c r="M117" s="730"/>
      <c r="N117" s="730"/>
      <c r="O117" s="730"/>
      <c r="P117" s="730"/>
      <c r="Q117" s="730"/>
      <c r="R117" s="707"/>
      <c r="S117" s="708"/>
      <c r="T117" s="708"/>
      <c r="U117" s="708"/>
      <c r="V117" s="709"/>
      <c r="W117" s="60"/>
      <c r="X117" s="27"/>
      <c r="Y117" s="27"/>
      <c r="Z117" s="28"/>
      <c r="AA117" s="47"/>
    </row>
    <row r="118" spans="2:27" ht="37.5" customHeight="1">
      <c r="B118" s="33">
        <f t="shared" si="2"/>
        <v>86</v>
      </c>
      <c r="C118" s="46"/>
      <c r="D118" s="29"/>
      <c r="E118" s="29"/>
      <c r="F118" s="29"/>
      <c r="G118" s="29"/>
      <c r="H118" s="29"/>
      <c r="I118" s="29"/>
      <c r="J118" s="29"/>
      <c r="K118" s="29"/>
      <c r="L118" s="30"/>
      <c r="M118" s="730"/>
      <c r="N118" s="730"/>
      <c r="O118" s="730"/>
      <c r="P118" s="730"/>
      <c r="Q118" s="730"/>
      <c r="R118" s="707"/>
      <c r="S118" s="708"/>
      <c r="T118" s="708"/>
      <c r="U118" s="708"/>
      <c r="V118" s="709"/>
      <c r="W118" s="60"/>
      <c r="X118" s="27"/>
      <c r="Y118" s="27"/>
      <c r="Z118" s="28"/>
      <c r="AA118" s="47"/>
    </row>
    <row r="119" spans="2:27" ht="37.5" customHeight="1">
      <c r="B119" s="33">
        <f t="shared" si="2"/>
        <v>87</v>
      </c>
      <c r="C119" s="46"/>
      <c r="D119" s="29"/>
      <c r="E119" s="29"/>
      <c r="F119" s="29"/>
      <c r="G119" s="29"/>
      <c r="H119" s="29"/>
      <c r="I119" s="29"/>
      <c r="J119" s="29"/>
      <c r="K119" s="29"/>
      <c r="L119" s="30"/>
      <c r="M119" s="730"/>
      <c r="N119" s="730"/>
      <c r="O119" s="730"/>
      <c r="P119" s="730"/>
      <c r="Q119" s="730"/>
      <c r="R119" s="707"/>
      <c r="S119" s="708"/>
      <c r="T119" s="708"/>
      <c r="U119" s="708"/>
      <c r="V119" s="709"/>
      <c r="W119" s="60"/>
      <c r="X119" s="27"/>
      <c r="Y119" s="27"/>
      <c r="Z119" s="28"/>
      <c r="AA119" s="47"/>
    </row>
    <row r="120" spans="2:27" ht="37.5" customHeight="1">
      <c r="B120" s="33">
        <f t="shared" si="2"/>
        <v>88</v>
      </c>
      <c r="C120" s="46"/>
      <c r="D120" s="29"/>
      <c r="E120" s="29"/>
      <c r="F120" s="29"/>
      <c r="G120" s="29"/>
      <c r="H120" s="29"/>
      <c r="I120" s="29"/>
      <c r="J120" s="29"/>
      <c r="K120" s="29"/>
      <c r="L120" s="30"/>
      <c r="M120" s="730"/>
      <c r="N120" s="730"/>
      <c r="O120" s="730"/>
      <c r="P120" s="730"/>
      <c r="Q120" s="730"/>
      <c r="R120" s="707"/>
      <c r="S120" s="708"/>
      <c r="T120" s="708"/>
      <c r="U120" s="708"/>
      <c r="V120" s="709"/>
      <c r="W120" s="60"/>
      <c r="X120" s="27"/>
      <c r="Y120" s="27"/>
      <c r="Z120" s="28"/>
      <c r="AA120" s="47"/>
    </row>
    <row r="121" spans="2:27" ht="37.5" customHeight="1">
      <c r="B121" s="33">
        <f t="shared" si="2"/>
        <v>89</v>
      </c>
      <c r="C121" s="46"/>
      <c r="D121" s="29"/>
      <c r="E121" s="29"/>
      <c r="F121" s="29"/>
      <c r="G121" s="29"/>
      <c r="H121" s="29"/>
      <c r="I121" s="29"/>
      <c r="J121" s="29"/>
      <c r="K121" s="29"/>
      <c r="L121" s="30"/>
      <c r="M121" s="730"/>
      <c r="N121" s="730"/>
      <c r="O121" s="730"/>
      <c r="P121" s="730"/>
      <c r="Q121" s="730"/>
      <c r="R121" s="707"/>
      <c r="S121" s="708"/>
      <c r="T121" s="708"/>
      <c r="U121" s="708"/>
      <c r="V121" s="709"/>
      <c r="W121" s="60"/>
      <c r="X121" s="27"/>
      <c r="Y121" s="27"/>
      <c r="Z121" s="28"/>
      <c r="AA121" s="47"/>
    </row>
    <row r="122" spans="2:27" ht="37.5" customHeight="1">
      <c r="B122" s="33">
        <f t="shared" si="2"/>
        <v>90</v>
      </c>
      <c r="C122" s="46"/>
      <c r="D122" s="29"/>
      <c r="E122" s="29"/>
      <c r="F122" s="29"/>
      <c r="G122" s="29"/>
      <c r="H122" s="29"/>
      <c r="I122" s="29"/>
      <c r="J122" s="29"/>
      <c r="K122" s="29"/>
      <c r="L122" s="30"/>
      <c r="M122" s="730"/>
      <c r="N122" s="730"/>
      <c r="O122" s="730"/>
      <c r="P122" s="730"/>
      <c r="Q122" s="730"/>
      <c r="R122" s="707"/>
      <c r="S122" s="708"/>
      <c r="T122" s="708"/>
      <c r="U122" s="708"/>
      <c r="V122" s="709"/>
      <c r="W122" s="60"/>
      <c r="X122" s="27"/>
      <c r="Y122" s="27"/>
      <c r="Z122" s="28"/>
      <c r="AA122" s="47"/>
    </row>
    <row r="123" spans="2:27" ht="37.5" customHeight="1">
      <c r="B123" s="33">
        <f t="shared" si="2"/>
        <v>91</v>
      </c>
      <c r="C123" s="46"/>
      <c r="D123" s="29"/>
      <c r="E123" s="29"/>
      <c r="F123" s="29"/>
      <c r="G123" s="29"/>
      <c r="H123" s="29"/>
      <c r="I123" s="29"/>
      <c r="J123" s="29"/>
      <c r="K123" s="29"/>
      <c r="L123" s="30"/>
      <c r="M123" s="730"/>
      <c r="N123" s="730"/>
      <c r="O123" s="730"/>
      <c r="P123" s="730"/>
      <c r="Q123" s="730"/>
      <c r="R123" s="707"/>
      <c r="S123" s="708"/>
      <c r="T123" s="708"/>
      <c r="U123" s="708"/>
      <c r="V123" s="709"/>
      <c r="W123" s="60"/>
      <c r="X123" s="27"/>
      <c r="Y123" s="27"/>
      <c r="Z123" s="28"/>
      <c r="AA123" s="47"/>
    </row>
    <row r="124" spans="2:27" ht="37.5" customHeight="1">
      <c r="B124" s="33">
        <f t="shared" si="2"/>
        <v>92</v>
      </c>
      <c r="C124" s="46"/>
      <c r="D124" s="29"/>
      <c r="E124" s="29"/>
      <c r="F124" s="29"/>
      <c r="G124" s="29"/>
      <c r="H124" s="29"/>
      <c r="I124" s="29"/>
      <c r="J124" s="29"/>
      <c r="K124" s="29"/>
      <c r="L124" s="30"/>
      <c r="M124" s="730"/>
      <c r="N124" s="730"/>
      <c r="O124" s="730"/>
      <c r="P124" s="730"/>
      <c r="Q124" s="730"/>
      <c r="R124" s="707"/>
      <c r="S124" s="708"/>
      <c r="T124" s="708"/>
      <c r="U124" s="708"/>
      <c r="V124" s="709"/>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730"/>
      <c r="N125" s="730"/>
      <c r="O125" s="730"/>
      <c r="P125" s="730"/>
      <c r="Q125" s="730"/>
      <c r="R125" s="707"/>
      <c r="S125" s="708"/>
      <c r="T125" s="708"/>
      <c r="U125" s="708"/>
      <c r="V125" s="709"/>
      <c r="W125" s="60"/>
      <c r="X125" s="27"/>
      <c r="Y125" s="27"/>
      <c r="Z125" s="28"/>
      <c r="AA125" s="47"/>
    </row>
    <row r="126" spans="2:27" ht="37.5" customHeight="1">
      <c r="B126" s="33">
        <f t="shared" si="3"/>
        <v>94</v>
      </c>
      <c r="C126" s="46"/>
      <c r="D126" s="29"/>
      <c r="E126" s="29"/>
      <c r="F126" s="29"/>
      <c r="G126" s="29"/>
      <c r="H126" s="29"/>
      <c r="I126" s="29"/>
      <c r="J126" s="29"/>
      <c r="K126" s="29"/>
      <c r="L126" s="30"/>
      <c r="M126" s="730"/>
      <c r="N126" s="730"/>
      <c r="O126" s="730"/>
      <c r="P126" s="730"/>
      <c r="Q126" s="730"/>
      <c r="R126" s="707"/>
      <c r="S126" s="708"/>
      <c r="T126" s="708"/>
      <c r="U126" s="708"/>
      <c r="V126" s="709"/>
      <c r="W126" s="60"/>
      <c r="X126" s="27"/>
      <c r="Y126" s="27"/>
      <c r="Z126" s="28"/>
      <c r="AA126" s="47"/>
    </row>
    <row r="127" spans="2:27" ht="37.5" customHeight="1">
      <c r="B127" s="33">
        <f t="shared" si="3"/>
        <v>95</v>
      </c>
      <c r="C127" s="46"/>
      <c r="D127" s="29"/>
      <c r="E127" s="29"/>
      <c r="F127" s="29"/>
      <c r="G127" s="29"/>
      <c r="H127" s="29"/>
      <c r="I127" s="29"/>
      <c r="J127" s="29"/>
      <c r="K127" s="29"/>
      <c r="L127" s="30"/>
      <c r="M127" s="730"/>
      <c r="N127" s="730"/>
      <c r="O127" s="730"/>
      <c r="P127" s="730"/>
      <c r="Q127" s="730"/>
      <c r="R127" s="707"/>
      <c r="S127" s="708"/>
      <c r="T127" s="708"/>
      <c r="U127" s="708"/>
      <c r="V127" s="709"/>
      <c r="W127" s="60"/>
      <c r="X127" s="27"/>
      <c r="Y127" s="27"/>
      <c r="Z127" s="28"/>
      <c r="AA127" s="47"/>
    </row>
    <row r="128" spans="2:27" ht="37.5" customHeight="1">
      <c r="B128" s="33">
        <f t="shared" si="3"/>
        <v>96</v>
      </c>
      <c r="C128" s="46"/>
      <c r="D128" s="29"/>
      <c r="E128" s="29"/>
      <c r="F128" s="29"/>
      <c r="G128" s="29"/>
      <c r="H128" s="29"/>
      <c r="I128" s="29"/>
      <c r="J128" s="29"/>
      <c r="K128" s="29"/>
      <c r="L128" s="30"/>
      <c r="M128" s="730"/>
      <c r="N128" s="730"/>
      <c r="O128" s="730"/>
      <c r="P128" s="730"/>
      <c r="Q128" s="730"/>
      <c r="R128" s="707"/>
      <c r="S128" s="708"/>
      <c r="T128" s="708"/>
      <c r="U128" s="708"/>
      <c r="V128" s="709"/>
      <c r="W128" s="60"/>
      <c r="X128" s="27"/>
      <c r="Y128" s="27"/>
      <c r="Z128" s="28"/>
      <c r="AA128" s="47"/>
    </row>
    <row r="129" spans="1:27" ht="37.5" customHeight="1">
      <c r="B129" s="33">
        <f t="shared" si="3"/>
        <v>97</v>
      </c>
      <c r="C129" s="46"/>
      <c r="D129" s="29"/>
      <c r="E129" s="29"/>
      <c r="F129" s="29"/>
      <c r="G129" s="29"/>
      <c r="H129" s="29"/>
      <c r="I129" s="29"/>
      <c r="J129" s="29"/>
      <c r="K129" s="29"/>
      <c r="L129" s="30"/>
      <c r="M129" s="730"/>
      <c r="N129" s="730"/>
      <c r="O129" s="730"/>
      <c r="P129" s="730"/>
      <c r="Q129" s="730"/>
      <c r="R129" s="707"/>
      <c r="S129" s="708"/>
      <c r="T129" s="708"/>
      <c r="U129" s="708"/>
      <c r="V129" s="709"/>
      <c r="W129" s="60"/>
      <c r="X129" s="27"/>
      <c r="Y129" s="27"/>
      <c r="Z129" s="28"/>
      <c r="AA129" s="47"/>
    </row>
    <row r="130" spans="1:27" ht="37.5" customHeight="1">
      <c r="B130" s="33">
        <f t="shared" si="3"/>
        <v>98</v>
      </c>
      <c r="C130" s="46"/>
      <c r="D130" s="29"/>
      <c r="E130" s="29"/>
      <c r="F130" s="29"/>
      <c r="G130" s="29"/>
      <c r="H130" s="29"/>
      <c r="I130" s="29"/>
      <c r="J130" s="29"/>
      <c r="K130" s="29"/>
      <c r="L130" s="30"/>
      <c r="M130" s="730"/>
      <c r="N130" s="730"/>
      <c r="O130" s="730"/>
      <c r="P130" s="730"/>
      <c r="Q130" s="730"/>
      <c r="R130" s="707"/>
      <c r="S130" s="708"/>
      <c r="T130" s="708"/>
      <c r="U130" s="708"/>
      <c r="V130" s="709"/>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730"/>
      <c r="N131" s="730"/>
      <c r="O131" s="730"/>
      <c r="P131" s="730"/>
      <c r="Q131" s="730"/>
      <c r="R131" s="707"/>
      <c r="S131" s="708"/>
      <c r="T131" s="708"/>
      <c r="U131" s="708"/>
      <c r="V131" s="709"/>
      <c r="W131" s="60"/>
      <c r="X131" s="27"/>
      <c r="Y131" s="27"/>
      <c r="Z131" s="28"/>
      <c r="AA131" s="47"/>
    </row>
    <row r="132" spans="1:27" ht="37.5" customHeight="1" thickBot="1">
      <c r="B132" s="33">
        <f t="shared" si="4"/>
        <v>100</v>
      </c>
      <c r="C132" s="48"/>
      <c r="D132" s="49"/>
      <c r="E132" s="49"/>
      <c r="F132" s="49"/>
      <c r="G132" s="49"/>
      <c r="H132" s="49"/>
      <c r="I132" s="49"/>
      <c r="J132" s="49"/>
      <c r="K132" s="49"/>
      <c r="L132" s="50"/>
      <c r="M132" s="736"/>
      <c r="N132" s="736"/>
      <c r="O132" s="736"/>
      <c r="P132" s="736"/>
      <c r="Q132" s="736"/>
      <c r="R132" s="691"/>
      <c r="S132" s="692"/>
      <c r="T132" s="692"/>
      <c r="U132" s="692"/>
      <c r="V132" s="693"/>
      <c r="W132" s="61"/>
      <c r="X132" s="51"/>
      <c r="Y132" s="51"/>
      <c r="Z132" s="52"/>
      <c r="AA132" s="53"/>
    </row>
    <row r="133" spans="1:27" ht="4.5" customHeight="1">
      <c r="A133" s="32"/>
    </row>
    <row r="134" spans="1:27" ht="28.5" customHeight="1">
      <c r="B134" s="57"/>
      <c r="C134" s="728"/>
      <c r="D134" s="728"/>
      <c r="E134" s="728"/>
      <c r="F134" s="728"/>
      <c r="G134" s="728"/>
      <c r="H134" s="728"/>
      <c r="I134" s="728"/>
      <c r="J134" s="728"/>
      <c r="K134" s="728"/>
      <c r="L134" s="728"/>
      <c r="M134" s="728"/>
      <c r="N134" s="728"/>
      <c r="O134" s="728"/>
      <c r="P134" s="728"/>
      <c r="Q134" s="728"/>
      <c r="R134" s="728"/>
      <c r="S134" s="728"/>
      <c r="T134" s="728"/>
      <c r="U134" s="728"/>
      <c r="V134" s="728"/>
      <c r="W134" s="728"/>
      <c r="X134" s="728"/>
      <c r="Y134" s="728"/>
      <c r="Z134" s="728"/>
      <c r="AA134" s="728"/>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view="pageBreakPreview" zoomScale="115" zoomScaleNormal="120" zoomScaleSheetLayoutView="115" workbookViewId="0">
      <selection activeCell="AC1" sqref="AC1:AJ1"/>
    </sheetView>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235</v>
      </c>
      <c r="Y1" s="843" t="s">
        <v>132</v>
      </c>
      <c r="Z1" s="843"/>
      <c r="AA1" s="843"/>
      <c r="AB1" s="843"/>
      <c r="AC1" s="843" t="str">
        <f>IF(基本情報入力シート!C11="","",基本情報入力シート!C11)</f>
        <v/>
      </c>
      <c r="AD1" s="843"/>
      <c r="AE1" s="843"/>
      <c r="AF1" s="843"/>
      <c r="AG1" s="843"/>
      <c r="AH1" s="843"/>
      <c r="AI1" s="843"/>
      <c r="AJ1" s="843"/>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419</v>
      </c>
      <c r="AA4" s="808">
        <v>2</v>
      </c>
      <c r="AB4" s="808"/>
      <c r="AC4" s="111" t="s">
        <v>18</v>
      </c>
      <c r="AG4" s="111"/>
      <c r="AH4" s="111"/>
      <c r="AI4" s="111"/>
      <c r="AJ4" s="74"/>
    </row>
    <row r="5" spans="1:46" ht="16.5" customHeight="1">
      <c r="A5" s="855" t="s">
        <v>420</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row>
    <row r="6" spans="1:46" ht="6" customHeight="1"/>
    <row r="7" spans="1:46" ht="15" customHeight="1">
      <c r="A7" s="113" t="s">
        <v>241</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1033" t="s">
        <v>193</v>
      </c>
      <c r="B9" s="1034"/>
      <c r="C9" s="1034"/>
      <c r="D9" s="1034"/>
      <c r="E9" s="1034"/>
      <c r="F9" s="1035"/>
      <c r="G9" s="1036" t="str">
        <f>IF(基本情報入力シート!M15="","",基本情報入力シート!M15)</f>
        <v>○○ケアサービス</v>
      </c>
      <c r="H9" s="1036"/>
      <c r="I9" s="1036"/>
      <c r="J9" s="1036"/>
      <c r="K9" s="1036"/>
      <c r="L9" s="1036"/>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7"/>
    </row>
    <row r="10" spans="1:46" s="117" customFormat="1" ht="25.5" customHeight="1">
      <c r="A10" s="1002" t="s">
        <v>192</v>
      </c>
      <c r="B10" s="791"/>
      <c r="C10" s="791"/>
      <c r="D10" s="791"/>
      <c r="E10" s="791"/>
      <c r="F10" s="803"/>
      <c r="G10" s="1038" t="str">
        <f>IF(基本情報入力シート!M16="","",基本情報入力シート!M16)</f>
        <v>○○ケアサービス</v>
      </c>
      <c r="H10" s="1038"/>
      <c r="I10" s="1038"/>
      <c r="J10" s="1038"/>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9"/>
    </row>
    <row r="11" spans="1:46" s="117" customFormat="1" ht="12.75" customHeight="1">
      <c r="A11" s="1051" t="s">
        <v>196</v>
      </c>
      <c r="B11" s="1052"/>
      <c r="C11" s="1052"/>
      <c r="D11" s="1052"/>
      <c r="E11" s="1052"/>
      <c r="F11" s="1053"/>
      <c r="G11" s="118" t="s">
        <v>7</v>
      </c>
      <c r="H11" s="809" t="str">
        <f>IF(基本情報入力シート!AC17="","",基本情報入力シート!AC17)</f>
        <v>100－1234</v>
      </c>
      <c r="I11" s="809"/>
      <c r="J11" s="809"/>
      <c r="K11" s="809"/>
      <c r="L11" s="809"/>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1003"/>
      <c r="B12" s="1004"/>
      <c r="C12" s="1004"/>
      <c r="D12" s="1004"/>
      <c r="E12" s="1004"/>
      <c r="F12" s="1005"/>
      <c r="G12" s="1047" t="str">
        <f>IF(基本情報入力シート!M18="","",基本情報入力シート!M18)</f>
        <v>千代田区霞が関１－２－２</v>
      </c>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J12" s="1049"/>
    </row>
    <row r="13" spans="1:46" s="117" customFormat="1" ht="16.5" customHeight="1">
      <c r="A13" s="1003"/>
      <c r="B13" s="1004"/>
      <c r="C13" s="1004"/>
      <c r="D13" s="1004"/>
      <c r="E13" s="1004"/>
      <c r="F13" s="1005"/>
      <c r="G13" s="1050" t="str">
        <f>IF(基本情報入力シート!M19="","",基本情報入力シート!M19)</f>
        <v>○○ビル18Ｆ</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row>
    <row r="14" spans="1:46" s="117" customFormat="1" ht="12">
      <c r="A14" s="1054" t="s">
        <v>193</v>
      </c>
      <c r="B14" s="1055"/>
      <c r="C14" s="1055"/>
      <c r="D14" s="1055"/>
      <c r="E14" s="1055"/>
      <c r="F14" s="1056"/>
      <c r="G14" s="1043" t="str">
        <f>IF(基本情報入力シート!M22="","",基本情報入力シート!M22)</f>
        <v>コウロウ　タロウ</v>
      </c>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4"/>
    </row>
    <row r="15" spans="1:46" s="117" customFormat="1" ht="25.5" customHeight="1">
      <c r="A15" s="1003" t="s">
        <v>191</v>
      </c>
      <c r="B15" s="1004"/>
      <c r="C15" s="1004"/>
      <c r="D15" s="1004"/>
      <c r="E15" s="1004"/>
      <c r="F15" s="1005"/>
      <c r="G15" s="1045" t="str">
        <f>IF(基本情報入力シート!M23="","",基本情報入力シート!M23)</f>
        <v>厚労　太郎</v>
      </c>
      <c r="H15" s="1045"/>
      <c r="I15" s="1045"/>
      <c r="J15" s="1045"/>
      <c r="K15" s="1045"/>
      <c r="L15" s="1045"/>
      <c r="M15" s="1045"/>
      <c r="N15" s="1045"/>
      <c r="O15" s="1045"/>
      <c r="P15" s="1045"/>
      <c r="Q15" s="1045"/>
      <c r="R15" s="1045"/>
      <c r="S15" s="1045"/>
      <c r="T15" s="1045"/>
      <c r="U15" s="1045"/>
      <c r="V15" s="1045"/>
      <c r="W15" s="1045"/>
      <c r="X15" s="1045"/>
      <c r="Y15" s="1045"/>
      <c r="Z15" s="1045"/>
      <c r="AA15" s="1045"/>
      <c r="AB15" s="1045"/>
      <c r="AC15" s="1045"/>
      <c r="AD15" s="1045"/>
      <c r="AE15" s="1045"/>
      <c r="AF15" s="1045"/>
      <c r="AG15" s="1045"/>
      <c r="AH15" s="1045"/>
      <c r="AI15" s="1045"/>
      <c r="AJ15" s="1046"/>
    </row>
    <row r="16" spans="1:46" s="117" customFormat="1" ht="15" customHeight="1">
      <c r="A16" s="1040" t="s">
        <v>195</v>
      </c>
      <c r="B16" s="1040"/>
      <c r="C16" s="1040"/>
      <c r="D16" s="1040"/>
      <c r="E16" s="1040"/>
      <c r="F16" s="1040"/>
      <c r="G16" s="795" t="s">
        <v>0</v>
      </c>
      <c r="H16" s="843"/>
      <c r="I16" s="843"/>
      <c r="J16" s="843"/>
      <c r="K16" s="1041" t="str">
        <f>IF(基本情報入力シート!M24="","",基本情報入力シート!M24)</f>
        <v>03-3571-0000</v>
      </c>
      <c r="L16" s="1041"/>
      <c r="M16" s="1041"/>
      <c r="N16" s="1041"/>
      <c r="O16" s="1041"/>
      <c r="P16" s="843" t="s">
        <v>1</v>
      </c>
      <c r="Q16" s="843"/>
      <c r="R16" s="843"/>
      <c r="S16" s="843"/>
      <c r="T16" s="1041" t="str">
        <f>IF(基本情報入力シート!M25="","",基本情報入力シート!M25)</f>
        <v>03-3571-9999</v>
      </c>
      <c r="U16" s="1041"/>
      <c r="V16" s="1041"/>
      <c r="W16" s="1041"/>
      <c r="X16" s="1041"/>
      <c r="Y16" s="843" t="s">
        <v>194</v>
      </c>
      <c r="Z16" s="843"/>
      <c r="AA16" s="843"/>
      <c r="AB16" s="843"/>
      <c r="AC16" s="1042" t="str">
        <f>IF(基本情報入力シート!M26="","",基本情報入力シート!M26)</f>
        <v>aaa@aaa.aa.jp</v>
      </c>
      <c r="AD16" s="1042"/>
      <c r="AE16" s="1042"/>
      <c r="AF16" s="1042"/>
      <c r="AG16" s="1042"/>
      <c r="AH16" s="1042"/>
      <c r="AI16" s="1042"/>
      <c r="AJ16" s="1042"/>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423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527</v>
      </c>
      <c r="AM19" s="248" t="s">
        <v>528</v>
      </c>
      <c r="AT19" s="122"/>
    </row>
    <row r="20" spans="1:46" ht="18" customHeight="1">
      <c r="A20" s="130"/>
      <c r="B20" s="131"/>
      <c r="C20" s="132" t="s">
        <v>421</v>
      </c>
      <c r="D20" s="133"/>
      <c r="E20" s="133"/>
      <c r="F20" s="133"/>
      <c r="G20" s="133"/>
      <c r="H20" s="133"/>
      <c r="I20" s="133"/>
      <c r="J20" s="133"/>
      <c r="K20" s="133"/>
      <c r="L20" s="134"/>
      <c r="M20" s="135"/>
      <c r="N20" s="135"/>
      <c r="O20" s="135"/>
      <c r="P20" s="136"/>
      <c r="S20" s="137"/>
      <c r="T20" s="106" t="s">
        <v>422</v>
      </c>
      <c r="U20" s="138"/>
      <c r="V20" s="138"/>
      <c r="W20" s="138"/>
      <c r="X20" s="138"/>
      <c r="Y20" s="138"/>
      <c r="Z20" s="138"/>
      <c r="AA20" s="138"/>
      <c r="AB20" s="139"/>
      <c r="AC20" s="138"/>
      <c r="AD20" s="138"/>
      <c r="AE20" s="138"/>
      <c r="AF20" s="138"/>
      <c r="AG20" s="138"/>
      <c r="AH20" s="138"/>
      <c r="AI20" s="140"/>
      <c r="AJ20" s="141"/>
      <c r="AK20" s="5"/>
      <c r="AL20" s="248" t="b">
        <v>1</v>
      </c>
      <c r="AM20" s="246" t="b">
        <v>1</v>
      </c>
      <c r="AT20" s="142"/>
    </row>
    <row r="21" spans="1:46" ht="18" customHeight="1">
      <c r="A21" s="130"/>
      <c r="B21" s="143" t="s">
        <v>436</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242</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224</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501</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443</v>
      </c>
      <c r="C28" s="654"/>
      <c r="D28" s="654"/>
      <c r="E28" s="654"/>
      <c r="F28" s="654"/>
      <c r="G28" s="654"/>
      <c r="H28" s="654"/>
      <c r="I28" s="654"/>
      <c r="J28" s="654"/>
      <c r="K28" s="654"/>
      <c r="L28" s="154"/>
      <c r="M28" s="155" t="s">
        <v>99</v>
      </c>
      <c r="N28" s="995" t="s">
        <v>349</v>
      </c>
      <c r="O28" s="996"/>
      <c r="P28" s="996"/>
      <c r="Q28" s="996"/>
      <c r="R28" s="996"/>
      <c r="S28" s="996"/>
      <c r="T28" s="996"/>
      <c r="U28" s="996"/>
      <c r="V28" s="996"/>
      <c r="W28" s="996"/>
      <c r="X28" s="996"/>
      <c r="Y28" s="996"/>
      <c r="Z28" s="996"/>
      <c r="AA28" s="996"/>
      <c r="AB28" s="996"/>
      <c r="AC28" s="996"/>
      <c r="AD28" s="996"/>
      <c r="AE28" s="996"/>
      <c r="AF28" s="996"/>
      <c r="AG28" s="996"/>
      <c r="AH28" s="996"/>
      <c r="AI28" s="996"/>
      <c r="AJ28" s="997"/>
      <c r="AK28" s="110"/>
      <c r="AT28" s="142"/>
    </row>
    <row r="29" spans="1:46" ht="21" customHeight="1">
      <c r="A29" s="156" t="s">
        <v>10</v>
      </c>
      <c r="B29" s="654" t="s">
        <v>437</v>
      </c>
      <c r="C29" s="157"/>
      <c r="D29" s="157"/>
      <c r="E29" s="157"/>
      <c r="F29" s="157"/>
      <c r="G29" s="157"/>
      <c r="H29" s="157"/>
      <c r="I29" s="157"/>
      <c r="J29" s="157"/>
      <c r="K29" s="157"/>
      <c r="L29" s="157"/>
      <c r="M29" s="158"/>
      <c r="N29" s="998"/>
      <c r="O29" s="999"/>
      <c r="P29" s="999"/>
      <c r="Q29" s="999"/>
      <c r="R29" s="999"/>
      <c r="S29" s="999"/>
      <c r="T29" s="999"/>
      <c r="U29" s="999"/>
      <c r="V29" s="999"/>
      <c r="W29" s="999"/>
      <c r="X29" s="999"/>
      <c r="Y29" s="999"/>
      <c r="Z29" s="999"/>
      <c r="AA29" s="999"/>
      <c r="AB29" s="999"/>
      <c r="AC29" s="999"/>
      <c r="AD29" s="999"/>
      <c r="AE29" s="999"/>
      <c r="AF29" s="999"/>
      <c r="AG29" s="999"/>
      <c r="AH29" s="999"/>
      <c r="AI29" s="999"/>
      <c r="AJ29" s="1000"/>
      <c r="AK29" s="110"/>
      <c r="AT29" s="142"/>
    </row>
    <row r="30" spans="1:46" ht="21" customHeight="1" thickBot="1">
      <c r="A30" s="156" t="s">
        <v>61</v>
      </c>
      <c r="B30" s="654" t="s">
        <v>60</v>
      </c>
      <c r="C30" s="157"/>
      <c r="D30" s="814">
        <f>$AA$4</f>
        <v>2</v>
      </c>
      <c r="E30" s="814"/>
      <c r="F30" s="159" t="s">
        <v>435</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63359028</v>
      </c>
      <c r="AC30" s="816"/>
      <c r="AD30" s="816"/>
      <c r="AE30" s="816"/>
      <c r="AF30" s="816"/>
      <c r="AG30" s="816"/>
      <c r="AH30" s="816"/>
      <c r="AI30" s="794" t="s">
        <v>2</v>
      </c>
      <c r="AJ30" s="795"/>
      <c r="AK30" s="5"/>
      <c r="AT30" s="142"/>
    </row>
    <row r="31" spans="1:46" ht="21" customHeight="1" thickBot="1">
      <c r="A31" s="160" t="s">
        <v>19</v>
      </c>
      <c r="B31" s="161" t="s">
        <v>424</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336</v>
      </c>
      <c r="AB31" s="781">
        <f>IFERROR(AB32-AB33,"")</f>
        <v>75000000</v>
      </c>
      <c r="AC31" s="782"/>
      <c r="AD31" s="782"/>
      <c r="AE31" s="782"/>
      <c r="AF31" s="782"/>
      <c r="AG31" s="782"/>
      <c r="AH31" s="782"/>
      <c r="AI31" s="794" t="s">
        <v>2</v>
      </c>
      <c r="AJ31" s="795"/>
      <c r="AK31" s="110" t="s">
        <v>289</v>
      </c>
      <c r="AL31" s="165" t="str">
        <f>IFERROR(IF(AND(ISNUMBER(AB31),ISNUMBER(AB30),AB31&gt;AB30),"○","☓"),"")</f>
        <v>○</v>
      </c>
      <c r="AM31" s="166" t="s">
        <v>290</v>
      </c>
      <c r="AN31" s="167"/>
      <c r="AO31" s="167"/>
      <c r="AP31" s="167"/>
      <c r="AQ31" s="167"/>
      <c r="AR31" s="167"/>
      <c r="AS31" s="167"/>
      <c r="AT31" s="168"/>
    </row>
    <row r="32" spans="1:46" ht="21" customHeight="1" thickBot="1">
      <c r="A32" s="169"/>
      <c r="B32" s="1001" t="s">
        <v>438</v>
      </c>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8">
        <v>343000000</v>
      </c>
      <c r="AC32" s="839"/>
      <c r="AD32" s="839"/>
      <c r="AE32" s="839"/>
      <c r="AF32" s="839"/>
      <c r="AG32" s="839"/>
      <c r="AH32" s="840"/>
      <c r="AI32" s="776" t="s">
        <v>2</v>
      </c>
      <c r="AJ32" s="777"/>
      <c r="AK32" s="110"/>
      <c r="AT32" s="142"/>
    </row>
    <row r="33" spans="1:46" ht="21" customHeight="1" thickBot="1">
      <c r="A33" s="170"/>
      <c r="B33" s="834" t="s">
        <v>439</v>
      </c>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783">
        <f>AB34-AB35-AB36-AB37</f>
        <v>268000000</v>
      </c>
      <c r="AC33" s="784"/>
      <c r="AD33" s="784"/>
      <c r="AE33" s="784"/>
      <c r="AF33" s="784"/>
      <c r="AG33" s="784"/>
      <c r="AH33" s="784"/>
      <c r="AI33" s="785" t="s">
        <v>2</v>
      </c>
      <c r="AJ33" s="786"/>
      <c r="AK33" s="110"/>
      <c r="AT33" s="142"/>
    </row>
    <row r="34" spans="1:46" ht="21" customHeight="1" thickBot="1">
      <c r="A34" s="171"/>
      <c r="B34" s="860"/>
      <c r="C34" s="172" t="s">
        <v>440</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838">
        <v>338500000</v>
      </c>
      <c r="AC34" s="839"/>
      <c r="AD34" s="839"/>
      <c r="AE34" s="839"/>
      <c r="AF34" s="839"/>
      <c r="AG34" s="839"/>
      <c r="AH34" s="840"/>
      <c r="AI34" s="797" t="s">
        <v>2</v>
      </c>
      <c r="AJ34" s="798"/>
      <c r="AK34" s="5"/>
      <c r="AT34" s="142"/>
    </row>
    <row r="35" spans="1:46" ht="21" customHeight="1" thickBot="1">
      <c r="A35" s="171"/>
      <c r="B35" s="860"/>
      <c r="C35" s="174" t="s">
        <v>504</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838">
        <v>54500000</v>
      </c>
      <c r="AC35" s="856"/>
      <c r="AD35" s="856"/>
      <c r="AE35" s="856"/>
      <c r="AF35" s="856"/>
      <c r="AG35" s="856"/>
      <c r="AH35" s="857"/>
      <c r="AI35" s="776" t="s">
        <v>2</v>
      </c>
      <c r="AJ35" s="777"/>
      <c r="AK35" s="5"/>
      <c r="AT35" s="142"/>
    </row>
    <row r="36" spans="1:46" ht="30" customHeight="1" thickBot="1">
      <c r="A36" s="171"/>
      <c r="B36" s="860"/>
      <c r="C36" s="873" t="s">
        <v>507</v>
      </c>
      <c r="D36" s="873"/>
      <c r="E36" s="873"/>
      <c r="F36" s="873"/>
      <c r="G36" s="873"/>
      <c r="H36" s="873"/>
      <c r="I36" s="873"/>
      <c r="J36" s="873"/>
      <c r="K36" s="873"/>
      <c r="L36" s="873"/>
      <c r="M36" s="873"/>
      <c r="N36" s="873"/>
      <c r="O36" s="873"/>
      <c r="P36" s="873"/>
      <c r="Q36" s="873"/>
      <c r="R36" s="873"/>
      <c r="S36" s="873"/>
      <c r="T36" s="873"/>
      <c r="U36" s="873"/>
      <c r="V36" s="873"/>
      <c r="W36" s="873"/>
      <c r="X36" s="873"/>
      <c r="Y36" s="873"/>
      <c r="Z36" s="873"/>
      <c r="AA36" s="874"/>
      <c r="AB36" s="875">
        <v>16000000</v>
      </c>
      <c r="AC36" s="876"/>
      <c r="AD36" s="876"/>
      <c r="AE36" s="876"/>
      <c r="AF36" s="876"/>
      <c r="AG36" s="876"/>
      <c r="AH36" s="877"/>
      <c r="AI36" s="776" t="s">
        <v>2</v>
      </c>
      <c r="AJ36" s="777"/>
      <c r="AK36" s="5"/>
      <c r="AT36" s="142"/>
    </row>
    <row r="37" spans="1:46" ht="21" customHeight="1" thickBot="1">
      <c r="A37" s="179"/>
      <c r="B37" s="180"/>
      <c r="C37" s="181" t="s">
        <v>441</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861"/>
      <c r="AC37" s="862"/>
      <c r="AD37" s="862"/>
      <c r="AE37" s="862"/>
      <c r="AF37" s="862"/>
      <c r="AG37" s="862"/>
      <c r="AH37" s="863"/>
      <c r="AI37" s="831" t="s">
        <v>2</v>
      </c>
      <c r="AJ37" s="832"/>
      <c r="AK37" s="5"/>
      <c r="AT37" s="142"/>
    </row>
    <row r="38" spans="1:46" s="117" customFormat="1" ht="21" customHeight="1" thickBot="1">
      <c r="A38" s="119" t="s">
        <v>113</v>
      </c>
      <c r="B38" s="858" t="s">
        <v>14</v>
      </c>
      <c r="C38" s="858"/>
      <c r="D38" s="858"/>
      <c r="E38" s="858"/>
      <c r="F38" s="858"/>
      <c r="G38" s="858"/>
      <c r="H38" s="858"/>
      <c r="I38" s="858"/>
      <c r="J38" s="858"/>
      <c r="K38" s="858"/>
      <c r="L38" s="859"/>
      <c r="M38" s="183"/>
      <c r="N38" s="184" t="s">
        <v>60</v>
      </c>
      <c r="O38" s="184"/>
      <c r="P38" s="878">
        <v>2</v>
      </c>
      <c r="Q38" s="878"/>
      <c r="R38" s="184" t="s">
        <v>11</v>
      </c>
      <c r="S38" s="878">
        <v>4</v>
      </c>
      <c r="T38" s="878"/>
      <c r="U38" s="184" t="s">
        <v>12</v>
      </c>
      <c r="V38" s="879" t="s">
        <v>13</v>
      </c>
      <c r="W38" s="879"/>
      <c r="X38" s="184" t="s">
        <v>60</v>
      </c>
      <c r="Y38" s="184"/>
      <c r="Z38" s="878">
        <v>3</v>
      </c>
      <c r="AA38" s="878"/>
      <c r="AB38" s="184" t="s">
        <v>11</v>
      </c>
      <c r="AC38" s="878">
        <v>3</v>
      </c>
      <c r="AD38" s="878"/>
      <c r="AE38" s="184" t="s">
        <v>12</v>
      </c>
      <c r="AF38" s="184"/>
      <c r="AG38" s="184"/>
      <c r="AH38" s="879"/>
      <c r="AI38" s="879"/>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125</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126</v>
      </c>
      <c r="B41" s="813" t="s">
        <v>513</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賃金改善実施期間は原則通り入力されています。</v>
      </c>
      <c r="AN41" s="167"/>
      <c r="AO41" s="167"/>
      <c r="AP41" s="167"/>
      <c r="AQ41" s="167"/>
      <c r="AR41" s="167"/>
      <c r="AS41" s="167"/>
      <c r="AT41" s="168"/>
    </row>
    <row r="42" spans="1:46" ht="24" customHeight="1">
      <c r="A42" s="193" t="s">
        <v>126</v>
      </c>
      <c r="B42" s="813" t="s">
        <v>505</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110"/>
      <c r="AL42" s="658"/>
      <c r="AM42" s="659"/>
      <c r="AN42" s="659"/>
      <c r="AO42" s="659"/>
      <c r="AP42" s="659"/>
      <c r="AQ42" s="659"/>
      <c r="AR42" s="659"/>
      <c r="AS42" s="659"/>
      <c r="AT42" s="660"/>
    </row>
    <row r="43" spans="1:46" s="151" customFormat="1" ht="36" customHeight="1">
      <c r="A43" s="193" t="s">
        <v>126</v>
      </c>
      <c r="B43" s="842" t="s">
        <v>508</v>
      </c>
      <c r="C43" s="842"/>
      <c r="D43" s="842"/>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c r="AE43" s="842"/>
      <c r="AF43" s="842"/>
      <c r="AG43" s="842"/>
      <c r="AH43" s="842"/>
      <c r="AI43" s="842"/>
      <c r="AJ43" s="842"/>
      <c r="AK43" s="110"/>
      <c r="AT43" s="194"/>
    </row>
    <row r="44" spans="1:46" s="151" customFormat="1" ht="45" customHeight="1">
      <c r="A44" s="193" t="s">
        <v>126</v>
      </c>
      <c r="B44" s="813" t="s">
        <v>506</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509</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443</v>
      </c>
      <c r="C48" s="153"/>
      <c r="D48" s="153"/>
      <c r="E48" s="153"/>
      <c r="F48" s="153"/>
      <c r="G48" s="153"/>
      <c r="H48" s="153"/>
      <c r="I48" s="153"/>
      <c r="J48" s="153"/>
      <c r="K48" s="153"/>
      <c r="L48" s="154"/>
      <c r="M48" s="155" t="s">
        <v>348</v>
      </c>
      <c r="N48" s="995" t="s">
        <v>349</v>
      </c>
      <c r="O48" s="996"/>
      <c r="P48" s="996"/>
      <c r="Q48" s="996"/>
      <c r="R48" s="996"/>
      <c r="S48" s="996"/>
      <c r="T48" s="996"/>
      <c r="U48" s="996"/>
      <c r="V48" s="996"/>
      <c r="W48" s="996"/>
      <c r="X48" s="996"/>
      <c r="Y48" s="996"/>
      <c r="Z48" s="996"/>
      <c r="AA48" s="996"/>
      <c r="AB48" s="996"/>
      <c r="AC48" s="996"/>
      <c r="AD48" s="996"/>
      <c r="AE48" s="996"/>
      <c r="AF48" s="996"/>
      <c r="AG48" s="996"/>
      <c r="AH48" s="996"/>
      <c r="AI48" s="996"/>
      <c r="AJ48" s="997"/>
      <c r="AK48" s="110"/>
      <c r="AT48" s="142"/>
    </row>
    <row r="49" spans="1:46" ht="21" customHeight="1">
      <c r="A49" s="156" t="s">
        <v>10</v>
      </c>
      <c r="B49" s="153" t="s">
        <v>437</v>
      </c>
      <c r="C49" s="157"/>
      <c r="D49" s="157"/>
      <c r="E49" s="157"/>
      <c r="F49" s="157"/>
      <c r="G49" s="157"/>
      <c r="H49" s="157"/>
      <c r="I49" s="157"/>
      <c r="J49" s="157"/>
      <c r="K49" s="157"/>
      <c r="L49" s="157"/>
      <c r="M49" s="158"/>
      <c r="N49" s="998"/>
      <c r="O49" s="999"/>
      <c r="P49" s="999"/>
      <c r="Q49" s="999"/>
      <c r="R49" s="999"/>
      <c r="S49" s="999"/>
      <c r="T49" s="999"/>
      <c r="U49" s="999"/>
      <c r="V49" s="999"/>
      <c r="W49" s="999"/>
      <c r="X49" s="999"/>
      <c r="Y49" s="999"/>
      <c r="Z49" s="999"/>
      <c r="AA49" s="999"/>
      <c r="AB49" s="999"/>
      <c r="AC49" s="999"/>
      <c r="AD49" s="999"/>
      <c r="AE49" s="999"/>
      <c r="AF49" s="999"/>
      <c r="AG49" s="999"/>
      <c r="AH49" s="999"/>
      <c r="AI49" s="999"/>
      <c r="AJ49" s="1000"/>
      <c r="AK49" s="110"/>
      <c r="AT49" s="142"/>
    </row>
    <row r="50" spans="1:46" ht="21" customHeight="1" thickBot="1">
      <c r="A50" s="156" t="s">
        <v>61</v>
      </c>
      <c r="B50" s="153" t="s">
        <v>112</v>
      </c>
      <c r="C50" s="157"/>
      <c r="D50" s="814">
        <f>$AA$4</f>
        <v>2</v>
      </c>
      <c r="E50" s="814"/>
      <c r="F50" s="159" t="s">
        <v>435</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63359028</v>
      </c>
      <c r="AC50" s="816"/>
      <c r="AD50" s="816"/>
      <c r="AE50" s="816"/>
      <c r="AF50" s="816"/>
      <c r="AG50" s="816"/>
      <c r="AH50" s="816"/>
      <c r="AI50" s="794" t="s">
        <v>2</v>
      </c>
      <c r="AJ50" s="795"/>
      <c r="AK50" s="5"/>
      <c r="AT50" s="142"/>
    </row>
    <row r="51" spans="1:46" ht="21" customHeight="1" thickBot="1">
      <c r="A51" s="160" t="s">
        <v>19</v>
      </c>
      <c r="B51" s="161" t="s">
        <v>424</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336</v>
      </c>
      <c r="AB51" s="781">
        <f>IFERROR(AB52-AB53,"")</f>
        <v>75000000</v>
      </c>
      <c r="AC51" s="782"/>
      <c r="AD51" s="782"/>
      <c r="AE51" s="782"/>
      <c r="AF51" s="782"/>
      <c r="AG51" s="782"/>
      <c r="AH51" s="782"/>
      <c r="AI51" s="794" t="s">
        <v>2</v>
      </c>
      <c r="AJ51" s="795"/>
      <c r="AK51" s="110" t="s">
        <v>289</v>
      </c>
      <c r="AL51" s="165" t="str">
        <f>IFERROR(IF(AND(ISNUMBER(AB51),ISNUMBER(AB50),AB51&gt;AB50),"○","☓"),"")</f>
        <v>○</v>
      </c>
      <c r="AM51" s="166" t="s">
        <v>290</v>
      </c>
      <c r="AN51" s="167"/>
      <c r="AO51" s="167"/>
      <c r="AP51" s="167"/>
      <c r="AQ51" s="167"/>
      <c r="AR51" s="167"/>
      <c r="AS51" s="167"/>
      <c r="AT51" s="168"/>
    </row>
    <row r="52" spans="1:46" ht="25.15" customHeight="1" thickBot="1">
      <c r="A52" s="169"/>
      <c r="B52" s="836" t="s">
        <v>511</v>
      </c>
      <c r="C52" s="837"/>
      <c r="D52" s="837"/>
      <c r="E52" s="837"/>
      <c r="F52" s="837"/>
      <c r="G52" s="837"/>
      <c r="H52" s="837"/>
      <c r="I52" s="837"/>
      <c r="J52" s="837"/>
      <c r="K52" s="837"/>
      <c r="L52" s="837"/>
      <c r="M52" s="837"/>
      <c r="N52" s="837"/>
      <c r="O52" s="837"/>
      <c r="P52" s="837"/>
      <c r="Q52" s="837"/>
      <c r="R52" s="837"/>
      <c r="S52" s="837"/>
      <c r="T52" s="837"/>
      <c r="U52" s="837"/>
      <c r="V52" s="837"/>
      <c r="W52" s="837"/>
      <c r="X52" s="837"/>
      <c r="Y52" s="837"/>
      <c r="Z52" s="837"/>
      <c r="AA52" s="837"/>
      <c r="AB52" s="838">
        <v>343000000</v>
      </c>
      <c r="AC52" s="839"/>
      <c r="AD52" s="839"/>
      <c r="AE52" s="839"/>
      <c r="AF52" s="839"/>
      <c r="AG52" s="839"/>
      <c r="AH52" s="840"/>
      <c r="AI52" s="776" t="s">
        <v>2</v>
      </c>
      <c r="AJ52" s="777"/>
      <c r="AK52" s="110"/>
      <c r="AT52" s="142"/>
    </row>
    <row r="53" spans="1:46" ht="25.15" customHeight="1" thickBot="1">
      <c r="A53" s="170"/>
      <c r="B53" s="834" t="s">
        <v>510</v>
      </c>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783">
        <f>AB54-AB55-AB56-AB57</f>
        <v>268000000</v>
      </c>
      <c r="AC53" s="784"/>
      <c r="AD53" s="784"/>
      <c r="AE53" s="784"/>
      <c r="AF53" s="784"/>
      <c r="AG53" s="784"/>
      <c r="AH53" s="784"/>
      <c r="AI53" s="785" t="s">
        <v>2</v>
      </c>
      <c r="AJ53" s="786"/>
      <c r="AK53" s="110"/>
      <c r="AT53" s="142"/>
    </row>
    <row r="54" spans="1:46" ht="21" customHeight="1" thickBot="1">
      <c r="A54" s="171"/>
      <c r="B54" s="860"/>
      <c r="C54" s="172" t="s">
        <v>512</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838">
        <v>338500000</v>
      </c>
      <c r="AC54" s="839"/>
      <c r="AD54" s="839"/>
      <c r="AE54" s="839"/>
      <c r="AF54" s="839"/>
      <c r="AG54" s="839"/>
      <c r="AH54" s="840"/>
      <c r="AI54" s="797" t="s">
        <v>2</v>
      </c>
      <c r="AJ54" s="798"/>
      <c r="AK54" s="5"/>
      <c r="AT54" s="142"/>
    </row>
    <row r="55" spans="1:46" ht="21" customHeight="1" thickBot="1">
      <c r="A55" s="171"/>
      <c r="B55" s="860"/>
      <c r="C55" s="174" t="s">
        <v>504</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838">
        <v>54500000</v>
      </c>
      <c r="AC55" s="856"/>
      <c r="AD55" s="856"/>
      <c r="AE55" s="856"/>
      <c r="AF55" s="856"/>
      <c r="AG55" s="856"/>
      <c r="AH55" s="857"/>
      <c r="AI55" s="776" t="s">
        <v>2</v>
      </c>
      <c r="AJ55" s="777"/>
      <c r="AK55" s="5"/>
      <c r="AT55" s="142"/>
    </row>
    <row r="56" spans="1:46" ht="21" customHeight="1" thickBot="1">
      <c r="A56" s="171"/>
      <c r="B56" s="860"/>
      <c r="C56" s="873" t="s">
        <v>518</v>
      </c>
      <c r="D56" s="873"/>
      <c r="E56" s="873"/>
      <c r="F56" s="873"/>
      <c r="G56" s="873"/>
      <c r="H56" s="873"/>
      <c r="I56" s="873"/>
      <c r="J56" s="873"/>
      <c r="K56" s="873"/>
      <c r="L56" s="873"/>
      <c r="M56" s="873"/>
      <c r="N56" s="873"/>
      <c r="O56" s="873"/>
      <c r="P56" s="873"/>
      <c r="Q56" s="873"/>
      <c r="R56" s="873"/>
      <c r="S56" s="873"/>
      <c r="T56" s="873"/>
      <c r="U56" s="873"/>
      <c r="V56" s="873"/>
      <c r="W56" s="873"/>
      <c r="X56" s="873"/>
      <c r="Y56" s="873"/>
      <c r="Z56" s="873"/>
      <c r="AA56" s="874"/>
      <c r="AB56" s="875">
        <v>16000000</v>
      </c>
      <c r="AC56" s="876"/>
      <c r="AD56" s="876"/>
      <c r="AE56" s="876"/>
      <c r="AF56" s="876"/>
      <c r="AG56" s="876"/>
      <c r="AH56" s="877"/>
      <c r="AI56" s="776" t="s">
        <v>2</v>
      </c>
      <c r="AJ56" s="777"/>
      <c r="AK56" s="5"/>
      <c r="AT56" s="142"/>
    </row>
    <row r="57" spans="1:46" ht="21" customHeight="1" thickBot="1">
      <c r="A57" s="179"/>
      <c r="B57" s="180"/>
      <c r="C57" s="181" t="s">
        <v>441</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861"/>
      <c r="AC57" s="862"/>
      <c r="AD57" s="862"/>
      <c r="AE57" s="862"/>
      <c r="AF57" s="862"/>
      <c r="AG57" s="862"/>
      <c r="AH57" s="863"/>
      <c r="AI57" s="831" t="s">
        <v>219</v>
      </c>
      <c r="AJ57" s="832"/>
      <c r="AK57" s="5"/>
      <c r="AT57" s="142"/>
    </row>
    <row r="58" spans="1:46" s="117" customFormat="1" ht="21" customHeight="1" thickBot="1">
      <c r="A58" s="119" t="s">
        <v>113</v>
      </c>
      <c r="B58" s="858" t="s">
        <v>14</v>
      </c>
      <c r="C58" s="858"/>
      <c r="D58" s="858"/>
      <c r="E58" s="858"/>
      <c r="F58" s="858"/>
      <c r="G58" s="858"/>
      <c r="H58" s="858"/>
      <c r="I58" s="858"/>
      <c r="J58" s="858"/>
      <c r="K58" s="858"/>
      <c r="L58" s="859"/>
      <c r="M58" s="183"/>
      <c r="N58" s="184" t="s">
        <v>60</v>
      </c>
      <c r="O58" s="184"/>
      <c r="P58" s="878">
        <v>2</v>
      </c>
      <c r="Q58" s="878"/>
      <c r="R58" s="184" t="s">
        <v>11</v>
      </c>
      <c r="S58" s="878">
        <v>4</v>
      </c>
      <c r="T58" s="878"/>
      <c r="U58" s="184" t="s">
        <v>12</v>
      </c>
      <c r="V58" s="879" t="s">
        <v>13</v>
      </c>
      <c r="W58" s="879"/>
      <c r="X58" s="184" t="s">
        <v>60</v>
      </c>
      <c r="Y58" s="184"/>
      <c r="Z58" s="878">
        <v>3</v>
      </c>
      <c r="AA58" s="878"/>
      <c r="AB58" s="184" t="s">
        <v>11</v>
      </c>
      <c r="AC58" s="878">
        <v>3</v>
      </c>
      <c r="AD58" s="878"/>
      <c r="AE58" s="184" t="s">
        <v>12</v>
      </c>
      <c r="AF58" s="184"/>
      <c r="AG58" s="184"/>
      <c r="AH58" s="879"/>
      <c r="AI58" s="879"/>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125</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126</v>
      </c>
      <c r="B61" s="841" t="s">
        <v>514</v>
      </c>
      <c r="C61" s="841"/>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賃金改善実施期間は原則通り入力されています。</v>
      </c>
      <c r="AN61" s="167"/>
      <c r="AO61" s="167"/>
      <c r="AP61" s="167"/>
      <c r="AQ61" s="167"/>
      <c r="AR61" s="167"/>
      <c r="AS61" s="167"/>
      <c r="AT61" s="168"/>
    </row>
    <row r="62" spans="1:46" ht="24" customHeight="1">
      <c r="A62" s="193" t="s">
        <v>126</v>
      </c>
      <c r="B62" s="841" t="s">
        <v>515</v>
      </c>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110"/>
    </row>
    <row r="63" spans="1:46" ht="24" customHeight="1">
      <c r="A63" s="193" t="s">
        <v>126</v>
      </c>
      <c r="B63" s="842" t="s">
        <v>516</v>
      </c>
      <c r="C63" s="842"/>
      <c r="D63" s="842"/>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c r="AD63" s="842"/>
      <c r="AE63" s="842"/>
      <c r="AF63" s="842"/>
      <c r="AG63" s="842"/>
      <c r="AH63" s="842"/>
      <c r="AI63" s="842"/>
      <c r="AJ63" s="842"/>
      <c r="AK63" s="110"/>
      <c r="AT63" s="142"/>
    </row>
    <row r="64" spans="1:46" s="151" customFormat="1" ht="36" customHeight="1">
      <c r="A64" s="193" t="s">
        <v>126</v>
      </c>
      <c r="B64" s="842" t="s">
        <v>517</v>
      </c>
      <c r="C64" s="842"/>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110"/>
      <c r="AT64" s="194"/>
    </row>
    <row r="65" spans="1:46" s="151" customFormat="1" ht="45" customHeight="1">
      <c r="A65" s="193" t="s">
        <v>126</v>
      </c>
      <c r="B65" s="841" t="s">
        <v>506</v>
      </c>
      <c r="C65" s="841"/>
      <c r="D65" s="841"/>
      <c r="E65" s="841"/>
      <c r="F65" s="841"/>
      <c r="G65" s="841"/>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502</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796" t="s">
        <v>312</v>
      </c>
      <c r="C68" s="796"/>
      <c r="D68" s="796"/>
      <c r="E68" s="796"/>
      <c r="F68" s="796"/>
      <c r="G68" s="796"/>
      <c r="H68" s="796"/>
      <c r="I68" s="796"/>
      <c r="J68" s="796"/>
      <c r="K68" s="796"/>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818" t="s">
        <v>444</v>
      </c>
      <c r="C69" s="818"/>
      <c r="D69" s="818"/>
      <c r="E69" s="818"/>
      <c r="F69" s="818"/>
      <c r="G69" s="818"/>
      <c r="H69" s="818"/>
      <c r="I69" s="818"/>
      <c r="J69" s="818"/>
      <c r="K69" s="818"/>
      <c r="L69" s="199"/>
      <c r="M69" s="778" t="s">
        <v>489</v>
      </c>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80"/>
      <c r="AK69" s="110"/>
      <c r="AL69" s="202"/>
      <c r="AT69" s="142"/>
    </row>
    <row r="70" spans="1:46" ht="21" customHeight="1">
      <c r="A70" s="156" t="s">
        <v>61</v>
      </c>
      <c r="B70" s="796" t="s">
        <v>337</v>
      </c>
      <c r="C70" s="796"/>
      <c r="D70" s="796"/>
      <c r="E70" s="796"/>
      <c r="F70" s="796"/>
      <c r="G70" s="796"/>
      <c r="H70" s="796"/>
      <c r="I70" s="796"/>
      <c r="J70" s="796"/>
      <c r="K70" s="796"/>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490</v>
      </c>
      <c r="B71" s="208" t="s">
        <v>60</v>
      </c>
      <c r="C71" s="208"/>
      <c r="D71" s="791">
        <f>AA4</f>
        <v>2</v>
      </c>
      <c r="E71" s="791"/>
      <c r="F71" s="208" t="s">
        <v>445</v>
      </c>
      <c r="G71" s="208"/>
      <c r="H71" s="208"/>
      <c r="I71" s="208"/>
      <c r="J71" s="208"/>
      <c r="K71" s="208"/>
      <c r="L71" s="197"/>
      <c r="M71" s="208"/>
      <c r="N71" s="208"/>
      <c r="O71" s="209"/>
      <c r="P71" s="209"/>
      <c r="Q71" s="208"/>
      <c r="R71" s="209"/>
      <c r="S71" s="209"/>
      <c r="T71" s="210"/>
      <c r="U71" s="208"/>
      <c r="V71" s="208"/>
      <c r="W71" s="162"/>
      <c r="X71" s="208"/>
      <c r="Y71" s="211"/>
      <c r="Z71" s="212"/>
      <c r="AA71" s="212"/>
      <c r="AB71" s="792">
        <f>'別紙様式2-3 個表_特定'!O5</f>
        <v>19705728</v>
      </c>
      <c r="AC71" s="793"/>
      <c r="AD71" s="793"/>
      <c r="AE71" s="793"/>
      <c r="AF71" s="793"/>
      <c r="AG71" s="793"/>
      <c r="AH71" s="793"/>
      <c r="AI71" s="794" t="s">
        <v>2</v>
      </c>
      <c r="AJ71" s="795"/>
      <c r="AK71" s="5"/>
      <c r="AT71" s="142"/>
    </row>
    <row r="72" spans="1:46" ht="21" customHeight="1" thickBot="1">
      <c r="A72" s="203" t="s">
        <v>491</v>
      </c>
      <c r="B72" s="161" t="s">
        <v>246</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519</v>
      </c>
      <c r="AB72" s="781">
        <f>AB73-AB74</f>
        <v>21200000</v>
      </c>
      <c r="AC72" s="782"/>
      <c r="AD72" s="782"/>
      <c r="AE72" s="782"/>
      <c r="AF72" s="782"/>
      <c r="AG72" s="782"/>
      <c r="AH72" s="782"/>
      <c r="AI72" s="794" t="s">
        <v>2</v>
      </c>
      <c r="AJ72" s="795"/>
      <c r="AK72" s="110" t="s">
        <v>289</v>
      </c>
      <c r="AL72" s="165" t="str">
        <f>IFERROR(IF(AND(ISNUMBER(AB72),ISNUMBER(AB71),AB72&gt;AB71),"○","☓"),"")</f>
        <v>○</v>
      </c>
      <c r="AM72" s="166" t="s">
        <v>290</v>
      </c>
      <c r="AN72" s="167"/>
      <c r="AO72" s="167"/>
      <c r="AP72" s="167"/>
      <c r="AQ72" s="167"/>
      <c r="AR72" s="167"/>
      <c r="AS72" s="167"/>
      <c r="AT72" s="168"/>
    </row>
    <row r="73" spans="1:46" ht="21" customHeight="1" thickBot="1">
      <c r="A73" s="169"/>
      <c r="B73" s="213" t="s">
        <v>262</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773">
        <v>385400000</v>
      </c>
      <c r="AC73" s="774"/>
      <c r="AD73" s="774"/>
      <c r="AE73" s="774"/>
      <c r="AF73" s="774"/>
      <c r="AG73" s="774"/>
      <c r="AH73" s="775"/>
      <c r="AI73" s="776" t="s">
        <v>2</v>
      </c>
      <c r="AJ73" s="777"/>
      <c r="AK73" s="110"/>
      <c r="AT73" s="142"/>
    </row>
    <row r="74" spans="1:46" ht="21" customHeight="1" thickBot="1">
      <c r="A74" s="207"/>
      <c r="B74" s="768" t="s">
        <v>425</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769"/>
      <c r="AB74" s="783">
        <f>$AB$75-AB76-AB77-AB78</f>
        <v>364200000</v>
      </c>
      <c r="AC74" s="784"/>
      <c r="AD74" s="784"/>
      <c r="AE74" s="784"/>
      <c r="AF74" s="784"/>
      <c r="AG74" s="784"/>
      <c r="AH74" s="784"/>
      <c r="AI74" s="785" t="s">
        <v>2</v>
      </c>
      <c r="AJ74" s="786"/>
      <c r="AK74" s="110"/>
      <c r="AL74" s="215"/>
      <c r="AT74" s="142"/>
    </row>
    <row r="75" spans="1:46" ht="21" customHeight="1" thickBot="1">
      <c r="A75" s="207"/>
      <c r="B75" s="216"/>
      <c r="C75" s="217" t="s">
        <v>263</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773">
        <v>437700000</v>
      </c>
      <c r="AC75" s="774"/>
      <c r="AD75" s="774"/>
      <c r="AE75" s="774"/>
      <c r="AF75" s="774"/>
      <c r="AG75" s="774"/>
      <c r="AH75" s="775"/>
      <c r="AI75" s="797" t="s">
        <v>2</v>
      </c>
      <c r="AJ75" s="798"/>
      <c r="AK75" s="5"/>
      <c r="AT75" s="142"/>
    </row>
    <row r="76" spans="1:46" ht="21" customHeight="1" thickBot="1">
      <c r="A76" s="207"/>
      <c r="B76" s="218"/>
      <c r="C76" s="217" t="s">
        <v>504</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773">
        <v>54500000</v>
      </c>
      <c r="AC76" s="774"/>
      <c r="AD76" s="774"/>
      <c r="AE76" s="774"/>
      <c r="AF76" s="774"/>
      <c r="AG76" s="774"/>
      <c r="AH76" s="775"/>
      <c r="AI76" s="776" t="s">
        <v>2</v>
      </c>
      <c r="AJ76" s="777"/>
      <c r="AK76" s="5"/>
      <c r="AT76" s="142"/>
    </row>
    <row r="77" spans="1:46" ht="21" customHeight="1" thickBot="1">
      <c r="A77" s="171"/>
      <c r="B77" s="219"/>
      <c r="C77" s="176" t="s">
        <v>520</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38">
        <v>19000000</v>
      </c>
      <c r="AC77" s="939"/>
      <c r="AD77" s="939"/>
      <c r="AE77" s="939"/>
      <c r="AF77" s="939"/>
      <c r="AG77" s="939"/>
      <c r="AH77" s="940"/>
      <c r="AI77" s="776" t="s">
        <v>2</v>
      </c>
      <c r="AJ77" s="777"/>
      <c r="AK77" s="5"/>
      <c r="AL77" s="215"/>
      <c r="AT77" s="142"/>
    </row>
    <row r="78" spans="1:46" ht="21" customHeight="1" thickBot="1">
      <c r="A78" s="179"/>
      <c r="B78" s="220"/>
      <c r="C78" s="176" t="s">
        <v>441</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799"/>
      <c r="AC78" s="800"/>
      <c r="AD78" s="800"/>
      <c r="AE78" s="800"/>
      <c r="AF78" s="800"/>
      <c r="AG78" s="800"/>
      <c r="AH78" s="801"/>
      <c r="AI78" s="802" t="s">
        <v>219</v>
      </c>
      <c r="AJ78" s="803"/>
      <c r="AK78" s="5"/>
      <c r="AL78" s="215"/>
      <c r="AT78" s="142"/>
    </row>
    <row r="79" spans="1:46" ht="24" customHeight="1" thickBot="1">
      <c r="A79" s="221" t="s">
        <v>64</v>
      </c>
      <c r="B79" s="200" t="s">
        <v>123</v>
      </c>
      <c r="C79" s="200"/>
      <c r="D79" s="200"/>
      <c r="E79" s="200"/>
      <c r="F79" s="200"/>
      <c r="G79" s="200"/>
      <c r="H79" s="200"/>
      <c r="I79" s="200"/>
      <c r="J79" s="200"/>
      <c r="K79" s="200"/>
      <c r="L79" s="222"/>
      <c r="M79" s="222"/>
      <c r="N79" s="200"/>
      <c r="O79" s="200"/>
      <c r="P79" s="223"/>
      <c r="Q79" s="223"/>
      <c r="R79" s="224"/>
      <c r="S79" s="788" t="s">
        <v>446</v>
      </c>
      <c r="T79" s="789"/>
      <c r="U79" s="789"/>
      <c r="V79" s="789"/>
      <c r="W79" s="789"/>
      <c r="X79" s="790"/>
      <c r="Y79" s="804" t="s">
        <v>447</v>
      </c>
      <c r="Z79" s="805"/>
      <c r="AA79" s="805"/>
      <c r="AB79" s="805"/>
      <c r="AC79" s="805"/>
      <c r="AD79" s="806"/>
      <c r="AE79" s="804" t="s">
        <v>170</v>
      </c>
      <c r="AF79" s="805"/>
      <c r="AG79" s="805"/>
      <c r="AH79" s="805"/>
      <c r="AI79" s="805"/>
      <c r="AJ79" s="806"/>
      <c r="AL79" s="225" t="s">
        <v>244</v>
      </c>
      <c r="AT79" s="142"/>
    </row>
    <row r="80" spans="1:46" ht="21.75" customHeight="1" thickBot="1">
      <c r="A80" s="764"/>
      <c r="B80" s="770" t="s">
        <v>426</v>
      </c>
      <c r="C80" s="771"/>
      <c r="D80" s="771"/>
      <c r="E80" s="771"/>
      <c r="F80" s="771"/>
      <c r="G80" s="771"/>
      <c r="H80" s="771"/>
      <c r="I80" s="771"/>
      <c r="J80" s="771"/>
      <c r="K80" s="771"/>
      <c r="L80" s="771"/>
      <c r="M80" s="771"/>
      <c r="N80" s="771"/>
      <c r="O80" s="771"/>
      <c r="P80" s="771"/>
      <c r="Q80" s="771"/>
      <c r="R80" s="772"/>
      <c r="S80" s="852">
        <v>51000000</v>
      </c>
      <c r="T80" s="853"/>
      <c r="U80" s="853"/>
      <c r="V80" s="853"/>
      <c r="W80" s="854"/>
      <c r="X80" s="226" t="s">
        <v>2</v>
      </c>
      <c r="Y80" s="852">
        <v>235000000</v>
      </c>
      <c r="Z80" s="853"/>
      <c r="AA80" s="853"/>
      <c r="AB80" s="853"/>
      <c r="AC80" s="854"/>
      <c r="AD80" s="227" t="s">
        <v>2</v>
      </c>
      <c r="AE80" s="852">
        <v>80000000</v>
      </c>
      <c r="AF80" s="853"/>
      <c r="AG80" s="853"/>
      <c r="AH80" s="853"/>
      <c r="AI80" s="854"/>
      <c r="AJ80" s="228" t="s">
        <v>2</v>
      </c>
      <c r="AL80" s="225" t="s">
        <v>182</v>
      </c>
      <c r="AT80" s="142"/>
    </row>
    <row r="81" spans="1:50" ht="21.75" customHeight="1" thickBot="1">
      <c r="A81" s="764"/>
      <c r="B81" s="229" t="s">
        <v>427</v>
      </c>
      <c r="C81" s="230"/>
      <c r="D81" s="230"/>
      <c r="E81" s="230"/>
      <c r="F81" s="230"/>
      <c r="G81" s="230"/>
      <c r="H81" s="230"/>
      <c r="I81" s="230"/>
      <c r="J81" s="230"/>
      <c r="K81" s="230"/>
      <c r="L81" s="231"/>
      <c r="M81" s="231"/>
      <c r="N81" s="231"/>
      <c r="O81" s="231"/>
      <c r="P81" s="231"/>
      <c r="Q81" s="231"/>
      <c r="R81" s="232"/>
      <c r="S81" s="944">
        <v>220.8</v>
      </c>
      <c r="T81" s="945"/>
      <c r="U81" s="945"/>
      <c r="V81" s="945"/>
      <c r="W81" s="946"/>
      <c r="X81" s="233" t="s">
        <v>65</v>
      </c>
      <c r="Y81" s="944">
        <v>1135.8</v>
      </c>
      <c r="Z81" s="945"/>
      <c r="AA81" s="945"/>
      <c r="AB81" s="945"/>
      <c r="AC81" s="946"/>
      <c r="AD81" s="234" t="s">
        <v>65</v>
      </c>
      <c r="AE81" s="944">
        <v>420.8</v>
      </c>
      <c r="AF81" s="945"/>
      <c r="AG81" s="945"/>
      <c r="AH81" s="945"/>
      <c r="AI81" s="946"/>
      <c r="AJ81" s="235" t="s">
        <v>65</v>
      </c>
      <c r="AL81" s="225" t="s">
        <v>187</v>
      </c>
      <c r="AT81" s="142"/>
    </row>
    <row r="82" spans="1:50" ht="21.75" customHeight="1" thickBot="1">
      <c r="A82" s="764"/>
      <c r="B82" s="236" t="s">
        <v>428</v>
      </c>
      <c r="C82" s="237"/>
      <c r="D82" s="237"/>
      <c r="E82" s="237"/>
      <c r="F82" s="237"/>
      <c r="G82" s="237"/>
      <c r="H82" s="237"/>
      <c r="I82" s="237"/>
      <c r="J82" s="237"/>
      <c r="K82" s="237"/>
      <c r="L82" s="238"/>
      <c r="M82" s="238"/>
      <c r="N82" s="238"/>
      <c r="O82" s="238"/>
      <c r="P82" s="238"/>
      <c r="Q82" s="238"/>
      <c r="R82" s="238"/>
      <c r="S82" s="810">
        <v>18.100000000000001</v>
      </c>
      <c r="T82" s="811"/>
      <c r="U82" s="811"/>
      <c r="V82" s="811"/>
      <c r="W82" s="812"/>
      <c r="X82" s="233" t="s">
        <v>65</v>
      </c>
      <c r="Y82" s="810">
        <v>94.6</v>
      </c>
      <c r="Z82" s="811"/>
      <c r="AA82" s="811"/>
      <c r="AB82" s="811"/>
      <c r="AC82" s="812"/>
      <c r="AD82" s="234" t="s">
        <v>65</v>
      </c>
      <c r="AE82" s="810">
        <v>35.4</v>
      </c>
      <c r="AF82" s="811"/>
      <c r="AG82" s="811"/>
      <c r="AH82" s="811"/>
      <c r="AI82" s="812"/>
      <c r="AJ82" s="235" t="s">
        <v>65</v>
      </c>
      <c r="AL82" s="225" t="s">
        <v>243</v>
      </c>
      <c r="AT82" s="142"/>
    </row>
    <row r="83" spans="1:50" ht="21.75" customHeight="1" thickBot="1">
      <c r="A83" s="764"/>
      <c r="B83" s="236" t="s">
        <v>429</v>
      </c>
      <c r="C83" s="239"/>
      <c r="D83" s="239"/>
      <c r="E83" s="239"/>
      <c r="F83" s="239"/>
      <c r="G83" s="239"/>
      <c r="H83" s="239"/>
      <c r="I83" s="239"/>
      <c r="J83" s="239"/>
      <c r="K83" s="239"/>
      <c r="L83" s="205"/>
      <c r="M83" s="205"/>
      <c r="N83" s="205"/>
      <c r="O83" s="205"/>
      <c r="P83" s="205"/>
      <c r="Q83" s="205"/>
      <c r="R83" s="205"/>
      <c r="S83" s="864">
        <f>ROUND(S80/S81,)</f>
        <v>230978</v>
      </c>
      <c r="T83" s="865"/>
      <c r="U83" s="865"/>
      <c r="V83" s="865"/>
      <c r="W83" s="866"/>
      <c r="X83" s="233" t="s">
        <v>2</v>
      </c>
      <c r="Y83" s="864">
        <f>ROUND(Y80/Y81,)</f>
        <v>206903</v>
      </c>
      <c r="Z83" s="865"/>
      <c r="AA83" s="865"/>
      <c r="AB83" s="865"/>
      <c r="AC83" s="866"/>
      <c r="AD83" s="233" t="s">
        <v>2</v>
      </c>
      <c r="AE83" s="864">
        <f>ROUND(AE80/AE81,)</f>
        <v>190114</v>
      </c>
      <c r="AF83" s="865"/>
      <c r="AG83" s="865"/>
      <c r="AH83" s="865"/>
      <c r="AI83" s="866"/>
      <c r="AJ83" s="235" t="s">
        <v>2</v>
      </c>
      <c r="AL83" s="225" t="s">
        <v>311</v>
      </c>
      <c r="AT83" s="142"/>
    </row>
    <row r="84" spans="1:50" ht="18" customHeight="1">
      <c r="A84" s="764"/>
      <c r="B84" s="822" t="s">
        <v>430</v>
      </c>
      <c r="C84" s="823"/>
      <c r="D84" s="823"/>
      <c r="E84" s="823"/>
      <c r="F84" s="823"/>
      <c r="G84" s="823"/>
      <c r="H84" s="823"/>
      <c r="I84" s="823"/>
      <c r="J84" s="823"/>
      <c r="K84" s="240"/>
      <c r="L84" s="241" t="s">
        <v>302</v>
      </c>
      <c r="M84" s="242"/>
      <c r="N84" s="242"/>
      <c r="O84" s="242"/>
      <c r="P84" s="242"/>
      <c r="Q84" s="242"/>
      <c r="R84" s="242"/>
      <c r="S84" s="850">
        <f>CEILING(AN85,1)</f>
        <v>90727</v>
      </c>
      <c r="T84" s="851"/>
      <c r="U84" s="851"/>
      <c r="V84" s="851"/>
      <c r="W84" s="851"/>
      <c r="X84" s="243" t="s">
        <v>303</v>
      </c>
      <c r="Y84" s="941"/>
      <c r="Z84" s="942"/>
      <c r="AA84" s="942"/>
      <c r="AB84" s="942"/>
      <c r="AC84" s="942"/>
      <c r="AD84" s="943"/>
      <c r="AE84" s="819"/>
      <c r="AF84" s="820"/>
      <c r="AG84" s="820"/>
      <c r="AH84" s="820"/>
      <c r="AI84" s="820"/>
      <c r="AJ84" s="821"/>
      <c r="AL84" s="244"/>
      <c r="AM84" s="245"/>
      <c r="AN84" s="246" t="s">
        <v>179</v>
      </c>
      <c r="AO84" s="247" t="s">
        <v>180</v>
      </c>
      <c r="AP84" s="246" t="s">
        <v>181</v>
      </c>
      <c r="AQ84" s="247" t="s">
        <v>294</v>
      </c>
      <c r="AR84" s="248" t="s">
        <v>295</v>
      </c>
      <c r="AS84" s="249" t="s">
        <v>296</v>
      </c>
      <c r="AT84" s="250" t="s">
        <v>297</v>
      </c>
      <c r="AU84" s="249"/>
      <c r="AV84" s="249"/>
      <c r="AW84" s="249"/>
      <c r="AX84" s="251"/>
    </row>
    <row r="85" spans="1:50" ht="18" customHeight="1">
      <c r="A85" s="764"/>
      <c r="B85" s="824"/>
      <c r="C85" s="825"/>
      <c r="D85" s="825"/>
      <c r="E85" s="825"/>
      <c r="F85" s="825"/>
      <c r="G85" s="825"/>
      <c r="H85" s="825"/>
      <c r="I85" s="825"/>
      <c r="J85" s="825"/>
      <c r="K85" s="252"/>
      <c r="L85" s="237"/>
      <c r="M85" s="253" t="s">
        <v>231</v>
      </c>
      <c r="N85" s="787">
        <f>T85</f>
        <v>19705904.400000002</v>
      </c>
      <c r="O85" s="787"/>
      <c r="P85" s="787"/>
      <c r="Q85" s="253" t="s">
        <v>303</v>
      </c>
      <c r="R85" s="254" t="s">
        <v>304</v>
      </c>
      <c r="S85" s="255" t="s">
        <v>231</v>
      </c>
      <c r="T85" s="833">
        <f>S82*S84*12</f>
        <v>19705904.400000002</v>
      </c>
      <c r="U85" s="833"/>
      <c r="V85" s="833"/>
      <c r="W85" s="256" t="s">
        <v>303</v>
      </c>
      <c r="X85" s="257" t="s">
        <v>304</v>
      </c>
      <c r="Y85" s="941"/>
      <c r="Z85" s="942"/>
      <c r="AA85" s="942"/>
      <c r="AB85" s="942"/>
      <c r="AC85" s="942"/>
      <c r="AD85" s="943"/>
      <c r="AE85" s="819"/>
      <c r="AF85" s="820"/>
      <c r="AG85" s="820"/>
      <c r="AH85" s="820"/>
      <c r="AI85" s="820"/>
      <c r="AJ85" s="821"/>
      <c r="AL85" s="258" t="s">
        <v>184</v>
      </c>
      <c r="AM85" s="258" t="s">
        <v>177</v>
      </c>
      <c r="AN85" s="259">
        <f>AB71/(S82*12)</f>
        <v>90726.187845303866</v>
      </c>
      <c r="AO85" s="260"/>
      <c r="AP85" s="259"/>
      <c r="AQ85" s="249"/>
      <c r="AR85" s="261"/>
      <c r="AS85" s="249"/>
      <c r="AT85" s="262" t="s">
        <v>298</v>
      </c>
      <c r="AU85" s="249"/>
      <c r="AV85" s="249"/>
      <c r="AW85" s="249"/>
      <c r="AX85" s="251"/>
    </row>
    <row r="86" spans="1:50" ht="18" customHeight="1" thickBot="1">
      <c r="A86" s="764"/>
      <c r="B86" s="824"/>
      <c r="C86" s="825"/>
      <c r="D86" s="825"/>
      <c r="E86" s="825"/>
      <c r="F86" s="825"/>
      <c r="G86" s="825"/>
      <c r="H86" s="825"/>
      <c r="I86" s="825"/>
      <c r="J86" s="825"/>
      <c r="K86" s="240"/>
      <c r="L86" s="241" t="s">
        <v>305</v>
      </c>
      <c r="M86" s="242"/>
      <c r="N86" s="242"/>
      <c r="O86" s="242"/>
      <c r="P86" s="242"/>
      <c r="Q86" s="242"/>
      <c r="R86" s="242"/>
      <c r="S86" s="848">
        <f>IF((CEILING(AN88,1)-AN88)-2*(CEILING(AO88,1)-AO88)&gt;=0,CEILING(AN88,1),CEILING(AN88+AS89/S82/12,1))</f>
        <v>25110</v>
      </c>
      <c r="T86" s="849"/>
      <c r="U86" s="849"/>
      <c r="V86" s="849"/>
      <c r="W86" s="849"/>
      <c r="X86" s="263" t="s">
        <v>303</v>
      </c>
      <c r="Y86" s="848">
        <f>IF((CEILING(AN88,1)-AN88)-2*(CEILING(AO88,1)-AO88)&gt;=0,CEILING(AO88,1),FLOOR(AO88,1))</f>
        <v>12555</v>
      </c>
      <c r="Z86" s="849"/>
      <c r="AA86" s="849"/>
      <c r="AB86" s="849"/>
      <c r="AC86" s="849"/>
      <c r="AD86" s="263" t="s">
        <v>303</v>
      </c>
      <c r="AE86" s="867"/>
      <c r="AF86" s="868"/>
      <c r="AG86" s="868"/>
      <c r="AH86" s="868"/>
      <c r="AI86" s="868"/>
      <c r="AJ86" s="869"/>
      <c r="AL86" s="264"/>
      <c r="AM86" s="265" t="s">
        <v>178</v>
      </c>
      <c r="AN86" s="266">
        <f>AB71</f>
        <v>19705728</v>
      </c>
      <c r="AO86" s="267"/>
      <c r="AP86" s="266"/>
      <c r="AQ86" s="268">
        <f>SUM(AN86:AP86)</f>
        <v>19705728</v>
      </c>
      <c r="AR86" s="269">
        <f>AQ86-S82*S84*12</f>
        <v>-176.40000000223517</v>
      </c>
      <c r="AS86" s="270" t="s">
        <v>269</v>
      </c>
      <c r="AT86" s="271"/>
      <c r="AU86" s="272"/>
      <c r="AV86" s="272"/>
      <c r="AW86" s="272"/>
      <c r="AX86" s="273"/>
    </row>
    <row r="87" spans="1:50" ht="18" customHeight="1" thickBot="1">
      <c r="A87" s="764"/>
      <c r="B87" s="824"/>
      <c r="C87" s="825"/>
      <c r="D87" s="825"/>
      <c r="E87" s="825"/>
      <c r="F87" s="825"/>
      <c r="G87" s="825"/>
      <c r="H87" s="825"/>
      <c r="I87" s="825"/>
      <c r="J87" s="825"/>
      <c r="K87" s="252"/>
      <c r="L87" s="237"/>
      <c r="M87" s="253" t="s">
        <v>231</v>
      </c>
      <c r="N87" s="787">
        <f>SUM(T87,Z87)</f>
        <v>19706328</v>
      </c>
      <c r="O87" s="787"/>
      <c r="P87" s="787"/>
      <c r="Q87" s="253" t="s">
        <v>303</v>
      </c>
      <c r="R87" s="254" t="s">
        <v>304</v>
      </c>
      <c r="S87" s="274" t="s">
        <v>231</v>
      </c>
      <c r="T87" s="787">
        <f>S82*S86*12</f>
        <v>5453892.0000000009</v>
      </c>
      <c r="U87" s="787"/>
      <c r="V87" s="787"/>
      <c r="W87" s="253" t="s">
        <v>303</v>
      </c>
      <c r="X87" s="275" t="s">
        <v>304</v>
      </c>
      <c r="Y87" s="274" t="s">
        <v>231</v>
      </c>
      <c r="Z87" s="787">
        <f>Y82*Y86*12</f>
        <v>14252436</v>
      </c>
      <c r="AA87" s="787"/>
      <c r="AB87" s="787"/>
      <c r="AC87" s="253" t="s">
        <v>303</v>
      </c>
      <c r="AD87" s="275" t="s">
        <v>304</v>
      </c>
      <c r="AE87" s="870"/>
      <c r="AF87" s="871"/>
      <c r="AG87" s="871"/>
      <c r="AH87" s="871"/>
      <c r="AI87" s="871"/>
      <c r="AJ87" s="872"/>
      <c r="AL87" s="258" t="s">
        <v>185</v>
      </c>
      <c r="AM87" s="276" t="s">
        <v>183</v>
      </c>
      <c r="AN87" s="277">
        <v>2</v>
      </c>
      <c r="AO87" s="278">
        <v>1</v>
      </c>
      <c r="AP87" s="279"/>
      <c r="AQ87" s="249"/>
      <c r="AR87" s="261"/>
      <c r="AS87" s="249"/>
      <c r="AT87" s="262" t="s">
        <v>299</v>
      </c>
      <c r="AU87" s="280">
        <f>AN87/AO87</f>
        <v>2</v>
      </c>
      <c r="AV87" s="281" t="str">
        <f>IF(AU87&lt;2,"  2以上となるよう配分比率を設定してください。","  2以上であることを確認してください")</f>
        <v xml:space="preserve">  2以上であることを確認してください</v>
      </c>
      <c r="AW87" s="281"/>
      <c r="AX87" s="282"/>
    </row>
    <row r="88" spans="1:50" ht="18" customHeight="1">
      <c r="A88" s="764"/>
      <c r="B88" s="824"/>
      <c r="C88" s="825"/>
      <c r="D88" s="825"/>
      <c r="E88" s="825"/>
      <c r="F88" s="825"/>
      <c r="G88" s="825"/>
      <c r="H88" s="825"/>
      <c r="I88" s="825"/>
      <c r="J88" s="825"/>
      <c r="K88" s="283"/>
      <c r="L88" s="241" t="s">
        <v>306</v>
      </c>
      <c r="M88" s="242"/>
      <c r="N88" s="242"/>
      <c r="O88" s="242"/>
      <c r="P88" s="242"/>
      <c r="Q88" s="242"/>
      <c r="R88" s="242"/>
      <c r="S88" s="850">
        <f>IF((CEILING(AN91,1)-AN91)-2*(CEILING(AO91,1)-AO91)&gt;=0,CEILING(AN91,1),CEILING(AN91+(AS91+AS92)/S82/12,1))</f>
        <v>22118</v>
      </c>
      <c r="T88" s="851"/>
      <c r="U88" s="851"/>
      <c r="V88" s="851"/>
      <c r="W88" s="851"/>
      <c r="X88" s="243" t="s">
        <v>303</v>
      </c>
      <c r="Y88" s="850">
        <f>IF((CEILING(AN91,1)-AN91)-2*(CEILING(AO91,1)-AO91)&gt;=0,CEILING(AO91,1),FLOOR(AO91,1))</f>
        <v>11058</v>
      </c>
      <c r="Z88" s="851"/>
      <c r="AA88" s="851"/>
      <c r="AB88" s="851"/>
      <c r="AC88" s="851"/>
      <c r="AD88" s="243" t="s">
        <v>303</v>
      </c>
      <c r="AE88" s="851">
        <f>IF(Y88-2*(CEILING(AP91,1))&gt;=0,CEILING(AP91,1),FLOOR(AP91,1))</f>
        <v>5529</v>
      </c>
      <c r="AF88" s="851"/>
      <c r="AG88" s="851"/>
      <c r="AH88" s="851"/>
      <c r="AI88" s="851"/>
      <c r="AJ88" s="284" t="s">
        <v>303</v>
      </c>
      <c r="AL88" s="285"/>
      <c r="AM88" s="286" t="s">
        <v>177</v>
      </c>
      <c r="AN88" s="287">
        <f>AB71/((S82+Y82/AU87)*12)</f>
        <v>25109.235474006113</v>
      </c>
      <c r="AO88" s="288">
        <f>AB71/((S82*AU87+Y82)*12)</f>
        <v>12554.617737003056</v>
      </c>
      <c r="AP88" s="287"/>
      <c r="AQ88" s="289"/>
      <c r="AR88" s="290"/>
      <c r="AS88" s="289"/>
      <c r="AT88" s="291"/>
      <c r="AU88" s="292"/>
      <c r="AV88" s="289"/>
      <c r="AW88" s="289"/>
      <c r="AX88" s="293"/>
    </row>
    <row r="89" spans="1:50" ht="18" customHeight="1" thickBot="1">
      <c r="A89" s="294"/>
      <c r="B89" s="824"/>
      <c r="C89" s="825"/>
      <c r="D89" s="825"/>
      <c r="E89" s="825"/>
      <c r="F89" s="825"/>
      <c r="G89" s="825"/>
      <c r="H89" s="825"/>
      <c r="I89" s="825"/>
      <c r="J89" s="825"/>
      <c r="K89" s="252"/>
      <c r="L89" s="239"/>
      <c r="M89" s="256" t="s">
        <v>231</v>
      </c>
      <c r="N89" s="833">
        <f>SUM(T89,Z89,AF89)</f>
        <v>19705790.399999999</v>
      </c>
      <c r="O89" s="833"/>
      <c r="P89" s="833"/>
      <c r="Q89" s="256" t="s">
        <v>303</v>
      </c>
      <c r="R89" s="295" t="s">
        <v>304</v>
      </c>
      <c r="S89" s="255" t="s">
        <v>231</v>
      </c>
      <c r="T89" s="833">
        <f>S82*S88*12</f>
        <v>4804029.6000000006</v>
      </c>
      <c r="U89" s="833"/>
      <c r="V89" s="833"/>
      <c r="W89" s="256" t="s">
        <v>303</v>
      </c>
      <c r="X89" s="275" t="s">
        <v>304</v>
      </c>
      <c r="Y89" s="255" t="s">
        <v>231</v>
      </c>
      <c r="Z89" s="833">
        <f>Y82*Y88*12</f>
        <v>12553041.6</v>
      </c>
      <c r="AA89" s="833"/>
      <c r="AB89" s="833"/>
      <c r="AC89" s="256" t="s">
        <v>303</v>
      </c>
      <c r="AD89" s="275" t="s">
        <v>304</v>
      </c>
      <c r="AE89" s="256" t="s">
        <v>231</v>
      </c>
      <c r="AF89" s="833">
        <f>AE82*AE88*12</f>
        <v>2348719.2000000002</v>
      </c>
      <c r="AG89" s="833"/>
      <c r="AH89" s="833"/>
      <c r="AI89" s="256" t="s">
        <v>303</v>
      </c>
      <c r="AJ89" s="296" t="s">
        <v>304</v>
      </c>
      <c r="AL89" s="264"/>
      <c r="AM89" s="264" t="s">
        <v>178</v>
      </c>
      <c r="AN89" s="297">
        <f>AB71/(1+Y82/S82/AU87)</f>
        <v>5453725.9449541289</v>
      </c>
      <c r="AO89" s="298">
        <f>AB71/(S82/Y82*AU87+1)</f>
        <v>14252002.055045871</v>
      </c>
      <c r="AP89" s="297"/>
      <c r="AQ89" s="268">
        <f>SUM(AN89:AP89)</f>
        <v>19705728</v>
      </c>
      <c r="AR89" s="269">
        <f>AQ89-S82*S86*12-Y82*Y86*12</f>
        <v>-600</v>
      </c>
      <c r="AS89" s="272">
        <f>IF((CEILING(AN88,1)-AN88)-2*(CEILING(AO88,1)-AO88)&gt;=0,0,(AO88-FLOOR(AO88,1))*Y82*12)</f>
        <v>0</v>
      </c>
      <c r="AT89" s="271"/>
      <c r="AU89" s="299"/>
      <c r="AV89" s="272"/>
      <c r="AW89" s="272"/>
      <c r="AX89" s="273"/>
    </row>
    <row r="90" spans="1:50" ht="18" customHeight="1" thickBot="1">
      <c r="A90" s="294"/>
      <c r="B90" s="824"/>
      <c r="C90" s="825"/>
      <c r="D90" s="825"/>
      <c r="E90" s="825"/>
      <c r="F90" s="825"/>
      <c r="G90" s="825"/>
      <c r="H90" s="825"/>
      <c r="I90" s="825"/>
      <c r="J90" s="825"/>
      <c r="K90" s="283"/>
      <c r="L90" s="241" t="s">
        <v>307</v>
      </c>
      <c r="M90" s="242"/>
      <c r="N90" s="242"/>
      <c r="O90" s="242"/>
      <c r="P90" s="242"/>
      <c r="Q90" s="242"/>
      <c r="R90" s="242"/>
      <c r="S90" s="828"/>
      <c r="T90" s="829"/>
      <c r="U90" s="829"/>
      <c r="V90" s="829"/>
      <c r="W90" s="830"/>
      <c r="X90" s="239" t="s">
        <v>303</v>
      </c>
      <c r="Y90" s="828"/>
      <c r="Z90" s="829"/>
      <c r="AA90" s="829"/>
      <c r="AB90" s="829"/>
      <c r="AC90" s="830"/>
      <c r="AD90" s="300" t="s">
        <v>303</v>
      </c>
      <c r="AE90" s="828"/>
      <c r="AF90" s="829"/>
      <c r="AG90" s="829"/>
      <c r="AH90" s="829"/>
      <c r="AI90" s="830"/>
      <c r="AJ90" s="15" t="s">
        <v>303</v>
      </c>
      <c r="AL90" s="258" t="s">
        <v>186</v>
      </c>
      <c r="AM90" s="291" t="s">
        <v>183</v>
      </c>
      <c r="AN90" s="277">
        <v>2</v>
      </c>
      <c r="AO90" s="301">
        <v>1</v>
      </c>
      <c r="AP90" s="302">
        <v>0.5</v>
      </c>
      <c r="AQ90" s="289"/>
      <c r="AR90" s="290"/>
      <c r="AS90" s="289"/>
      <c r="AT90" s="291" t="s">
        <v>299</v>
      </c>
      <c r="AU90" s="292">
        <f>AN90/AO90</f>
        <v>2</v>
      </c>
      <c r="AV90" s="303" t="str">
        <f t="shared" ref="AV90:AV91" si="0">IF(AU90&lt;2,"  2以上となるよう配分比率を設定してください。","  2以上であることを確認してください")</f>
        <v xml:space="preserve">  2以上であることを確認してください</v>
      </c>
      <c r="AW90" s="303"/>
      <c r="AX90" s="304"/>
    </row>
    <row r="91" spans="1:50" ht="18" customHeight="1" thickBot="1">
      <c r="A91" s="294"/>
      <c r="B91" s="826"/>
      <c r="C91" s="827"/>
      <c r="D91" s="827"/>
      <c r="E91" s="827"/>
      <c r="F91" s="827"/>
      <c r="G91" s="827"/>
      <c r="H91" s="827"/>
      <c r="I91" s="825"/>
      <c r="J91" s="825"/>
      <c r="K91" s="305"/>
      <c r="L91" s="239"/>
      <c r="M91" s="306" t="s">
        <v>231</v>
      </c>
      <c r="N91" s="847">
        <f>SUM(T91,Z91,AF91)</f>
        <v>0</v>
      </c>
      <c r="O91" s="847"/>
      <c r="P91" s="847"/>
      <c r="Q91" s="306" t="s">
        <v>303</v>
      </c>
      <c r="R91" s="307" t="s">
        <v>304</v>
      </c>
      <c r="S91" s="308" t="s">
        <v>231</v>
      </c>
      <c r="T91" s="847">
        <f>S82*S90*12</f>
        <v>0</v>
      </c>
      <c r="U91" s="847"/>
      <c r="V91" s="847"/>
      <c r="W91" s="306" t="s">
        <v>303</v>
      </c>
      <c r="X91" s="309" t="s">
        <v>304</v>
      </c>
      <c r="Y91" s="306" t="s">
        <v>231</v>
      </c>
      <c r="Z91" s="847">
        <f>Y82*Y90*12</f>
        <v>0</v>
      </c>
      <c r="AA91" s="847"/>
      <c r="AB91" s="847"/>
      <c r="AC91" s="306" t="s">
        <v>303</v>
      </c>
      <c r="AD91" s="309" t="s">
        <v>304</v>
      </c>
      <c r="AE91" s="306" t="s">
        <v>231</v>
      </c>
      <c r="AF91" s="847">
        <f>AE82*AE90*12</f>
        <v>0</v>
      </c>
      <c r="AG91" s="847"/>
      <c r="AH91" s="847"/>
      <c r="AI91" s="306" t="s">
        <v>303</v>
      </c>
      <c r="AJ91" s="310" t="s">
        <v>304</v>
      </c>
      <c r="AL91" s="311"/>
      <c r="AM91" s="312" t="s">
        <v>177</v>
      </c>
      <c r="AN91" s="287">
        <f>AB71/((S82+Y82/AU90+AE82/AU92)*12)</f>
        <v>22116.417508417508</v>
      </c>
      <c r="AO91" s="288">
        <f>AB71/((S82*AU90+Y82+AE82/AU91)*12)</f>
        <v>11058.208754208754</v>
      </c>
      <c r="AP91" s="287">
        <f>AB71/((S82*AU92+Y82*AU91+AE82)*12)</f>
        <v>5529.1043771043769</v>
      </c>
      <c r="AQ91" s="289"/>
      <c r="AR91" s="290"/>
      <c r="AS91" s="313">
        <f>IF((CEILING(AN91,1)-AN91)-2*(CEILING(AO91,1)-AO91)&gt;=0,0,(AO91-FLOOR(AO91,1))*Y82*12)</f>
        <v>236.97777777733279</v>
      </c>
      <c r="AT91" s="291" t="s">
        <v>300</v>
      </c>
      <c r="AU91" s="292">
        <f>AO90/AP90</f>
        <v>2</v>
      </c>
      <c r="AV91" s="303" t="str">
        <f t="shared" si="0"/>
        <v xml:space="preserve">  2以上であることを確認してください</v>
      </c>
      <c r="AW91" s="303"/>
      <c r="AX91" s="304"/>
    </row>
    <row r="92" spans="1:50" s="117" customFormat="1" ht="18" customHeight="1" thickBot="1">
      <c r="A92" s="314"/>
      <c r="B92" s="315" t="s">
        <v>338</v>
      </c>
      <c r="C92" s="200"/>
      <c r="D92" s="200"/>
      <c r="E92" s="200"/>
      <c r="F92" s="200"/>
      <c r="G92" s="200"/>
      <c r="H92" s="200"/>
      <c r="I92" s="200"/>
      <c r="J92" s="200"/>
      <c r="K92" s="316"/>
      <c r="L92" s="316"/>
      <c r="M92" s="200"/>
      <c r="N92" s="200"/>
      <c r="O92" s="200"/>
      <c r="P92" s="200"/>
      <c r="Q92" s="200"/>
      <c r="R92" s="200"/>
      <c r="S92" s="200"/>
      <c r="T92" s="200"/>
      <c r="U92" s="200"/>
      <c r="V92" s="200"/>
      <c r="W92" s="317"/>
      <c r="X92" s="844">
        <v>7</v>
      </c>
      <c r="Y92" s="845"/>
      <c r="Z92" s="318" t="s">
        <v>105</v>
      </c>
      <c r="AA92" s="319"/>
      <c r="AB92" s="319"/>
      <c r="AC92" s="846"/>
      <c r="AD92" s="846"/>
      <c r="AE92" s="318"/>
      <c r="AF92" s="318"/>
      <c r="AG92" s="318"/>
      <c r="AH92" s="320"/>
      <c r="AI92" s="321"/>
      <c r="AJ92" s="322"/>
      <c r="AL92" s="323"/>
      <c r="AM92" s="264" t="s">
        <v>178</v>
      </c>
      <c r="AN92" s="324">
        <f>AB71/(1+Y82/S82/AU90+AE82/S82/AU92)</f>
        <v>4803685.8828282841</v>
      </c>
      <c r="AO92" s="268">
        <f>AB71/(S82/Y82*AU90+1+AE82/Y82/AU91)</f>
        <v>12553278.577777777</v>
      </c>
      <c r="AP92" s="324">
        <f>AB71/(S82/AE82*AU92+Y82/AE82*AU91+1)</f>
        <v>2348763.5393939395</v>
      </c>
      <c r="AQ92" s="268">
        <f>SUM(AN92:AP92)</f>
        <v>19705728</v>
      </c>
      <c r="AR92" s="269">
        <f>AQ92-S82*S88*12-Y82*Y88*12-AE82*AE88*12</f>
        <v>-62.400000001303852</v>
      </c>
      <c r="AS92" s="325">
        <f>IF(Y88-2*(CEILING(AP91,1))&gt;=0,0,(AP91-FLOOR(AP91,1))*AE82*12)</f>
        <v>44.339393939310682</v>
      </c>
      <c r="AT92" s="271" t="s">
        <v>301</v>
      </c>
      <c r="AU92" s="272">
        <f>AN90/AP90</f>
        <v>4</v>
      </c>
      <c r="AV92" s="272"/>
      <c r="AW92" s="272"/>
      <c r="AX92" s="273"/>
    </row>
    <row r="93" spans="1:50" s="117" customFormat="1" ht="18" customHeight="1">
      <c r="A93" s="326"/>
      <c r="B93" s="327"/>
      <c r="C93" s="328" t="s">
        <v>521</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291</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292</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880" t="s">
        <v>339</v>
      </c>
      <c r="E96" s="880"/>
      <c r="F96" s="880"/>
      <c r="G96" s="880"/>
      <c r="H96" s="880"/>
      <c r="I96" s="880"/>
      <c r="J96" s="880"/>
      <c r="K96" s="880"/>
      <c r="L96" s="880"/>
      <c r="M96" s="880"/>
      <c r="N96" s="880"/>
      <c r="O96" s="880"/>
      <c r="P96" s="880"/>
      <c r="Q96" s="880"/>
      <c r="R96" s="880"/>
      <c r="S96" s="880"/>
      <c r="T96" s="880"/>
      <c r="U96" s="880"/>
      <c r="V96" s="880"/>
      <c r="W96" s="880"/>
      <c r="X96" s="880"/>
      <c r="Y96" s="880"/>
      <c r="Z96" s="880"/>
      <c r="AA96" s="880"/>
      <c r="AB96" s="880"/>
      <c r="AC96" s="880"/>
      <c r="AD96" s="880"/>
      <c r="AE96" s="880"/>
      <c r="AF96" s="880"/>
      <c r="AG96" s="880"/>
      <c r="AH96" s="880"/>
      <c r="AI96" s="880"/>
      <c r="AJ96" s="330"/>
      <c r="AL96" s="331"/>
      <c r="AM96" s="143"/>
      <c r="AN96" s="332"/>
      <c r="AO96" s="332"/>
      <c r="AP96" s="332"/>
      <c r="AQ96" s="332"/>
      <c r="AR96" s="333"/>
      <c r="AT96" s="122"/>
    </row>
    <row r="97" spans="1:46" s="117" customFormat="1" ht="18" customHeight="1" thickBot="1">
      <c r="A97" s="338"/>
      <c r="B97" s="339"/>
      <c r="C97" s="340"/>
      <c r="D97" s="341" t="s">
        <v>91</v>
      </c>
      <c r="E97" s="342"/>
      <c r="F97" s="881"/>
      <c r="G97" s="881"/>
      <c r="H97" s="881"/>
      <c r="I97" s="881"/>
      <c r="J97" s="881"/>
      <c r="K97" s="881"/>
      <c r="L97" s="881"/>
      <c r="M97" s="881"/>
      <c r="N97" s="881"/>
      <c r="O97" s="881"/>
      <c r="P97" s="881"/>
      <c r="Q97" s="881"/>
      <c r="R97" s="881"/>
      <c r="S97" s="881"/>
      <c r="T97" s="881"/>
      <c r="U97" s="881"/>
      <c r="V97" s="881"/>
      <c r="W97" s="881"/>
      <c r="X97" s="881"/>
      <c r="Y97" s="881"/>
      <c r="Z97" s="881"/>
      <c r="AA97" s="881"/>
      <c r="AB97" s="881"/>
      <c r="AC97" s="881"/>
      <c r="AD97" s="881"/>
      <c r="AE97" s="881"/>
      <c r="AF97" s="881"/>
      <c r="AG97" s="881"/>
      <c r="AH97" s="881"/>
      <c r="AI97" s="881"/>
      <c r="AJ97" s="343" t="s">
        <v>293</v>
      </c>
      <c r="AL97" s="331"/>
      <c r="AM97" s="143"/>
      <c r="AN97" s="332"/>
      <c r="AO97" s="332"/>
      <c r="AP97" s="332"/>
      <c r="AQ97" s="332"/>
      <c r="AR97" s="333"/>
      <c r="AT97" s="122"/>
    </row>
    <row r="98" spans="1:46" s="117" customFormat="1" ht="18" customHeight="1" thickBot="1">
      <c r="A98" s="119" t="s">
        <v>492</v>
      </c>
      <c r="B98" s="344" t="s">
        <v>431</v>
      </c>
      <c r="C98" s="345"/>
      <c r="D98" s="345"/>
      <c r="E98" s="345"/>
      <c r="F98" s="345"/>
      <c r="G98" s="345"/>
      <c r="H98" s="344"/>
      <c r="I98" s="344"/>
      <c r="J98" s="344"/>
      <c r="K98" s="344"/>
      <c r="L98" s="346"/>
      <c r="M98" s="183"/>
      <c r="N98" s="347" t="s">
        <v>218</v>
      </c>
      <c r="O98" s="184"/>
      <c r="P98" s="807">
        <v>2</v>
      </c>
      <c r="Q98" s="807"/>
      <c r="R98" s="184" t="s">
        <v>11</v>
      </c>
      <c r="S98" s="807">
        <v>4</v>
      </c>
      <c r="T98" s="807"/>
      <c r="U98" s="184" t="s">
        <v>12</v>
      </c>
      <c r="V98" s="879" t="s">
        <v>13</v>
      </c>
      <c r="W98" s="879"/>
      <c r="X98" s="184" t="s">
        <v>60</v>
      </c>
      <c r="Y98" s="184"/>
      <c r="Z98" s="807">
        <v>3</v>
      </c>
      <c r="AA98" s="807"/>
      <c r="AB98" s="184" t="s">
        <v>11</v>
      </c>
      <c r="AC98" s="807">
        <v>3</v>
      </c>
      <c r="AD98" s="807"/>
      <c r="AE98" s="184" t="s">
        <v>12</v>
      </c>
      <c r="AF98" s="184" t="s">
        <v>216</v>
      </c>
      <c r="AG98" s="562">
        <f>IF(P98&gt;=1,(Z98*12+AC98)-(P98*12+S98)+1,"")</f>
        <v>12</v>
      </c>
      <c r="AH98" s="879" t="s">
        <v>217</v>
      </c>
      <c r="AI98" s="879"/>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125</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126</v>
      </c>
      <c r="B101" s="817" t="s">
        <v>522</v>
      </c>
      <c r="C101" s="817"/>
      <c r="D101" s="817"/>
      <c r="E101" s="817"/>
      <c r="F101" s="817"/>
      <c r="G101" s="817"/>
      <c r="H101" s="817"/>
      <c r="I101" s="817"/>
      <c r="J101" s="817"/>
      <c r="K101" s="817"/>
      <c r="L101" s="817"/>
      <c r="M101" s="817"/>
      <c r="N101" s="817"/>
      <c r="O101" s="817"/>
      <c r="P101" s="817"/>
      <c r="Q101" s="817"/>
      <c r="R101" s="817"/>
      <c r="S101" s="817"/>
      <c r="T101" s="817"/>
      <c r="U101" s="817"/>
      <c r="V101" s="817"/>
      <c r="W101" s="817"/>
      <c r="X101" s="817"/>
      <c r="Y101" s="817"/>
      <c r="Z101" s="817"/>
      <c r="AA101" s="817"/>
      <c r="AB101" s="817"/>
      <c r="AC101" s="817"/>
      <c r="AD101" s="817"/>
      <c r="AE101" s="817"/>
      <c r="AF101" s="817"/>
      <c r="AG101" s="817"/>
      <c r="AH101" s="817"/>
      <c r="AI101" s="817"/>
      <c r="AJ101" s="817"/>
    </row>
    <row r="102" spans="1:46" s="117" customFormat="1" ht="24" customHeight="1">
      <c r="A102" s="350" t="s">
        <v>126</v>
      </c>
      <c r="B102" s="817" t="s">
        <v>493</v>
      </c>
      <c r="C102" s="817"/>
      <c r="D102" s="817"/>
      <c r="E102" s="817"/>
      <c r="F102" s="817"/>
      <c r="G102" s="817"/>
      <c r="H102" s="817"/>
      <c r="I102" s="817"/>
      <c r="J102" s="817"/>
      <c r="K102" s="817"/>
      <c r="L102" s="817"/>
      <c r="M102" s="817"/>
      <c r="N102" s="817"/>
      <c r="O102" s="817"/>
      <c r="P102" s="817"/>
      <c r="Q102" s="817"/>
      <c r="R102" s="817"/>
      <c r="S102" s="817"/>
      <c r="T102" s="817"/>
      <c r="U102" s="817"/>
      <c r="V102" s="817"/>
      <c r="W102" s="817"/>
      <c r="X102" s="817"/>
      <c r="Y102" s="817"/>
      <c r="Z102" s="817"/>
      <c r="AA102" s="817"/>
      <c r="AB102" s="817"/>
      <c r="AC102" s="817"/>
      <c r="AD102" s="817"/>
      <c r="AE102" s="817"/>
      <c r="AF102" s="817"/>
      <c r="AG102" s="817"/>
      <c r="AH102" s="817"/>
      <c r="AI102" s="817"/>
      <c r="AJ102" s="817"/>
    </row>
    <row r="103" spans="1:46" s="117" customFormat="1" ht="27" customHeight="1">
      <c r="A103" s="351" t="s">
        <v>126</v>
      </c>
      <c r="B103" s="813" t="s">
        <v>523</v>
      </c>
      <c r="C103" s="813"/>
      <c r="D103" s="813"/>
      <c r="E103" s="813"/>
      <c r="F103" s="813"/>
      <c r="G103" s="813"/>
      <c r="H103" s="813"/>
      <c r="I103" s="813"/>
      <c r="J103" s="813"/>
      <c r="K103" s="813"/>
      <c r="L103" s="813"/>
      <c r="M103" s="813"/>
      <c r="N103" s="813"/>
      <c r="O103" s="813"/>
      <c r="P103" s="813"/>
      <c r="Q103" s="813"/>
      <c r="R103" s="813"/>
      <c r="S103" s="813"/>
      <c r="T103" s="813"/>
      <c r="U103" s="813"/>
      <c r="V103" s="813"/>
      <c r="W103" s="813"/>
      <c r="X103" s="813"/>
      <c r="Y103" s="813"/>
      <c r="Z103" s="813"/>
      <c r="AA103" s="813"/>
      <c r="AB103" s="813"/>
      <c r="AC103" s="813"/>
      <c r="AD103" s="813"/>
      <c r="AE103" s="813"/>
      <c r="AF103" s="813"/>
      <c r="AG103" s="813"/>
      <c r="AH103" s="813"/>
      <c r="AI103" s="813"/>
      <c r="AJ103" s="813"/>
    </row>
    <row r="104" spans="1:46" s="117" customFormat="1" ht="40.15" customHeight="1">
      <c r="A104" s="193" t="s">
        <v>126</v>
      </c>
      <c r="B104" s="841" t="s">
        <v>524</v>
      </c>
      <c r="C104" s="841"/>
      <c r="D104" s="841"/>
      <c r="E104" s="841"/>
      <c r="F104" s="841"/>
      <c r="G104" s="841"/>
      <c r="H104" s="841"/>
      <c r="I104" s="841"/>
      <c r="J104" s="841"/>
      <c r="K104" s="841"/>
      <c r="L104" s="841"/>
      <c r="M104" s="841"/>
      <c r="N104" s="841"/>
      <c r="O104" s="841"/>
      <c r="P104" s="841"/>
      <c r="Q104" s="841"/>
      <c r="R104" s="841"/>
      <c r="S104" s="841"/>
      <c r="T104" s="841"/>
      <c r="U104" s="841"/>
      <c r="V104" s="841"/>
      <c r="W104" s="841"/>
      <c r="X104" s="841"/>
      <c r="Y104" s="841"/>
      <c r="Z104" s="841"/>
      <c r="AA104" s="841"/>
      <c r="AB104" s="841"/>
      <c r="AC104" s="841"/>
      <c r="AD104" s="841"/>
      <c r="AE104" s="841"/>
      <c r="AF104" s="841"/>
      <c r="AG104" s="841"/>
      <c r="AH104" s="841"/>
      <c r="AI104" s="841"/>
      <c r="AJ104" s="841"/>
    </row>
    <row r="105" spans="1:46" s="117" customFormat="1" ht="36" customHeight="1">
      <c r="A105" s="351" t="s">
        <v>175</v>
      </c>
      <c r="B105" s="912" t="s">
        <v>494</v>
      </c>
      <c r="C105" s="912"/>
      <c r="D105" s="912"/>
      <c r="E105" s="912"/>
      <c r="F105" s="912"/>
      <c r="G105" s="912"/>
      <c r="H105" s="912"/>
      <c r="I105" s="912"/>
      <c r="J105" s="912"/>
      <c r="K105" s="912"/>
      <c r="L105" s="912"/>
      <c r="M105" s="912"/>
      <c r="N105" s="912"/>
      <c r="O105" s="912"/>
      <c r="P105" s="912"/>
      <c r="Q105" s="912"/>
      <c r="R105" s="912"/>
      <c r="S105" s="912"/>
      <c r="T105" s="912"/>
      <c r="U105" s="912"/>
      <c r="V105" s="912"/>
      <c r="W105" s="912"/>
      <c r="X105" s="912"/>
      <c r="Y105" s="912"/>
      <c r="Z105" s="912"/>
      <c r="AA105" s="912"/>
      <c r="AB105" s="912"/>
      <c r="AC105" s="912"/>
      <c r="AD105" s="912"/>
      <c r="AE105" s="912"/>
      <c r="AF105" s="912"/>
      <c r="AG105" s="912"/>
      <c r="AH105" s="912"/>
      <c r="AI105" s="912"/>
      <c r="AJ105" s="912"/>
    </row>
    <row r="106" spans="1:46" s="117" customFormat="1" ht="27" customHeight="1">
      <c r="A106" s="351" t="s">
        <v>126</v>
      </c>
      <c r="B106" s="912" t="s">
        <v>495</v>
      </c>
      <c r="C106" s="912"/>
      <c r="D106" s="912"/>
      <c r="E106" s="912"/>
      <c r="F106" s="912"/>
      <c r="G106" s="912"/>
      <c r="H106" s="912"/>
      <c r="I106" s="912"/>
      <c r="J106" s="912"/>
      <c r="K106" s="912"/>
      <c r="L106" s="912"/>
      <c r="M106" s="912"/>
      <c r="N106" s="912"/>
      <c r="O106" s="912"/>
      <c r="P106" s="912"/>
      <c r="Q106" s="912"/>
      <c r="R106" s="912"/>
      <c r="S106" s="912"/>
      <c r="T106" s="912"/>
      <c r="U106" s="912"/>
      <c r="V106" s="912"/>
      <c r="W106" s="912"/>
      <c r="X106" s="912"/>
      <c r="Y106" s="912"/>
      <c r="Z106" s="912"/>
      <c r="AA106" s="912"/>
      <c r="AB106" s="912"/>
      <c r="AC106" s="912"/>
      <c r="AD106" s="912"/>
      <c r="AE106" s="912"/>
      <c r="AF106" s="912"/>
      <c r="AG106" s="912"/>
      <c r="AH106" s="912"/>
      <c r="AI106" s="912"/>
      <c r="AJ106" s="912"/>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525</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448</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258</v>
      </c>
      <c r="AG110" s="358"/>
      <c r="AH110" s="359" t="s">
        <v>174</v>
      </c>
      <c r="AI110" s="358"/>
      <c r="AJ110" s="360"/>
      <c r="AK110" s="5"/>
    </row>
    <row r="111" spans="1:46" s="117" customFormat="1" ht="26.25" customHeight="1">
      <c r="A111" s="765" t="s">
        <v>77</v>
      </c>
      <c r="B111" s="766"/>
      <c r="C111" s="766"/>
      <c r="D111" s="767"/>
      <c r="E111" s="361"/>
      <c r="F111" s="362" t="s">
        <v>75</v>
      </c>
      <c r="G111" s="210"/>
      <c r="H111" s="210"/>
      <c r="I111" s="363"/>
      <c r="J111" s="362" t="s">
        <v>127</v>
      </c>
      <c r="K111" s="210"/>
      <c r="L111" s="210"/>
      <c r="M111" s="210"/>
      <c r="N111" s="210"/>
      <c r="O111" s="363"/>
      <c r="P111" s="362" t="s">
        <v>128</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17" t="s">
        <v>74</v>
      </c>
      <c r="B112" s="918"/>
      <c r="C112" s="918"/>
      <c r="D112" s="918"/>
      <c r="E112" s="366" t="s">
        <v>340</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824"/>
      <c r="B113" s="825"/>
      <c r="C113" s="825"/>
      <c r="D113" s="825"/>
      <c r="E113" s="371"/>
      <c r="F113" s="369" t="s">
        <v>78</v>
      </c>
      <c r="G113" s="202"/>
      <c r="H113" s="202"/>
      <c r="I113" s="202"/>
      <c r="J113" s="202"/>
      <c r="K113" s="372"/>
      <c r="L113" s="369" t="s">
        <v>222</v>
      </c>
      <c r="M113" s="202"/>
      <c r="N113" s="202"/>
      <c r="O113" s="369"/>
      <c r="P113" s="369"/>
      <c r="Q113" s="373"/>
      <c r="R113" s="374"/>
      <c r="S113" s="369" t="s">
        <v>71</v>
      </c>
      <c r="T113" s="369"/>
      <c r="U113" s="369" t="s">
        <v>72</v>
      </c>
      <c r="V113" s="947"/>
      <c r="W113" s="947"/>
      <c r="X113" s="947"/>
      <c r="Y113" s="947"/>
      <c r="Z113" s="947"/>
      <c r="AA113" s="947"/>
      <c r="AB113" s="947"/>
      <c r="AC113" s="947"/>
      <c r="AD113" s="947"/>
      <c r="AE113" s="947"/>
      <c r="AF113" s="947"/>
      <c r="AG113" s="947"/>
      <c r="AH113" s="947"/>
      <c r="AI113" s="947"/>
      <c r="AJ113" s="375" t="s">
        <v>73</v>
      </c>
      <c r="AK113" s="5"/>
    </row>
    <row r="114" spans="1:37" s="117" customFormat="1" ht="18" customHeight="1" thickBot="1">
      <c r="A114" s="824"/>
      <c r="B114" s="825"/>
      <c r="C114" s="825"/>
      <c r="D114" s="825"/>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824"/>
      <c r="B115" s="825"/>
      <c r="C115" s="825"/>
      <c r="D115" s="825"/>
      <c r="E115" s="882" t="s">
        <v>449</v>
      </c>
      <c r="F115" s="883"/>
      <c r="G115" s="883"/>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4"/>
      <c r="AK115" s="5"/>
    </row>
    <row r="116" spans="1:37" s="117" customFormat="1" ht="12">
      <c r="A116" s="824"/>
      <c r="B116" s="825"/>
      <c r="C116" s="825"/>
      <c r="D116" s="825"/>
      <c r="E116" s="379" t="s">
        <v>342</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824"/>
      <c r="B117" s="825"/>
      <c r="C117" s="825"/>
      <c r="D117" s="825"/>
      <c r="E117" s="379" t="s">
        <v>341</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826"/>
      <c r="B118" s="827"/>
      <c r="C118" s="827"/>
      <c r="D118" s="827"/>
      <c r="E118" s="382" t="s">
        <v>225</v>
      </c>
      <c r="F118" s="209"/>
      <c r="G118" s="209"/>
      <c r="H118" s="209"/>
      <c r="I118" s="209"/>
      <c r="J118" s="209"/>
      <c r="K118" s="209"/>
      <c r="L118" s="901" t="s">
        <v>350</v>
      </c>
      <c r="M118" s="902"/>
      <c r="N118" s="902"/>
      <c r="O118" s="930">
        <v>30</v>
      </c>
      <c r="P118" s="930"/>
      <c r="Q118" s="383" t="s">
        <v>5</v>
      </c>
      <c r="R118" s="930">
        <v>4</v>
      </c>
      <c r="S118" s="930"/>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450</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258</v>
      </c>
      <c r="AG121" s="394"/>
      <c r="AH121" s="395" t="s">
        <v>174</v>
      </c>
      <c r="AI121" s="394"/>
      <c r="AJ121" s="394"/>
      <c r="AK121" s="5"/>
    </row>
    <row r="122" spans="1:37" s="117" customFormat="1" ht="75" customHeight="1" thickBot="1">
      <c r="A122" s="765" t="s">
        <v>453</v>
      </c>
      <c r="B122" s="766"/>
      <c r="C122" s="766"/>
      <c r="D122" s="898"/>
      <c r="E122" s="964" t="s">
        <v>454</v>
      </c>
      <c r="F122" s="965"/>
      <c r="G122" s="965"/>
      <c r="H122" s="965"/>
      <c r="I122" s="965"/>
      <c r="J122" s="965"/>
      <c r="K122" s="965"/>
      <c r="L122" s="965"/>
      <c r="M122" s="965"/>
      <c r="N122" s="965"/>
      <c r="O122" s="965"/>
      <c r="P122" s="965"/>
      <c r="Q122" s="965"/>
      <c r="R122" s="965"/>
      <c r="S122" s="965"/>
      <c r="T122" s="965"/>
      <c r="U122" s="965"/>
      <c r="V122" s="965"/>
      <c r="W122" s="965"/>
      <c r="X122" s="965"/>
      <c r="Y122" s="965"/>
      <c r="Z122" s="965"/>
      <c r="AA122" s="965"/>
      <c r="AB122" s="965"/>
      <c r="AC122" s="965"/>
      <c r="AD122" s="965"/>
      <c r="AE122" s="965"/>
      <c r="AF122" s="965"/>
      <c r="AG122" s="965"/>
      <c r="AH122" s="965"/>
      <c r="AI122" s="965"/>
      <c r="AJ122" s="966"/>
      <c r="AK122" s="5"/>
    </row>
    <row r="123" spans="1:37" s="117" customFormat="1" ht="18" customHeight="1" thickBot="1">
      <c r="A123" s="917" t="s">
        <v>190</v>
      </c>
      <c r="B123" s="918"/>
      <c r="C123" s="918"/>
      <c r="D123" s="922"/>
      <c r="E123" s="396"/>
      <c r="F123" s="367" t="s">
        <v>451</v>
      </c>
      <c r="G123" s="368"/>
      <c r="H123" s="368"/>
      <c r="I123" s="368"/>
      <c r="J123" s="368"/>
      <c r="K123" s="368"/>
      <c r="L123" s="368"/>
      <c r="M123" s="368"/>
      <c r="P123" s="396"/>
      <c r="Q123" s="367" t="s">
        <v>452</v>
      </c>
      <c r="R123" s="368"/>
      <c r="S123" s="368"/>
      <c r="T123" s="368"/>
      <c r="U123" s="368"/>
      <c r="V123" s="368"/>
      <c r="X123" s="396"/>
      <c r="Y123" s="367" t="s">
        <v>221</v>
      </c>
      <c r="Z123" s="368"/>
      <c r="AA123" s="368"/>
      <c r="AB123" s="368"/>
      <c r="AC123" s="368"/>
      <c r="AD123" s="368"/>
      <c r="AE123" s="368"/>
      <c r="AF123" s="368"/>
      <c r="AG123" s="368"/>
      <c r="AH123" s="368"/>
      <c r="AI123" s="368"/>
      <c r="AJ123" s="370"/>
      <c r="AK123" s="5"/>
    </row>
    <row r="124" spans="1:37" s="117" customFormat="1" ht="14.25" customHeight="1" thickBot="1">
      <c r="A124" s="826"/>
      <c r="B124" s="827"/>
      <c r="C124" s="827"/>
      <c r="D124" s="923"/>
      <c r="E124" s="362" t="s">
        <v>239</v>
      </c>
      <c r="F124" s="362"/>
      <c r="G124" s="210"/>
      <c r="H124" s="210"/>
      <c r="I124" s="210"/>
      <c r="J124" s="210"/>
      <c r="K124" s="210"/>
      <c r="L124" s="210"/>
      <c r="M124" s="210"/>
      <c r="N124" s="210"/>
      <c r="O124" s="362"/>
      <c r="P124" s="927"/>
      <c r="Q124" s="928"/>
      <c r="R124" s="928"/>
      <c r="S124" s="928"/>
      <c r="T124" s="928"/>
      <c r="U124" s="928"/>
      <c r="V124" s="928"/>
      <c r="W124" s="928"/>
      <c r="X124" s="928"/>
      <c r="Y124" s="928"/>
      <c r="Z124" s="928"/>
      <c r="AA124" s="928"/>
      <c r="AB124" s="928"/>
      <c r="AC124" s="928"/>
      <c r="AD124" s="928"/>
      <c r="AE124" s="928"/>
      <c r="AF124" s="928"/>
      <c r="AG124" s="928"/>
      <c r="AH124" s="928"/>
      <c r="AI124" s="928"/>
      <c r="AJ124" s="929"/>
      <c r="AK124" s="5"/>
    </row>
    <row r="125" spans="1:37" s="117" customFormat="1" ht="26.25" customHeight="1">
      <c r="A125" s="765" t="s">
        <v>77</v>
      </c>
      <c r="B125" s="766"/>
      <c r="C125" s="766"/>
      <c r="D125" s="767"/>
      <c r="E125" s="397"/>
      <c r="F125" s="362" t="s">
        <v>75</v>
      </c>
      <c r="G125" s="210"/>
      <c r="H125" s="210"/>
      <c r="I125" s="397"/>
      <c r="J125" s="362" t="s">
        <v>127</v>
      </c>
      <c r="K125" s="210"/>
      <c r="L125" s="210"/>
      <c r="M125" s="210"/>
      <c r="N125" s="210"/>
      <c r="O125" s="398"/>
      <c r="P125" s="362" t="s">
        <v>128</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17" t="s">
        <v>74</v>
      </c>
      <c r="B126" s="918"/>
      <c r="C126" s="918"/>
      <c r="D126" s="918"/>
      <c r="E126" s="366" t="s">
        <v>313</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824"/>
      <c r="B127" s="825"/>
      <c r="C127" s="825"/>
      <c r="D127" s="825"/>
      <c r="E127" s="400"/>
      <c r="F127" s="369" t="s">
        <v>78</v>
      </c>
      <c r="G127" s="202"/>
      <c r="H127" s="202"/>
      <c r="I127" s="202"/>
      <c r="J127" s="202"/>
      <c r="K127" s="401"/>
      <c r="L127" s="369" t="s">
        <v>223</v>
      </c>
      <c r="M127" s="202"/>
      <c r="N127" s="202"/>
      <c r="O127" s="369"/>
      <c r="P127" s="369"/>
      <c r="Q127" s="373"/>
      <c r="R127" s="334"/>
      <c r="S127" s="369" t="s">
        <v>71</v>
      </c>
      <c r="T127" s="369"/>
      <c r="U127" s="369" t="s">
        <v>72</v>
      </c>
      <c r="V127" s="903"/>
      <c r="W127" s="903"/>
      <c r="X127" s="903"/>
      <c r="Y127" s="903"/>
      <c r="Z127" s="903"/>
      <c r="AA127" s="903"/>
      <c r="AB127" s="903"/>
      <c r="AC127" s="903"/>
      <c r="AD127" s="903"/>
      <c r="AE127" s="903"/>
      <c r="AF127" s="903"/>
      <c r="AG127" s="903"/>
      <c r="AH127" s="903"/>
      <c r="AI127" s="903"/>
      <c r="AJ127" s="375" t="s">
        <v>73</v>
      </c>
      <c r="AK127" s="5"/>
    </row>
    <row r="128" spans="1:37" s="117" customFormat="1" ht="15.75" customHeight="1" thickBot="1">
      <c r="A128" s="824"/>
      <c r="B128" s="825"/>
      <c r="C128" s="825"/>
      <c r="D128" s="825"/>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824"/>
      <c r="B129" s="825"/>
      <c r="C129" s="825"/>
      <c r="D129" s="825"/>
      <c r="E129" s="924" t="s">
        <v>455</v>
      </c>
      <c r="F129" s="925"/>
      <c r="G129" s="925"/>
      <c r="H129" s="925"/>
      <c r="I129" s="925"/>
      <c r="J129" s="925"/>
      <c r="K129" s="925"/>
      <c r="L129" s="925"/>
      <c r="M129" s="925"/>
      <c r="N129" s="925"/>
      <c r="O129" s="925"/>
      <c r="P129" s="925"/>
      <c r="Q129" s="925"/>
      <c r="R129" s="925"/>
      <c r="S129" s="925"/>
      <c r="T129" s="925"/>
      <c r="U129" s="925"/>
      <c r="V129" s="925"/>
      <c r="W129" s="925"/>
      <c r="X129" s="925"/>
      <c r="Y129" s="925"/>
      <c r="Z129" s="925"/>
      <c r="AA129" s="925"/>
      <c r="AB129" s="925"/>
      <c r="AC129" s="925"/>
      <c r="AD129" s="925"/>
      <c r="AE129" s="925"/>
      <c r="AF129" s="925"/>
      <c r="AG129" s="925"/>
      <c r="AH129" s="925"/>
      <c r="AI129" s="925"/>
      <c r="AJ129" s="926"/>
      <c r="AK129" s="5"/>
    </row>
    <row r="130" spans="1:38" s="117" customFormat="1" ht="12">
      <c r="A130" s="824"/>
      <c r="B130" s="825"/>
      <c r="C130" s="825"/>
      <c r="D130" s="825"/>
      <c r="E130" s="379" t="s">
        <v>342</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226</v>
      </c>
      <c r="AF130" s="377"/>
      <c r="AG130" s="377"/>
      <c r="AH130" s="377"/>
      <c r="AI130" s="377"/>
      <c r="AJ130" s="380"/>
      <c r="AK130" s="5"/>
    </row>
    <row r="131" spans="1:38" s="117" customFormat="1" ht="12">
      <c r="A131" s="824"/>
      <c r="B131" s="825"/>
      <c r="C131" s="825"/>
      <c r="D131" s="825"/>
      <c r="E131" s="379" t="s">
        <v>314</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824"/>
      <c r="B132" s="825"/>
      <c r="C132" s="825"/>
      <c r="D132" s="825"/>
      <c r="E132" s="379" t="s">
        <v>432</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826"/>
      <c r="B133" s="827"/>
      <c r="C133" s="827"/>
      <c r="D133" s="827"/>
      <c r="E133" s="382" t="s">
        <v>225</v>
      </c>
      <c r="F133" s="209"/>
      <c r="G133" s="209"/>
      <c r="H133" s="209"/>
      <c r="I133" s="209"/>
      <c r="J133" s="209"/>
      <c r="K133" s="403"/>
      <c r="L133" s="901" t="s">
        <v>60</v>
      </c>
      <c r="M133" s="902"/>
      <c r="N133" s="913" t="s">
        <v>236</v>
      </c>
      <c r="O133" s="913"/>
      <c r="P133" s="383" t="s">
        <v>5</v>
      </c>
      <c r="Q133" s="913">
        <v>10</v>
      </c>
      <c r="R133" s="913"/>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456</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526</v>
      </c>
    </row>
    <row r="137" spans="1:38" s="117" customFormat="1" ht="70.5" customHeight="1" thickBot="1">
      <c r="A137" s="765" t="s">
        <v>261</v>
      </c>
      <c r="B137" s="766"/>
      <c r="C137" s="766"/>
      <c r="D137" s="898"/>
      <c r="E137" s="914"/>
      <c r="F137" s="915"/>
      <c r="G137" s="915"/>
      <c r="H137" s="915"/>
      <c r="I137" s="915"/>
      <c r="J137" s="915"/>
      <c r="K137" s="915"/>
      <c r="L137" s="915"/>
      <c r="M137" s="915"/>
      <c r="N137" s="915"/>
      <c r="O137" s="915"/>
      <c r="P137" s="915"/>
      <c r="Q137" s="915"/>
      <c r="R137" s="915"/>
      <c r="S137" s="915"/>
      <c r="T137" s="915"/>
      <c r="U137" s="915"/>
      <c r="V137" s="915"/>
      <c r="W137" s="915"/>
      <c r="X137" s="915"/>
      <c r="Y137" s="915"/>
      <c r="Z137" s="915"/>
      <c r="AA137" s="915"/>
      <c r="AB137" s="915"/>
      <c r="AC137" s="915"/>
      <c r="AD137" s="915"/>
      <c r="AE137" s="915"/>
      <c r="AF137" s="915"/>
      <c r="AG137" s="915"/>
      <c r="AH137" s="915"/>
      <c r="AI137" s="915"/>
      <c r="AJ137" s="916"/>
    </row>
    <row r="138" spans="1:38" s="117" customFormat="1" ht="70.5" customHeight="1" thickBot="1">
      <c r="A138" s="765" t="s">
        <v>343</v>
      </c>
      <c r="B138" s="766"/>
      <c r="C138" s="766"/>
      <c r="D138" s="898"/>
      <c r="E138" s="914"/>
      <c r="F138" s="915"/>
      <c r="G138" s="915"/>
      <c r="H138" s="915"/>
      <c r="I138" s="915"/>
      <c r="J138" s="915"/>
      <c r="K138" s="915"/>
      <c r="L138" s="915"/>
      <c r="M138" s="915"/>
      <c r="N138" s="915"/>
      <c r="O138" s="915"/>
      <c r="P138" s="915"/>
      <c r="Q138" s="915"/>
      <c r="R138" s="915"/>
      <c r="S138" s="915"/>
      <c r="T138" s="915"/>
      <c r="U138" s="915"/>
      <c r="V138" s="915"/>
      <c r="W138" s="915"/>
      <c r="X138" s="915"/>
      <c r="Y138" s="915"/>
      <c r="Z138" s="915"/>
      <c r="AA138" s="915"/>
      <c r="AB138" s="915"/>
      <c r="AC138" s="915"/>
      <c r="AD138" s="915"/>
      <c r="AE138" s="915"/>
      <c r="AF138" s="915"/>
      <c r="AG138" s="915"/>
      <c r="AH138" s="915"/>
      <c r="AI138" s="915"/>
      <c r="AJ138" s="916"/>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318</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258</v>
      </c>
      <c r="AG144" s="358"/>
      <c r="AH144" s="359" t="s">
        <v>174</v>
      </c>
      <c r="AI144" s="358"/>
      <c r="AJ144" s="360"/>
      <c r="AK144" s="5"/>
      <c r="AL144" s="211"/>
    </row>
    <row r="145" spans="1:38" s="117" customFormat="1" ht="17.25" customHeight="1">
      <c r="A145" s="211" t="s">
        <v>344</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345</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315</v>
      </c>
      <c r="C148" s="318" t="s">
        <v>457</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316</v>
      </c>
      <c r="C149" s="426" t="s">
        <v>324</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317</v>
      </c>
      <c r="C150" s="356" t="s">
        <v>458</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346</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9"/>
      <c r="B153" s="443" t="s">
        <v>87</v>
      </c>
      <c r="C153" s="919" t="s">
        <v>459</v>
      </c>
      <c r="D153" s="920"/>
      <c r="E153" s="920"/>
      <c r="F153" s="920"/>
      <c r="G153" s="920"/>
      <c r="H153" s="920"/>
      <c r="I153" s="920"/>
      <c r="J153" s="920"/>
      <c r="K153" s="920"/>
      <c r="L153" s="920"/>
      <c r="M153" s="920"/>
      <c r="N153" s="920"/>
      <c r="O153" s="920"/>
      <c r="P153" s="920"/>
      <c r="Q153" s="920"/>
      <c r="R153" s="920"/>
      <c r="S153" s="920"/>
      <c r="T153" s="920"/>
      <c r="U153" s="920"/>
      <c r="V153" s="920"/>
      <c r="W153" s="920"/>
      <c r="X153" s="920"/>
      <c r="Y153" s="920"/>
      <c r="Z153" s="920"/>
      <c r="AA153" s="920"/>
      <c r="AB153" s="920"/>
      <c r="AC153" s="920"/>
      <c r="AD153" s="920"/>
      <c r="AE153" s="920"/>
      <c r="AF153" s="920"/>
      <c r="AG153" s="920"/>
      <c r="AH153" s="920"/>
      <c r="AI153" s="920"/>
      <c r="AJ153" s="921"/>
      <c r="AK153" s="5"/>
      <c r="AL153" s="444"/>
    </row>
    <row r="154" spans="1:38" s="117" customFormat="1" ht="15" customHeight="1">
      <c r="A154" s="910"/>
      <c r="B154" s="746"/>
      <c r="C154" s="748" t="s">
        <v>319</v>
      </c>
      <c r="D154" s="749"/>
      <c r="E154" s="749"/>
      <c r="F154" s="749"/>
      <c r="G154" s="749"/>
      <c r="H154" s="749"/>
      <c r="I154" s="749"/>
      <c r="J154" s="750"/>
      <c r="K154" s="751"/>
      <c r="L154" s="752" t="s">
        <v>320</v>
      </c>
      <c r="M154" s="907" t="s">
        <v>460</v>
      </c>
      <c r="N154" s="825"/>
      <c r="O154" s="825"/>
      <c r="P154" s="825"/>
      <c r="Q154" s="825"/>
      <c r="R154" s="825"/>
      <c r="S154" s="825"/>
      <c r="T154" s="825"/>
      <c r="U154" s="825"/>
      <c r="V154" s="825"/>
      <c r="W154" s="825"/>
      <c r="X154" s="825"/>
      <c r="Y154" s="825"/>
      <c r="Z154" s="825"/>
      <c r="AA154" s="825"/>
      <c r="AB154" s="825"/>
      <c r="AC154" s="825"/>
      <c r="AD154" s="825"/>
      <c r="AE154" s="825"/>
      <c r="AF154" s="825"/>
      <c r="AG154" s="825"/>
      <c r="AH154" s="825"/>
      <c r="AI154" s="825"/>
      <c r="AJ154" s="908"/>
      <c r="AK154" s="445"/>
      <c r="AL154" s="446"/>
    </row>
    <row r="155" spans="1:38" s="117" customFormat="1" ht="15" customHeight="1" thickBot="1">
      <c r="A155" s="910"/>
      <c r="B155" s="747"/>
      <c r="C155" s="748"/>
      <c r="D155" s="749"/>
      <c r="E155" s="749"/>
      <c r="F155" s="749"/>
      <c r="G155" s="749"/>
      <c r="H155" s="749"/>
      <c r="I155" s="749"/>
      <c r="J155" s="750"/>
      <c r="K155" s="751"/>
      <c r="L155" s="752"/>
      <c r="M155" s="907"/>
      <c r="N155" s="825"/>
      <c r="O155" s="825"/>
      <c r="P155" s="825"/>
      <c r="Q155" s="825"/>
      <c r="R155" s="825"/>
      <c r="S155" s="825"/>
      <c r="T155" s="825"/>
      <c r="U155" s="825"/>
      <c r="V155" s="825"/>
      <c r="W155" s="825"/>
      <c r="X155" s="825"/>
      <c r="Y155" s="825"/>
      <c r="Z155" s="825"/>
      <c r="AA155" s="825"/>
      <c r="AB155" s="825"/>
      <c r="AC155" s="825"/>
      <c r="AD155" s="825"/>
      <c r="AE155" s="825"/>
      <c r="AF155" s="825"/>
      <c r="AG155" s="825"/>
      <c r="AH155" s="825"/>
      <c r="AI155" s="825"/>
      <c r="AJ155" s="908"/>
      <c r="AK155" s="445"/>
      <c r="AL155" s="446"/>
    </row>
    <row r="156" spans="1:38" s="117" customFormat="1" ht="75" customHeight="1" thickBot="1">
      <c r="A156" s="910"/>
      <c r="B156" s="747"/>
      <c r="C156" s="748"/>
      <c r="D156" s="749"/>
      <c r="E156" s="749"/>
      <c r="F156" s="749"/>
      <c r="G156" s="749"/>
      <c r="H156" s="749"/>
      <c r="I156" s="749"/>
      <c r="J156" s="750"/>
      <c r="K156" s="447"/>
      <c r="L156" s="753"/>
      <c r="M156" s="931"/>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3"/>
      <c r="AK156" s="5"/>
      <c r="AL156" s="446"/>
    </row>
    <row r="157" spans="1:38" s="117" customFormat="1" ht="17.25" customHeight="1" thickBot="1">
      <c r="A157" s="910"/>
      <c r="B157" s="747"/>
      <c r="C157" s="748"/>
      <c r="D157" s="749"/>
      <c r="E157" s="749"/>
      <c r="F157" s="749"/>
      <c r="G157" s="749"/>
      <c r="H157" s="749"/>
      <c r="I157" s="749"/>
      <c r="J157" s="750"/>
      <c r="K157" s="448"/>
      <c r="L157" s="752" t="s">
        <v>321</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11"/>
      <c r="B158" s="747"/>
      <c r="C158" s="748"/>
      <c r="D158" s="749"/>
      <c r="E158" s="749"/>
      <c r="F158" s="749"/>
      <c r="G158" s="749"/>
      <c r="H158" s="749"/>
      <c r="I158" s="749"/>
      <c r="J158" s="750"/>
      <c r="K158" s="450"/>
      <c r="L158" s="934"/>
      <c r="M158" s="935" t="s">
        <v>461</v>
      </c>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937"/>
      <c r="AK158" s="5"/>
      <c r="AL158" s="354"/>
    </row>
    <row r="159" spans="1:38" s="117" customFormat="1" ht="18" customHeight="1">
      <c r="A159" s="451"/>
      <c r="B159" s="452" t="s">
        <v>325</v>
      </c>
      <c r="C159" s="453" t="s">
        <v>463</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347</v>
      </c>
      <c r="B161" s="457"/>
      <c r="C161" s="457"/>
      <c r="D161" s="457"/>
      <c r="E161" s="457"/>
      <c r="F161" s="457"/>
      <c r="G161" s="457"/>
      <c r="H161" s="457"/>
      <c r="I161" s="457"/>
      <c r="J161" s="457"/>
      <c r="K161" s="457"/>
      <c r="L161" s="457"/>
      <c r="M161" s="457"/>
      <c r="N161" s="457"/>
      <c r="O161" s="457"/>
      <c r="P161" s="457"/>
      <c r="Q161" s="457"/>
      <c r="R161" s="457"/>
      <c r="S161" s="457"/>
      <c r="T161" s="457"/>
      <c r="U161" s="412" t="s">
        <v>119</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9"/>
      <c r="B162" s="459" t="s">
        <v>315</v>
      </c>
      <c r="C162" s="982" t="s">
        <v>462</v>
      </c>
      <c r="D162" s="983"/>
      <c r="E162" s="983"/>
      <c r="F162" s="983"/>
      <c r="G162" s="983"/>
      <c r="H162" s="983"/>
      <c r="I162" s="983"/>
      <c r="J162" s="983"/>
      <c r="K162" s="983"/>
      <c r="L162" s="983"/>
      <c r="M162" s="983"/>
      <c r="N162" s="983"/>
      <c r="O162" s="983"/>
      <c r="P162" s="983"/>
      <c r="Q162" s="983"/>
      <c r="R162" s="983"/>
      <c r="S162" s="983"/>
      <c r="T162" s="983"/>
      <c r="U162" s="984"/>
      <c r="V162" s="984"/>
      <c r="W162" s="984"/>
      <c r="X162" s="984"/>
      <c r="Y162" s="984"/>
      <c r="Z162" s="984"/>
      <c r="AA162" s="984"/>
      <c r="AB162" s="984"/>
      <c r="AC162" s="984"/>
      <c r="AD162" s="984"/>
      <c r="AE162" s="984"/>
      <c r="AF162" s="984"/>
      <c r="AG162" s="984"/>
      <c r="AH162" s="984"/>
      <c r="AI162" s="984"/>
      <c r="AJ162" s="985"/>
      <c r="AK162" s="110"/>
      <c r="AL162" s="354"/>
    </row>
    <row r="163" spans="1:46" s="117" customFormat="1" ht="27" customHeight="1">
      <c r="A163" s="910"/>
      <c r="B163" s="1023"/>
      <c r="C163" s="967" t="s">
        <v>326</v>
      </c>
      <c r="D163" s="968"/>
      <c r="E163" s="968"/>
      <c r="F163" s="968"/>
      <c r="G163" s="968"/>
      <c r="H163" s="968"/>
      <c r="I163" s="968"/>
      <c r="J163" s="969"/>
      <c r="K163" s="460"/>
      <c r="L163" s="461" t="s">
        <v>121</v>
      </c>
      <c r="M163" s="759" t="s">
        <v>88</v>
      </c>
      <c r="N163" s="760"/>
      <c r="O163" s="760"/>
      <c r="P163" s="760"/>
      <c r="Q163" s="760"/>
      <c r="R163" s="760"/>
      <c r="S163" s="760"/>
      <c r="T163" s="760"/>
      <c r="U163" s="760"/>
      <c r="V163" s="760"/>
      <c r="W163" s="760"/>
      <c r="X163" s="760"/>
      <c r="Y163" s="760"/>
      <c r="Z163" s="760"/>
      <c r="AA163" s="760"/>
      <c r="AB163" s="760"/>
      <c r="AC163" s="760"/>
      <c r="AD163" s="760"/>
      <c r="AE163" s="760"/>
      <c r="AF163" s="760"/>
      <c r="AG163" s="760"/>
      <c r="AH163" s="760"/>
      <c r="AI163" s="760"/>
      <c r="AJ163" s="761"/>
      <c r="AK163" s="110"/>
      <c r="AL163" s="424"/>
    </row>
    <row r="164" spans="1:46" s="117" customFormat="1" ht="40.5" customHeight="1">
      <c r="A164" s="910"/>
      <c r="B164" s="747"/>
      <c r="C164" s="748"/>
      <c r="D164" s="749"/>
      <c r="E164" s="749"/>
      <c r="F164" s="749"/>
      <c r="G164" s="749"/>
      <c r="H164" s="749"/>
      <c r="I164" s="749"/>
      <c r="J164" s="750"/>
      <c r="K164" s="462"/>
      <c r="L164" s="463" t="s">
        <v>323</v>
      </c>
      <c r="M164" s="973" t="s">
        <v>84</v>
      </c>
      <c r="N164" s="948"/>
      <c r="O164" s="948"/>
      <c r="P164" s="948"/>
      <c r="Q164" s="948"/>
      <c r="R164" s="948"/>
      <c r="S164" s="948"/>
      <c r="T164" s="948"/>
      <c r="U164" s="948"/>
      <c r="V164" s="948"/>
      <c r="W164" s="948"/>
      <c r="X164" s="948"/>
      <c r="Y164" s="948"/>
      <c r="Z164" s="948"/>
      <c r="AA164" s="948"/>
      <c r="AB164" s="948"/>
      <c r="AC164" s="948"/>
      <c r="AD164" s="948"/>
      <c r="AE164" s="948"/>
      <c r="AF164" s="948"/>
      <c r="AG164" s="948"/>
      <c r="AH164" s="948"/>
      <c r="AI164" s="948"/>
      <c r="AJ164" s="974"/>
      <c r="AK164" s="464"/>
      <c r="AL164" s="465"/>
    </row>
    <row r="165" spans="1:46" s="117" customFormat="1" ht="40.5" customHeight="1">
      <c r="A165" s="911"/>
      <c r="B165" s="747"/>
      <c r="C165" s="748"/>
      <c r="D165" s="749"/>
      <c r="E165" s="749"/>
      <c r="F165" s="749"/>
      <c r="G165" s="749"/>
      <c r="H165" s="749"/>
      <c r="I165" s="749"/>
      <c r="J165" s="750"/>
      <c r="K165" s="450"/>
      <c r="L165" s="466" t="s">
        <v>322</v>
      </c>
      <c r="M165" s="975" t="s">
        <v>89</v>
      </c>
      <c r="N165" s="976"/>
      <c r="O165" s="976"/>
      <c r="P165" s="976"/>
      <c r="Q165" s="976"/>
      <c r="R165" s="976"/>
      <c r="S165" s="976"/>
      <c r="T165" s="976"/>
      <c r="U165" s="976"/>
      <c r="V165" s="976"/>
      <c r="W165" s="976"/>
      <c r="X165" s="976"/>
      <c r="Y165" s="976"/>
      <c r="Z165" s="976"/>
      <c r="AA165" s="976"/>
      <c r="AB165" s="976"/>
      <c r="AC165" s="976"/>
      <c r="AD165" s="976"/>
      <c r="AE165" s="976"/>
      <c r="AF165" s="976"/>
      <c r="AG165" s="976"/>
      <c r="AH165" s="976"/>
      <c r="AI165" s="976"/>
      <c r="AJ165" s="977"/>
      <c r="AK165" s="464"/>
      <c r="AL165" s="465"/>
    </row>
    <row r="166" spans="1:46" s="117" customFormat="1" ht="18" customHeight="1">
      <c r="A166" s="451"/>
      <c r="B166" s="452" t="s">
        <v>325</v>
      </c>
      <c r="C166" s="453" t="s">
        <v>463</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78" t="s">
        <v>189</v>
      </c>
      <c r="B167" s="978"/>
      <c r="C167" s="978"/>
      <c r="D167" s="978"/>
      <c r="E167" s="978"/>
      <c r="F167" s="978"/>
      <c r="G167" s="978"/>
      <c r="H167" s="978"/>
      <c r="I167" s="978"/>
      <c r="J167" s="978"/>
      <c r="K167" s="978"/>
      <c r="L167" s="978"/>
      <c r="M167" s="978"/>
      <c r="N167" s="978"/>
      <c r="O167" s="978"/>
      <c r="P167" s="978"/>
      <c r="Q167" s="978"/>
      <c r="R167" s="978"/>
      <c r="S167" s="978"/>
      <c r="T167" s="978"/>
      <c r="U167" s="978"/>
      <c r="V167" s="978"/>
      <c r="W167" s="978"/>
      <c r="X167" s="978"/>
      <c r="Y167" s="978"/>
      <c r="Z167" s="978"/>
      <c r="AA167" s="978"/>
      <c r="AB167" s="978"/>
      <c r="AC167" s="978"/>
      <c r="AD167" s="978"/>
      <c r="AE167" s="978"/>
      <c r="AF167" s="978"/>
      <c r="AG167" s="978"/>
      <c r="AH167" s="978"/>
      <c r="AI167" s="978"/>
      <c r="AJ167" s="978"/>
      <c r="AK167" s="464"/>
      <c r="AL167" s="354"/>
    </row>
    <row r="168" spans="1:46">
      <c r="A168" s="150" t="s">
        <v>259</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258</v>
      </c>
      <c r="AG169" s="471"/>
      <c r="AH169" s="472" t="s">
        <v>174</v>
      </c>
      <c r="AI169" s="471"/>
      <c r="AJ169" s="473"/>
      <c r="AK169" s="5"/>
      <c r="AT169" s="142"/>
    </row>
    <row r="170" spans="1:46" ht="66.75" customHeight="1">
      <c r="A170" s="904" t="s">
        <v>433</v>
      </c>
      <c r="B170" s="905"/>
      <c r="C170" s="905"/>
      <c r="D170" s="905"/>
      <c r="E170" s="905"/>
      <c r="F170" s="905"/>
      <c r="G170" s="905"/>
      <c r="H170" s="905"/>
      <c r="I170" s="905"/>
      <c r="J170" s="905"/>
      <c r="K170" s="905"/>
      <c r="L170" s="905"/>
      <c r="M170" s="905"/>
      <c r="N170" s="905"/>
      <c r="O170" s="905"/>
      <c r="P170" s="905"/>
      <c r="Q170" s="905"/>
      <c r="R170" s="905"/>
      <c r="S170" s="905"/>
      <c r="T170" s="905"/>
      <c r="U170" s="905"/>
      <c r="V170" s="905"/>
      <c r="W170" s="905"/>
      <c r="X170" s="905"/>
      <c r="Y170" s="905"/>
      <c r="Z170" s="905"/>
      <c r="AA170" s="905"/>
      <c r="AB170" s="905"/>
      <c r="AC170" s="905"/>
      <c r="AD170" s="905"/>
      <c r="AE170" s="905"/>
      <c r="AF170" s="905"/>
      <c r="AG170" s="905"/>
      <c r="AH170" s="905"/>
      <c r="AI170" s="905"/>
      <c r="AJ170" s="906"/>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756" t="s">
        <v>86</v>
      </c>
      <c r="B172" s="757"/>
      <c r="C172" s="757"/>
      <c r="D172" s="758"/>
      <c r="E172" s="979" t="s">
        <v>85</v>
      </c>
      <c r="F172" s="980"/>
      <c r="G172" s="980"/>
      <c r="H172" s="980"/>
      <c r="I172" s="980"/>
      <c r="J172" s="980"/>
      <c r="K172" s="980"/>
      <c r="L172" s="980"/>
      <c r="M172" s="980"/>
      <c r="N172" s="980"/>
      <c r="O172" s="980"/>
      <c r="P172" s="980"/>
      <c r="Q172" s="980"/>
      <c r="R172" s="980"/>
      <c r="S172" s="980"/>
      <c r="T172" s="980"/>
      <c r="U172" s="980"/>
      <c r="V172" s="980"/>
      <c r="W172" s="980"/>
      <c r="X172" s="980"/>
      <c r="Y172" s="980"/>
      <c r="Z172" s="980"/>
      <c r="AA172" s="980"/>
      <c r="AB172" s="980"/>
      <c r="AC172" s="980"/>
      <c r="AD172" s="980"/>
      <c r="AE172" s="980"/>
      <c r="AF172" s="980"/>
      <c r="AG172" s="980"/>
      <c r="AH172" s="980"/>
      <c r="AI172" s="980"/>
      <c r="AJ172" s="981"/>
      <c r="AK172" s="474"/>
      <c r="AT172" s="142"/>
    </row>
    <row r="173" spans="1:46" s="478" customFormat="1" ht="39" customHeight="1">
      <c r="A173" s="1024" t="s">
        <v>17</v>
      </c>
      <c r="B173" s="1025"/>
      <c r="C173" s="1025"/>
      <c r="D173" s="1026"/>
      <c r="E173" s="477"/>
      <c r="F173" s="754" t="s">
        <v>464</v>
      </c>
      <c r="G173" s="754"/>
      <c r="H173" s="754"/>
      <c r="I173" s="754"/>
      <c r="J173" s="754"/>
      <c r="K173" s="754"/>
      <c r="L173" s="754"/>
      <c r="M173" s="754"/>
      <c r="N173" s="754"/>
      <c r="O173" s="754"/>
      <c r="P173" s="754"/>
      <c r="Q173" s="754"/>
      <c r="R173" s="754"/>
      <c r="S173" s="754"/>
      <c r="T173" s="754"/>
      <c r="U173" s="754"/>
      <c r="V173" s="754"/>
      <c r="W173" s="754"/>
      <c r="X173" s="754"/>
      <c r="Y173" s="754"/>
      <c r="Z173" s="754"/>
      <c r="AA173" s="754"/>
      <c r="AB173" s="754"/>
      <c r="AC173" s="754"/>
      <c r="AD173" s="754"/>
      <c r="AE173" s="754"/>
      <c r="AF173" s="754"/>
      <c r="AG173" s="754"/>
      <c r="AH173" s="754"/>
      <c r="AI173" s="754"/>
      <c r="AJ173" s="755"/>
      <c r="AK173" s="474"/>
    </row>
    <row r="174" spans="1:46" s="478" customFormat="1" ht="13.5" customHeight="1">
      <c r="A174" s="1027"/>
      <c r="B174" s="1028"/>
      <c r="C174" s="1028"/>
      <c r="D174" s="1029"/>
      <c r="E174" s="479"/>
      <c r="F174" s="763" t="s">
        <v>52</v>
      </c>
      <c r="G174" s="763"/>
      <c r="H174" s="763"/>
      <c r="I174" s="763"/>
      <c r="J174" s="763"/>
      <c r="K174" s="763"/>
      <c r="L174" s="763"/>
      <c r="M174" s="763"/>
      <c r="N174" s="763"/>
      <c r="O174" s="763"/>
      <c r="P174" s="763"/>
      <c r="Q174" s="763"/>
      <c r="R174" s="763"/>
      <c r="S174" s="763"/>
      <c r="T174" s="763"/>
      <c r="U174" s="763"/>
      <c r="V174" s="763"/>
      <c r="W174" s="763"/>
      <c r="X174" s="763"/>
      <c r="Y174" s="763"/>
      <c r="Z174" s="763"/>
      <c r="AA174" s="763"/>
      <c r="AB174" s="763"/>
      <c r="AC174" s="763"/>
      <c r="AD174" s="763"/>
      <c r="AE174" s="763"/>
      <c r="AF174" s="763"/>
      <c r="AG174" s="763"/>
      <c r="AH174" s="763"/>
      <c r="AI174" s="763"/>
      <c r="AJ174" s="480"/>
      <c r="AK174" s="474"/>
    </row>
    <row r="175" spans="1:46" s="478" customFormat="1" ht="13.5" customHeight="1">
      <c r="A175" s="1027"/>
      <c r="B175" s="1028"/>
      <c r="C175" s="1028"/>
      <c r="D175" s="1029"/>
      <c r="E175" s="479"/>
      <c r="F175" s="763" t="s">
        <v>53</v>
      </c>
      <c r="G175" s="763"/>
      <c r="H175" s="763"/>
      <c r="I175" s="763"/>
      <c r="J175" s="763"/>
      <c r="K175" s="763"/>
      <c r="L175" s="763"/>
      <c r="M175" s="763"/>
      <c r="N175" s="763"/>
      <c r="O175" s="763"/>
      <c r="P175" s="763"/>
      <c r="Q175" s="763"/>
      <c r="R175" s="763"/>
      <c r="S175" s="763"/>
      <c r="T175" s="763"/>
      <c r="U175" s="763"/>
      <c r="V175" s="763"/>
      <c r="W175" s="763"/>
      <c r="X175" s="763"/>
      <c r="Y175" s="763"/>
      <c r="Z175" s="763"/>
      <c r="AA175" s="763"/>
      <c r="AB175" s="763"/>
      <c r="AC175" s="763"/>
      <c r="AD175" s="763"/>
      <c r="AE175" s="763"/>
      <c r="AF175" s="763"/>
      <c r="AG175" s="763"/>
      <c r="AH175" s="763"/>
      <c r="AI175" s="763"/>
      <c r="AJ175" s="480"/>
      <c r="AK175" s="474"/>
    </row>
    <row r="176" spans="1:46" s="478" customFormat="1" ht="13.5" customHeight="1">
      <c r="A176" s="1027"/>
      <c r="B176" s="1028"/>
      <c r="C176" s="1028"/>
      <c r="D176" s="1029"/>
      <c r="E176" s="479"/>
      <c r="F176" s="763" t="s">
        <v>465</v>
      </c>
      <c r="G176" s="763"/>
      <c r="H176" s="763"/>
      <c r="I176" s="763"/>
      <c r="J176" s="763"/>
      <c r="K176" s="763"/>
      <c r="L176" s="763"/>
      <c r="M176" s="763"/>
      <c r="N176" s="763"/>
      <c r="O176" s="763"/>
      <c r="P176" s="763"/>
      <c r="Q176" s="763"/>
      <c r="R176" s="763"/>
      <c r="S176" s="763"/>
      <c r="T176" s="763"/>
      <c r="U176" s="763"/>
      <c r="V176" s="763"/>
      <c r="W176" s="763"/>
      <c r="X176" s="763"/>
      <c r="Y176" s="763"/>
      <c r="Z176" s="763"/>
      <c r="AA176" s="763"/>
      <c r="AB176" s="763"/>
      <c r="AC176" s="763"/>
      <c r="AD176" s="763"/>
      <c r="AE176" s="763"/>
      <c r="AF176" s="763"/>
      <c r="AG176" s="763"/>
      <c r="AH176" s="763"/>
      <c r="AI176" s="763"/>
      <c r="AJ176" s="480"/>
      <c r="AK176" s="474"/>
    </row>
    <row r="177" spans="1:37" s="478" customFormat="1" ht="13.5" customHeight="1">
      <c r="A177" s="1030"/>
      <c r="B177" s="1031"/>
      <c r="C177" s="1031"/>
      <c r="D177" s="1032"/>
      <c r="E177" s="481"/>
      <c r="F177" s="762" t="s">
        <v>68</v>
      </c>
      <c r="G177" s="762"/>
      <c r="H177" s="762"/>
      <c r="I177" s="762"/>
      <c r="J177" s="762"/>
      <c r="K177" s="762"/>
      <c r="L177" s="762"/>
      <c r="M177" s="762"/>
      <c r="N177" s="762"/>
      <c r="O177" s="762"/>
      <c r="P177" s="762"/>
      <c r="Q177" s="762"/>
      <c r="R177" s="762"/>
      <c r="S177" s="762"/>
      <c r="T177" s="762"/>
      <c r="U177" s="762"/>
      <c r="V177" s="762"/>
      <c r="W177" s="762"/>
      <c r="X177" s="762"/>
      <c r="Y177" s="762"/>
      <c r="Z177" s="762"/>
      <c r="AA177" s="762"/>
      <c r="AB177" s="762"/>
      <c r="AC177" s="762"/>
      <c r="AD177" s="762"/>
      <c r="AE177" s="762"/>
      <c r="AF177" s="762"/>
      <c r="AG177" s="762"/>
      <c r="AH177" s="762"/>
      <c r="AI177" s="762"/>
      <c r="AJ177" s="482"/>
      <c r="AK177" s="474"/>
    </row>
    <row r="178" spans="1:37" s="117" customFormat="1" ht="13.5" customHeight="1">
      <c r="A178" s="1006" t="s">
        <v>54</v>
      </c>
      <c r="B178" s="1007"/>
      <c r="C178" s="1007"/>
      <c r="D178" s="1008"/>
      <c r="E178" s="483"/>
      <c r="F178" s="1022" t="s">
        <v>466</v>
      </c>
      <c r="G178" s="1022"/>
      <c r="H178" s="1022"/>
      <c r="I178" s="1022"/>
      <c r="J178" s="1022"/>
      <c r="K178" s="1022"/>
      <c r="L178" s="1022"/>
      <c r="M178" s="1022"/>
      <c r="N178" s="1022"/>
      <c r="O178" s="1022"/>
      <c r="P178" s="1022"/>
      <c r="Q178" s="1022"/>
      <c r="R178" s="1022"/>
      <c r="S178" s="1022"/>
      <c r="T178" s="1022"/>
      <c r="U178" s="1022"/>
      <c r="V178" s="1022"/>
      <c r="W178" s="1022"/>
      <c r="X178" s="1022"/>
      <c r="Y178" s="1022"/>
      <c r="Z178" s="1022"/>
      <c r="AA178" s="1022"/>
      <c r="AB178" s="1022"/>
      <c r="AC178" s="1022"/>
      <c r="AD178" s="1022"/>
      <c r="AE178" s="1022"/>
      <c r="AF178" s="1022"/>
      <c r="AG178" s="1022"/>
      <c r="AH178" s="1022"/>
      <c r="AI178" s="1022"/>
      <c r="AJ178" s="484"/>
      <c r="AK178" s="474"/>
    </row>
    <row r="179" spans="1:37" s="117" customFormat="1" ht="13.5" customHeight="1">
      <c r="A179" s="1009"/>
      <c r="B179" s="1010"/>
      <c r="C179" s="1010"/>
      <c r="D179" s="1011"/>
      <c r="E179" s="479"/>
      <c r="F179" s="763" t="s">
        <v>55</v>
      </c>
      <c r="G179" s="763"/>
      <c r="H179" s="763"/>
      <c r="I179" s="763"/>
      <c r="J179" s="763"/>
      <c r="K179" s="763"/>
      <c r="L179" s="763"/>
      <c r="M179" s="763"/>
      <c r="N179" s="763"/>
      <c r="O179" s="763"/>
      <c r="P179" s="763"/>
      <c r="Q179" s="763"/>
      <c r="R179" s="763"/>
      <c r="S179" s="763"/>
      <c r="T179" s="763"/>
      <c r="U179" s="763"/>
      <c r="V179" s="763"/>
      <c r="W179" s="763"/>
      <c r="X179" s="763"/>
      <c r="Y179" s="763"/>
      <c r="Z179" s="763"/>
      <c r="AA179" s="763"/>
      <c r="AB179" s="763"/>
      <c r="AC179" s="763"/>
      <c r="AD179" s="763"/>
      <c r="AE179" s="763"/>
      <c r="AF179" s="763"/>
      <c r="AG179" s="763"/>
      <c r="AH179" s="763"/>
      <c r="AI179" s="763"/>
      <c r="AJ179" s="970"/>
      <c r="AK179" s="474"/>
    </row>
    <row r="180" spans="1:37" s="117" customFormat="1" ht="35.25" customHeight="1">
      <c r="A180" s="1009"/>
      <c r="B180" s="1010"/>
      <c r="C180" s="1010"/>
      <c r="D180" s="1011"/>
      <c r="E180" s="479"/>
      <c r="F180" s="899" t="s">
        <v>467</v>
      </c>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900"/>
      <c r="AK180" s="474"/>
    </row>
    <row r="181" spans="1:37" s="117" customFormat="1" ht="13.5" customHeight="1">
      <c r="A181" s="1009"/>
      <c r="B181" s="1010"/>
      <c r="C181" s="1010"/>
      <c r="D181" s="1011"/>
      <c r="E181" s="479"/>
      <c r="F181" s="763" t="s">
        <v>468</v>
      </c>
      <c r="G181" s="763"/>
      <c r="H181" s="763"/>
      <c r="I181" s="763"/>
      <c r="J181" s="763"/>
      <c r="K181" s="763"/>
      <c r="L181" s="763"/>
      <c r="M181" s="763"/>
      <c r="N181" s="763"/>
      <c r="O181" s="763"/>
      <c r="P181" s="763"/>
      <c r="Q181" s="763"/>
      <c r="R181" s="763"/>
      <c r="S181" s="763"/>
      <c r="T181" s="763"/>
      <c r="U181" s="763"/>
      <c r="V181" s="763"/>
      <c r="W181" s="763"/>
      <c r="X181" s="763"/>
      <c r="Y181" s="763"/>
      <c r="Z181" s="763"/>
      <c r="AA181" s="763"/>
      <c r="AB181" s="763"/>
      <c r="AC181" s="763"/>
      <c r="AD181" s="763"/>
      <c r="AE181" s="763"/>
      <c r="AF181" s="763"/>
      <c r="AG181" s="763"/>
      <c r="AH181" s="763"/>
      <c r="AI181" s="763"/>
      <c r="AJ181" s="480"/>
      <c r="AK181" s="474"/>
    </row>
    <row r="182" spans="1:37" s="117" customFormat="1" ht="13.5" customHeight="1">
      <c r="A182" s="1009"/>
      <c r="B182" s="1010"/>
      <c r="C182" s="1010"/>
      <c r="D182" s="1011"/>
      <c r="E182" s="479"/>
      <c r="F182" s="763" t="s">
        <v>56</v>
      </c>
      <c r="G182" s="763"/>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3"/>
      <c r="AD182" s="763"/>
      <c r="AE182" s="763"/>
      <c r="AF182" s="763"/>
      <c r="AG182" s="763"/>
      <c r="AH182" s="763"/>
      <c r="AI182" s="763"/>
      <c r="AJ182" s="480"/>
      <c r="AK182" s="474"/>
    </row>
    <row r="183" spans="1:37" s="117" customFormat="1" ht="25.15" customHeight="1">
      <c r="A183" s="1009"/>
      <c r="B183" s="1010"/>
      <c r="C183" s="1010"/>
      <c r="D183" s="1011"/>
      <c r="E183" s="479"/>
      <c r="F183" s="971" t="s">
        <v>469</v>
      </c>
      <c r="G183" s="971"/>
      <c r="H183" s="971"/>
      <c r="I183" s="971"/>
      <c r="J183" s="971"/>
      <c r="K183" s="971"/>
      <c r="L183" s="971"/>
      <c r="M183" s="971"/>
      <c r="N183" s="971"/>
      <c r="O183" s="971"/>
      <c r="P183" s="971"/>
      <c r="Q183" s="971"/>
      <c r="R183" s="971"/>
      <c r="S183" s="971"/>
      <c r="T183" s="971"/>
      <c r="U183" s="971"/>
      <c r="V183" s="971"/>
      <c r="W183" s="971"/>
      <c r="X183" s="971"/>
      <c r="Y183" s="971"/>
      <c r="Z183" s="971"/>
      <c r="AA183" s="971"/>
      <c r="AB183" s="971"/>
      <c r="AC183" s="971"/>
      <c r="AD183" s="971"/>
      <c r="AE183" s="971"/>
      <c r="AF183" s="971"/>
      <c r="AG183" s="971"/>
      <c r="AH183" s="971"/>
      <c r="AI183" s="971"/>
      <c r="AJ183" s="972"/>
      <c r="AK183" s="474"/>
    </row>
    <row r="184" spans="1:37" s="117" customFormat="1" ht="13.5" customHeight="1">
      <c r="A184" s="1009"/>
      <c r="B184" s="1010"/>
      <c r="C184" s="1010"/>
      <c r="D184" s="1011"/>
      <c r="E184" s="479"/>
      <c r="F184" s="897" t="s">
        <v>57</v>
      </c>
      <c r="G184" s="897"/>
      <c r="H184" s="897"/>
      <c r="I184" s="897"/>
      <c r="J184" s="897"/>
      <c r="K184" s="897"/>
      <c r="L184" s="897"/>
      <c r="M184" s="897"/>
      <c r="N184" s="897"/>
      <c r="O184" s="897"/>
      <c r="P184" s="897"/>
      <c r="Q184" s="897"/>
      <c r="R184" s="897"/>
      <c r="S184" s="897"/>
      <c r="T184" s="897"/>
      <c r="U184" s="897"/>
      <c r="V184" s="897"/>
      <c r="W184" s="897"/>
      <c r="X184" s="897"/>
      <c r="Y184" s="897"/>
      <c r="Z184" s="897"/>
      <c r="AA184" s="897"/>
      <c r="AB184" s="897"/>
      <c r="AC184" s="897"/>
      <c r="AD184" s="897"/>
      <c r="AE184" s="897"/>
      <c r="AF184" s="897"/>
      <c r="AG184" s="897"/>
      <c r="AH184" s="897"/>
      <c r="AI184" s="897"/>
      <c r="AJ184" s="480"/>
      <c r="AK184" s="474"/>
    </row>
    <row r="185" spans="1:37" s="117" customFormat="1" ht="13.5" customHeight="1">
      <c r="A185" s="1009"/>
      <c r="B185" s="1010"/>
      <c r="C185" s="1010"/>
      <c r="D185" s="1011"/>
      <c r="E185" s="479"/>
      <c r="F185" s="897" t="s">
        <v>58</v>
      </c>
      <c r="G185" s="897"/>
      <c r="H185" s="897"/>
      <c r="I185" s="897"/>
      <c r="J185" s="897"/>
      <c r="K185" s="897"/>
      <c r="L185" s="897"/>
      <c r="M185" s="897"/>
      <c r="N185" s="897"/>
      <c r="O185" s="897"/>
      <c r="P185" s="897"/>
      <c r="Q185" s="897"/>
      <c r="R185" s="897"/>
      <c r="S185" s="897"/>
      <c r="T185" s="897"/>
      <c r="U185" s="897"/>
      <c r="V185" s="897"/>
      <c r="W185" s="897"/>
      <c r="X185" s="897"/>
      <c r="Y185" s="897"/>
      <c r="Z185" s="897"/>
      <c r="AA185" s="897"/>
      <c r="AB185" s="897"/>
      <c r="AC185" s="897"/>
      <c r="AD185" s="897"/>
      <c r="AE185" s="897"/>
      <c r="AF185" s="897"/>
      <c r="AG185" s="897"/>
      <c r="AH185" s="897"/>
      <c r="AI185" s="897"/>
      <c r="AJ185" s="480"/>
      <c r="AK185" s="474"/>
    </row>
    <row r="186" spans="1:37" s="117" customFormat="1" ht="13.5" customHeight="1">
      <c r="A186" s="1012"/>
      <c r="B186" s="1013"/>
      <c r="C186" s="1013"/>
      <c r="D186" s="1014"/>
      <c r="E186" s="485"/>
      <c r="F186" s="958" t="s">
        <v>240</v>
      </c>
      <c r="G186" s="958"/>
      <c r="H186" s="958"/>
      <c r="I186" s="958"/>
      <c r="J186" s="958"/>
      <c r="K186" s="958"/>
      <c r="L186" s="958"/>
      <c r="M186" s="958"/>
      <c r="N186" s="958"/>
      <c r="O186" s="958"/>
      <c r="P186" s="958"/>
      <c r="Q186" s="958"/>
      <c r="R186" s="958"/>
      <c r="S186" s="958"/>
      <c r="T186" s="958"/>
      <c r="U186" s="958"/>
      <c r="V186" s="958"/>
      <c r="W186" s="958"/>
      <c r="X186" s="958"/>
      <c r="Y186" s="958"/>
      <c r="Z186" s="958"/>
      <c r="AA186" s="958"/>
      <c r="AB186" s="958"/>
      <c r="AC186" s="958"/>
      <c r="AD186" s="958"/>
      <c r="AE186" s="958"/>
      <c r="AF186" s="958"/>
      <c r="AG186" s="958"/>
      <c r="AH186" s="958"/>
      <c r="AI186" s="958"/>
      <c r="AJ186" s="486"/>
      <c r="AK186" s="110"/>
    </row>
    <row r="187" spans="1:37" s="117" customFormat="1" ht="13.5" customHeight="1">
      <c r="A187" s="1006" t="s">
        <v>20</v>
      </c>
      <c r="B187" s="1007"/>
      <c r="C187" s="1007"/>
      <c r="D187" s="1008"/>
      <c r="E187" s="487"/>
      <c r="F187" s="963" t="s">
        <v>470</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488"/>
    </row>
    <row r="188" spans="1:37" s="117" customFormat="1" ht="26.25" customHeight="1">
      <c r="A188" s="1009"/>
      <c r="B188" s="1010"/>
      <c r="C188" s="1010"/>
      <c r="D188" s="1011"/>
      <c r="E188" s="479"/>
      <c r="F188" s="897" t="s">
        <v>471</v>
      </c>
      <c r="G188" s="897"/>
      <c r="H188" s="897"/>
      <c r="I188" s="897"/>
      <c r="J188" s="897"/>
      <c r="K188" s="897"/>
      <c r="L188" s="897"/>
      <c r="M188" s="897"/>
      <c r="N188" s="897"/>
      <c r="O188" s="897"/>
      <c r="P188" s="897"/>
      <c r="Q188" s="897"/>
      <c r="R188" s="897"/>
      <c r="S188" s="897"/>
      <c r="T188" s="897"/>
      <c r="U188" s="897"/>
      <c r="V188" s="897"/>
      <c r="W188" s="897"/>
      <c r="X188" s="897"/>
      <c r="Y188" s="897"/>
      <c r="Z188" s="897"/>
      <c r="AA188" s="897"/>
      <c r="AB188" s="897"/>
      <c r="AC188" s="897"/>
      <c r="AD188" s="897"/>
      <c r="AE188" s="897"/>
      <c r="AF188" s="897"/>
      <c r="AG188" s="897"/>
      <c r="AH188" s="897"/>
      <c r="AI188" s="897"/>
      <c r="AJ188" s="1021"/>
    </row>
    <row r="189" spans="1:37" s="117" customFormat="1" ht="13.5" customHeight="1">
      <c r="A189" s="1009"/>
      <c r="B189" s="1010"/>
      <c r="C189" s="1010"/>
      <c r="D189" s="1011"/>
      <c r="E189" s="479"/>
      <c r="F189" s="897" t="s">
        <v>472</v>
      </c>
      <c r="G189" s="897"/>
      <c r="H189" s="897"/>
      <c r="I189" s="897"/>
      <c r="J189" s="897"/>
      <c r="K189" s="897"/>
      <c r="L189" s="897"/>
      <c r="M189" s="897"/>
      <c r="N189" s="897"/>
      <c r="O189" s="897"/>
      <c r="P189" s="897"/>
      <c r="Q189" s="897"/>
      <c r="R189" s="897"/>
      <c r="S189" s="897"/>
      <c r="T189" s="897"/>
      <c r="U189" s="897"/>
      <c r="V189" s="897"/>
      <c r="W189" s="897"/>
      <c r="X189" s="897"/>
      <c r="Y189" s="897"/>
      <c r="Z189" s="897"/>
      <c r="AA189" s="897"/>
      <c r="AB189" s="897"/>
      <c r="AC189" s="897"/>
      <c r="AD189" s="897"/>
      <c r="AE189" s="897"/>
      <c r="AF189" s="897"/>
      <c r="AG189" s="897"/>
      <c r="AH189" s="897"/>
      <c r="AI189" s="897"/>
      <c r="AJ189" s="480"/>
    </row>
    <row r="190" spans="1:37" s="117" customFormat="1" ht="13.5" customHeight="1">
      <c r="A190" s="1009"/>
      <c r="B190" s="1010"/>
      <c r="C190" s="1010"/>
      <c r="D190" s="1011"/>
      <c r="E190" s="479"/>
      <c r="F190" s="897" t="s">
        <v>474</v>
      </c>
      <c r="G190" s="897"/>
      <c r="H190" s="897"/>
      <c r="I190" s="897"/>
      <c r="J190" s="897"/>
      <c r="K190" s="897"/>
      <c r="L190" s="897"/>
      <c r="M190" s="897"/>
      <c r="N190" s="897"/>
      <c r="O190" s="897"/>
      <c r="P190" s="897"/>
      <c r="Q190" s="897"/>
      <c r="R190" s="897"/>
      <c r="S190" s="897"/>
      <c r="T190" s="897"/>
      <c r="U190" s="897"/>
      <c r="V190" s="897"/>
      <c r="W190" s="897"/>
      <c r="X190" s="897"/>
      <c r="Y190" s="897"/>
      <c r="Z190" s="897"/>
      <c r="AA190" s="897"/>
      <c r="AB190" s="897"/>
      <c r="AC190" s="897"/>
      <c r="AD190" s="897"/>
      <c r="AE190" s="897"/>
      <c r="AF190" s="897"/>
      <c r="AG190" s="897"/>
      <c r="AH190" s="897"/>
      <c r="AI190" s="897"/>
      <c r="AJ190" s="480"/>
      <c r="AK190" s="464"/>
    </row>
    <row r="191" spans="1:37" s="117" customFormat="1" ht="13.5" customHeight="1">
      <c r="A191" s="1009"/>
      <c r="B191" s="1010"/>
      <c r="C191" s="1010"/>
      <c r="D191" s="1011"/>
      <c r="E191" s="479"/>
      <c r="F191" s="897" t="s">
        <v>473</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480"/>
      <c r="AK191" s="474"/>
    </row>
    <row r="192" spans="1:37" s="117" customFormat="1" ht="13.5" customHeight="1">
      <c r="A192" s="1009"/>
      <c r="B192" s="1010"/>
      <c r="C192" s="1010"/>
      <c r="D192" s="1011"/>
      <c r="E192" s="479"/>
      <c r="F192" s="897" t="s">
        <v>59</v>
      </c>
      <c r="G192" s="897"/>
      <c r="H192" s="897"/>
      <c r="I192" s="897"/>
      <c r="J192" s="897"/>
      <c r="K192" s="897"/>
      <c r="L192" s="897"/>
      <c r="M192" s="897"/>
      <c r="N192" s="897"/>
      <c r="O192" s="897"/>
      <c r="P192" s="897"/>
      <c r="Q192" s="897"/>
      <c r="R192" s="897"/>
      <c r="S192" s="897"/>
      <c r="T192" s="897"/>
      <c r="U192" s="897"/>
      <c r="V192" s="897"/>
      <c r="W192" s="897"/>
      <c r="X192" s="897"/>
      <c r="Y192" s="897"/>
      <c r="Z192" s="897"/>
      <c r="AA192" s="897"/>
      <c r="AB192" s="897"/>
      <c r="AC192" s="897"/>
      <c r="AD192" s="897"/>
      <c r="AE192" s="897"/>
      <c r="AF192" s="897"/>
      <c r="AG192" s="897"/>
      <c r="AH192" s="897"/>
      <c r="AI192" s="897"/>
      <c r="AJ192" s="480"/>
      <c r="AK192" s="474"/>
    </row>
    <row r="193" spans="1:46" s="117" customFormat="1" ht="13.5" customHeight="1" thickBot="1">
      <c r="A193" s="1012"/>
      <c r="B193" s="1013"/>
      <c r="C193" s="1013"/>
      <c r="D193" s="1014"/>
      <c r="E193" s="489"/>
      <c r="F193" s="959" t="s">
        <v>68</v>
      </c>
      <c r="G193" s="959"/>
      <c r="H193" s="959"/>
      <c r="I193" s="959"/>
      <c r="J193" s="959"/>
      <c r="K193" s="959"/>
      <c r="L193" s="959"/>
      <c r="M193" s="959"/>
      <c r="N193" s="959"/>
      <c r="O193" s="959"/>
      <c r="P193" s="959"/>
      <c r="Q193" s="959"/>
      <c r="R193" s="959"/>
      <c r="S193" s="959"/>
      <c r="T193" s="959"/>
      <c r="U193" s="959"/>
      <c r="V193" s="959"/>
      <c r="W193" s="959"/>
      <c r="X193" s="959"/>
      <c r="Y193" s="959"/>
      <c r="Z193" s="959"/>
      <c r="AA193" s="959"/>
      <c r="AB193" s="959"/>
      <c r="AC193" s="959"/>
      <c r="AD193" s="959"/>
      <c r="AE193" s="959"/>
      <c r="AF193" s="959"/>
      <c r="AG193" s="959"/>
      <c r="AH193" s="959"/>
      <c r="AI193" s="95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260</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258</v>
      </c>
      <c r="AG196" s="493"/>
      <c r="AH196" s="494" t="s">
        <v>174</v>
      </c>
      <c r="AI196" s="493"/>
      <c r="AJ196" s="495"/>
      <c r="AK196" s="5"/>
      <c r="AT196" s="142"/>
    </row>
    <row r="197" spans="1:46" ht="14.25" thickBot="1">
      <c r="A197" s="496" t="s">
        <v>220</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1006" t="s">
        <v>66</v>
      </c>
      <c r="B198" s="1007"/>
      <c r="C198" s="1007"/>
      <c r="D198" s="1008"/>
      <c r="E198" s="497"/>
      <c r="F198" s="498" t="s">
        <v>475</v>
      </c>
      <c r="G198" s="498"/>
      <c r="H198" s="498"/>
      <c r="I198" s="498"/>
      <c r="J198" s="498"/>
      <c r="K198" s="498"/>
      <c r="L198" s="498"/>
      <c r="M198" s="498"/>
      <c r="N198" s="498"/>
      <c r="O198" s="499"/>
      <c r="P198" s="499"/>
      <c r="Q198" s="499"/>
      <c r="R198" s="564"/>
      <c r="S198" s="564"/>
      <c r="T198" s="564"/>
      <c r="U198" s="498" t="s">
        <v>330</v>
      </c>
      <c r="V198" s="500"/>
      <c r="W198" s="500" t="s">
        <v>332</v>
      </c>
      <c r="X198" s="500"/>
      <c r="Y198" s="500"/>
      <c r="Z198" s="498"/>
      <c r="AA198" s="499"/>
      <c r="AB198" s="499"/>
      <c r="AC198" s="499"/>
      <c r="AD198" s="499"/>
      <c r="AE198" s="499"/>
      <c r="AF198" s="499"/>
      <c r="AG198" s="499"/>
      <c r="AH198" s="499"/>
      <c r="AI198" s="499"/>
      <c r="AJ198" s="501"/>
      <c r="AK198" s="5"/>
    </row>
    <row r="199" spans="1:46" s="478" customFormat="1" ht="15" customHeight="1">
      <c r="A199" s="1015"/>
      <c r="B199" s="1016"/>
      <c r="C199" s="1016"/>
      <c r="D199" s="1017"/>
      <c r="E199" s="502"/>
      <c r="F199" s="504" t="s">
        <v>106</v>
      </c>
      <c r="G199" s="504"/>
      <c r="H199" s="504"/>
      <c r="I199" s="504"/>
      <c r="J199" s="504"/>
      <c r="K199" s="504"/>
      <c r="L199" s="504"/>
      <c r="M199" s="503"/>
      <c r="N199" s="503"/>
      <c r="O199" s="503"/>
      <c r="P199" s="503"/>
      <c r="Q199" s="503"/>
      <c r="R199" s="565"/>
      <c r="S199" s="565"/>
      <c r="T199" s="565"/>
      <c r="U199" s="504" t="s">
        <v>331</v>
      </c>
      <c r="V199" s="505"/>
      <c r="W199" s="505" t="s">
        <v>332</v>
      </c>
      <c r="X199" s="505"/>
      <c r="Y199" s="505"/>
      <c r="Z199" s="504"/>
      <c r="AA199" s="506"/>
      <c r="AB199" s="503"/>
      <c r="AC199" s="503"/>
      <c r="AD199" s="503"/>
      <c r="AE199" s="503"/>
      <c r="AF199" s="503"/>
      <c r="AG199" s="503"/>
      <c r="AH199" s="503"/>
      <c r="AI199" s="503"/>
      <c r="AJ199" s="480"/>
      <c r="AK199" s="110"/>
    </row>
    <row r="200" spans="1:46" s="117" customFormat="1" ht="15" customHeight="1">
      <c r="A200" s="1018" t="s">
        <v>67</v>
      </c>
      <c r="B200" s="1019"/>
      <c r="C200" s="1019"/>
      <c r="D200" s="1020"/>
      <c r="E200" s="502"/>
      <c r="F200" s="948" t="s">
        <v>69</v>
      </c>
      <c r="G200" s="948"/>
      <c r="H200" s="948"/>
      <c r="I200" s="948"/>
      <c r="J200" s="948"/>
      <c r="K200" s="948"/>
      <c r="L200" s="948"/>
      <c r="M200" s="948"/>
      <c r="N200" s="948"/>
      <c r="O200" s="948"/>
      <c r="P200" s="948"/>
      <c r="Q200" s="948"/>
      <c r="R200" s="948"/>
      <c r="S200" s="948"/>
      <c r="T200" s="948"/>
      <c r="U200" s="504" t="s">
        <v>331</v>
      </c>
      <c r="V200" s="505"/>
      <c r="W200" s="505" t="s">
        <v>332</v>
      </c>
      <c r="X200" s="505"/>
      <c r="Y200" s="505"/>
      <c r="Z200" s="504"/>
      <c r="AA200" s="504"/>
      <c r="AB200" s="504"/>
      <c r="AC200" s="504"/>
      <c r="AD200" s="503"/>
      <c r="AE200" s="503"/>
      <c r="AF200" s="503"/>
      <c r="AG200" s="503"/>
      <c r="AH200" s="503"/>
      <c r="AI200" s="503"/>
      <c r="AJ200" s="480"/>
      <c r="AK200" s="110"/>
    </row>
    <row r="201" spans="1:46" s="117" customFormat="1" ht="15" customHeight="1" thickBot="1">
      <c r="A201" s="1012"/>
      <c r="B201" s="1013"/>
      <c r="C201" s="1013"/>
      <c r="D201" s="1014"/>
      <c r="E201" s="507"/>
      <c r="F201" s="508" t="s">
        <v>93</v>
      </c>
      <c r="G201" s="508"/>
      <c r="H201" s="994"/>
      <c r="I201" s="994"/>
      <c r="J201" s="994"/>
      <c r="K201" s="994"/>
      <c r="L201" s="994"/>
      <c r="M201" s="994"/>
      <c r="N201" s="994"/>
      <c r="O201" s="994"/>
      <c r="P201" s="994"/>
      <c r="Q201" s="994"/>
      <c r="R201" s="994"/>
      <c r="S201" s="994"/>
      <c r="T201" s="994"/>
      <c r="U201" s="994"/>
      <c r="V201" s="994"/>
      <c r="W201" s="994"/>
      <c r="X201" s="994"/>
      <c r="Y201" s="509" t="s">
        <v>94</v>
      </c>
      <c r="Z201" s="510" t="s">
        <v>331</v>
      </c>
      <c r="AA201" s="511"/>
      <c r="AB201" s="511" t="s">
        <v>333</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503</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949" t="s">
        <v>133</v>
      </c>
      <c r="C205" s="950"/>
      <c r="D205" s="950"/>
      <c r="E205" s="950"/>
      <c r="F205" s="950"/>
      <c r="G205" s="950"/>
      <c r="H205" s="950"/>
      <c r="I205" s="950"/>
      <c r="J205" s="950"/>
      <c r="K205" s="950"/>
      <c r="L205" s="950"/>
      <c r="M205" s="950"/>
      <c r="N205" s="950"/>
      <c r="O205" s="950"/>
      <c r="P205" s="950"/>
      <c r="Q205" s="950"/>
      <c r="R205" s="950"/>
      <c r="S205" s="950"/>
      <c r="T205" s="950"/>
      <c r="U205" s="950"/>
      <c r="V205" s="950"/>
      <c r="W205" s="950"/>
      <c r="X205" s="950"/>
      <c r="Y205" s="951"/>
      <c r="Z205" s="992" t="s">
        <v>100</v>
      </c>
      <c r="AA205" s="992"/>
      <c r="AB205" s="992"/>
      <c r="AC205" s="992"/>
      <c r="AD205" s="992"/>
      <c r="AE205" s="992"/>
      <c r="AF205" s="992"/>
      <c r="AG205" s="992"/>
      <c r="AH205" s="993"/>
      <c r="AI205" s="516"/>
      <c r="AJ205" s="515"/>
      <c r="AK205" s="110"/>
    </row>
    <row r="206" spans="1:46" ht="16.5" customHeight="1">
      <c r="A206" s="514"/>
      <c r="B206" s="517"/>
      <c r="C206" s="518" t="s">
        <v>171</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955" t="s">
        <v>102</v>
      </c>
      <c r="AA206" s="956"/>
      <c r="AB206" s="956"/>
      <c r="AC206" s="956"/>
      <c r="AD206" s="956"/>
      <c r="AE206" s="956"/>
      <c r="AF206" s="956"/>
      <c r="AG206" s="956"/>
      <c r="AH206" s="957"/>
      <c r="AI206" s="514"/>
      <c r="AJ206" s="515"/>
      <c r="AK206" s="110"/>
    </row>
    <row r="207" spans="1:46" ht="16.5" customHeight="1">
      <c r="A207" s="514"/>
      <c r="B207" s="521"/>
      <c r="C207" s="522" t="s">
        <v>172</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952" t="s">
        <v>103</v>
      </c>
      <c r="AA207" s="953"/>
      <c r="AB207" s="953"/>
      <c r="AC207" s="953"/>
      <c r="AD207" s="953"/>
      <c r="AE207" s="953"/>
      <c r="AF207" s="953"/>
      <c r="AG207" s="953"/>
      <c r="AH207" s="954"/>
      <c r="AI207" s="514"/>
      <c r="AJ207" s="515"/>
      <c r="AK207" s="110"/>
    </row>
    <row r="208" spans="1:46" ht="16.5" customHeight="1">
      <c r="A208" s="514"/>
      <c r="B208" s="521"/>
      <c r="C208" s="522" t="s">
        <v>204</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952" t="s">
        <v>310</v>
      </c>
      <c r="AA208" s="953"/>
      <c r="AB208" s="953"/>
      <c r="AC208" s="953"/>
      <c r="AD208" s="953"/>
      <c r="AE208" s="953"/>
      <c r="AF208" s="953"/>
      <c r="AG208" s="953"/>
      <c r="AH208" s="954"/>
      <c r="AI208" s="514"/>
      <c r="AJ208" s="515"/>
      <c r="AK208" s="110"/>
    </row>
    <row r="209" spans="1:37" ht="16.5" customHeight="1">
      <c r="A209" s="514"/>
      <c r="B209" s="521"/>
      <c r="C209" s="522" t="s">
        <v>327</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952" t="s">
        <v>328</v>
      </c>
      <c r="AA209" s="953"/>
      <c r="AB209" s="953"/>
      <c r="AC209" s="953"/>
      <c r="AD209" s="953"/>
      <c r="AE209" s="953"/>
      <c r="AF209" s="953"/>
      <c r="AG209" s="953"/>
      <c r="AH209" s="954"/>
      <c r="AI209" s="514"/>
      <c r="AJ209" s="515"/>
      <c r="AK209" s="110"/>
    </row>
    <row r="210" spans="1:37" ht="25.5" customHeight="1">
      <c r="A210" s="514"/>
      <c r="B210" s="521"/>
      <c r="C210" s="987" t="s">
        <v>205</v>
      </c>
      <c r="D210" s="987"/>
      <c r="E210" s="987"/>
      <c r="F210" s="987"/>
      <c r="G210" s="987"/>
      <c r="H210" s="987"/>
      <c r="I210" s="987"/>
      <c r="J210" s="987"/>
      <c r="K210" s="987"/>
      <c r="L210" s="987"/>
      <c r="M210" s="987"/>
      <c r="N210" s="987"/>
      <c r="O210" s="987"/>
      <c r="P210" s="987"/>
      <c r="Q210" s="987"/>
      <c r="R210" s="987"/>
      <c r="S210" s="987"/>
      <c r="T210" s="987"/>
      <c r="U210" s="987"/>
      <c r="V210" s="987"/>
      <c r="W210" s="987"/>
      <c r="X210" s="987"/>
      <c r="Y210" s="988"/>
      <c r="Z210" s="989" t="s">
        <v>207</v>
      </c>
      <c r="AA210" s="990"/>
      <c r="AB210" s="990"/>
      <c r="AC210" s="990"/>
      <c r="AD210" s="990"/>
      <c r="AE210" s="990"/>
      <c r="AF210" s="990"/>
      <c r="AG210" s="990"/>
      <c r="AH210" s="991"/>
      <c r="AI210" s="514"/>
      <c r="AJ210" s="515"/>
      <c r="AK210" s="110"/>
    </row>
    <row r="211" spans="1:37" ht="25.5" customHeight="1">
      <c r="A211" s="514"/>
      <c r="B211" s="521"/>
      <c r="C211" s="987" t="s">
        <v>206</v>
      </c>
      <c r="D211" s="987"/>
      <c r="E211" s="987"/>
      <c r="F211" s="987"/>
      <c r="G211" s="987"/>
      <c r="H211" s="987"/>
      <c r="I211" s="987"/>
      <c r="J211" s="987"/>
      <c r="K211" s="987"/>
      <c r="L211" s="987"/>
      <c r="M211" s="987"/>
      <c r="N211" s="987"/>
      <c r="O211" s="987"/>
      <c r="P211" s="987"/>
      <c r="Q211" s="987"/>
      <c r="R211" s="987"/>
      <c r="S211" s="987"/>
      <c r="T211" s="987"/>
      <c r="U211" s="987"/>
      <c r="V211" s="987"/>
      <c r="W211" s="987"/>
      <c r="X211" s="987"/>
      <c r="Y211" s="988"/>
      <c r="Z211" s="765" t="s">
        <v>208</v>
      </c>
      <c r="AA211" s="766"/>
      <c r="AB211" s="766"/>
      <c r="AC211" s="766"/>
      <c r="AD211" s="766"/>
      <c r="AE211" s="766"/>
      <c r="AF211" s="766"/>
      <c r="AG211" s="766"/>
      <c r="AH211" s="898"/>
      <c r="AI211" s="514"/>
      <c r="AJ211" s="515"/>
      <c r="AK211" s="525"/>
    </row>
    <row r="212" spans="1:37" ht="16.5" customHeight="1" thickBot="1">
      <c r="A212" s="514"/>
      <c r="B212" s="526"/>
      <c r="C212" s="527" t="s">
        <v>173</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960" t="s">
        <v>101</v>
      </c>
      <c r="AA212" s="961"/>
      <c r="AB212" s="961"/>
      <c r="AC212" s="961"/>
      <c r="AD212" s="961"/>
      <c r="AE212" s="961"/>
      <c r="AF212" s="961"/>
      <c r="AG212" s="961"/>
      <c r="AH212" s="96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214</v>
      </c>
      <c r="C214" s="531" t="s">
        <v>213</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215</v>
      </c>
      <c r="C215" s="986" t="s">
        <v>476</v>
      </c>
      <c r="D215" s="986"/>
      <c r="E215" s="986"/>
      <c r="F215" s="986"/>
      <c r="G215" s="986"/>
      <c r="H215" s="986"/>
      <c r="I215" s="986"/>
      <c r="J215" s="986"/>
      <c r="K215" s="986"/>
      <c r="L215" s="986"/>
      <c r="M215" s="986"/>
      <c r="N215" s="986"/>
      <c r="O215" s="986"/>
      <c r="P215" s="986"/>
      <c r="Q215" s="986"/>
      <c r="R215" s="986"/>
      <c r="S215" s="986"/>
      <c r="T215" s="986"/>
      <c r="U215" s="986"/>
      <c r="V215" s="986"/>
      <c r="W215" s="986"/>
      <c r="X215" s="986"/>
      <c r="Y215" s="986"/>
      <c r="Z215" s="986"/>
      <c r="AA215" s="986"/>
      <c r="AB215" s="986"/>
      <c r="AC215" s="986"/>
      <c r="AD215" s="986"/>
      <c r="AE215" s="986"/>
      <c r="AF215" s="986"/>
      <c r="AG215" s="986"/>
      <c r="AH215" s="986"/>
      <c r="AI215" s="986"/>
      <c r="AJ215" s="986"/>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891" t="s">
        <v>351</v>
      </c>
      <c r="C218" s="891"/>
      <c r="D218" s="891"/>
      <c r="E218" s="891"/>
      <c r="F218" s="891"/>
      <c r="G218" s="891"/>
      <c r="H218" s="891"/>
      <c r="I218" s="891"/>
      <c r="J218" s="891"/>
      <c r="K218" s="891"/>
      <c r="L218" s="891"/>
      <c r="M218" s="891"/>
      <c r="N218" s="891"/>
      <c r="O218" s="891"/>
      <c r="P218" s="891"/>
      <c r="Q218" s="891"/>
      <c r="R218" s="891"/>
      <c r="S218" s="891"/>
      <c r="T218" s="891"/>
      <c r="U218" s="891"/>
      <c r="V218" s="891"/>
      <c r="W218" s="891"/>
      <c r="X218" s="891"/>
      <c r="Y218" s="891"/>
      <c r="Z218" s="891"/>
      <c r="AA218" s="891"/>
      <c r="AB218" s="891"/>
      <c r="AC218" s="891"/>
      <c r="AD218" s="891"/>
      <c r="AE218" s="891"/>
      <c r="AF218" s="891"/>
      <c r="AG218" s="891"/>
      <c r="AH218" s="891"/>
      <c r="AI218" s="891"/>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892">
        <v>2</v>
      </c>
      <c r="E220" s="893"/>
      <c r="F220" s="542" t="s">
        <v>5</v>
      </c>
      <c r="G220" s="892">
        <v>4</v>
      </c>
      <c r="H220" s="893"/>
      <c r="I220" s="542" t="s">
        <v>4</v>
      </c>
      <c r="J220" s="892">
        <v>1</v>
      </c>
      <c r="K220" s="893"/>
      <c r="L220" s="542" t="s">
        <v>3</v>
      </c>
      <c r="M220" s="543"/>
      <c r="N220" s="894" t="s">
        <v>6</v>
      </c>
      <c r="O220" s="894"/>
      <c r="P220" s="894"/>
      <c r="Q220" s="895" t="str">
        <f>IF(G10="","",G10)</f>
        <v>○○ケアサービス</v>
      </c>
      <c r="R220" s="895"/>
      <c r="S220" s="895"/>
      <c r="T220" s="895"/>
      <c r="U220" s="895"/>
      <c r="V220" s="895"/>
      <c r="W220" s="895"/>
      <c r="X220" s="895"/>
      <c r="Y220" s="895"/>
      <c r="Z220" s="895"/>
      <c r="AA220" s="895"/>
      <c r="AB220" s="895"/>
      <c r="AC220" s="895"/>
      <c r="AD220" s="895"/>
      <c r="AE220" s="895"/>
      <c r="AF220" s="895"/>
      <c r="AG220" s="895"/>
      <c r="AH220" s="895"/>
      <c r="AI220" s="895"/>
      <c r="AJ220" s="896"/>
    </row>
    <row r="221" spans="1:37" s="544" customFormat="1" ht="13.5" customHeight="1">
      <c r="A221" s="545"/>
      <c r="B221" s="546"/>
      <c r="C221" s="547"/>
      <c r="D221" s="547"/>
      <c r="E221" s="547"/>
      <c r="F221" s="547"/>
      <c r="G221" s="547"/>
      <c r="H221" s="547"/>
      <c r="I221" s="547"/>
      <c r="J221" s="547"/>
      <c r="K221" s="547"/>
      <c r="L221" s="547"/>
      <c r="M221" s="547"/>
      <c r="N221" s="885" t="s">
        <v>129</v>
      </c>
      <c r="O221" s="885"/>
      <c r="P221" s="885"/>
      <c r="Q221" s="886" t="s">
        <v>130</v>
      </c>
      <c r="R221" s="886"/>
      <c r="S221" s="887" t="s">
        <v>237</v>
      </c>
      <c r="T221" s="887"/>
      <c r="U221" s="887"/>
      <c r="V221" s="887"/>
      <c r="W221" s="887"/>
      <c r="X221" s="888" t="s">
        <v>131</v>
      </c>
      <c r="Y221" s="888"/>
      <c r="Z221" s="887" t="s">
        <v>238</v>
      </c>
      <c r="AA221" s="887"/>
      <c r="AB221" s="887"/>
      <c r="AC221" s="887"/>
      <c r="AD221" s="887"/>
      <c r="AE221" s="887"/>
      <c r="AF221" s="887"/>
      <c r="AG221" s="887"/>
      <c r="AH221" s="887"/>
      <c r="AI221" s="889"/>
      <c r="AJ221" s="890"/>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C215:AJ215"/>
    <mergeCell ref="C211:Y211"/>
    <mergeCell ref="Z210:AH210"/>
    <mergeCell ref="Z211:AH211"/>
    <mergeCell ref="C210:Y210"/>
    <mergeCell ref="Z205:AH205"/>
    <mergeCell ref="H201:X201"/>
    <mergeCell ref="F190:AI190"/>
    <mergeCell ref="F191:AI19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Y82:AC82"/>
    <mergeCell ref="Z87:AB87"/>
    <mergeCell ref="N89:P89"/>
    <mergeCell ref="AB77:AH77"/>
    <mergeCell ref="Y90:AC90"/>
    <mergeCell ref="AE90:AI90"/>
    <mergeCell ref="T85:V85"/>
    <mergeCell ref="Y84:AD85"/>
    <mergeCell ref="S84:W84"/>
    <mergeCell ref="Y81:AC81"/>
    <mergeCell ref="AE81:AI81"/>
    <mergeCell ref="S81:W81"/>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B154:B158"/>
    <mergeCell ref="C154:J158"/>
    <mergeCell ref="K154:K155"/>
    <mergeCell ref="L154:L156"/>
    <mergeCell ref="F173:AJ173"/>
    <mergeCell ref="A172:D172"/>
    <mergeCell ref="M163:AJ163"/>
    <mergeCell ref="F177:AI177"/>
    <mergeCell ref="F175:AI175"/>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104775</xdr:rowOff>
                  </from>
                  <to>
                    <xdr:col>4</xdr:col>
                    <xdr:colOff>200025</xdr:colOff>
                    <xdr:row>190</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115</v>
      </c>
      <c r="G1" s="111" t="s">
        <v>477</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75" t="s">
        <v>6</v>
      </c>
      <c r="B3" s="1075"/>
      <c r="C3" s="1076"/>
      <c r="D3" s="1072" t="str">
        <f>IF(基本情報入力シート!M16="","",基本情報入力シート!M16)</f>
        <v>○○ケアサービス</v>
      </c>
      <c r="E3" s="1073"/>
      <c r="F3" s="1073"/>
      <c r="G3" s="1073"/>
      <c r="H3" s="1073"/>
      <c r="I3" s="1073"/>
      <c r="J3" s="1073"/>
      <c r="K3" s="1073"/>
      <c r="L3" s="1073"/>
      <c r="M3" s="1073"/>
      <c r="N3" s="1073"/>
      <c r="O3" s="1074"/>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96" t="s">
        <v>478</v>
      </c>
      <c r="B5" s="1097"/>
      <c r="C5" s="1097"/>
      <c r="D5" s="1097"/>
      <c r="E5" s="1097"/>
      <c r="F5" s="1097"/>
      <c r="G5" s="1097"/>
      <c r="H5" s="1097"/>
      <c r="I5" s="1097"/>
      <c r="J5" s="1097"/>
      <c r="K5" s="1097"/>
      <c r="L5" s="1097"/>
      <c r="M5" s="1097"/>
      <c r="N5" s="1097"/>
      <c r="O5" s="572">
        <f>SUM(AH12:AH111)</f>
        <v>63359028</v>
      </c>
      <c r="P5" s="571"/>
      <c r="Q5" s="569"/>
      <c r="R5" s="569"/>
      <c r="V5" s="569"/>
    </row>
    <row r="6" spans="1:34" ht="21" customHeight="1" thickBot="1">
      <c r="Q6" s="162"/>
      <c r="R6" s="162"/>
      <c r="AH6" s="573"/>
    </row>
    <row r="7" spans="1:34" ht="18" customHeight="1">
      <c r="A7" s="1079"/>
      <c r="B7" s="1081" t="s">
        <v>480</v>
      </c>
      <c r="C7" s="1082"/>
      <c r="D7" s="1082"/>
      <c r="E7" s="1082"/>
      <c r="F7" s="1082"/>
      <c r="G7" s="1082"/>
      <c r="H7" s="1082"/>
      <c r="I7" s="1082"/>
      <c r="J7" s="1082"/>
      <c r="K7" s="1083"/>
      <c r="L7" s="1087" t="s">
        <v>143</v>
      </c>
      <c r="M7" s="1060" t="s">
        <v>247</v>
      </c>
      <c r="N7" s="1062"/>
      <c r="O7" s="1089" t="s">
        <v>176</v>
      </c>
      <c r="P7" s="1091" t="s">
        <v>98</v>
      </c>
      <c r="Q7" s="1093" t="s">
        <v>481</v>
      </c>
      <c r="R7" s="1095" t="s">
        <v>149</v>
      </c>
      <c r="S7" s="574" t="s">
        <v>434</v>
      </c>
      <c r="T7" s="575"/>
      <c r="U7" s="575"/>
      <c r="V7" s="575"/>
      <c r="W7" s="575"/>
      <c r="X7" s="575"/>
      <c r="Y7" s="575"/>
      <c r="Z7" s="575"/>
      <c r="AA7" s="575"/>
      <c r="AB7" s="575"/>
      <c r="AC7" s="575"/>
      <c r="AD7" s="575"/>
      <c r="AE7" s="575"/>
      <c r="AF7" s="575"/>
      <c r="AG7" s="575"/>
      <c r="AH7" s="576"/>
    </row>
    <row r="8" spans="1:34" ht="14.25">
      <c r="A8" s="1080"/>
      <c r="B8" s="1084"/>
      <c r="C8" s="1085"/>
      <c r="D8" s="1085"/>
      <c r="E8" s="1085"/>
      <c r="F8" s="1085"/>
      <c r="G8" s="1085"/>
      <c r="H8" s="1085"/>
      <c r="I8" s="1085"/>
      <c r="J8" s="1085"/>
      <c r="K8" s="1086"/>
      <c r="L8" s="1088"/>
      <c r="M8" s="1063"/>
      <c r="N8" s="1065"/>
      <c r="O8" s="1090"/>
      <c r="P8" s="1092"/>
      <c r="Q8" s="1094"/>
      <c r="R8" s="1069"/>
      <c r="S8" s="577"/>
      <c r="T8" s="1077" t="s">
        <v>121</v>
      </c>
      <c r="U8" s="1078"/>
      <c r="V8" s="1057" t="s">
        <v>122</v>
      </c>
      <c r="W8" s="1058"/>
      <c r="X8" s="1058"/>
      <c r="Y8" s="1058"/>
      <c r="Z8" s="1058"/>
      <c r="AA8" s="1058"/>
      <c r="AB8" s="1058"/>
      <c r="AC8" s="1058"/>
      <c r="AD8" s="1058"/>
      <c r="AE8" s="1058"/>
      <c r="AF8" s="1058"/>
      <c r="AG8" s="1059"/>
      <c r="AH8" s="578" t="s">
        <v>124</v>
      </c>
    </row>
    <row r="9" spans="1:34" ht="13.5" customHeight="1">
      <c r="A9" s="1080"/>
      <c r="B9" s="1084"/>
      <c r="C9" s="1085"/>
      <c r="D9" s="1085"/>
      <c r="E9" s="1085"/>
      <c r="F9" s="1085"/>
      <c r="G9" s="1085"/>
      <c r="H9" s="1085"/>
      <c r="I9" s="1085"/>
      <c r="J9" s="1085"/>
      <c r="K9" s="1086"/>
      <c r="L9" s="1088"/>
      <c r="M9" s="1098"/>
      <c r="N9" s="1099"/>
      <c r="O9" s="1090"/>
      <c r="P9" s="1092"/>
      <c r="Q9" s="1094"/>
      <c r="R9" s="1069"/>
      <c r="S9" s="1066" t="s">
        <v>117</v>
      </c>
      <c r="T9" s="1067" t="s">
        <v>479</v>
      </c>
      <c r="U9" s="1070" t="s">
        <v>146</v>
      </c>
      <c r="V9" s="1060" t="s">
        <v>147</v>
      </c>
      <c r="W9" s="1061"/>
      <c r="X9" s="1061"/>
      <c r="Y9" s="1061"/>
      <c r="Z9" s="1061"/>
      <c r="AA9" s="1061"/>
      <c r="AB9" s="1061"/>
      <c r="AC9" s="1061"/>
      <c r="AD9" s="1061"/>
      <c r="AE9" s="1061"/>
      <c r="AF9" s="1061"/>
      <c r="AG9" s="1062"/>
      <c r="AH9" s="1069" t="s">
        <v>482</v>
      </c>
    </row>
    <row r="10" spans="1:34" ht="150" customHeight="1">
      <c r="A10" s="1080"/>
      <c r="B10" s="1084"/>
      <c r="C10" s="1085"/>
      <c r="D10" s="1085"/>
      <c r="E10" s="1085"/>
      <c r="F10" s="1085"/>
      <c r="G10" s="1085"/>
      <c r="H10" s="1085"/>
      <c r="I10" s="1085"/>
      <c r="J10" s="1085"/>
      <c r="K10" s="1086"/>
      <c r="L10" s="1088"/>
      <c r="M10" s="580" t="s">
        <v>254</v>
      </c>
      <c r="N10" s="580" t="s">
        <v>255</v>
      </c>
      <c r="O10" s="1090"/>
      <c r="P10" s="1092"/>
      <c r="Q10" s="1094"/>
      <c r="R10" s="1069"/>
      <c r="S10" s="1066"/>
      <c r="T10" s="1068"/>
      <c r="U10" s="1071"/>
      <c r="V10" s="1063"/>
      <c r="W10" s="1064"/>
      <c r="X10" s="1064"/>
      <c r="Y10" s="1064"/>
      <c r="Z10" s="1064"/>
      <c r="AA10" s="1064"/>
      <c r="AB10" s="1064"/>
      <c r="AC10" s="1064"/>
      <c r="AD10" s="1064"/>
      <c r="AE10" s="1064"/>
      <c r="AF10" s="1064"/>
      <c r="AG10" s="1065"/>
      <c r="AH10" s="1069"/>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03">
        <f>IF(基本情報入力シート!AA33="","",基本情報入力シート!AA33)</f>
        <v>11.2</v>
      </c>
      <c r="S12" s="604" t="s">
        <v>334</v>
      </c>
      <c r="T12" s="605" t="s">
        <v>108</v>
      </c>
      <c r="U12" s="606">
        <f>IF(P12="","",VLOOKUP(P12,【参考】数式用!$A$5:$K$39,MATCH(T12,【参考】数式用!$C$4:$H$4,0)+2,0))</f>
        <v>0.22</v>
      </c>
      <c r="V12" s="156" t="s">
        <v>60</v>
      </c>
      <c r="W12" s="607">
        <v>2</v>
      </c>
      <c r="X12" s="153" t="s">
        <v>11</v>
      </c>
      <c r="Y12" s="607">
        <v>4</v>
      </c>
      <c r="Z12" s="364" t="s">
        <v>120</v>
      </c>
      <c r="AA12" s="608">
        <v>3</v>
      </c>
      <c r="AB12" s="153" t="s">
        <v>11</v>
      </c>
      <c r="AC12" s="608">
        <v>3</v>
      </c>
      <c r="AD12" s="153" t="s">
        <v>15</v>
      </c>
      <c r="AE12" s="609" t="s">
        <v>72</v>
      </c>
      <c r="AF12" s="610">
        <f>IF(W12&gt;=1,(AA12*12+AC12)-(W12*12+Y12)+1,"")</f>
        <v>12</v>
      </c>
      <c r="AG12" s="611" t="s">
        <v>92</v>
      </c>
      <c r="AH12" s="612">
        <f>IFERROR(ROUNDDOWN(ROUND(Q12*R12,0)*U12,0)*AF12,"")</f>
        <v>7392000</v>
      </c>
    </row>
    <row r="13" spans="1:34" ht="36.75" customHeigh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03">
        <f>IF(基本情報入力シート!AA34="","",基本情報入力シート!AA34)</f>
        <v>11.2</v>
      </c>
      <c r="S13" s="604" t="s">
        <v>335</v>
      </c>
      <c r="T13" s="605" t="s">
        <v>108</v>
      </c>
      <c r="U13" s="606">
        <f>IF(P13="","",VLOOKUP(P13,【参考】数式用!$A$5:$K$39,MATCH(T13,【参考】数式用!$C$4:$H$4,0)+2,0))</f>
        <v>0.22</v>
      </c>
      <c r="V13" s="156" t="s">
        <v>60</v>
      </c>
      <c r="W13" s="607">
        <v>2</v>
      </c>
      <c r="X13" s="153" t="s">
        <v>11</v>
      </c>
      <c r="Y13" s="607">
        <v>4</v>
      </c>
      <c r="Z13" s="364" t="s">
        <v>120</v>
      </c>
      <c r="AA13" s="608">
        <v>3</v>
      </c>
      <c r="AB13" s="153" t="s">
        <v>11</v>
      </c>
      <c r="AC13" s="608">
        <v>3</v>
      </c>
      <c r="AD13" s="153" t="s">
        <v>15</v>
      </c>
      <c r="AE13" s="609" t="s">
        <v>72</v>
      </c>
      <c r="AF13" s="610">
        <f t="shared" ref="AF13:AF16" si="0">IF(W13&gt;=1,(AA13*12+AC13)-(W13*12+Y13)+1,"")</f>
        <v>12</v>
      </c>
      <c r="AG13" s="611" t="s">
        <v>92</v>
      </c>
      <c r="AH13" s="612">
        <f t="shared" ref="AH13:AH76" si="1">IFERROR(ROUNDDOWN(ROUND(Q13*R13,0)*U13,0)*AF13,"")</f>
        <v>11827200</v>
      </c>
    </row>
    <row r="14" spans="1:34" ht="36.75" customHeight="1">
      <c r="A14" s="595">
        <f t="shared" ref="A14:A26" si="2">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03">
        <f>IF(基本情報入力シート!AA35="","",基本情報入力シート!AA35)</f>
        <v>11.22</v>
      </c>
      <c r="S14" s="604" t="s">
        <v>118</v>
      </c>
      <c r="T14" s="605" t="s">
        <v>107</v>
      </c>
      <c r="U14" s="606">
        <f>IF(P14="","",VLOOKUP(P14,【参考】数式用!$A$5:$K$39,MATCH(T14,【参考】数式用!$C$4:$H$4,0)+2,0))</f>
        <v>4.2000000000000003E-2</v>
      </c>
      <c r="V14" s="156" t="s">
        <v>60</v>
      </c>
      <c r="W14" s="607">
        <v>2</v>
      </c>
      <c r="X14" s="153" t="s">
        <v>11</v>
      </c>
      <c r="Y14" s="607">
        <v>4</v>
      </c>
      <c r="Z14" s="364" t="s">
        <v>120</v>
      </c>
      <c r="AA14" s="608">
        <v>3</v>
      </c>
      <c r="AB14" s="153" t="s">
        <v>11</v>
      </c>
      <c r="AC14" s="608">
        <v>3</v>
      </c>
      <c r="AD14" s="153" t="s">
        <v>15</v>
      </c>
      <c r="AE14" s="609" t="s">
        <v>72</v>
      </c>
      <c r="AF14" s="610">
        <f t="shared" si="0"/>
        <v>12</v>
      </c>
      <c r="AG14" s="611" t="s">
        <v>92</v>
      </c>
      <c r="AH14" s="612">
        <f t="shared" si="1"/>
        <v>2261952</v>
      </c>
    </row>
    <row r="15" spans="1:34" ht="36.75" customHeight="1">
      <c r="A15" s="595">
        <f t="shared" si="2"/>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03">
        <f>IF(基本情報入力シート!AA36="","",基本情報入力シート!AA36)</f>
        <v>10.92</v>
      </c>
      <c r="S15" s="604" t="s">
        <v>335</v>
      </c>
      <c r="T15" s="605" t="s">
        <v>114</v>
      </c>
      <c r="U15" s="606">
        <f>IF(P15="","",VLOOKUP(P15,【参考】数式用!$A$5:$K$39,MATCH(T15,【参考】数式用!$C$4:$H$4,0)+2,0))</f>
        <v>5.1999999999999998E-2</v>
      </c>
      <c r="V15" s="156" t="s">
        <v>60</v>
      </c>
      <c r="W15" s="607">
        <v>2</v>
      </c>
      <c r="X15" s="153" t="s">
        <v>11</v>
      </c>
      <c r="Y15" s="607">
        <v>4</v>
      </c>
      <c r="Z15" s="364" t="s">
        <v>120</v>
      </c>
      <c r="AA15" s="608">
        <v>3</v>
      </c>
      <c r="AB15" s="153" t="s">
        <v>11</v>
      </c>
      <c r="AC15" s="608">
        <v>3</v>
      </c>
      <c r="AD15" s="153" t="s">
        <v>15</v>
      </c>
      <c r="AE15" s="609" t="s">
        <v>72</v>
      </c>
      <c r="AF15" s="610">
        <f t="shared" si="0"/>
        <v>12</v>
      </c>
      <c r="AG15" s="611" t="s">
        <v>92</v>
      </c>
      <c r="AH15" s="612">
        <f t="shared" si="1"/>
        <v>13628160</v>
      </c>
    </row>
    <row r="16" spans="1:34" ht="36.75" customHeight="1">
      <c r="A16" s="595">
        <f t="shared" si="2"/>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03">
        <f>IF(基本情報入力シート!AA37="","",基本情報入力シート!AA37)</f>
        <v>10.96</v>
      </c>
      <c r="S16" s="604" t="s">
        <v>335</v>
      </c>
      <c r="T16" s="605" t="s">
        <v>111</v>
      </c>
      <c r="U16" s="606">
        <f>IF(P16="","",VLOOKUP(P16,【参考】数式用!$A$5:$K$39,MATCH(T16,【参考】数式用!$C$4:$H$4,0)+2,0))</f>
        <v>1.5300000000000001E-2</v>
      </c>
      <c r="V16" s="156" t="s">
        <v>60</v>
      </c>
      <c r="W16" s="607">
        <v>2</v>
      </c>
      <c r="X16" s="153" t="s">
        <v>11</v>
      </c>
      <c r="Y16" s="607">
        <v>4</v>
      </c>
      <c r="Z16" s="364" t="s">
        <v>120</v>
      </c>
      <c r="AA16" s="608">
        <v>3</v>
      </c>
      <c r="AB16" s="153" t="s">
        <v>11</v>
      </c>
      <c r="AC16" s="608">
        <v>3</v>
      </c>
      <c r="AD16" s="153" t="s">
        <v>15</v>
      </c>
      <c r="AE16" s="609" t="s">
        <v>72</v>
      </c>
      <c r="AF16" s="610">
        <f t="shared" si="0"/>
        <v>12</v>
      </c>
      <c r="AG16" s="611" t="s">
        <v>92</v>
      </c>
      <c r="AH16" s="612">
        <f t="shared" si="1"/>
        <v>804900</v>
      </c>
    </row>
    <row r="17" spans="1:34" ht="36.75" customHeight="1">
      <c r="A17" s="595">
        <f t="shared" si="2"/>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03">
        <f>IF(基本情報入力シート!AA38="","",基本情報入力シート!AA38)</f>
        <v>10.99</v>
      </c>
      <c r="S17" s="604" t="s">
        <v>118</v>
      </c>
      <c r="T17" s="605" t="s">
        <v>114</v>
      </c>
      <c r="U17" s="606">
        <f>IF(P17="","",VLOOKUP(P17,【参考】数式用!$A$5:$K$39,MATCH(T17,【参考】数式用!$C$4:$H$4,0)+2,0))</f>
        <v>6.9000000000000006E-2</v>
      </c>
      <c r="V17" s="156" t="s">
        <v>227</v>
      </c>
      <c r="W17" s="607">
        <v>2</v>
      </c>
      <c r="X17" s="153" t="s">
        <v>228</v>
      </c>
      <c r="Y17" s="607">
        <v>4</v>
      </c>
      <c r="Z17" s="364" t="s">
        <v>229</v>
      </c>
      <c r="AA17" s="608">
        <v>3</v>
      </c>
      <c r="AB17" s="153" t="s">
        <v>228</v>
      </c>
      <c r="AC17" s="608">
        <v>3</v>
      </c>
      <c r="AD17" s="153" t="s">
        <v>230</v>
      </c>
      <c r="AE17" s="609" t="s">
        <v>231</v>
      </c>
      <c r="AF17" s="610">
        <f t="shared" ref="AF17:AF80" si="3">IF(W17&gt;=1,(AA17*12+AC17)-(W17*12+Y17)+1,"")</f>
        <v>12</v>
      </c>
      <c r="AG17" s="611" t="s">
        <v>232</v>
      </c>
      <c r="AH17" s="612">
        <f t="shared" si="1"/>
        <v>25479216</v>
      </c>
    </row>
    <row r="18" spans="1:34" ht="36.75" customHeight="1">
      <c r="A18" s="595">
        <f t="shared" si="2"/>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03">
        <f>IF(基本情報入力シート!AA39="","",基本情報入力シート!AA39)</f>
        <v>10.92</v>
      </c>
      <c r="S18" s="604" t="s">
        <v>118</v>
      </c>
      <c r="T18" s="605" t="s">
        <v>108</v>
      </c>
      <c r="U18" s="606">
        <f>IF(P18="","",VLOOKUP(P18,【参考】数式用!$A$5:$K$39,MATCH(T18,【参考】数式用!$C$4:$H$4,0)+2,0))</f>
        <v>0.05</v>
      </c>
      <c r="V18" s="156" t="s">
        <v>227</v>
      </c>
      <c r="W18" s="607">
        <v>2</v>
      </c>
      <c r="X18" s="153" t="s">
        <v>228</v>
      </c>
      <c r="Y18" s="607">
        <v>4</v>
      </c>
      <c r="Z18" s="364" t="s">
        <v>229</v>
      </c>
      <c r="AA18" s="608">
        <v>3</v>
      </c>
      <c r="AB18" s="153" t="s">
        <v>228</v>
      </c>
      <c r="AC18" s="608">
        <v>3</v>
      </c>
      <c r="AD18" s="153" t="s">
        <v>230</v>
      </c>
      <c r="AE18" s="609" t="s">
        <v>231</v>
      </c>
      <c r="AF18" s="610">
        <f t="shared" si="3"/>
        <v>12</v>
      </c>
      <c r="AG18" s="611" t="s">
        <v>232</v>
      </c>
      <c r="AH18" s="612">
        <f t="shared" si="1"/>
        <v>1965600</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227</v>
      </c>
      <c r="W19" s="607"/>
      <c r="X19" s="153" t="s">
        <v>228</v>
      </c>
      <c r="Y19" s="607"/>
      <c r="Z19" s="364" t="s">
        <v>229</v>
      </c>
      <c r="AA19" s="608"/>
      <c r="AB19" s="153" t="s">
        <v>228</v>
      </c>
      <c r="AC19" s="608"/>
      <c r="AD19" s="153" t="s">
        <v>230</v>
      </c>
      <c r="AE19" s="609" t="s">
        <v>231</v>
      </c>
      <c r="AF19" s="610" t="str">
        <f t="shared" si="3"/>
        <v/>
      </c>
      <c r="AG19" s="611" t="s">
        <v>232</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227</v>
      </c>
      <c r="W20" s="607"/>
      <c r="X20" s="153" t="s">
        <v>228</v>
      </c>
      <c r="Y20" s="607"/>
      <c r="Z20" s="364" t="s">
        <v>229</v>
      </c>
      <c r="AA20" s="608"/>
      <c r="AB20" s="153" t="s">
        <v>228</v>
      </c>
      <c r="AC20" s="608"/>
      <c r="AD20" s="153" t="s">
        <v>230</v>
      </c>
      <c r="AE20" s="609" t="s">
        <v>231</v>
      </c>
      <c r="AF20" s="610" t="str">
        <f t="shared" si="3"/>
        <v/>
      </c>
      <c r="AG20" s="611" t="s">
        <v>232</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227</v>
      </c>
      <c r="W21" s="607"/>
      <c r="X21" s="153" t="s">
        <v>228</v>
      </c>
      <c r="Y21" s="607"/>
      <c r="Z21" s="364" t="s">
        <v>229</v>
      </c>
      <c r="AA21" s="608"/>
      <c r="AB21" s="153" t="s">
        <v>228</v>
      </c>
      <c r="AC21" s="608"/>
      <c r="AD21" s="153" t="s">
        <v>230</v>
      </c>
      <c r="AE21" s="609" t="s">
        <v>231</v>
      </c>
      <c r="AF21" s="610" t="str">
        <f t="shared" si="3"/>
        <v/>
      </c>
      <c r="AG21" s="611" t="s">
        <v>232</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227</v>
      </c>
      <c r="W22" s="607"/>
      <c r="X22" s="153" t="s">
        <v>228</v>
      </c>
      <c r="Y22" s="607"/>
      <c r="Z22" s="364" t="s">
        <v>229</v>
      </c>
      <c r="AA22" s="608"/>
      <c r="AB22" s="153" t="s">
        <v>228</v>
      </c>
      <c r="AC22" s="608"/>
      <c r="AD22" s="153" t="s">
        <v>230</v>
      </c>
      <c r="AE22" s="609" t="s">
        <v>231</v>
      </c>
      <c r="AF22" s="610" t="str">
        <f t="shared" si="3"/>
        <v/>
      </c>
      <c r="AG22" s="611" t="s">
        <v>232</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227</v>
      </c>
      <c r="W23" s="607"/>
      <c r="X23" s="153" t="s">
        <v>228</v>
      </c>
      <c r="Y23" s="607"/>
      <c r="Z23" s="364" t="s">
        <v>229</v>
      </c>
      <c r="AA23" s="608"/>
      <c r="AB23" s="153" t="s">
        <v>228</v>
      </c>
      <c r="AC23" s="608"/>
      <c r="AD23" s="153" t="s">
        <v>230</v>
      </c>
      <c r="AE23" s="609" t="s">
        <v>231</v>
      </c>
      <c r="AF23" s="610" t="str">
        <f t="shared" si="3"/>
        <v/>
      </c>
      <c r="AG23" s="611" t="s">
        <v>232</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227</v>
      </c>
      <c r="W24" s="607"/>
      <c r="X24" s="153" t="s">
        <v>228</v>
      </c>
      <c r="Y24" s="607"/>
      <c r="Z24" s="364" t="s">
        <v>229</v>
      </c>
      <c r="AA24" s="608"/>
      <c r="AB24" s="153" t="s">
        <v>228</v>
      </c>
      <c r="AC24" s="608"/>
      <c r="AD24" s="153" t="s">
        <v>230</v>
      </c>
      <c r="AE24" s="609" t="s">
        <v>231</v>
      </c>
      <c r="AF24" s="610" t="str">
        <f t="shared" si="3"/>
        <v/>
      </c>
      <c r="AG24" s="611" t="s">
        <v>232</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227</v>
      </c>
      <c r="W25" s="607"/>
      <c r="X25" s="153" t="s">
        <v>228</v>
      </c>
      <c r="Y25" s="607"/>
      <c r="Z25" s="364" t="s">
        <v>229</v>
      </c>
      <c r="AA25" s="608"/>
      <c r="AB25" s="153" t="s">
        <v>228</v>
      </c>
      <c r="AC25" s="608"/>
      <c r="AD25" s="153" t="s">
        <v>230</v>
      </c>
      <c r="AE25" s="609" t="s">
        <v>231</v>
      </c>
      <c r="AF25" s="610" t="str">
        <f t="shared" si="3"/>
        <v/>
      </c>
      <c r="AG25" s="611" t="s">
        <v>232</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227</v>
      </c>
      <c r="W26" s="607"/>
      <c r="X26" s="153" t="s">
        <v>228</v>
      </c>
      <c r="Y26" s="607"/>
      <c r="Z26" s="364" t="s">
        <v>229</v>
      </c>
      <c r="AA26" s="608"/>
      <c r="AB26" s="153" t="s">
        <v>228</v>
      </c>
      <c r="AC26" s="608"/>
      <c r="AD26" s="153" t="s">
        <v>230</v>
      </c>
      <c r="AE26" s="609" t="s">
        <v>231</v>
      </c>
      <c r="AF26" s="610" t="str">
        <f t="shared" si="3"/>
        <v/>
      </c>
      <c r="AG26" s="611" t="s">
        <v>232</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227</v>
      </c>
      <c r="W27" s="607"/>
      <c r="X27" s="153" t="s">
        <v>228</v>
      </c>
      <c r="Y27" s="607"/>
      <c r="Z27" s="364" t="s">
        <v>229</v>
      </c>
      <c r="AA27" s="608"/>
      <c r="AB27" s="153" t="s">
        <v>228</v>
      </c>
      <c r="AC27" s="608"/>
      <c r="AD27" s="153" t="s">
        <v>230</v>
      </c>
      <c r="AE27" s="609" t="s">
        <v>231</v>
      </c>
      <c r="AF27" s="610" t="str">
        <f t="shared" si="3"/>
        <v/>
      </c>
      <c r="AG27" s="611" t="s">
        <v>232</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227</v>
      </c>
      <c r="W28" s="607"/>
      <c r="X28" s="153" t="s">
        <v>228</v>
      </c>
      <c r="Y28" s="607"/>
      <c r="Z28" s="364" t="s">
        <v>229</v>
      </c>
      <c r="AA28" s="608"/>
      <c r="AB28" s="153" t="s">
        <v>228</v>
      </c>
      <c r="AC28" s="608"/>
      <c r="AD28" s="153" t="s">
        <v>230</v>
      </c>
      <c r="AE28" s="609" t="s">
        <v>231</v>
      </c>
      <c r="AF28" s="610" t="str">
        <f t="shared" si="3"/>
        <v/>
      </c>
      <c r="AG28" s="611" t="s">
        <v>232</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227</v>
      </c>
      <c r="W29" s="607"/>
      <c r="X29" s="153" t="s">
        <v>228</v>
      </c>
      <c r="Y29" s="607"/>
      <c r="Z29" s="364" t="s">
        <v>229</v>
      </c>
      <c r="AA29" s="608"/>
      <c r="AB29" s="153" t="s">
        <v>228</v>
      </c>
      <c r="AC29" s="608"/>
      <c r="AD29" s="153" t="s">
        <v>230</v>
      </c>
      <c r="AE29" s="609" t="s">
        <v>231</v>
      </c>
      <c r="AF29" s="610" t="str">
        <f t="shared" si="3"/>
        <v/>
      </c>
      <c r="AG29" s="611" t="s">
        <v>232</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227</v>
      </c>
      <c r="W30" s="607"/>
      <c r="X30" s="153" t="s">
        <v>228</v>
      </c>
      <c r="Y30" s="607"/>
      <c r="Z30" s="364" t="s">
        <v>229</v>
      </c>
      <c r="AA30" s="608"/>
      <c r="AB30" s="153" t="s">
        <v>228</v>
      </c>
      <c r="AC30" s="608"/>
      <c r="AD30" s="153" t="s">
        <v>230</v>
      </c>
      <c r="AE30" s="609" t="s">
        <v>231</v>
      </c>
      <c r="AF30" s="610" t="str">
        <f t="shared" si="3"/>
        <v/>
      </c>
      <c r="AG30" s="611" t="s">
        <v>232</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227</v>
      </c>
      <c r="W31" s="607"/>
      <c r="X31" s="153" t="s">
        <v>228</v>
      </c>
      <c r="Y31" s="607"/>
      <c r="Z31" s="364" t="s">
        <v>229</v>
      </c>
      <c r="AA31" s="608"/>
      <c r="AB31" s="153" t="s">
        <v>228</v>
      </c>
      <c r="AC31" s="608"/>
      <c r="AD31" s="153" t="s">
        <v>230</v>
      </c>
      <c r="AE31" s="609" t="s">
        <v>231</v>
      </c>
      <c r="AF31" s="610" t="str">
        <f t="shared" si="3"/>
        <v/>
      </c>
      <c r="AG31" s="611" t="s">
        <v>232</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227</v>
      </c>
      <c r="W32" s="607"/>
      <c r="X32" s="153" t="s">
        <v>228</v>
      </c>
      <c r="Y32" s="607"/>
      <c r="Z32" s="364" t="s">
        <v>229</v>
      </c>
      <c r="AA32" s="608"/>
      <c r="AB32" s="153" t="s">
        <v>228</v>
      </c>
      <c r="AC32" s="608"/>
      <c r="AD32" s="153" t="s">
        <v>230</v>
      </c>
      <c r="AE32" s="609" t="s">
        <v>231</v>
      </c>
      <c r="AF32" s="610" t="str">
        <f t="shared" si="3"/>
        <v/>
      </c>
      <c r="AG32" s="611" t="s">
        <v>232</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227</v>
      </c>
      <c r="W33" s="607"/>
      <c r="X33" s="153" t="s">
        <v>228</v>
      </c>
      <c r="Y33" s="607"/>
      <c r="Z33" s="364" t="s">
        <v>229</v>
      </c>
      <c r="AA33" s="608"/>
      <c r="AB33" s="153" t="s">
        <v>228</v>
      </c>
      <c r="AC33" s="608"/>
      <c r="AD33" s="153" t="s">
        <v>230</v>
      </c>
      <c r="AE33" s="609" t="s">
        <v>231</v>
      </c>
      <c r="AF33" s="610" t="str">
        <f t="shared" si="3"/>
        <v/>
      </c>
      <c r="AG33" s="611" t="s">
        <v>232</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227</v>
      </c>
      <c r="W34" s="607"/>
      <c r="X34" s="153" t="s">
        <v>228</v>
      </c>
      <c r="Y34" s="607"/>
      <c r="Z34" s="364" t="s">
        <v>229</v>
      </c>
      <c r="AA34" s="608"/>
      <c r="AB34" s="153" t="s">
        <v>228</v>
      </c>
      <c r="AC34" s="608"/>
      <c r="AD34" s="153" t="s">
        <v>230</v>
      </c>
      <c r="AE34" s="609" t="s">
        <v>231</v>
      </c>
      <c r="AF34" s="610" t="str">
        <f t="shared" si="3"/>
        <v/>
      </c>
      <c r="AG34" s="611" t="s">
        <v>232</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227</v>
      </c>
      <c r="W35" s="607"/>
      <c r="X35" s="153" t="s">
        <v>228</v>
      </c>
      <c r="Y35" s="607"/>
      <c r="Z35" s="364" t="s">
        <v>229</v>
      </c>
      <c r="AA35" s="608"/>
      <c r="AB35" s="153" t="s">
        <v>228</v>
      </c>
      <c r="AC35" s="608"/>
      <c r="AD35" s="153" t="s">
        <v>230</v>
      </c>
      <c r="AE35" s="609" t="s">
        <v>231</v>
      </c>
      <c r="AF35" s="610" t="str">
        <f t="shared" si="3"/>
        <v/>
      </c>
      <c r="AG35" s="611" t="s">
        <v>232</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227</v>
      </c>
      <c r="W36" s="607"/>
      <c r="X36" s="153" t="s">
        <v>228</v>
      </c>
      <c r="Y36" s="607"/>
      <c r="Z36" s="364" t="s">
        <v>229</v>
      </c>
      <c r="AA36" s="608"/>
      <c r="AB36" s="153" t="s">
        <v>228</v>
      </c>
      <c r="AC36" s="608"/>
      <c r="AD36" s="153" t="s">
        <v>230</v>
      </c>
      <c r="AE36" s="609" t="s">
        <v>231</v>
      </c>
      <c r="AF36" s="610" t="str">
        <f t="shared" si="3"/>
        <v/>
      </c>
      <c r="AG36" s="611" t="s">
        <v>232</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227</v>
      </c>
      <c r="W37" s="607"/>
      <c r="X37" s="153" t="s">
        <v>228</v>
      </c>
      <c r="Y37" s="607"/>
      <c r="Z37" s="364" t="s">
        <v>229</v>
      </c>
      <c r="AA37" s="608"/>
      <c r="AB37" s="153" t="s">
        <v>228</v>
      </c>
      <c r="AC37" s="608"/>
      <c r="AD37" s="153" t="s">
        <v>230</v>
      </c>
      <c r="AE37" s="609" t="s">
        <v>231</v>
      </c>
      <c r="AF37" s="610" t="str">
        <f t="shared" si="3"/>
        <v/>
      </c>
      <c r="AG37" s="611" t="s">
        <v>232</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227</v>
      </c>
      <c r="W38" s="607"/>
      <c r="X38" s="153" t="s">
        <v>228</v>
      </c>
      <c r="Y38" s="607"/>
      <c r="Z38" s="364" t="s">
        <v>229</v>
      </c>
      <c r="AA38" s="608"/>
      <c r="AB38" s="153" t="s">
        <v>228</v>
      </c>
      <c r="AC38" s="608"/>
      <c r="AD38" s="153" t="s">
        <v>230</v>
      </c>
      <c r="AE38" s="609" t="s">
        <v>231</v>
      </c>
      <c r="AF38" s="610" t="str">
        <f t="shared" si="3"/>
        <v/>
      </c>
      <c r="AG38" s="611" t="s">
        <v>232</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227</v>
      </c>
      <c r="W39" s="607"/>
      <c r="X39" s="153" t="s">
        <v>228</v>
      </c>
      <c r="Y39" s="607"/>
      <c r="Z39" s="364" t="s">
        <v>229</v>
      </c>
      <c r="AA39" s="608"/>
      <c r="AB39" s="153" t="s">
        <v>228</v>
      </c>
      <c r="AC39" s="608"/>
      <c r="AD39" s="153" t="s">
        <v>230</v>
      </c>
      <c r="AE39" s="609" t="s">
        <v>231</v>
      </c>
      <c r="AF39" s="610" t="str">
        <f t="shared" si="3"/>
        <v/>
      </c>
      <c r="AG39" s="611" t="s">
        <v>232</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227</v>
      </c>
      <c r="W40" s="607"/>
      <c r="X40" s="153" t="s">
        <v>228</v>
      </c>
      <c r="Y40" s="607"/>
      <c r="Z40" s="364" t="s">
        <v>229</v>
      </c>
      <c r="AA40" s="608"/>
      <c r="AB40" s="153" t="s">
        <v>228</v>
      </c>
      <c r="AC40" s="608"/>
      <c r="AD40" s="153" t="s">
        <v>230</v>
      </c>
      <c r="AE40" s="609" t="s">
        <v>231</v>
      </c>
      <c r="AF40" s="610" t="str">
        <f t="shared" si="3"/>
        <v/>
      </c>
      <c r="AG40" s="611" t="s">
        <v>232</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227</v>
      </c>
      <c r="W41" s="607"/>
      <c r="X41" s="153" t="s">
        <v>228</v>
      </c>
      <c r="Y41" s="607"/>
      <c r="Z41" s="364" t="s">
        <v>229</v>
      </c>
      <c r="AA41" s="608"/>
      <c r="AB41" s="153" t="s">
        <v>228</v>
      </c>
      <c r="AC41" s="608"/>
      <c r="AD41" s="153" t="s">
        <v>230</v>
      </c>
      <c r="AE41" s="609" t="s">
        <v>231</v>
      </c>
      <c r="AF41" s="610" t="str">
        <f t="shared" si="3"/>
        <v/>
      </c>
      <c r="AG41" s="611" t="s">
        <v>232</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227</v>
      </c>
      <c r="W42" s="607"/>
      <c r="X42" s="153" t="s">
        <v>228</v>
      </c>
      <c r="Y42" s="607"/>
      <c r="Z42" s="364" t="s">
        <v>229</v>
      </c>
      <c r="AA42" s="608"/>
      <c r="AB42" s="153" t="s">
        <v>228</v>
      </c>
      <c r="AC42" s="608"/>
      <c r="AD42" s="153" t="s">
        <v>230</v>
      </c>
      <c r="AE42" s="609" t="s">
        <v>231</v>
      </c>
      <c r="AF42" s="610" t="str">
        <f t="shared" si="3"/>
        <v/>
      </c>
      <c r="AG42" s="611" t="s">
        <v>232</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227</v>
      </c>
      <c r="W43" s="607"/>
      <c r="X43" s="153" t="s">
        <v>228</v>
      </c>
      <c r="Y43" s="607"/>
      <c r="Z43" s="364" t="s">
        <v>229</v>
      </c>
      <c r="AA43" s="608"/>
      <c r="AB43" s="153" t="s">
        <v>228</v>
      </c>
      <c r="AC43" s="608"/>
      <c r="AD43" s="153" t="s">
        <v>230</v>
      </c>
      <c r="AE43" s="609" t="s">
        <v>231</v>
      </c>
      <c r="AF43" s="610" t="str">
        <f t="shared" si="3"/>
        <v/>
      </c>
      <c r="AG43" s="611" t="s">
        <v>232</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227</v>
      </c>
      <c r="W44" s="607"/>
      <c r="X44" s="153" t="s">
        <v>228</v>
      </c>
      <c r="Y44" s="607"/>
      <c r="Z44" s="364" t="s">
        <v>229</v>
      </c>
      <c r="AA44" s="608"/>
      <c r="AB44" s="153" t="s">
        <v>228</v>
      </c>
      <c r="AC44" s="608"/>
      <c r="AD44" s="153" t="s">
        <v>230</v>
      </c>
      <c r="AE44" s="609" t="s">
        <v>231</v>
      </c>
      <c r="AF44" s="610" t="str">
        <f t="shared" si="3"/>
        <v/>
      </c>
      <c r="AG44" s="611" t="s">
        <v>232</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227</v>
      </c>
      <c r="W45" s="607"/>
      <c r="X45" s="153" t="s">
        <v>228</v>
      </c>
      <c r="Y45" s="607"/>
      <c r="Z45" s="364" t="s">
        <v>229</v>
      </c>
      <c r="AA45" s="608"/>
      <c r="AB45" s="153" t="s">
        <v>228</v>
      </c>
      <c r="AC45" s="608"/>
      <c r="AD45" s="153" t="s">
        <v>230</v>
      </c>
      <c r="AE45" s="609" t="s">
        <v>231</v>
      </c>
      <c r="AF45" s="610" t="str">
        <f t="shared" si="3"/>
        <v/>
      </c>
      <c r="AG45" s="611" t="s">
        <v>232</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227</v>
      </c>
      <c r="W46" s="607"/>
      <c r="X46" s="153" t="s">
        <v>228</v>
      </c>
      <c r="Y46" s="607"/>
      <c r="Z46" s="364" t="s">
        <v>229</v>
      </c>
      <c r="AA46" s="608"/>
      <c r="AB46" s="153" t="s">
        <v>228</v>
      </c>
      <c r="AC46" s="608"/>
      <c r="AD46" s="153" t="s">
        <v>230</v>
      </c>
      <c r="AE46" s="609" t="s">
        <v>231</v>
      </c>
      <c r="AF46" s="610" t="str">
        <f t="shared" si="3"/>
        <v/>
      </c>
      <c r="AG46" s="611" t="s">
        <v>232</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227</v>
      </c>
      <c r="W47" s="607"/>
      <c r="X47" s="153" t="s">
        <v>228</v>
      </c>
      <c r="Y47" s="607"/>
      <c r="Z47" s="364" t="s">
        <v>229</v>
      </c>
      <c r="AA47" s="608"/>
      <c r="AB47" s="153" t="s">
        <v>228</v>
      </c>
      <c r="AC47" s="608"/>
      <c r="AD47" s="153" t="s">
        <v>230</v>
      </c>
      <c r="AE47" s="609" t="s">
        <v>231</v>
      </c>
      <c r="AF47" s="610" t="str">
        <f t="shared" si="3"/>
        <v/>
      </c>
      <c r="AG47" s="611" t="s">
        <v>232</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227</v>
      </c>
      <c r="W48" s="607"/>
      <c r="X48" s="153" t="s">
        <v>228</v>
      </c>
      <c r="Y48" s="607"/>
      <c r="Z48" s="364" t="s">
        <v>229</v>
      </c>
      <c r="AA48" s="608"/>
      <c r="AB48" s="153" t="s">
        <v>228</v>
      </c>
      <c r="AC48" s="608"/>
      <c r="AD48" s="153" t="s">
        <v>230</v>
      </c>
      <c r="AE48" s="609" t="s">
        <v>231</v>
      </c>
      <c r="AF48" s="610" t="str">
        <f t="shared" si="3"/>
        <v/>
      </c>
      <c r="AG48" s="611" t="s">
        <v>232</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227</v>
      </c>
      <c r="W49" s="607"/>
      <c r="X49" s="153" t="s">
        <v>228</v>
      </c>
      <c r="Y49" s="607"/>
      <c r="Z49" s="364" t="s">
        <v>229</v>
      </c>
      <c r="AA49" s="608"/>
      <c r="AB49" s="153" t="s">
        <v>228</v>
      </c>
      <c r="AC49" s="608"/>
      <c r="AD49" s="153" t="s">
        <v>230</v>
      </c>
      <c r="AE49" s="609" t="s">
        <v>231</v>
      </c>
      <c r="AF49" s="610" t="str">
        <f t="shared" si="3"/>
        <v/>
      </c>
      <c r="AG49" s="611" t="s">
        <v>232</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227</v>
      </c>
      <c r="W50" s="607"/>
      <c r="X50" s="153" t="s">
        <v>228</v>
      </c>
      <c r="Y50" s="607"/>
      <c r="Z50" s="364" t="s">
        <v>229</v>
      </c>
      <c r="AA50" s="608"/>
      <c r="AB50" s="153" t="s">
        <v>228</v>
      </c>
      <c r="AC50" s="608"/>
      <c r="AD50" s="153" t="s">
        <v>230</v>
      </c>
      <c r="AE50" s="609" t="s">
        <v>231</v>
      </c>
      <c r="AF50" s="610" t="str">
        <f t="shared" si="3"/>
        <v/>
      </c>
      <c r="AG50" s="611" t="s">
        <v>232</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227</v>
      </c>
      <c r="W51" s="607"/>
      <c r="X51" s="153" t="s">
        <v>228</v>
      </c>
      <c r="Y51" s="607"/>
      <c r="Z51" s="364" t="s">
        <v>229</v>
      </c>
      <c r="AA51" s="608"/>
      <c r="AB51" s="153" t="s">
        <v>228</v>
      </c>
      <c r="AC51" s="608"/>
      <c r="AD51" s="153" t="s">
        <v>230</v>
      </c>
      <c r="AE51" s="609" t="s">
        <v>231</v>
      </c>
      <c r="AF51" s="610" t="str">
        <f t="shared" si="3"/>
        <v/>
      </c>
      <c r="AG51" s="613" t="s">
        <v>232</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227</v>
      </c>
      <c r="W52" s="607"/>
      <c r="X52" s="153" t="s">
        <v>228</v>
      </c>
      <c r="Y52" s="607"/>
      <c r="Z52" s="364" t="s">
        <v>229</v>
      </c>
      <c r="AA52" s="608"/>
      <c r="AB52" s="153" t="s">
        <v>228</v>
      </c>
      <c r="AC52" s="608"/>
      <c r="AD52" s="153" t="s">
        <v>230</v>
      </c>
      <c r="AE52" s="609" t="s">
        <v>231</v>
      </c>
      <c r="AF52" s="610" t="str">
        <f t="shared" si="3"/>
        <v/>
      </c>
      <c r="AG52" s="613" t="s">
        <v>232</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227</v>
      </c>
      <c r="W53" s="607"/>
      <c r="X53" s="153" t="s">
        <v>228</v>
      </c>
      <c r="Y53" s="607"/>
      <c r="Z53" s="364" t="s">
        <v>229</v>
      </c>
      <c r="AA53" s="608"/>
      <c r="AB53" s="153" t="s">
        <v>228</v>
      </c>
      <c r="AC53" s="608"/>
      <c r="AD53" s="153" t="s">
        <v>230</v>
      </c>
      <c r="AE53" s="609" t="s">
        <v>231</v>
      </c>
      <c r="AF53" s="610" t="str">
        <f t="shared" si="3"/>
        <v/>
      </c>
      <c r="AG53" s="613" t="s">
        <v>232</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227</v>
      </c>
      <c r="W54" s="607"/>
      <c r="X54" s="153" t="s">
        <v>228</v>
      </c>
      <c r="Y54" s="607"/>
      <c r="Z54" s="364" t="s">
        <v>229</v>
      </c>
      <c r="AA54" s="608"/>
      <c r="AB54" s="153" t="s">
        <v>228</v>
      </c>
      <c r="AC54" s="608"/>
      <c r="AD54" s="153" t="s">
        <v>230</v>
      </c>
      <c r="AE54" s="609" t="s">
        <v>231</v>
      </c>
      <c r="AF54" s="610" t="str">
        <f t="shared" si="3"/>
        <v/>
      </c>
      <c r="AG54" s="613" t="s">
        <v>232</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227</v>
      </c>
      <c r="W55" s="607"/>
      <c r="X55" s="153" t="s">
        <v>228</v>
      </c>
      <c r="Y55" s="607"/>
      <c r="Z55" s="364" t="s">
        <v>229</v>
      </c>
      <c r="AA55" s="608"/>
      <c r="AB55" s="153" t="s">
        <v>228</v>
      </c>
      <c r="AC55" s="608"/>
      <c r="AD55" s="153" t="s">
        <v>230</v>
      </c>
      <c r="AE55" s="609" t="s">
        <v>231</v>
      </c>
      <c r="AF55" s="610" t="str">
        <f t="shared" si="3"/>
        <v/>
      </c>
      <c r="AG55" s="613" t="s">
        <v>232</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227</v>
      </c>
      <c r="W56" s="607"/>
      <c r="X56" s="153" t="s">
        <v>228</v>
      </c>
      <c r="Y56" s="607"/>
      <c r="Z56" s="364" t="s">
        <v>229</v>
      </c>
      <c r="AA56" s="608"/>
      <c r="AB56" s="153" t="s">
        <v>228</v>
      </c>
      <c r="AC56" s="608"/>
      <c r="AD56" s="153" t="s">
        <v>230</v>
      </c>
      <c r="AE56" s="609" t="s">
        <v>231</v>
      </c>
      <c r="AF56" s="610" t="str">
        <f t="shared" si="3"/>
        <v/>
      </c>
      <c r="AG56" s="613" t="s">
        <v>232</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227</v>
      </c>
      <c r="W57" s="607"/>
      <c r="X57" s="153" t="s">
        <v>228</v>
      </c>
      <c r="Y57" s="607"/>
      <c r="Z57" s="364" t="s">
        <v>229</v>
      </c>
      <c r="AA57" s="608"/>
      <c r="AB57" s="153" t="s">
        <v>228</v>
      </c>
      <c r="AC57" s="608"/>
      <c r="AD57" s="153" t="s">
        <v>230</v>
      </c>
      <c r="AE57" s="609" t="s">
        <v>231</v>
      </c>
      <c r="AF57" s="610" t="str">
        <f t="shared" si="3"/>
        <v/>
      </c>
      <c r="AG57" s="613" t="s">
        <v>232</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227</v>
      </c>
      <c r="W58" s="607"/>
      <c r="X58" s="153" t="s">
        <v>228</v>
      </c>
      <c r="Y58" s="607"/>
      <c r="Z58" s="364" t="s">
        <v>229</v>
      </c>
      <c r="AA58" s="608"/>
      <c r="AB58" s="153" t="s">
        <v>228</v>
      </c>
      <c r="AC58" s="608"/>
      <c r="AD58" s="153" t="s">
        <v>230</v>
      </c>
      <c r="AE58" s="609" t="s">
        <v>231</v>
      </c>
      <c r="AF58" s="610" t="str">
        <f t="shared" si="3"/>
        <v/>
      </c>
      <c r="AG58" s="613" t="s">
        <v>232</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227</v>
      </c>
      <c r="W59" s="607"/>
      <c r="X59" s="153" t="s">
        <v>228</v>
      </c>
      <c r="Y59" s="607"/>
      <c r="Z59" s="364" t="s">
        <v>229</v>
      </c>
      <c r="AA59" s="608"/>
      <c r="AB59" s="153" t="s">
        <v>228</v>
      </c>
      <c r="AC59" s="608"/>
      <c r="AD59" s="153" t="s">
        <v>230</v>
      </c>
      <c r="AE59" s="609" t="s">
        <v>231</v>
      </c>
      <c r="AF59" s="610" t="str">
        <f t="shared" si="3"/>
        <v/>
      </c>
      <c r="AG59" s="613" t="s">
        <v>232</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227</v>
      </c>
      <c r="W60" s="607"/>
      <c r="X60" s="153" t="s">
        <v>228</v>
      </c>
      <c r="Y60" s="607"/>
      <c r="Z60" s="364" t="s">
        <v>229</v>
      </c>
      <c r="AA60" s="608"/>
      <c r="AB60" s="153" t="s">
        <v>228</v>
      </c>
      <c r="AC60" s="608"/>
      <c r="AD60" s="153" t="s">
        <v>230</v>
      </c>
      <c r="AE60" s="609" t="s">
        <v>231</v>
      </c>
      <c r="AF60" s="610" t="str">
        <f t="shared" si="3"/>
        <v/>
      </c>
      <c r="AG60" s="613" t="s">
        <v>232</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227</v>
      </c>
      <c r="W61" s="607"/>
      <c r="X61" s="153" t="s">
        <v>228</v>
      </c>
      <c r="Y61" s="607"/>
      <c r="Z61" s="364" t="s">
        <v>229</v>
      </c>
      <c r="AA61" s="608"/>
      <c r="AB61" s="153" t="s">
        <v>228</v>
      </c>
      <c r="AC61" s="608"/>
      <c r="AD61" s="153" t="s">
        <v>230</v>
      </c>
      <c r="AE61" s="609" t="s">
        <v>231</v>
      </c>
      <c r="AF61" s="610" t="str">
        <f t="shared" si="3"/>
        <v/>
      </c>
      <c r="AG61" s="613" t="s">
        <v>232</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227</v>
      </c>
      <c r="W62" s="607"/>
      <c r="X62" s="153" t="s">
        <v>228</v>
      </c>
      <c r="Y62" s="607"/>
      <c r="Z62" s="364" t="s">
        <v>229</v>
      </c>
      <c r="AA62" s="608"/>
      <c r="AB62" s="153" t="s">
        <v>228</v>
      </c>
      <c r="AC62" s="608"/>
      <c r="AD62" s="153" t="s">
        <v>230</v>
      </c>
      <c r="AE62" s="609" t="s">
        <v>231</v>
      </c>
      <c r="AF62" s="610" t="str">
        <f t="shared" si="3"/>
        <v/>
      </c>
      <c r="AG62" s="613" t="s">
        <v>232</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227</v>
      </c>
      <c r="W63" s="607"/>
      <c r="X63" s="153" t="s">
        <v>228</v>
      </c>
      <c r="Y63" s="607"/>
      <c r="Z63" s="364" t="s">
        <v>229</v>
      </c>
      <c r="AA63" s="608"/>
      <c r="AB63" s="153" t="s">
        <v>228</v>
      </c>
      <c r="AC63" s="608"/>
      <c r="AD63" s="153" t="s">
        <v>230</v>
      </c>
      <c r="AE63" s="609" t="s">
        <v>231</v>
      </c>
      <c r="AF63" s="610" t="str">
        <f t="shared" si="3"/>
        <v/>
      </c>
      <c r="AG63" s="613" t="s">
        <v>232</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227</v>
      </c>
      <c r="W64" s="607"/>
      <c r="X64" s="153" t="s">
        <v>228</v>
      </c>
      <c r="Y64" s="607"/>
      <c r="Z64" s="364" t="s">
        <v>229</v>
      </c>
      <c r="AA64" s="608"/>
      <c r="AB64" s="153" t="s">
        <v>228</v>
      </c>
      <c r="AC64" s="608"/>
      <c r="AD64" s="153" t="s">
        <v>230</v>
      </c>
      <c r="AE64" s="609" t="s">
        <v>231</v>
      </c>
      <c r="AF64" s="610" t="str">
        <f t="shared" si="3"/>
        <v/>
      </c>
      <c r="AG64" s="613" t="s">
        <v>232</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227</v>
      </c>
      <c r="W65" s="607"/>
      <c r="X65" s="153" t="s">
        <v>228</v>
      </c>
      <c r="Y65" s="607"/>
      <c r="Z65" s="364" t="s">
        <v>229</v>
      </c>
      <c r="AA65" s="608"/>
      <c r="AB65" s="153" t="s">
        <v>228</v>
      </c>
      <c r="AC65" s="608"/>
      <c r="AD65" s="153" t="s">
        <v>230</v>
      </c>
      <c r="AE65" s="609" t="s">
        <v>231</v>
      </c>
      <c r="AF65" s="610" t="str">
        <f t="shared" si="3"/>
        <v/>
      </c>
      <c r="AG65" s="613" t="s">
        <v>232</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227</v>
      </c>
      <c r="W66" s="607"/>
      <c r="X66" s="153" t="s">
        <v>228</v>
      </c>
      <c r="Y66" s="607"/>
      <c r="Z66" s="364" t="s">
        <v>229</v>
      </c>
      <c r="AA66" s="608"/>
      <c r="AB66" s="153" t="s">
        <v>228</v>
      </c>
      <c r="AC66" s="608"/>
      <c r="AD66" s="153" t="s">
        <v>230</v>
      </c>
      <c r="AE66" s="609" t="s">
        <v>231</v>
      </c>
      <c r="AF66" s="610" t="str">
        <f t="shared" si="3"/>
        <v/>
      </c>
      <c r="AG66" s="613" t="s">
        <v>232</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227</v>
      </c>
      <c r="W67" s="607"/>
      <c r="X67" s="153" t="s">
        <v>228</v>
      </c>
      <c r="Y67" s="607"/>
      <c r="Z67" s="364" t="s">
        <v>229</v>
      </c>
      <c r="AA67" s="608"/>
      <c r="AB67" s="153" t="s">
        <v>228</v>
      </c>
      <c r="AC67" s="608"/>
      <c r="AD67" s="153" t="s">
        <v>230</v>
      </c>
      <c r="AE67" s="609" t="s">
        <v>231</v>
      </c>
      <c r="AF67" s="610" t="str">
        <f t="shared" si="3"/>
        <v/>
      </c>
      <c r="AG67" s="613" t="s">
        <v>232</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227</v>
      </c>
      <c r="W68" s="607"/>
      <c r="X68" s="153" t="s">
        <v>228</v>
      </c>
      <c r="Y68" s="607"/>
      <c r="Z68" s="364" t="s">
        <v>229</v>
      </c>
      <c r="AA68" s="608"/>
      <c r="AB68" s="153" t="s">
        <v>228</v>
      </c>
      <c r="AC68" s="608"/>
      <c r="AD68" s="153" t="s">
        <v>230</v>
      </c>
      <c r="AE68" s="609" t="s">
        <v>231</v>
      </c>
      <c r="AF68" s="610" t="str">
        <f t="shared" si="3"/>
        <v/>
      </c>
      <c r="AG68" s="613" t="s">
        <v>232</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227</v>
      </c>
      <c r="W69" s="607"/>
      <c r="X69" s="153" t="s">
        <v>228</v>
      </c>
      <c r="Y69" s="607"/>
      <c r="Z69" s="364" t="s">
        <v>229</v>
      </c>
      <c r="AA69" s="608"/>
      <c r="AB69" s="153" t="s">
        <v>228</v>
      </c>
      <c r="AC69" s="608"/>
      <c r="AD69" s="153" t="s">
        <v>230</v>
      </c>
      <c r="AE69" s="609" t="s">
        <v>231</v>
      </c>
      <c r="AF69" s="610" t="str">
        <f t="shared" si="3"/>
        <v/>
      </c>
      <c r="AG69" s="613" t="s">
        <v>232</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227</v>
      </c>
      <c r="W70" s="607"/>
      <c r="X70" s="153" t="s">
        <v>228</v>
      </c>
      <c r="Y70" s="607"/>
      <c r="Z70" s="364" t="s">
        <v>229</v>
      </c>
      <c r="AA70" s="608"/>
      <c r="AB70" s="153" t="s">
        <v>228</v>
      </c>
      <c r="AC70" s="608"/>
      <c r="AD70" s="153" t="s">
        <v>230</v>
      </c>
      <c r="AE70" s="609" t="s">
        <v>231</v>
      </c>
      <c r="AF70" s="610" t="str">
        <f t="shared" si="3"/>
        <v/>
      </c>
      <c r="AG70" s="613" t="s">
        <v>232</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227</v>
      </c>
      <c r="W71" s="607"/>
      <c r="X71" s="153" t="s">
        <v>228</v>
      </c>
      <c r="Y71" s="607"/>
      <c r="Z71" s="364" t="s">
        <v>229</v>
      </c>
      <c r="AA71" s="608"/>
      <c r="AB71" s="153" t="s">
        <v>228</v>
      </c>
      <c r="AC71" s="608"/>
      <c r="AD71" s="153" t="s">
        <v>230</v>
      </c>
      <c r="AE71" s="609" t="s">
        <v>231</v>
      </c>
      <c r="AF71" s="610" t="str">
        <f t="shared" si="3"/>
        <v/>
      </c>
      <c r="AG71" s="613" t="s">
        <v>232</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227</v>
      </c>
      <c r="W72" s="607"/>
      <c r="X72" s="153" t="s">
        <v>228</v>
      </c>
      <c r="Y72" s="607"/>
      <c r="Z72" s="364" t="s">
        <v>229</v>
      </c>
      <c r="AA72" s="608"/>
      <c r="AB72" s="153" t="s">
        <v>228</v>
      </c>
      <c r="AC72" s="608"/>
      <c r="AD72" s="153" t="s">
        <v>230</v>
      </c>
      <c r="AE72" s="609" t="s">
        <v>231</v>
      </c>
      <c r="AF72" s="610" t="str">
        <f t="shared" si="3"/>
        <v/>
      </c>
      <c r="AG72" s="613" t="s">
        <v>232</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227</v>
      </c>
      <c r="W73" s="607"/>
      <c r="X73" s="153" t="s">
        <v>228</v>
      </c>
      <c r="Y73" s="607"/>
      <c r="Z73" s="364" t="s">
        <v>229</v>
      </c>
      <c r="AA73" s="608"/>
      <c r="AB73" s="153" t="s">
        <v>228</v>
      </c>
      <c r="AC73" s="608"/>
      <c r="AD73" s="153" t="s">
        <v>230</v>
      </c>
      <c r="AE73" s="609" t="s">
        <v>231</v>
      </c>
      <c r="AF73" s="610" t="str">
        <f t="shared" si="3"/>
        <v/>
      </c>
      <c r="AG73" s="613" t="s">
        <v>232</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227</v>
      </c>
      <c r="W74" s="607"/>
      <c r="X74" s="153" t="s">
        <v>228</v>
      </c>
      <c r="Y74" s="607"/>
      <c r="Z74" s="364" t="s">
        <v>229</v>
      </c>
      <c r="AA74" s="608"/>
      <c r="AB74" s="153" t="s">
        <v>228</v>
      </c>
      <c r="AC74" s="608"/>
      <c r="AD74" s="153" t="s">
        <v>230</v>
      </c>
      <c r="AE74" s="609" t="s">
        <v>231</v>
      </c>
      <c r="AF74" s="610" t="str">
        <f t="shared" si="3"/>
        <v/>
      </c>
      <c r="AG74" s="613" t="s">
        <v>232</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227</v>
      </c>
      <c r="W75" s="607"/>
      <c r="X75" s="153" t="s">
        <v>228</v>
      </c>
      <c r="Y75" s="607"/>
      <c r="Z75" s="364" t="s">
        <v>229</v>
      </c>
      <c r="AA75" s="608"/>
      <c r="AB75" s="153" t="s">
        <v>228</v>
      </c>
      <c r="AC75" s="608"/>
      <c r="AD75" s="153" t="s">
        <v>230</v>
      </c>
      <c r="AE75" s="609" t="s">
        <v>231</v>
      </c>
      <c r="AF75" s="610" t="str">
        <f t="shared" si="3"/>
        <v/>
      </c>
      <c r="AG75" s="613" t="s">
        <v>232</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227</v>
      </c>
      <c r="W76" s="607"/>
      <c r="X76" s="153" t="s">
        <v>228</v>
      </c>
      <c r="Y76" s="607"/>
      <c r="Z76" s="364" t="s">
        <v>229</v>
      </c>
      <c r="AA76" s="608"/>
      <c r="AB76" s="153" t="s">
        <v>228</v>
      </c>
      <c r="AC76" s="608"/>
      <c r="AD76" s="153" t="s">
        <v>230</v>
      </c>
      <c r="AE76" s="609" t="s">
        <v>231</v>
      </c>
      <c r="AF76" s="610" t="str">
        <f t="shared" si="3"/>
        <v/>
      </c>
      <c r="AG76" s="613" t="s">
        <v>232</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227</v>
      </c>
      <c r="W77" s="607"/>
      <c r="X77" s="153" t="s">
        <v>228</v>
      </c>
      <c r="Y77" s="607"/>
      <c r="Z77" s="364" t="s">
        <v>229</v>
      </c>
      <c r="AA77" s="608"/>
      <c r="AB77" s="153" t="s">
        <v>228</v>
      </c>
      <c r="AC77" s="608"/>
      <c r="AD77" s="153" t="s">
        <v>230</v>
      </c>
      <c r="AE77" s="609" t="s">
        <v>231</v>
      </c>
      <c r="AF77" s="610" t="str">
        <f t="shared" si="3"/>
        <v/>
      </c>
      <c r="AG77" s="613" t="s">
        <v>232</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227</v>
      </c>
      <c r="W78" s="607"/>
      <c r="X78" s="153" t="s">
        <v>228</v>
      </c>
      <c r="Y78" s="607"/>
      <c r="Z78" s="364" t="s">
        <v>229</v>
      </c>
      <c r="AA78" s="608"/>
      <c r="AB78" s="153" t="s">
        <v>228</v>
      </c>
      <c r="AC78" s="608"/>
      <c r="AD78" s="153" t="s">
        <v>230</v>
      </c>
      <c r="AE78" s="609" t="s">
        <v>231</v>
      </c>
      <c r="AF78" s="610" t="str">
        <f t="shared" si="3"/>
        <v/>
      </c>
      <c r="AG78" s="613" t="s">
        <v>232</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227</v>
      </c>
      <c r="W79" s="607"/>
      <c r="X79" s="153" t="s">
        <v>228</v>
      </c>
      <c r="Y79" s="607"/>
      <c r="Z79" s="364" t="s">
        <v>229</v>
      </c>
      <c r="AA79" s="608"/>
      <c r="AB79" s="153" t="s">
        <v>228</v>
      </c>
      <c r="AC79" s="608"/>
      <c r="AD79" s="153" t="s">
        <v>230</v>
      </c>
      <c r="AE79" s="609" t="s">
        <v>231</v>
      </c>
      <c r="AF79" s="610" t="str">
        <f t="shared" si="3"/>
        <v/>
      </c>
      <c r="AG79" s="613" t="s">
        <v>232</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227</v>
      </c>
      <c r="W80" s="607"/>
      <c r="X80" s="153" t="s">
        <v>228</v>
      </c>
      <c r="Y80" s="607"/>
      <c r="Z80" s="364" t="s">
        <v>229</v>
      </c>
      <c r="AA80" s="608"/>
      <c r="AB80" s="153" t="s">
        <v>228</v>
      </c>
      <c r="AC80" s="608"/>
      <c r="AD80" s="153" t="s">
        <v>230</v>
      </c>
      <c r="AE80" s="609" t="s">
        <v>231</v>
      </c>
      <c r="AF80" s="610" t="str">
        <f t="shared" si="3"/>
        <v/>
      </c>
      <c r="AG80" s="613" t="s">
        <v>232</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227</v>
      </c>
      <c r="W81" s="607"/>
      <c r="X81" s="153" t="s">
        <v>228</v>
      </c>
      <c r="Y81" s="607"/>
      <c r="Z81" s="364" t="s">
        <v>229</v>
      </c>
      <c r="AA81" s="608"/>
      <c r="AB81" s="153" t="s">
        <v>228</v>
      </c>
      <c r="AC81" s="608"/>
      <c r="AD81" s="153" t="s">
        <v>230</v>
      </c>
      <c r="AE81" s="609" t="s">
        <v>231</v>
      </c>
      <c r="AF81" s="610" t="str">
        <f t="shared" ref="AF81:AF111" si="6">IF(W81&gt;=1,(AA81*12+AC81)-(W81*12+Y81)+1,"")</f>
        <v/>
      </c>
      <c r="AG81" s="613" t="s">
        <v>232</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227</v>
      </c>
      <c r="W82" s="607"/>
      <c r="X82" s="153" t="s">
        <v>228</v>
      </c>
      <c r="Y82" s="607"/>
      <c r="Z82" s="364" t="s">
        <v>229</v>
      </c>
      <c r="AA82" s="608"/>
      <c r="AB82" s="153" t="s">
        <v>228</v>
      </c>
      <c r="AC82" s="608"/>
      <c r="AD82" s="153" t="s">
        <v>230</v>
      </c>
      <c r="AE82" s="609" t="s">
        <v>231</v>
      </c>
      <c r="AF82" s="610" t="str">
        <f t="shared" si="6"/>
        <v/>
      </c>
      <c r="AG82" s="613" t="s">
        <v>232</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227</v>
      </c>
      <c r="W83" s="607"/>
      <c r="X83" s="153" t="s">
        <v>228</v>
      </c>
      <c r="Y83" s="607"/>
      <c r="Z83" s="364" t="s">
        <v>229</v>
      </c>
      <c r="AA83" s="608"/>
      <c r="AB83" s="153" t="s">
        <v>228</v>
      </c>
      <c r="AC83" s="608"/>
      <c r="AD83" s="153" t="s">
        <v>230</v>
      </c>
      <c r="AE83" s="609" t="s">
        <v>231</v>
      </c>
      <c r="AF83" s="610" t="str">
        <f t="shared" si="6"/>
        <v/>
      </c>
      <c r="AG83" s="613" t="s">
        <v>232</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227</v>
      </c>
      <c r="W84" s="607"/>
      <c r="X84" s="153" t="s">
        <v>228</v>
      </c>
      <c r="Y84" s="607"/>
      <c r="Z84" s="364" t="s">
        <v>229</v>
      </c>
      <c r="AA84" s="608"/>
      <c r="AB84" s="153" t="s">
        <v>228</v>
      </c>
      <c r="AC84" s="608"/>
      <c r="AD84" s="153" t="s">
        <v>230</v>
      </c>
      <c r="AE84" s="609" t="s">
        <v>231</v>
      </c>
      <c r="AF84" s="610" t="str">
        <f t="shared" si="6"/>
        <v/>
      </c>
      <c r="AG84" s="613" t="s">
        <v>232</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227</v>
      </c>
      <c r="W85" s="607"/>
      <c r="X85" s="153" t="s">
        <v>228</v>
      </c>
      <c r="Y85" s="607"/>
      <c r="Z85" s="364" t="s">
        <v>229</v>
      </c>
      <c r="AA85" s="608"/>
      <c r="AB85" s="153" t="s">
        <v>228</v>
      </c>
      <c r="AC85" s="608"/>
      <c r="AD85" s="153" t="s">
        <v>230</v>
      </c>
      <c r="AE85" s="609" t="s">
        <v>231</v>
      </c>
      <c r="AF85" s="610" t="str">
        <f t="shared" si="6"/>
        <v/>
      </c>
      <c r="AG85" s="613" t="s">
        <v>232</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227</v>
      </c>
      <c r="W86" s="607"/>
      <c r="X86" s="153" t="s">
        <v>228</v>
      </c>
      <c r="Y86" s="607"/>
      <c r="Z86" s="364" t="s">
        <v>229</v>
      </c>
      <c r="AA86" s="608"/>
      <c r="AB86" s="153" t="s">
        <v>228</v>
      </c>
      <c r="AC86" s="608"/>
      <c r="AD86" s="153" t="s">
        <v>230</v>
      </c>
      <c r="AE86" s="609" t="s">
        <v>231</v>
      </c>
      <c r="AF86" s="610" t="str">
        <f t="shared" si="6"/>
        <v/>
      </c>
      <c r="AG86" s="613" t="s">
        <v>232</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227</v>
      </c>
      <c r="W87" s="607"/>
      <c r="X87" s="153" t="s">
        <v>228</v>
      </c>
      <c r="Y87" s="607"/>
      <c r="Z87" s="364" t="s">
        <v>229</v>
      </c>
      <c r="AA87" s="608"/>
      <c r="AB87" s="153" t="s">
        <v>228</v>
      </c>
      <c r="AC87" s="608"/>
      <c r="AD87" s="153" t="s">
        <v>230</v>
      </c>
      <c r="AE87" s="609" t="s">
        <v>231</v>
      </c>
      <c r="AF87" s="610" t="str">
        <f t="shared" si="6"/>
        <v/>
      </c>
      <c r="AG87" s="613" t="s">
        <v>232</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227</v>
      </c>
      <c r="W88" s="607"/>
      <c r="X88" s="153" t="s">
        <v>228</v>
      </c>
      <c r="Y88" s="607"/>
      <c r="Z88" s="364" t="s">
        <v>229</v>
      </c>
      <c r="AA88" s="608"/>
      <c r="AB88" s="153" t="s">
        <v>228</v>
      </c>
      <c r="AC88" s="608"/>
      <c r="AD88" s="153" t="s">
        <v>230</v>
      </c>
      <c r="AE88" s="609" t="s">
        <v>231</v>
      </c>
      <c r="AF88" s="610" t="str">
        <f t="shared" si="6"/>
        <v/>
      </c>
      <c r="AG88" s="613" t="s">
        <v>232</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227</v>
      </c>
      <c r="W89" s="607"/>
      <c r="X89" s="153" t="s">
        <v>228</v>
      </c>
      <c r="Y89" s="607"/>
      <c r="Z89" s="364" t="s">
        <v>229</v>
      </c>
      <c r="AA89" s="608"/>
      <c r="AB89" s="153" t="s">
        <v>228</v>
      </c>
      <c r="AC89" s="608"/>
      <c r="AD89" s="153" t="s">
        <v>230</v>
      </c>
      <c r="AE89" s="609" t="s">
        <v>231</v>
      </c>
      <c r="AF89" s="610" t="str">
        <f t="shared" si="6"/>
        <v/>
      </c>
      <c r="AG89" s="613" t="s">
        <v>232</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227</v>
      </c>
      <c r="W90" s="607"/>
      <c r="X90" s="153" t="s">
        <v>228</v>
      </c>
      <c r="Y90" s="607"/>
      <c r="Z90" s="364" t="s">
        <v>229</v>
      </c>
      <c r="AA90" s="608"/>
      <c r="AB90" s="153" t="s">
        <v>228</v>
      </c>
      <c r="AC90" s="608"/>
      <c r="AD90" s="153" t="s">
        <v>230</v>
      </c>
      <c r="AE90" s="609" t="s">
        <v>231</v>
      </c>
      <c r="AF90" s="610" t="str">
        <f t="shared" si="6"/>
        <v/>
      </c>
      <c r="AG90" s="613" t="s">
        <v>232</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227</v>
      </c>
      <c r="W91" s="607"/>
      <c r="X91" s="153" t="s">
        <v>228</v>
      </c>
      <c r="Y91" s="607"/>
      <c r="Z91" s="364" t="s">
        <v>229</v>
      </c>
      <c r="AA91" s="608"/>
      <c r="AB91" s="153" t="s">
        <v>228</v>
      </c>
      <c r="AC91" s="608"/>
      <c r="AD91" s="153" t="s">
        <v>230</v>
      </c>
      <c r="AE91" s="609" t="s">
        <v>231</v>
      </c>
      <c r="AF91" s="610" t="str">
        <f t="shared" si="6"/>
        <v/>
      </c>
      <c r="AG91" s="613" t="s">
        <v>232</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227</v>
      </c>
      <c r="W92" s="607"/>
      <c r="X92" s="153" t="s">
        <v>228</v>
      </c>
      <c r="Y92" s="607"/>
      <c r="Z92" s="364" t="s">
        <v>229</v>
      </c>
      <c r="AA92" s="608"/>
      <c r="AB92" s="153" t="s">
        <v>228</v>
      </c>
      <c r="AC92" s="608"/>
      <c r="AD92" s="153" t="s">
        <v>230</v>
      </c>
      <c r="AE92" s="609" t="s">
        <v>231</v>
      </c>
      <c r="AF92" s="610" t="str">
        <f t="shared" si="6"/>
        <v/>
      </c>
      <c r="AG92" s="613" t="s">
        <v>232</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227</v>
      </c>
      <c r="W93" s="607"/>
      <c r="X93" s="153" t="s">
        <v>228</v>
      </c>
      <c r="Y93" s="607"/>
      <c r="Z93" s="364" t="s">
        <v>229</v>
      </c>
      <c r="AA93" s="608"/>
      <c r="AB93" s="153" t="s">
        <v>228</v>
      </c>
      <c r="AC93" s="608"/>
      <c r="AD93" s="153" t="s">
        <v>230</v>
      </c>
      <c r="AE93" s="609" t="s">
        <v>231</v>
      </c>
      <c r="AF93" s="610" t="str">
        <f t="shared" si="6"/>
        <v/>
      </c>
      <c r="AG93" s="613" t="s">
        <v>232</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227</v>
      </c>
      <c r="W94" s="607"/>
      <c r="X94" s="153" t="s">
        <v>228</v>
      </c>
      <c r="Y94" s="607"/>
      <c r="Z94" s="364" t="s">
        <v>229</v>
      </c>
      <c r="AA94" s="608"/>
      <c r="AB94" s="153" t="s">
        <v>228</v>
      </c>
      <c r="AC94" s="608"/>
      <c r="AD94" s="153" t="s">
        <v>230</v>
      </c>
      <c r="AE94" s="609" t="s">
        <v>231</v>
      </c>
      <c r="AF94" s="610" t="str">
        <f t="shared" si="6"/>
        <v/>
      </c>
      <c r="AG94" s="613" t="s">
        <v>232</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227</v>
      </c>
      <c r="W95" s="607"/>
      <c r="X95" s="153" t="s">
        <v>228</v>
      </c>
      <c r="Y95" s="607"/>
      <c r="Z95" s="364" t="s">
        <v>229</v>
      </c>
      <c r="AA95" s="608"/>
      <c r="AB95" s="153" t="s">
        <v>228</v>
      </c>
      <c r="AC95" s="608"/>
      <c r="AD95" s="153" t="s">
        <v>230</v>
      </c>
      <c r="AE95" s="609" t="s">
        <v>231</v>
      </c>
      <c r="AF95" s="610" t="str">
        <f t="shared" si="6"/>
        <v/>
      </c>
      <c r="AG95" s="613" t="s">
        <v>232</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227</v>
      </c>
      <c r="W96" s="607"/>
      <c r="X96" s="153" t="s">
        <v>228</v>
      </c>
      <c r="Y96" s="607"/>
      <c r="Z96" s="364" t="s">
        <v>229</v>
      </c>
      <c r="AA96" s="608"/>
      <c r="AB96" s="153" t="s">
        <v>228</v>
      </c>
      <c r="AC96" s="608"/>
      <c r="AD96" s="153" t="s">
        <v>230</v>
      </c>
      <c r="AE96" s="609" t="s">
        <v>231</v>
      </c>
      <c r="AF96" s="610" t="str">
        <f t="shared" si="6"/>
        <v/>
      </c>
      <c r="AG96" s="613" t="s">
        <v>232</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227</v>
      </c>
      <c r="W97" s="607"/>
      <c r="X97" s="153" t="s">
        <v>228</v>
      </c>
      <c r="Y97" s="607"/>
      <c r="Z97" s="364" t="s">
        <v>229</v>
      </c>
      <c r="AA97" s="608"/>
      <c r="AB97" s="153" t="s">
        <v>228</v>
      </c>
      <c r="AC97" s="608"/>
      <c r="AD97" s="153" t="s">
        <v>230</v>
      </c>
      <c r="AE97" s="609" t="s">
        <v>231</v>
      </c>
      <c r="AF97" s="610" t="str">
        <f t="shared" si="6"/>
        <v/>
      </c>
      <c r="AG97" s="613" t="s">
        <v>232</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227</v>
      </c>
      <c r="W98" s="607"/>
      <c r="X98" s="153" t="s">
        <v>228</v>
      </c>
      <c r="Y98" s="607"/>
      <c r="Z98" s="364" t="s">
        <v>229</v>
      </c>
      <c r="AA98" s="608"/>
      <c r="AB98" s="153" t="s">
        <v>228</v>
      </c>
      <c r="AC98" s="608"/>
      <c r="AD98" s="153" t="s">
        <v>230</v>
      </c>
      <c r="AE98" s="609" t="s">
        <v>231</v>
      </c>
      <c r="AF98" s="610" t="str">
        <f t="shared" si="6"/>
        <v/>
      </c>
      <c r="AG98" s="613" t="s">
        <v>232</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227</v>
      </c>
      <c r="W99" s="607"/>
      <c r="X99" s="153" t="s">
        <v>228</v>
      </c>
      <c r="Y99" s="607"/>
      <c r="Z99" s="364" t="s">
        <v>229</v>
      </c>
      <c r="AA99" s="608"/>
      <c r="AB99" s="153" t="s">
        <v>228</v>
      </c>
      <c r="AC99" s="608"/>
      <c r="AD99" s="153" t="s">
        <v>230</v>
      </c>
      <c r="AE99" s="609" t="s">
        <v>231</v>
      </c>
      <c r="AF99" s="610" t="str">
        <f t="shared" si="6"/>
        <v/>
      </c>
      <c r="AG99" s="613" t="s">
        <v>232</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227</v>
      </c>
      <c r="W100" s="607"/>
      <c r="X100" s="153" t="s">
        <v>228</v>
      </c>
      <c r="Y100" s="607"/>
      <c r="Z100" s="364" t="s">
        <v>229</v>
      </c>
      <c r="AA100" s="608"/>
      <c r="AB100" s="153" t="s">
        <v>228</v>
      </c>
      <c r="AC100" s="608"/>
      <c r="AD100" s="153" t="s">
        <v>230</v>
      </c>
      <c r="AE100" s="609" t="s">
        <v>231</v>
      </c>
      <c r="AF100" s="610" t="str">
        <f t="shared" si="6"/>
        <v/>
      </c>
      <c r="AG100" s="613" t="s">
        <v>232</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227</v>
      </c>
      <c r="W101" s="607"/>
      <c r="X101" s="153" t="s">
        <v>228</v>
      </c>
      <c r="Y101" s="607"/>
      <c r="Z101" s="364" t="s">
        <v>229</v>
      </c>
      <c r="AA101" s="608"/>
      <c r="AB101" s="153" t="s">
        <v>228</v>
      </c>
      <c r="AC101" s="608"/>
      <c r="AD101" s="153" t="s">
        <v>230</v>
      </c>
      <c r="AE101" s="609" t="s">
        <v>231</v>
      </c>
      <c r="AF101" s="610" t="str">
        <f t="shared" si="6"/>
        <v/>
      </c>
      <c r="AG101" s="613" t="s">
        <v>232</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227</v>
      </c>
      <c r="W102" s="607"/>
      <c r="X102" s="153" t="s">
        <v>228</v>
      </c>
      <c r="Y102" s="607"/>
      <c r="Z102" s="364" t="s">
        <v>229</v>
      </c>
      <c r="AA102" s="608"/>
      <c r="AB102" s="153" t="s">
        <v>228</v>
      </c>
      <c r="AC102" s="608"/>
      <c r="AD102" s="153" t="s">
        <v>230</v>
      </c>
      <c r="AE102" s="609" t="s">
        <v>231</v>
      </c>
      <c r="AF102" s="610" t="str">
        <f t="shared" si="6"/>
        <v/>
      </c>
      <c r="AG102" s="613" t="s">
        <v>232</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227</v>
      </c>
      <c r="W103" s="607"/>
      <c r="X103" s="153" t="s">
        <v>228</v>
      </c>
      <c r="Y103" s="607"/>
      <c r="Z103" s="364" t="s">
        <v>229</v>
      </c>
      <c r="AA103" s="608"/>
      <c r="AB103" s="153" t="s">
        <v>228</v>
      </c>
      <c r="AC103" s="608"/>
      <c r="AD103" s="153" t="s">
        <v>230</v>
      </c>
      <c r="AE103" s="609" t="s">
        <v>231</v>
      </c>
      <c r="AF103" s="610" t="str">
        <f t="shared" si="6"/>
        <v/>
      </c>
      <c r="AG103" s="613" t="s">
        <v>232</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227</v>
      </c>
      <c r="W104" s="607"/>
      <c r="X104" s="153" t="s">
        <v>228</v>
      </c>
      <c r="Y104" s="607"/>
      <c r="Z104" s="364" t="s">
        <v>229</v>
      </c>
      <c r="AA104" s="608"/>
      <c r="AB104" s="153" t="s">
        <v>228</v>
      </c>
      <c r="AC104" s="608"/>
      <c r="AD104" s="153" t="s">
        <v>230</v>
      </c>
      <c r="AE104" s="609" t="s">
        <v>231</v>
      </c>
      <c r="AF104" s="610" t="str">
        <f t="shared" si="6"/>
        <v/>
      </c>
      <c r="AG104" s="613" t="s">
        <v>232</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227</v>
      </c>
      <c r="W105" s="607"/>
      <c r="X105" s="153" t="s">
        <v>228</v>
      </c>
      <c r="Y105" s="607"/>
      <c r="Z105" s="364" t="s">
        <v>229</v>
      </c>
      <c r="AA105" s="608"/>
      <c r="AB105" s="153" t="s">
        <v>228</v>
      </c>
      <c r="AC105" s="608"/>
      <c r="AD105" s="153" t="s">
        <v>230</v>
      </c>
      <c r="AE105" s="609" t="s">
        <v>231</v>
      </c>
      <c r="AF105" s="610" t="str">
        <f t="shared" si="6"/>
        <v/>
      </c>
      <c r="AG105" s="613" t="s">
        <v>232</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227</v>
      </c>
      <c r="W106" s="607"/>
      <c r="X106" s="153" t="s">
        <v>228</v>
      </c>
      <c r="Y106" s="607"/>
      <c r="Z106" s="364" t="s">
        <v>229</v>
      </c>
      <c r="AA106" s="608"/>
      <c r="AB106" s="153" t="s">
        <v>228</v>
      </c>
      <c r="AC106" s="608"/>
      <c r="AD106" s="153" t="s">
        <v>230</v>
      </c>
      <c r="AE106" s="609" t="s">
        <v>231</v>
      </c>
      <c r="AF106" s="610" t="str">
        <f t="shared" si="6"/>
        <v/>
      </c>
      <c r="AG106" s="613" t="s">
        <v>232</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227</v>
      </c>
      <c r="W107" s="607"/>
      <c r="X107" s="153" t="s">
        <v>228</v>
      </c>
      <c r="Y107" s="607"/>
      <c r="Z107" s="364" t="s">
        <v>229</v>
      </c>
      <c r="AA107" s="608"/>
      <c r="AB107" s="153" t="s">
        <v>228</v>
      </c>
      <c r="AC107" s="608"/>
      <c r="AD107" s="153" t="s">
        <v>230</v>
      </c>
      <c r="AE107" s="609" t="s">
        <v>231</v>
      </c>
      <c r="AF107" s="610" t="str">
        <f t="shared" si="6"/>
        <v/>
      </c>
      <c r="AG107" s="613" t="s">
        <v>232</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227</v>
      </c>
      <c r="W108" s="607"/>
      <c r="X108" s="153" t="s">
        <v>228</v>
      </c>
      <c r="Y108" s="607"/>
      <c r="Z108" s="364" t="s">
        <v>229</v>
      </c>
      <c r="AA108" s="608"/>
      <c r="AB108" s="153" t="s">
        <v>228</v>
      </c>
      <c r="AC108" s="608"/>
      <c r="AD108" s="153" t="s">
        <v>230</v>
      </c>
      <c r="AE108" s="609" t="s">
        <v>231</v>
      </c>
      <c r="AF108" s="610" t="str">
        <f t="shared" si="6"/>
        <v/>
      </c>
      <c r="AG108" s="613" t="s">
        <v>232</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227</v>
      </c>
      <c r="W109" s="607"/>
      <c r="X109" s="153" t="s">
        <v>228</v>
      </c>
      <c r="Y109" s="607"/>
      <c r="Z109" s="364" t="s">
        <v>229</v>
      </c>
      <c r="AA109" s="608"/>
      <c r="AB109" s="153" t="s">
        <v>228</v>
      </c>
      <c r="AC109" s="608"/>
      <c r="AD109" s="153" t="s">
        <v>230</v>
      </c>
      <c r="AE109" s="609" t="s">
        <v>231</v>
      </c>
      <c r="AF109" s="610" t="str">
        <f t="shared" si="6"/>
        <v/>
      </c>
      <c r="AG109" s="613" t="s">
        <v>232</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227</v>
      </c>
      <c r="W110" s="607"/>
      <c r="X110" s="153" t="s">
        <v>228</v>
      </c>
      <c r="Y110" s="607"/>
      <c r="Z110" s="364" t="s">
        <v>229</v>
      </c>
      <c r="AA110" s="608"/>
      <c r="AB110" s="153" t="s">
        <v>228</v>
      </c>
      <c r="AC110" s="608"/>
      <c r="AD110" s="153" t="s">
        <v>230</v>
      </c>
      <c r="AE110" s="609" t="s">
        <v>231</v>
      </c>
      <c r="AF110" s="610" t="str">
        <f t="shared" si="6"/>
        <v/>
      </c>
      <c r="AG110" s="613" t="s">
        <v>232</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227</v>
      </c>
      <c r="W111" s="607"/>
      <c r="X111" s="153" t="s">
        <v>228</v>
      </c>
      <c r="Y111" s="607"/>
      <c r="Z111" s="364" t="s">
        <v>229</v>
      </c>
      <c r="AA111" s="608"/>
      <c r="AB111" s="153" t="s">
        <v>228</v>
      </c>
      <c r="AC111" s="608"/>
      <c r="AD111" s="153" t="s">
        <v>230</v>
      </c>
      <c r="AE111" s="609" t="s">
        <v>231</v>
      </c>
      <c r="AF111" s="610" t="str">
        <f t="shared" si="6"/>
        <v/>
      </c>
      <c r="AG111" s="613" t="s">
        <v>232</v>
      </c>
      <c r="AH111" s="612"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7:N9"/>
    <mergeCell ref="V8:AG8"/>
    <mergeCell ref="V9:AG10"/>
    <mergeCell ref="S9:S10"/>
    <mergeCell ref="T9:T10"/>
    <mergeCell ref="AH9:AH10"/>
    <mergeCell ref="U9:U10"/>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188</v>
      </c>
      <c r="H1" s="111" t="s">
        <v>483</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75" t="s">
        <v>6</v>
      </c>
      <c r="B3" s="1075"/>
      <c r="C3" s="1076"/>
      <c r="D3" s="1072" t="str">
        <f>IF(基本情報入力シート!M16="","",基本情報入力シート!M16)</f>
        <v>○○ケアサービス</v>
      </c>
      <c r="E3" s="1073"/>
      <c r="F3" s="1073"/>
      <c r="G3" s="1073"/>
      <c r="H3" s="1073"/>
      <c r="I3" s="1073"/>
      <c r="J3" s="1073"/>
      <c r="K3" s="1073"/>
      <c r="L3" s="1073"/>
      <c r="M3" s="1073"/>
      <c r="N3" s="1073"/>
      <c r="O3" s="1074"/>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484</v>
      </c>
      <c r="B5" s="615"/>
      <c r="C5" s="615"/>
      <c r="D5" s="616"/>
      <c r="E5" s="616"/>
      <c r="F5" s="616"/>
      <c r="G5" s="616"/>
      <c r="H5" s="616"/>
      <c r="I5" s="616"/>
      <c r="J5" s="616"/>
      <c r="K5" s="616"/>
      <c r="L5" s="616"/>
      <c r="M5" s="616"/>
      <c r="N5" s="616"/>
      <c r="O5" s="617">
        <f>SUM(AI12:AI111)</f>
        <v>19705728</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79"/>
      <c r="B7" s="1081" t="s">
        <v>480</v>
      </c>
      <c r="C7" s="1082"/>
      <c r="D7" s="1082"/>
      <c r="E7" s="1082"/>
      <c r="F7" s="1082"/>
      <c r="G7" s="1082"/>
      <c r="H7" s="1082"/>
      <c r="I7" s="1082"/>
      <c r="J7" s="1082"/>
      <c r="K7" s="1083"/>
      <c r="L7" s="1087" t="s">
        <v>143</v>
      </c>
      <c r="M7" s="1060" t="s">
        <v>247</v>
      </c>
      <c r="N7" s="1062"/>
      <c r="O7" s="1089" t="s">
        <v>176</v>
      </c>
      <c r="P7" s="1091" t="s">
        <v>98</v>
      </c>
      <c r="Q7" s="1093" t="s">
        <v>481</v>
      </c>
      <c r="R7" s="1106" t="s">
        <v>156</v>
      </c>
      <c r="S7" s="618" t="s">
        <v>442</v>
      </c>
      <c r="T7" s="619"/>
      <c r="U7" s="619"/>
      <c r="V7" s="620"/>
      <c r="W7" s="620"/>
      <c r="X7" s="620"/>
      <c r="Y7" s="620"/>
      <c r="Z7" s="620"/>
      <c r="AA7" s="620"/>
      <c r="AB7" s="620"/>
      <c r="AC7" s="620"/>
      <c r="AD7" s="620"/>
      <c r="AE7" s="620"/>
      <c r="AF7" s="620"/>
      <c r="AG7" s="620"/>
      <c r="AH7" s="620"/>
      <c r="AI7" s="621"/>
    </row>
    <row r="8" spans="1:48" ht="14.25" customHeight="1">
      <c r="A8" s="1080"/>
      <c r="B8" s="1084"/>
      <c r="C8" s="1085"/>
      <c r="D8" s="1085"/>
      <c r="E8" s="1085"/>
      <c r="F8" s="1085"/>
      <c r="G8" s="1085"/>
      <c r="H8" s="1085"/>
      <c r="I8" s="1085"/>
      <c r="J8" s="1085"/>
      <c r="K8" s="1086"/>
      <c r="L8" s="1088"/>
      <c r="M8" s="1063"/>
      <c r="N8" s="1065"/>
      <c r="O8" s="1090"/>
      <c r="P8" s="1092"/>
      <c r="Q8" s="1094"/>
      <c r="R8" s="1107"/>
      <c r="S8" s="622"/>
      <c r="T8" s="1102" t="s">
        <v>9</v>
      </c>
      <c r="U8" s="1103"/>
      <c r="V8" s="648"/>
      <c r="W8" s="1104" t="s">
        <v>61</v>
      </c>
      <c r="X8" s="1105"/>
      <c r="Y8" s="1105"/>
      <c r="Z8" s="1105"/>
      <c r="AA8" s="1105"/>
      <c r="AB8" s="1105"/>
      <c r="AC8" s="1105"/>
      <c r="AD8" s="1105"/>
      <c r="AE8" s="1105"/>
      <c r="AF8" s="1105"/>
      <c r="AG8" s="1105"/>
      <c r="AH8" s="1105"/>
      <c r="AI8" s="623" t="s">
        <v>496</v>
      </c>
    </row>
    <row r="9" spans="1:48" ht="13.5" customHeight="1">
      <c r="A9" s="1080"/>
      <c r="B9" s="1084"/>
      <c r="C9" s="1085"/>
      <c r="D9" s="1085"/>
      <c r="E9" s="1085"/>
      <c r="F9" s="1085"/>
      <c r="G9" s="1085"/>
      <c r="H9" s="1085"/>
      <c r="I9" s="1085"/>
      <c r="J9" s="1085"/>
      <c r="K9" s="1086"/>
      <c r="L9" s="1088"/>
      <c r="M9" s="1098"/>
      <c r="N9" s="1099"/>
      <c r="O9" s="1090"/>
      <c r="P9" s="1092"/>
      <c r="Q9" s="1094"/>
      <c r="R9" s="1107"/>
      <c r="S9" s="1066" t="s">
        <v>134</v>
      </c>
      <c r="T9" s="1100" t="s">
        <v>485</v>
      </c>
      <c r="U9" s="1101" t="s">
        <v>157</v>
      </c>
      <c r="V9" s="1108" t="s">
        <v>368</v>
      </c>
      <c r="W9" s="1060" t="s">
        <v>158</v>
      </c>
      <c r="X9" s="1061"/>
      <c r="Y9" s="1061"/>
      <c r="Z9" s="1061"/>
      <c r="AA9" s="1061"/>
      <c r="AB9" s="1061"/>
      <c r="AC9" s="1061"/>
      <c r="AD9" s="1061"/>
      <c r="AE9" s="1061"/>
      <c r="AF9" s="1061"/>
      <c r="AG9" s="1061"/>
      <c r="AH9" s="1061"/>
      <c r="AI9" s="1069" t="s">
        <v>486</v>
      </c>
    </row>
    <row r="10" spans="1:48" ht="150" customHeight="1">
      <c r="A10" s="1080"/>
      <c r="B10" s="1084"/>
      <c r="C10" s="1085"/>
      <c r="D10" s="1085"/>
      <c r="E10" s="1085"/>
      <c r="F10" s="1085"/>
      <c r="G10" s="1085"/>
      <c r="H10" s="1085"/>
      <c r="I10" s="1085"/>
      <c r="J10" s="1085"/>
      <c r="K10" s="1086"/>
      <c r="L10" s="1088"/>
      <c r="M10" s="580" t="s">
        <v>254</v>
      </c>
      <c r="N10" s="580" t="s">
        <v>255</v>
      </c>
      <c r="O10" s="1090"/>
      <c r="P10" s="1092"/>
      <c r="Q10" s="1094"/>
      <c r="R10" s="1107"/>
      <c r="S10" s="1066"/>
      <c r="T10" s="1100"/>
      <c r="U10" s="1101"/>
      <c r="V10" s="1109"/>
      <c r="W10" s="1063"/>
      <c r="X10" s="1064"/>
      <c r="Y10" s="1064"/>
      <c r="Z10" s="1064"/>
      <c r="AA10" s="1064"/>
      <c r="AB10" s="1064"/>
      <c r="AC10" s="1064"/>
      <c r="AD10" s="1064"/>
      <c r="AE10" s="1064"/>
      <c r="AF10" s="1064"/>
      <c r="AG10" s="1064"/>
      <c r="AH10" s="1064"/>
      <c r="AI10" s="1069"/>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28">
        <f>IF(基本情報入力シート!AA33="","",基本情報入力シート!AA33)</f>
        <v>11.2</v>
      </c>
      <c r="S12" s="629" t="s">
        <v>334</v>
      </c>
      <c r="T12" s="630" t="s">
        <v>63</v>
      </c>
      <c r="U12" s="631">
        <f>IFERROR(IF(S12="","",VLOOKUP(P12,【参考】数式用!$A$5:$K$39,MATCH(T12,【参考】数式用!$I$4:$K$4,0)+8,0)),"")</f>
        <v>5.8000000000000003E-2</v>
      </c>
      <c r="V12" s="649" t="str">
        <f>IF(T12="特定加算Ⅰ",VLOOKUP(P12,【参考】数式用!$A$5:$L$39,12,FALSE),"-")</f>
        <v>-</v>
      </c>
      <c r="W12" s="156" t="s">
        <v>60</v>
      </c>
      <c r="X12" s="632">
        <v>2</v>
      </c>
      <c r="Y12" s="198" t="s">
        <v>11</v>
      </c>
      <c r="Z12" s="632">
        <v>4</v>
      </c>
      <c r="AA12" s="364" t="s">
        <v>120</v>
      </c>
      <c r="AB12" s="632">
        <v>3</v>
      </c>
      <c r="AC12" s="198" t="s">
        <v>11</v>
      </c>
      <c r="AD12" s="632">
        <v>3</v>
      </c>
      <c r="AE12" s="198" t="s">
        <v>15</v>
      </c>
      <c r="AF12" s="609" t="s">
        <v>72</v>
      </c>
      <c r="AG12" s="611">
        <f t="shared" ref="AG12:AG16" si="0">IF(X12&gt;=1,(AB12*12+AD12)-(X12*12+Z12)+1,"")</f>
        <v>12</v>
      </c>
      <c r="AH12" s="611" t="s">
        <v>92</v>
      </c>
      <c r="AI12" s="612">
        <f>IFERROR(ROUNDDOWN(ROUND(Q12*R12,0)*U12,0)*AG12,"")</f>
        <v>1948800</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28">
        <f>IF(基本情報入力シート!AA34="","",基本情報入力シート!AA34)</f>
        <v>11.2</v>
      </c>
      <c r="S13" s="629" t="s">
        <v>335</v>
      </c>
      <c r="T13" s="630" t="s">
        <v>63</v>
      </c>
      <c r="U13" s="631">
        <f>IFERROR(IF(S13="","",VLOOKUP(P13,【参考】数式用!$A$5:$K$39,MATCH(T13,【参考】数式用!$I$4:$K$4,0)+8,0)),"")</f>
        <v>0.115</v>
      </c>
      <c r="V13" s="649" t="str">
        <f>IF(T13="特定加算Ⅰ",VLOOKUP(P13,【参考】数式用!$A$5:$L$39,12,FALSE),"-")</f>
        <v>-</v>
      </c>
      <c r="W13" s="156" t="s">
        <v>60</v>
      </c>
      <c r="X13" s="632">
        <v>2</v>
      </c>
      <c r="Y13" s="198" t="s">
        <v>11</v>
      </c>
      <c r="Z13" s="632">
        <v>4</v>
      </c>
      <c r="AA13" s="364" t="s">
        <v>120</v>
      </c>
      <c r="AB13" s="632">
        <v>3</v>
      </c>
      <c r="AC13" s="198" t="s">
        <v>11</v>
      </c>
      <c r="AD13" s="632">
        <v>3</v>
      </c>
      <c r="AE13" s="198" t="s">
        <v>15</v>
      </c>
      <c r="AF13" s="609" t="s">
        <v>72</v>
      </c>
      <c r="AG13" s="610">
        <f t="shared" si="0"/>
        <v>12</v>
      </c>
      <c r="AH13" s="611" t="s">
        <v>92</v>
      </c>
      <c r="AI13" s="612">
        <f t="shared" ref="AI13:AI43" si="1">IFERROR(ROUNDDOWN(ROUND(Q13*R13,0)*U13,0)*AG13,"")</f>
        <v>6182400</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28">
        <f>IF(基本情報入力シート!AA35="","",基本情報入力シート!AA35)</f>
        <v>11.22</v>
      </c>
      <c r="S14" s="629" t="s">
        <v>118</v>
      </c>
      <c r="T14" s="630" t="s">
        <v>62</v>
      </c>
      <c r="U14" s="631">
        <f>IFERROR(IF(S14="","",VLOOKUP(P14,【参考】数式用!$A$5:$K$39,MATCH(T14,【参考】数式用!$I$4:$K$4,0)+8,0)),"")</f>
        <v>1.4E-2</v>
      </c>
      <c r="V14" s="649" t="str">
        <f>IF(T14="特定加算Ⅰ",VLOOKUP(P14,【参考】数式用!$A$5:$L$39,12,FALSE),"-")</f>
        <v>福祉専門職員配置等加算</v>
      </c>
      <c r="W14" s="156" t="s">
        <v>60</v>
      </c>
      <c r="X14" s="632">
        <v>2</v>
      </c>
      <c r="Y14" s="198" t="s">
        <v>11</v>
      </c>
      <c r="Z14" s="632">
        <v>4</v>
      </c>
      <c r="AA14" s="364" t="s">
        <v>120</v>
      </c>
      <c r="AB14" s="632">
        <v>3</v>
      </c>
      <c r="AC14" s="198" t="s">
        <v>11</v>
      </c>
      <c r="AD14" s="632">
        <v>3</v>
      </c>
      <c r="AE14" s="198" t="s">
        <v>15</v>
      </c>
      <c r="AF14" s="609" t="s">
        <v>72</v>
      </c>
      <c r="AG14" s="610">
        <f t="shared" si="0"/>
        <v>12</v>
      </c>
      <c r="AH14" s="611" t="s">
        <v>92</v>
      </c>
      <c r="AI14" s="612">
        <f t="shared" si="1"/>
        <v>753984</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28">
        <f>IF(基本情報入力シート!AA36="","",基本情報入力シート!AA36)</f>
        <v>10.92</v>
      </c>
      <c r="S15" s="629" t="s">
        <v>118</v>
      </c>
      <c r="T15" s="630" t="s">
        <v>62</v>
      </c>
      <c r="U15" s="631">
        <f>IFERROR(IF(S15="","",VLOOKUP(P15,【参考】数式用!$A$5:$K$39,MATCH(T15,【参考】数式用!$I$4:$K$4,0)+8,0)),"")</f>
        <v>0.02</v>
      </c>
      <c r="V15" s="649" t="str">
        <f>IF(T15="特定加算Ⅰ",VLOOKUP(P15,【参考】数式用!$A$5:$L$39,12,FALSE),"-")</f>
        <v>福祉専門職員配置等加算</v>
      </c>
      <c r="W15" s="156" t="s">
        <v>60</v>
      </c>
      <c r="X15" s="632">
        <v>2</v>
      </c>
      <c r="Y15" s="198" t="s">
        <v>11</v>
      </c>
      <c r="Z15" s="632">
        <v>9</v>
      </c>
      <c r="AA15" s="364" t="s">
        <v>120</v>
      </c>
      <c r="AB15" s="632">
        <v>3</v>
      </c>
      <c r="AC15" s="198" t="s">
        <v>11</v>
      </c>
      <c r="AD15" s="632">
        <v>3</v>
      </c>
      <c r="AE15" s="198" t="s">
        <v>15</v>
      </c>
      <c r="AF15" s="609" t="s">
        <v>72</v>
      </c>
      <c r="AG15" s="610">
        <f t="shared" si="0"/>
        <v>7</v>
      </c>
      <c r="AH15" s="611" t="s">
        <v>92</v>
      </c>
      <c r="AI15" s="612">
        <f t="shared" si="1"/>
        <v>3057600</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28">
        <f>IF(基本情報入力シート!AA37="","",基本情報入力シート!AA37)</f>
        <v>10.96</v>
      </c>
      <c r="S16" s="629"/>
      <c r="T16" s="630"/>
      <c r="U16" s="631" t="str">
        <f>IFERROR(IF(S16="","",VLOOKUP(P16,【参考】数式用!$A$5:$K$39,MATCH(T16,【参考】数式用!$I$4:$K$4,0)+8,0)),"")</f>
        <v/>
      </c>
      <c r="V16" s="649" t="str">
        <f>IF(T16="特定加算Ⅰ",VLOOKUP(P16,【参考】数式用!$A$5:$L$39,12,FALSE),"-")</f>
        <v>-</v>
      </c>
      <c r="W16" s="156" t="s">
        <v>60</v>
      </c>
      <c r="X16" s="632">
        <v>2</v>
      </c>
      <c r="Y16" s="198" t="s">
        <v>11</v>
      </c>
      <c r="Z16" s="632">
        <v>6</v>
      </c>
      <c r="AA16" s="364" t="s">
        <v>120</v>
      </c>
      <c r="AB16" s="632">
        <v>3</v>
      </c>
      <c r="AC16" s="198" t="s">
        <v>11</v>
      </c>
      <c r="AD16" s="632">
        <v>3</v>
      </c>
      <c r="AE16" s="198" t="s">
        <v>15</v>
      </c>
      <c r="AF16" s="609" t="s">
        <v>72</v>
      </c>
      <c r="AG16" s="610">
        <f t="shared" si="0"/>
        <v>10</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28">
        <f>IF(基本情報入力シート!AA38="","",基本情報入力シート!AA38)</f>
        <v>10.99</v>
      </c>
      <c r="S17" s="629" t="s">
        <v>118</v>
      </c>
      <c r="T17" s="630" t="s">
        <v>487</v>
      </c>
      <c r="U17" s="631">
        <f>IFERROR(IF(S17="","",VLOOKUP(P17,【参考】数式用!$A$5:$K$39,MATCH(T17,【参考】数式用!$I$4:$K$4,0)+8,0)),"")</f>
        <v>1.9E-2</v>
      </c>
      <c r="V17" s="649" t="str">
        <f>IF(T17="特定加算Ⅰ",VLOOKUP(P17,【参考】数式用!$A$5:$L$39,12,FALSE),"-")</f>
        <v>-</v>
      </c>
      <c r="W17" s="156" t="s">
        <v>227</v>
      </c>
      <c r="X17" s="632">
        <v>2</v>
      </c>
      <c r="Y17" s="198" t="s">
        <v>228</v>
      </c>
      <c r="Z17" s="632">
        <v>4</v>
      </c>
      <c r="AA17" s="364" t="s">
        <v>229</v>
      </c>
      <c r="AB17" s="632">
        <v>3</v>
      </c>
      <c r="AC17" s="198" t="s">
        <v>228</v>
      </c>
      <c r="AD17" s="632">
        <v>3</v>
      </c>
      <c r="AE17" s="198" t="s">
        <v>230</v>
      </c>
      <c r="AF17" s="609" t="s">
        <v>231</v>
      </c>
      <c r="AG17" s="610">
        <f t="shared" ref="AG17:AG80" si="6">IF(X17&gt;=1,(AB17*12+AD17)-(X17*12+Z17)+1,"")</f>
        <v>12</v>
      </c>
      <c r="AH17" s="611" t="s">
        <v>232</v>
      </c>
      <c r="AI17" s="612">
        <f>IFERROR(ROUNDDOWN(ROUND(Q17*R17,0)*U17,0)*AG17,"")</f>
        <v>7016016</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28">
        <f>IF(基本情報入力シート!AA39="","",基本情報入力シート!AA39)</f>
        <v>10.92</v>
      </c>
      <c r="S18" s="629" t="s">
        <v>118</v>
      </c>
      <c r="T18" s="630" t="s">
        <v>487</v>
      </c>
      <c r="U18" s="631">
        <f>IFERROR(IF(S18="","",VLOOKUP(P18,【参考】数式用!$A$5:$K$39,MATCH(T18,【参考】数式用!$I$4:$K$4,0)+8,0)),"")</f>
        <v>1.9E-2</v>
      </c>
      <c r="V18" s="649" t="str">
        <f>IF(T18="特定加算Ⅰ",VLOOKUP(P18,【参考】数式用!$A$5:$L$39,12,FALSE),"-")</f>
        <v>-</v>
      </c>
      <c r="W18" s="156" t="s">
        <v>227</v>
      </c>
      <c r="X18" s="632">
        <v>2</v>
      </c>
      <c r="Y18" s="198" t="s">
        <v>228</v>
      </c>
      <c r="Z18" s="632">
        <v>4</v>
      </c>
      <c r="AA18" s="364" t="s">
        <v>229</v>
      </c>
      <c r="AB18" s="632">
        <v>3</v>
      </c>
      <c r="AC18" s="198" t="s">
        <v>228</v>
      </c>
      <c r="AD18" s="632">
        <v>3</v>
      </c>
      <c r="AE18" s="198" t="s">
        <v>230</v>
      </c>
      <c r="AF18" s="609" t="s">
        <v>231</v>
      </c>
      <c r="AG18" s="610">
        <f t="shared" si="6"/>
        <v>12</v>
      </c>
      <c r="AH18" s="611" t="s">
        <v>232</v>
      </c>
      <c r="AI18" s="612">
        <f t="shared" si="1"/>
        <v>746928</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227</v>
      </c>
      <c r="X19" s="632"/>
      <c r="Y19" s="198" t="s">
        <v>228</v>
      </c>
      <c r="Z19" s="632"/>
      <c r="AA19" s="364" t="s">
        <v>229</v>
      </c>
      <c r="AB19" s="632"/>
      <c r="AC19" s="198" t="s">
        <v>228</v>
      </c>
      <c r="AD19" s="632"/>
      <c r="AE19" s="198" t="s">
        <v>230</v>
      </c>
      <c r="AF19" s="609" t="s">
        <v>231</v>
      </c>
      <c r="AG19" s="610" t="str">
        <f t="shared" si="6"/>
        <v/>
      </c>
      <c r="AH19" s="611" t="s">
        <v>232</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227</v>
      </c>
      <c r="X20" s="632"/>
      <c r="Y20" s="198" t="s">
        <v>228</v>
      </c>
      <c r="Z20" s="632"/>
      <c r="AA20" s="364" t="s">
        <v>229</v>
      </c>
      <c r="AB20" s="632"/>
      <c r="AC20" s="198" t="s">
        <v>228</v>
      </c>
      <c r="AD20" s="632"/>
      <c r="AE20" s="198" t="s">
        <v>230</v>
      </c>
      <c r="AF20" s="609" t="s">
        <v>231</v>
      </c>
      <c r="AG20" s="610" t="str">
        <f t="shared" si="6"/>
        <v/>
      </c>
      <c r="AH20" s="611" t="s">
        <v>232</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227</v>
      </c>
      <c r="X21" s="632"/>
      <c r="Y21" s="198" t="s">
        <v>228</v>
      </c>
      <c r="Z21" s="632"/>
      <c r="AA21" s="364" t="s">
        <v>229</v>
      </c>
      <c r="AB21" s="632"/>
      <c r="AC21" s="198" t="s">
        <v>228</v>
      </c>
      <c r="AD21" s="632"/>
      <c r="AE21" s="198" t="s">
        <v>230</v>
      </c>
      <c r="AF21" s="609" t="s">
        <v>231</v>
      </c>
      <c r="AG21" s="610" t="str">
        <f t="shared" si="6"/>
        <v/>
      </c>
      <c r="AH21" s="611" t="s">
        <v>232</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227</v>
      </c>
      <c r="X22" s="632"/>
      <c r="Y22" s="198" t="s">
        <v>228</v>
      </c>
      <c r="Z22" s="632"/>
      <c r="AA22" s="364" t="s">
        <v>229</v>
      </c>
      <c r="AB22" s="632"/>
      <c r="AC22" s="198" t="s">
        <v>228</v>
      </c>
      <c r="AD22" s="632"/>
      <c r="AE22" s="198" t="s">
        <v>230</v>
      </c>
      <c r="AF22" s="609" t="s">
        <v>231</v>
      </c>
      <c r="AG22" s="610" t="str">
        <f t="shared" si="6"/>
        <v/>
      </c>
      <c r="AH22" s="611" t="s">
        <v>232</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227</v>
      </c>
      <c r="X23" s="632"/>
      <c r="Y23" s="198" t="s">
        <v>228</v>
      </c>
      <c r="Z23" s="632"/>
      <c r="AA23" s="364" t="s">
        <v>229</v>
      </c>
      <c r="AB23" s="632"/>
      <c r="AC23" s="198" t="s">
        <v>228</v>
      </c>
      <c r="AD23" s="632"/>
      <c r="AE23" s="198" t="s">
        <v>230</v>
      </c>
      <c r="AF23" s="609" t="s">
        <v>231</v>
      </c>
      <c r="AG23" s="610" t="str">
        <f t="shared" si="6"/>
        <v/>
      </c>
      <c r="AH23" s="611" t="s">
        <v>232</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227</v>
      </c>
      <c r="X24" s="632"/>
      <c r="Y24" s="198" t="s">
        <v>228</v>
      </c>
      <c r="Z24" s="632"/>
      <c r="AA24" s="364" t="s">
        <v>229</v>
      </c>
      <c r="AB24" s="632"/>
      <c r="AC24" s="198" t="s">
        <v>228</v>
      </c>
      <c r="AD24" s="632"/>
      <c r="AE24" s="198" t="s">
        <v>230</v>
      </c>
      <c r="AF24" s="609" t="s">
        <v>231</v>
      </c>
      <c r="AG24" s="610" t="str">
        <f t="shared" si="6"/>
        <v/>
      </c>
      <c r="AH24" s="611" t="s">
        <v>232</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227</v>
      </c>
      <c r="X25" s="632"/>
      <c r="Y25" s="198" t="s">
        <v>228</v>
      </c>
      <c r="Z25" s="632"/>
      <c r="AA25" s="364" t="s">
        <v>229</v>
      </c>
      <c r="AB25" s="632"/>
      <c r="AC25" s="198" t="s">
        <v>228</v>
      </c>
      <c r="AD25" s="632"/>
      <c r="AE25" s="198" t="s">
        <v>230</v>
      </c>
      <c r="AF25" s="609" t="s">
        <v>231</v>
      </c>
      <c r="AG25" s="610" t="str">
        <f t="shared" si="6"/>
        <v/>
      </c>
      <c r="AH25" s="611" t="s">
        <v>232</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227</v>
      </c>
      <c r="X26" s="632"/>
      <c r="Y26" s="198" t="s">
        <v>228</v>
      </c>
      <c r="Z26" s="632"/>
      <c r="AA26" s="364" t="s">
        <v>229</v>
      </c>
      <c r="AB26" s="632"/>
      <c r="AC26" s="198" t="s">
        <v>228</v>
      </c>
      <c r="AD26" s="632"/>
      <c r="AE26" s="198" t="s">
        <v>230</v>
      </c>
      <c r="AF26" s="609" t="s">
        <v>231</v>
      </c>
      <c r="AG26" s="610" t="str">
        <f t="shared" si="6"/>
        <v/>
      </c>
      <c r="AH26" s="611" t="s">
        <v>232</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227</v>
      </c>
      <c r="X27" s="632"/>
      <c r="Y27" s="198" t="s">
        <v>228</v>
      </c>
      <c r="Z27" s="632"/>
      <c r="AA27" s="364" t="s">
        <v>229</v>
      </c>
      <c r="AB27" s="632"/>
      <c r="AC27" s="198" t="s">
        <v>228</v>
      </c>
      <c r="AD27" s="632"/>
      <c r="AE27" s="198" t="s">
        <v>230</v>
      </c>
      <c r="AF27" s="609" t="s">
        <v>231</v>
      </c>
      <c r="AG27" s="610" t="str">
        <f t="shared" si="6"/>
        <v/>
      </c>
      <c r="AH27" s="611" t="s">
        <v>232</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227</v>
      </c>
      <c r="X28" s="632"/>
      <c r="Y28" s="198" t="s">
        <v>228</v>
      </c>
      <c r="Z28" s="632"/>
      <c r="AA28" s="364" t="s">
        <v>229</v>
      </c>
      <c r="AB28" s="632"/>
      <c r="AC28" s="198" t="s">
        <v>228</v>
      </c>
      <c r="AD28" s="632"/>
      <c r="AE28" s="198" t="s">
        <v>230</v>
      </c>
      <c r="AF28" s="609" t="s">
        <v>231</v>
      </c>
      <c r="AG28" s="610" t="str">
        <f t="shared" si="6"/>
        <v/>
      </c>
      <c r="AH28" s="611" t="s">
        <v>232</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227</v>
      </c>
      <c r="X29" s="632"/>
      <c r="Y29" s="198" t="s">
        <v>228</v>
      </c>
      <c r="Z29" s="632"/>
      <c r="AA29" s="364" t="s">
        <v>229</v>
      </c>
      <c r="AB29" s="632"/>
      <c r="AC29" s="198" t="s">
        <v>228</v>
      </c>
      <c r="AD29" s="632"/>
      <c r="AE29" s="198" t="s">
        <v>230</v>
      </c>
      <c r="AF29" s="609" t="s">
        <v>231</v>
      </c>
      <c r="AG29" s="610" t="str">
        <f t="shared" si="6"/>
        <v/>
      </c>
      <c r="AH29" s="611" t="s">
        <v>232</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227</v>
      </c>
      <c r="X30" s="632"/>
      <c r="Y30" s="198" t="s">
        <v>228</v>
      </c>
      <c r="Z30" s="632"/>
      <c r="AA30" s="364" t="s">
        <v>229</v>
      </c>
      <c r="AB30" s="632"/>
      <c r="AC30" s="198" t="s">
        <v>228</v>
      </c>
      <c r="AD30" s="632"/>
      <c r="AE30" s="198" t="s">
        <v>230</v>
      </c>
      <c r="AF30" s="609" t="s">
        <v>231</v>
      </c>
      <c r="AG30" s="610" t="str">
        <f t="shared" si="6"/>
        <v/>
      </c>
      <c r="AH30" s="611" t="s">
        <v>232</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227</v>
      </c>
      <c r="X31" s="632"/>
      <c r="Y31" s="198" t="s">
        <v>228</v>
      </c>
      <c r="Z31" s="632"/>
      <c r="AA31" s="364" t="s">
        <v>229</v>
      </c>
      <c r="AB31" s="632"/>
      <c r="AC31" s="198" t="s">
        <v>228</v>
      </c>
      <c r="AD31" s="632"/>
      <c r="AE31" s="198" t="s">
        <v>230</v>
      </c>
      <c r="AF31" s="609" t="s">
        <v>231</v>
      </c>
      <c r="AG31" s="610" t="str">
        <f t="shared" si="6"/>
        <v/>
      </c>
      <c r="AH31" s="611" t="s">
        <v>232</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227</v>
      </c>
      <c r="X32" s="632"/>
      <c r="Y32" s="198" t="s">
        <v>228</v>
      </c>
      <c r="Z32" s="632"/>
      <c r="AA32" s="364" t="s">
        <v>229</v>
      </c>
      <c r="AB32" s="632"/>
      <c r="AC32" s="198" t="s">
        <v>228</v>
      </c>
      <c r="AD32" s="632"/>
      <c r="AE32" s="198" t="s">
        <v>230</v>
      </c>
      <c r="AF32" s="609" t="s">
        <v>231</v>
      </c>
      <c r="AG32" s="610" t="str">
        <f t="shared" si="6"/>
        <v/>
      </c>
      <c r="AH32" s="611" t="s">
        <v>232</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227</v>
      </c>
      <c r="X33" s="632"/>
      <c r="Y33" s="198" t="s">
        <v>228</v>
      </c>
      <c r="Z33" s="632"/>
      <c r="AA33" s="364" t="s">
        <v>229</v>
      </c>
      <c r="AB33" s="632"/>
      <c r="AC33" s="198" t="s">
        <v>228</v>
      </c>
      <c r="AD33" s="632"/>
      <c r="AE33" s="198" t="s">
        <v>230</v>
      </c>
      <c r="AF33" s="609" t="s">
        <v>231</v>
      </c>
      <c r="AG33" s="610" t="str">
        <f t="shared" si="6"/>
        <v/>
      </c>
      <c r="AH33" s="611" t="s">
        <v>232</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227</v>
      </c>
      <c r="X34" s="632"/>
      <c r="Y34" s="198" t="s">
        <v>228</v>
      </c>
      <c r="Z34" s="632"/>
      <c r="AA34" s="364" t="s">
        <v>229</v>
      </c>
      <c r="AB34" s="632"/>
      <c r="AC34" s="198" t="s">
        <v>228</v>
      </c>
      <c r="AD34" s="632"/>
      <c r="AE34" s="198" t="s">
        <v>230</v>
      </c>
      <c r="AF34" s="609" t="s">
        <v>231</v>
      </c>
      <c r="AG34" s="610" t="str">
        <f t="shared" si="6"/>
        <v/>
      </c>
      <c r="AH34" s="611" t="s">
        <v>232</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227</v>
      </c>
      <c r="X35" s="632"/>
      <c r="Y35" s="198" t="s">
        <v>228</v>
      </c>
      <c r="Z35" s="632"/>
      <c r="AA35" s="364" t="s">
        <v>229</v>
      </c>
      <c r="AB35" s="632"/>
      <c r="AC35" s="198" t="s">
        <v>228</v>
      </c>
      <c r="AD35" s="632"/>
      <c r="AE35" s="198" t="s">
        <v>230</v>
      </c>
      <c r="AF35" s="609" t="s">
        <v>231</v>
      </c>
      <c r="AG35" s="610" t="str">
        <f t="shared" si="6"/>
        <v/>
      </c>
      <c r="AH35" s="611" t="s">
        <v>232</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227</v>
      </c>
      <c r="X36" s="632"/>
      <c r="Y36" s="198" t="s">
        <v>228</v>
      </c>
      <c r="Z36" s="632"/>
      <c r="AA36" s="364" t="s">
        <v>229</v>
      </c>
      <c r="AB36" s="632"/>
      <c r="AC36" s="198" t="s">
        <v>228</v>
      </c>
      <c r="AD36" s="632"/>
      <c r="AE36" s="198" t="s">
        <v>230</v>
      </c>
      <c r="AF36" s="609" t="s">
        <v>231</v>
      </c>
      <c r="AG36" s="610" t="str">
        <f t="shared" si="6"/>
        <v/>
      </c>
      <c r="AH36" s="611" t="s">
        <v>232</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227</v>
      </c>
      <c r="X37" s="632"/>
      <c r="Y37" s="198" t="s">
        <v>228</v>
      </c>
      <c r="Z37" s="632"/>
      <c r="AA37" s="364" t="s">
        <v>229</v>
      </c>
      <c r="AB37" s="632"/>
      <c r="AC37" s="198" t="s">
        <v>228</v>
      </c>
      <c r="AD37" s="632"/>
      <c r="AE37" s="198" t="s">
        <v>230</v>
      </c>
      <c r="AF37" s="609" t="s">
        <v>231</v>
      </c>
      <c r="AG37" s="610" t="str">
        <f t="shared" si="6"/>
        <v/>
      </c>
      <c r="AH37" s="611" t="s">
        <v>232</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227</v>
      </c>
      <c r="X38" s="632"/>
      <c r="Y38" s="198" t="s">
        <v>228</v>
      </c>
      <c r="Z38" s="632"/>
      <c r="AA38" s="364" t="s">
        <v>229</v>
      </c>
      <c r="AB38" s="632"/>
      <c r="AC38" s="198" t="s">
        <v>228</v>
      </c>
      <c r="AD38" s="632"/>
      <c r="AE38" s="198" t="s">
        <v>230</v>
      </c>
      <c r="AF38" s="609" t="s">
        <v>231</v>
      </c>
      <c r="AG38" s="610" t="str">
        <f t="shared" si="6"/>
        <v/>
      </c>
      <c r="AH38" s="611" t="s">
        <v>232</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227</v>
      </c>
      <c r="X39" s="632"/>
      <c r="Y39" s="198" t="s">
        <v>228</v>
      </c>
      <c r="Z39" s="632"/>
      <c r="AA39" s="364" t="s">
        <v>229</v>
      </c>
      <c r="AB39" s="632"/>
      <c r="AC39" s="198" t="s">
        <v>228</v>
      </c>
      <c r="AD39" s="632"/>
      <c r="AE39" s="198" t="s">
        <v>230</v>
      </c>
      <c r="AF39" s="609" t="s">
        <v>231</v>
      </c>
      <c r="AG39" s="610" t="str">
        <f t="shared" si="6"/>
        <v/>
      </c>
      <c r="AH39" s="611" t="s">
        <v>232</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227</v>
      </c>
      <c r="X40" s="632"/>
      <c r="Y40" s="198" t="s">
        <v>228</v>
      </c>
      <c r="Z40" s="632"/>
      <c r="AA40" s="364" t="s">
        <v>229</v>
      </c>
      <c r="AB40" s="632"/>
      <c r="AC40" s="198" t="s">
        <v>228</v>
      </c>
      <c r="AD40" s="632"/>
      <c r="AE40" s="198" t="s">
        <v>230</v>
      </c>
      <c r="AF40" s="609" t="s">
        <v>231</v>
      </c>
      <c r="AG40" s="610" t="str">
        <f t="shared" si="6"/>
        <v/>
      </c>
      <c r="AH40" s="611" t="s">
        <v>232</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227</v>
      </c>
      <c r="X41" s="632"/>
      <c r="Y41" s="198" t="s">
        <v>228</v>
      </c>
      <c r="Z41" s="632"/>
      <c r="AA41" s="364" t="s">
        <v>229</v>
      </c>
      <c r="AB41" s="632"/>
      <c r="AC41" s="198" t="s">
        <v>228</v>
      </c>
      <c r="AD41" s="632"/>
      <c r="AE41" s="198" t="s">
        <v>230</v>
      </c>
      <c r="AF41" s="609" t="s">
        <v>231</v>
      </c>
      <c r="AG41" s="610" t="str">
        <f t="shared" si="6"/>
        <v/>
      </c>
      <c r="AH41" s="611" t="s">
        <v>232</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227</v>
      </c>
      <c r="X42" s="632"/>
      <c r="Y42" s="198" t="s">
        <v>228</v>
      </c>
      <c r="Z42" s="632"/>
      <c r="AA42" s="364" t="s">
        <v>229</v>
      </c>
      <c r="AB42" s="632"/>
      <c r="AC42" s="198" t="s">
        <v>228</v>
      </c>
      <c r="AD42" s="632"/>
      <c r="AE42" s="198" t="s">
        <v>230</v>
      </c>
      <c r="AF42" s="609" t="s">
        <v>231</v>
      </c>
      <c r="AG42" s="610" t="str">
        <f t="shared" si="6"/>
        <v/>
      </c>
      <c r="AH42" s="611" t="s">
        <v>232</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227</v>
      </c>
      <c r="X43" s="632"/>
      <c r="Y43" s="198" t="s">
        <v>228</v>
      </c>
      <c r="Z43" s="632"/>
      <c r="AA43" s="364" t="s">
        <v>229</v>
      </c>
      <c r="AB43" s="632"/>
      <c r="AC43" s="198" t="s">
        <v>228</v>
      </c>
      <c r="AD43" s="632"/>
      <c r="AE43" s="198" t="s">
        <v>230</v>
      </c>
      <c r="AF43" s="609" t="s">
        <v>231</v>
      </c>
      <c r="AG43" s="610" t="str">
        <f t="shared" si="6"/>
        <v/>
      </c>
      <c r="AH43" s="611" t="s">
        <v>232</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227</v>
      </c>
      <c r="X44" s="632"/>
      <c r="Y44" s="198" t="s">
        <v>228</v>
      </c>
      <c r="Z44" s="632"/>
      <c r="AA44" s="364" t="s">
        <v>229</v>
      </c>
      <c r="AB44" s="632"/>
      <c r="AC44" s="198" t="s">
        <v>228</v>
      </c>
      <c r="AD44" s="632"/>
      <c r="AE44" s="198" t="s">
        <v>230</v>
      </c>
      <c r="AF44" s="609" t="s">
        <v>231</v>
      </c>
      <c r="AG44" s="610" t="str">
        <f t="shared" si="6"/>
        <v/>
      </c>
      <c r="AH44" s="611" t="s">
        <v>232</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227</v>
      </c>
      <c r="X45" s="632"/>
      <c r="Y45" s="198" t="s">
        <v>228</v>
      </c>
      <c r="Z45" s="632"/>
      <c r="AA45" s="364" t="s">
        <v>229</v>
      </c>
      <c r="AB45" s="632"/>
      <c r="AC45" s="198" t="s">
        <v>228</v>
      </c>
      <c r="AD45" s="632"/>
      <c r="AE45" s="198" t="s">
        <v>230</v>
      </c>
      <c r="AF45" s="609" t="s">
        <v>231</v>
      </c>
      <c r="AG45" s="610" t="str">
        <f t="shared" si="6"/>
        <v/>
      </c>
      <c r="AH45" s="611" t="s">
        <v>232</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227</v>
      </c>
      <c r="X46" s="632"/>
      <c r="Y46" s="198" t="s">
        <v>228</v>
      </c>
      <c r="Z46" s="632"/>
      <c r="AA46" s="364" t="s">
        <v>229</v>
      </c>
      <c r="AB46" s="632"/>
      <c r="AC46" s="198" t="s">
        <v>228</v>
      </c>
      <c r="AD46" s="632"/>
      <c r="AE46" s="198" t="s">
        <v>230</v>
      </c>
      <c r="AF46" s="609" t="s">
        <v>231</v>
      </c>
      <c r="AG46" s="610" t="str">
        <f t="shared" si="6"/>
        <v/>
      </c>
      <c r="AH46" s="611" t="s">
        <v>232</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227</v>
      </c>
      <c r="X47" s="632"/>
      <c r="Y47" s="198" t="s">
        <v>228</v>
      </c>
      <c r="Z47" s="632"/>
      <c r="AA47" s="364" t="s">
        <v>229</v>
      </c>
      <c r="AB47" s="632"/>
      <c r="AC47" s="198" t="s">
        <v>228</v>
      </c>
      <c r="AD47" s="632"/>
      <c r="AE47" s="198" t="s">
        <v>230</v>
      </c>
      <c r="AF47" s="609" t="s">
        <v>231</v>
      </c>
      <c r="AG47" s="610" t="str">
        <f t="shared" si="6"/>
        <v/>
      </c>
      <c r="AH47" s="611" t="s">
        <v>232</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227</v>
      </c>
      <c r="X48" s="632"/>
      <c r="Y48" s="198" t="s">
        <v>228</v>
      </c>
      <c r="Z48" s="632"/>
      <c r="AA48" s="364" t="s">
        <v>229</v>
      </c>
      <c r="AB48" s="632"/>
      <c r="AC48" s="198" t="s">
        <v>228</v>
      </c>
      <c r="AD48" s="632"/>
      <c r="AE48" s="198" t="s">
        <v>230</v>
      </c>
      <c r="AF48" s="609" t="s">
        <v>231</v>
      </c>
      <c r="AG48" s="610" t="str">
        <f t="shared" si="6"/>
        <v/>
      </c>
      <c r="AH48" s="611" t="s">
        <v>232</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227</v>
      </c>
      <c r="X49" s="632"/>
      <c r="Y49" s="198" t="s">
        <v>228</v>
      </c>
      <c r="Z49" s="632"/>
      <c r="AA49" s="364" t="s">
        <v>229</v>
      </c>
      <c r="AB49" s="632"/>
      <c r="AC49" s="198" t="s">
        <v>228</v>
      </c>
      <c r="AD49" s="632"/>
      <c r="AE49" s="198" t="s">
        <v>230</v>
      </c>
      <c r="AF49" s="609" t="s">
        <v>231</v>
      </c>
      <c r="AG49" s="610" t="str">
        <f t="shared" si="6"/>
        <v/>
      </c>
      <c r="AH49" s="611" t="s">
        <v>232</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227</v>
      </c>
      <c r="X50" s="632"/>
      <c r="Y50" s="198" t="s">
        <v>228</v>
      </c>
      <c r="Z50" s="632"/>
      <c r="AA50" s="364" t="s">
        <v>229</v>
      </c>
      <c r="AB50" s="632"/>
      <c r="AC50" s="198" t="s">
        <v>228</v>
      </c>
      <c r="AD50" s="632"/>
      <c r="AE50" s="198" t="s">
        <v>230</v>
      </c>
      <c r="AF50" s="609" t="s">
        <v>231</v>
      </c>
      <c r="AG50" s="610" t="str">
        <f t="shared" si="6"/>
        <v/>
      </c>
      <c r="AH50" s="611" t="s">
        <v>232</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227</v>
      </c>
      <c r="X51" s="632"/>
      <c r="Y51" s="198" t="s">
        <v>228</v>
      </c>
      <c r="Z51" s="632"/>
      <c r="AA51" s="364" t="s">
        <v>229</v>
      </c>
      <c r="AB51" s="632"/>
      <c r="AC51" s="198" t="s">
        <v>228</v>
      </c>
      <c r="AD51" s="632"/>
      <c r="AE51" s="198" t="s">
        <v>230</v>
      </c>
      <c r="AF51" s="609" t="s">
        <v>231</v>
      </c>
      <c r="AG51" s="610" t="str">
        <f t="shared" si="6"/>
        <v/>
      </c>
      <c r="AH51" s="611" t="s">
        <v>232</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227</v>
      </c>
      <c r="X52" s="632"/>
      <c r="Y52" s="198" t="s">
        <v>228</v>
      </c>
      <c r="Z52" s="632"/>
      <c r="AA52" s="364" t="s">
        <v>229</v>
      </c>
      <c r="AB52" s="632"/>
      <c r="AC52" s="198" t="s">
        <v>228</v>
      </c>
      <c r="AD52" s="632"/>
      <c r="AE52" s="198" t="s">
        <v>230</v>
      </c>
      <c r="AF52" s="609" t="s">
        <v>231</v>
      </c>
      <c r="AG52" s="610" t="str">
        <f t="shared" si="6"/>
        <v/>
      </c>
      <c r="AH52" s="611" t="s">
        <v>232</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227</v>
      </c>
      <c r="X53" s="632"/>
      <c r="Y53" s="198" t="s">
        <v>228</v>
      </c>
      <c r="Z53" s="632"/>
      <c r="AA53" s="364" t="s">
        <v>229</v>
      </c>
      <c r="AB53" s="632"/>
      <c r="AC53" s="198" t="s">
        <v>228</v>
      </c>
      <c r="AD53" s="632"/>
      <c r="AE53" s="198" t="s">
        <v>230</v>
      </c>
      <c r="AF53" s="609" t="s">
        <v>231</v>
      </c>
      <c r="AG53" s="610" t="str">
        <f t="shared" si="6"/>
        <v/>
      </c>
      <c r="AH53" s="611" t="s">
        <v>232</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227</v>
      </c>
      <c r="X54" s="632"/>
      <c r="Y54" s="198" t="s">
        <v>228</v>
      </c>
      <c r="Z54" s="632"/>
      <c r="AA54" s="364" t="s">
        <v>229</v>
      </c>
      <c r="AB54" s="632"/>
      <c r="AC54" s="198" t="s">
        <v>228</v>
      </c>
      <c r="AD54" s="632"/>
      <c r="AE54" s="198" t="s">
        <v>230</v>
      </c>
      <c r="AF54" s="609" t="s">
        <v>231</v>
      </c>
      <c r="AG54" s="610" t="str">
        <f t="shared" si="6"/>
        <v/>
      </c>
      <c r="AH54" s="611" t="s">
        <v>232</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227</v>
      </c>
      <c r="X55" s="632"/>
      <c r="Y55" s="198" t="s">
        <v>228</v>
      </c>
      <c r="Z55" s="632"/>
      <c r="AA55" s="364" t="s">
        <v>229</v>
      </c>
      <c r="AB55" s="632"/>
      <c r="AC55" s="198" t="s">
        <v>228</v>
      </c>
      <c r="AD55" s="632"/>
      <c r="AE55" s="198" t="s">
        <v>230</v>
      </c>
      <c r="AF55" s="609" t="s">
        <v>231</v>
      </c>
      <c r="AG55" s="610" t="str">
        <f t="shared" si="6"/>
        <v/>
      </c>
      <c r="AH55" s="611" t="s">
        <v>232</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227</v>
      </c>
      <c r="X56" s="632"/>
      <c r="Y56" s="198" t="s">
        <v>228</v>
      </c>
      <c r="Z56" s="632"/>
      <c r="AA56" s="364" t="s">
        <v>229</v>
      </c>
      <c r="AB56" s="632"/>
      <c r="AC56" s="198" t="s">
        <v>228</v>
      </c>
      <c r="AD56" s="632"/>
      <c r="AE56" s="198" t="s">
        <v>230</v>
      </c>
      <c r="AF56" s="609" t="s">
        <v>231</v>
      </c>
      <c r="AG56" s="610" t="str">
        <f t="shared" si="6"/>
        <v/>
      </c>
      <c r="AH56" s="611" t="s">
        <v>232</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227</v>
      </c>
      <c r="X57" s="632"/>
      <c r="Y57" s="198" t="s">
        <v>228</v>
      </c>
      <c r="Z57" s="632"/>
      <c r="AA57" s="364" t="s">
        <v>229</v>
      </c>
      <c r="AB57" s="632"/>
      <c r="AC57" s="198" t="s">
        <v>228</v>
      </c>
      <c r="AD57" s="632"/>
      <c r="AE57" s="198" t="s">
        <v>230</v>
      </c>
      <c r="AF57" s="609" t="s">
        <v>231</v>
      </c>
      <c r="AG57" s="610" t="str">
        <f t="shared" si="6"/>
        <v/>
      </c>
      <c r="AH57" s="611" t="s">
        <v>232</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227</v>
      </c>
      <c r="X58" s="632"/>
      <c r="Y58" s="198" t="s">
        <v>228</v>
      </c>
      <c r="Z58" s="632"/>
      <c r="AA58" s="364" t="s">
        <v>229</v>
      </c>
      <c r="AB58" s="632"/>
      <c r="AC58" s="198" t="s">
        <v>228</v>
      </c>
      <c r="AD58" s="632"/>
      <c r="AE58" s="198" t="s">
        <v>230</v>
      </c>
      <c r="AF58" s="609" t="s">
        <v>231</v>
      </c>
      <c r="AG58" s="610" t="str">
        <f t="shared" si="6"/>
        <v/>
      </c>
      <c r="AH58" s="611" t="s">
        <v>232</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227</v>
      </c>
      <c r="X59" s="632"/>
      <c r="Y59" s="198" t="s">
        <v>228</v>
      </c>
      <c r="Z59" s="632"/>
      <c r="AA59" s="364" t="s">
        <v>229</v>
      </c>
      <c r="AB59" s="632"/>
      <c r="AC59" s="198" t="s">
        <v>228</v>
      </c>
      <c r="AD59" s="632"/>
      <c r="AE59" s="198" t="s">
        <v>230</v>
      </c>
      <c r="AF59" s="609" t="s">
        <v>231</v>
      </c>
      <c r="AG59" s="610" t="str">
        <f t="shared" si="6"/>
        <v/>
      </c>
      <c r="AH59" s="611" t="s">
        <v>232</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227</v>
      </c>
      <c r="X60" s="632"/>
      <c r="Y60" s="198" t="s">
        <v>228</v>
      </c>
      <c r="Z60" s="632"/>
      <c r="AA60" s="364" t="s">
        <v>229</v>
      </c>
      <c r="AB60" s="632"/>
      <c r="AC60" s="198" t="s">
        <v>228</v>
      </c>
      <c r="AD60" s="632"/>
      <c r="AE60" s="198" t="s">
        <v>230</v>
      </c>
      <c r="AF60" s="609" t="s">
        <v>231</v>
      </c>
      <c r="AG60" s="610" t="str">
        <f t="shared" si="6"/>
        <v/>
      </c>
      <c r="AH60" s="611" t="s">
        <v>232</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227</v>
      </c>
      <c r="X61" s="632"/>
      <c r="Y61" s="198" t="s">
        <v>228</v>
      </c>
      <c r="Z61" s="632"/>
      <c r="AA61" s="364" t="s">
        <v>229</v>
      </c>
      <c r="AB61" s="632"/>
      <c r="AC61" s="198" t="s">
        <v>228</v>
      </c>
      <c r="AD61" s="632"/>
      <c r="AE61" s="198" t="s">
        <v>230</v>
      </c>
      <c r="AF61" s="609" t="s">
        <v>231</v>
      </c>
      <c r="AG61" s="610" t="str">
        <f t="shared" si="6"/>
        <v/>
      </c>
      <c r="AH61" s="611" t="s">
        <v>232</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227</v>
      </c>
      <c r="X62" s="632"/>
      <c r="Y62" s="198" t="s">
        <v>228</v>
      </c>
      <c r="Z62" s="632"/>
      <c r="AA62" s="364" t="s">
        <v>229</v>
      </c>
      <c r="AB62" s="632"/>
      <c r="AC62" s="198" t="s">
        <v>228</v>
      </c>
      <c r="AD62" s="632"/>
      <c r="AE62" s="198" t="s">
        <v>230</v>
      </c>
      <c r="AF62" s="609" t="s">
        <v>231</v>
      </c>
      <c r="AG62" s="610" t="str">
        <f t="shared" si="6"/>
        <v/>
      </c>
      <c r="AH62" s="611" t="s">
        <v>232</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227</v>
      </c>
      <c r="X63" s="632"/>
      <c r="Y63" s="198" t="s">
        <v>228</v>
      </c>
      <c r="Z63" s="632"/>
      <c r="AA63" s="364" t="s">
        <v>229</v>
      </c>
      <c r="AB63" s="632"/>
      <c r="AC63" s="198" t="s">
        <v>228</v>
      </c>
      <c r="AD63" s="632"/>
      <c r="AE63" s="198" t="s">
        <v>230</v>
      </c>
      <c r="AF63" s="609" t="s">
        <v>231</v>
      </c>
      <c r="AG63" s="610" t="str">
        <f t="shared" si="6"/>
        <v/>
      </c>
      <c r="AH63" s="611" t="s">
        <v>232</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227</v>
      </c>
      <c r="X64" s="632"/>
      <c r="Y64" s="198" t="s">
        <v>228</v>
      </c>
      <c r="Z64" s="632"/>
      <c r="AA64" s="364" t="s">
        <v>229</v>
      </c>
      <c r="AB64" s="632"/>
      <c r="AC64" s="198" t="s">
        <v>228</v>
      </c>
      <c r="AD64" s="632"/>
      <c r="AE64" s="198" t="s">
        <v>230</v>
      </c>
      <c r="AF64" s="609" t="s">
        <v>231</v>
      </c>
      <c r="AG64" s="610" t="str">
        <f t="shared" si="6"/>
        <v/>
      </c>
      <c r="AH64" s="611" t="s">
        <v>232</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227</v>
      </c>
      <c r="X65" s="632"/>
      <c r="Y65" s="198" t="s">
        <v>228</v>
      </c>
      <c r="Z65" s="632"/>
      <c r="AA65" s="364" t="s">
        <v>229</v>
      </c>
      <c r="AB65" s="632"/>
      <c r="AC65" s="198" t="s">
        <v>228</v>
      </c>
      <c r="AD65" s="632"/>
      <c r="AE65" s="198" t="s">
        <v>230</v>
      </c>
      <c r="AF65" s="609" t="s">
        <v>231</v>
      </c>
      <c r="AG65" s="610" t="str">
        <f t="shared" si="6"/>
        <v/>
      </c>
      <c r="AH65" s="611" t="s">
        <v>232</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227</v>
      </c>
      <c r="X66" s="632"/>
      <c r="Y66" s="198" t="s">
        <v>228</v>
      </c>
      <c r="Z66" s="632"/>
      <c r="AA66" s="364" t="s">
        <v>229</v>
      </c>
      <c r="AB66" s="632"/>
      <c r="AC66" s="198" t="s">
        <v>228</v>
      </c>
      <c r="AD66" s="632"/>
      <c r="AE66" s="198" t="s">
        <v>230</v>
      </c>
      <c r="AF66" s="609" t="s">
        <v>231</v>
      </c>
      <c r="AG66" s="610" t="str">
        <f t="shared" si="6"/>
        <v/>
      </c>
      <c r="AH66" s="611" t="s">
        <v>232</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227</v>
      </c>
      <c r="X67" s="632"/>
      <c r="Y67" s="198" t="s">
        <v>228</v>
      </c>
      <c r="Z67" s="632"/>
      <c r="AA67" s="364" t="s">
        <v>229</v>
      </c>
      <c r="AB67" s="632"/>
      <c r="AC67" s="198" t="s">
        <v>228</v>
      </c>
      <c r="AD67" s="632"/>
      <c r="AE67" s="198" t="s">
        <v>230</v>
      </c>
      <c r="AF67" s="609" t="s">
        <v>231</v>
      </c>
      <c r="AG67" s="610" t="str">
        <f t="shared" si="6"/>
        <v/>
      </c>
      <c r="AH67" s="611" t="s">
        <v>232</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227</v>
      </c>
      <c r="X68" s="632"/>
      <c r="Y68" s="198" t="s">
        <v>228</v>
      </c>
      <c r="Z68" s="632"/>
      <c r="AA68" s="364" t="s">
        <v>229</v>
      </c>
      <c r="AB68" s="632"/>
      <c r="AC68" s="198" t="s">
        <v>228</v>
      </c>
      <c r="AD68" s="632"/>
      <c r="AE68" s="198" t="s">
        <v>230</v>
      </c>
      <c r="AF68" s="609" t="s">
        <v>231</v>
      </c>
      <c r="AG68" s="610" t="str">
        <f t="shared" si="6"/>
        <v/>
      </c>
      <c r="AH68" s="611" t="s">
        <v>232</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227</v>
      </c>
      <c r="X69" s="632"/>
      <c r="Y69" s="198" t="s">
        <v>228</v>
      </c>
      <c r="Z69" s="632"/>
      <c r="AA69" s="364" t="s">
        <v>229</v>
      </c>
      <c r="AB69" s="632"/>
      <c r="AC69" s="198" t="s">
        <v>228</v>
      </c>
      <c r="AD69" s="632"/>
      <c r="AE69" s="198" t="s">
        <v>230</v>
      </c>
      <c r="AF69" s="609" t="s">
        <v>231</v>
      </c>
      <c r="AG69" s="610" t="str">
        <f t="shared" si="6"/>
        <v/>
      </c>
      <c r="AH69" s="611" t="s">
        <v>232</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227</v>
      </c>
      <c r="X70" s="632"/>
      <c r="Y70" s="198" t="s">
        <v>228</v>
      </c>
      <c r="Z70" s="632"/>
      <c r="AA70" s="364" t="s">
        <v>229</v>
      </c>
      <c r="AB70" s="632"/>
      <c r="AC70" s="198" t="s">
        <v>228</v>
      </c>
      <c r="AD70" s="632"/>
      <c r="AE70" s="198" t="s">
        <v>230</v>
      </c>
      <c r="AF70" s="609" t="s">
        <v>231</v>
      </c>
      <c r="AG70" s="610" t="str">
        <f t="shared" si="6"/>
        <v/>
      </c>
      <c r="AH70" s="611" t="s">
        <v>232</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227</v>
      </c>
      <c r="X71" s="632"/>
      <c r="Y71" s="198" t="s">
        <v>228</v>
      </c>
      <c r="Z71" s="632"/>
      <c r="AA71" s="364" t="s">
        <v>229</v>
      </c>
      <c r="AB71" s="632"/>
      <c r="AC71" s="198" t="s">
        <v>228</v>
      </c>
      <c r="AD71" s="632"/>
      <c r="AE71" s="198" t="s">
        <v>230</v>
      </c>
      <c r="AF71" s="609" t="s">
        <v>231</v>
      </c>
      <c r="AG71" s="610" t="str">
        <f t="shared" si="6"/>
        <v/>
      </c>
      <c r="AH71" s="611" t="s">
        <v>232</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227</v>
      </c>
      <c r="X72" s="632"/>
      <c r="Y72" s="198" t="s">
        <v>228</v>
      </c>
      <c r="Z72" s="632"/>
      <c r="AA72" s="364" t="s">
        <v>229</v>
      </c>
      <c r="AB72" s="632"/>
      <c r="AC72" s="198" t="s">
        <v>228</v>
      </c>
      <c r="AD72" s="632"/>
      <c r="AE72" s="198" t="s">
        <v>230</v>
      </c>
      <c r="AF72" s="609" t="s">
        <v>231</v>
      </c>
      <c r="AG72" s="610" t="str">
        <f t="shared" si="6"/>
        <v/>
      </c>
      <c r="AH72" s="611" t="s">
        <v>232</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227</v>
      </c>
      <c r="X73" s="632"/>
      <c r="Y73" s="198" t="s">
        <v>228</v>
      </c>
      <c r="Z73" s="632"/>
      <c r="AA73" s="364" t="s">
        <v>229</v>
      </c>
      <c r="AB73" s="632"/>
      <c r="AC73" s="198" t="s">
        <v>228</v>
      </c>
      <c r="AD73" s="632"/>
      <c r="AE73" s="198" t="s">
        <v>230</v>
      </c>
      <c r="AF73" s="609" t="s">
        <v>231</v>
      </c>
      <c r="AG73" s="610" t="str">
        <f t="shared" si="6"/>
        <v/>
      </c>
      <c r="AH73" s="611" t="s">
        <v>232</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227</v>
      </c>
      <c r="X74" s="632"/>
      <c r="Y74" s="198" t="s">
        <v>228</v>
      </c>
      <c r="Z74" s="632"/>
      <c r="AA74" s="364" t="s">
        <v>229</v>
      </c>
      <c r="AB74" s="632"/>
      <c r="AC74" s="198" t="s">
        <v>228</v>
      </c>
      <c r="AD74" s="632"/>
      <c r="AE74" s="198" t="s">
        <v>230</v>
      </c>
      <c r="AF74" s="609" t="s">
        <v>231</v>
      </c>
      <c r="AG74" s="610" t="str">
        <f t="shared" si="6"/>
        <v/>
      </c>
      <c r="AH74" s="611" t="s">
        <v>232</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227</v>
      </c>
      <c r="X75" s="632"/>
      <c r="Y75" s="198" t="s">
        <v>228</v>
      </c>
      <c r="Z75" s="632"/>
      <c r="AA75" s="364" t="s">
        <v>229</v>
      </c>
      <c r="AB75" s="632"/>
      <c r="AC75" s="198" t="s">
        <v>228</v>
      </c>
      <c r="AD75" s="632"/>
      <c r="AE75" s="198" t="s">
        <v>230</v>
      </c>
      <c r="AF75" s="609" t="s">
        <v>231</v>
      </c>
      <c r="AG75" s="610" t="str">
        <f t="shared" si="6"/>
        <v/>
      </c>
      <c r="AH75" s="611" t="s">
        <v>232</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227</v>
      </c>
      <c r="X76" s="632"/>
      <c r="Y76" s="198" t="s">
        <v>228</v>
      </c>
      <c r="Z76" s="632"/>
      <c r="AA76" s="364" t="s">
        <v>229</v>
      </c>
      <c r="AB76" s="632"/>
      <c r="AC76" s="198" t="s">
        <v>228</v>
      </c>
      <c r="AD76" s="632"/>
      <c r="AE76" s="198" t="s">
        <v>230</v>
      </c>
      <c r="AF76" s="609" t="s">
        <v>231</v>
      </c>
      <c r="AG76" s="610" t="str">
        <f t="shared" si="6"/>
        <v/>
      </c>
      <c r="AH76" s="611" t="s">
        <v>232</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227</v>
      </c>
      <c r="X77" s="632"/>
      <c r="Y77" s="198" t="s">
        <v>228</v>
      </c>
      <c r="Z77" s="632"/>
      <c r="AA77" s="364" t="s">
        <v>229</v>
      </c>
      <c r="AB77" s="632"/>
      <c r="AC77" s="198" t="s">
        <v>228</v>
      </c>
      <c r="AD77" s="632"/>
      <c r="AE77" s="198" t="s">
        <v>230</v>
      </c>
      <c r="AF77" s="609" t="s">
        <v>231</v>
      </c>
      <c r="AG77" s="610" t="str">
        <f t="shared" si="6"/>
        <v/>
      </c>
      <c r="AH77" s="611" t="s">
        <v>232</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227</v>
      </c>
      <c r="X78" s="632"/>
      <c r="Y78" s="198" t="s">
        <v>228</v>
      </c>
      <c r="Z78" s="632"/>
      <c r="AA78" s="364" t="s">
        <v>229</v>
      </c>
      <c r="AB78" s="632"/>
      <c r="AC78" s="198" t="s">
        <v>228</v>
      </c>
      <c r="AD78" s="632"/>
      <c r="AE78" s="198" t="s">
        <v>230</v>
      </c>
      <c r="AF78" s="609" t="s">
        <v>231</v>
      </c>
      <c r="AG78" s="610" t="str">
        <f t="shared" si="6"/>
        <v/>
      </c>
      <c r="AH78" s="611" t="s">
        <v>232</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227</v>
      </c>
      <c r="X79" s="632"/>
      <c r="Y79" s="198" t="s">
        <v>228</v>
      </c>
      <c r="Z79" s="632"/>
      <c r="AA79" s="364" t="s">
        <v>229</v>
      </c>
      <c r="AB79" s="632"/>
      <c r="AC79" s="198" t="s">
        <v>228</v>
      </c>
      <c r="AD79" s="632"/>
      <c r="AE79" s="198" t="s">
        <v>230</v>
      </c>
      <c r="AF79" s="609" t="s">
        <v>231</v>
      </c>
      <c r="AG79" s="610" t="str">
        <f t="shared" si="6"/>
        <v/>
      </c>
      <c r="AH79" s="611" t="s">
        <v>232</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227</v>
      </c>
      <c r="X80" s="632"/>
      <c r="Y80" s="198" t="s">
        <v>228</v>
      </c>
      <c r="Z80" s="632"/>
      <c r="AA80" s="364" t="s">
        <v>229</v>
      </c>
      <c r="AB80" s="632"/>
      <c r="AC80" s="198" t="s">
        <v>228</v>
      </c>
      <c r="AD80" s="632"/>
      <c r="AE80" s="198" t="s">
        <v>230</v>
      </c>
      <c r="AF80" s="609" t="s">
        <v>231</v>
      </c>
      <c r="AG80" s="610" t="str">
        <f t="shared" si="6"/>
        <v/>
      </c>
      <c r="AH80" s="611" t="s">
        <v>232</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227</v>
      </c>
      <c r="X81" s="632"/>
      <c r="Y81" s="198" t="s">
        <v>228</v>
      </c>
      <c r="Z81" s="632"/>
      <c r="AA81" s="364" t="s">
        <v>229</v>
      </c>
      <c r="AB81" s="632"/>
      <c r="AC81" s="198" t="s">
        <v>228</v>
      </c>
      <c r="AD81" s="632"/>
      <c r="AE81" s="198" t="s">
        <v>230</v>
      </c>
      <c r="AF81" s="609" t="s">
        <v>231</v>
      </c>
      <c r="AG81" s="610" t="str">
        <f t="shared" ref="AG81:AG111" si="12">IF(X81&gt;=1,(AB81*12+AD81)-(X81*12+Z81)+1,"")</f>
        <v/>
      </c>
      <c r="AH81" s="611" t="s">
        <v>232</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227</v>
      </c>
      <c r="X82" s="632"/>
      <c r="Y82" s="198" t="s">
        <v>228</v>
      </c>
      <c r="Z82" s="632"/>
      <c r="AA82" s="364" t="s">
        <v>229</v>
      </c>
      <c r="AB82" s="632"/>
      <c r="AC82" s="198" t="s">
        <v>228</v>
      </c>
      <c r="AD82" s="632"/>
      <c r="AE82" s="198" t="s">
        <v>230</v>
      </c>
      <c r="AF82" s="609" t="s">
        <v>231</v>
      </c>
      <c r="AG82" s="610" t="str">
        <f t="shared" si="12"/>
        <v/>
      </c>
      <c r="AH82" s="611" t="s">
        <v>232</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227</v>
      </c>
      <c r="X83" s="632"/>
      <c r="Y83" s="198" t="s">
        <v>228</v>
      </c>
      <c r="Z83" s="632"/>
      <c r="AA83" s="364" t="s">
        <v>229</v>
      </c>
      <c r="AB83" s="632"/>
      <c r="AC83" s="198" t="s">
        <v>228</v>
      </c>
      <c r="AD83" s="632"/>
      <c r="AE83" s="198" t="s">
        <v>230</v>
      </c>
      <c r="AF83" s="609" t="s">
        <v>231</v>
      </c>
      <c r="AG83" s="610" t="str">
        <f t="shared" si="12"/>
        <v/>
      </c>
      <c r="AH83" s="611" t="s">
        <v>232</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227</v>
      </c>
      <c r="X84" s="632"/>
      <c r="Y84" s="198" t="s">
        <v>228</v>
      </c>
      <c r="Z84" s="632"/>
      <c r="AA84" s="364" t="s">
        <v>229</v>
      </c>
      <c r="AB84" s="632"/>
      <c r="AC84" s="198" t="s">
        <v>228</v>
      </c>
      <c r="AD84" s="632"/>
      <c r="AE84" s="198" t="s">
        <v>230</v>
      </c>
      <c r="AF84" s="609" t="s">
        <v>231</v>
      </c>
      <c r="AG84" s="610" t="str">
        <f t="shared" si="12"/>
        <v/>
      </c>
      <c r="AH84" s="611" t="s">
        <v>232</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227</v>
      </c>
      <c r="X85" s="632"/>
      <c r="Y85" s="198" t="s">
        <v>228</v>
      </c>
      <c r="Z85" s="632"/>
      <c r="AA85" s="364" t="s">
        <v>229</v>
      </c>
      <c r="AB85" s="632"/>
      <c r="AC85" s="198" t="s">
        <v>228</v>
      </c>
      <c r="AD85" s="632"/>
      <c r="AE85" s="198" t="s">
        <v>230</v>
      </c>
      <c r="AF85" s="609" t="s">
        <v>231</v>
      </c>
      <c r="AG85" s="610" t="str">
        <f t="shared" si="12"/>
        <v/>
      </c>
      <c r="AH85" s="611" t="s">
        <v>232</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227</v>
      </c>
      <c r="X86" s="632"/>
      <c r="Y86" s="198" t="s">
        <v>228</v>
      </c>
      <c r="Z86" s="632"/>
      <c r="AA86" s="364" t="s">
        <v>229</v>
      </c>
      <c r="AB86" s="632"/>
      <c r="AC86" s="198" t="s">
        <v>228</v>
      </c>
      <c r="AD86" s="632"/>
      <c r="AE86" s="198" t="s">
        <v>230</v>
      </c>
      <c r="AF86" s="609" t="s">
        <v>231</v>
      </c>
      <c r="AG86" s="610" t="str">
        <f t="shared" si="12"/>
        <v/>
      </c>
      <c r="AH86" s="611" t="s">
        <v>232</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227</v>
      </c>
      <c r="X87" s="632"/>
      <c r="Y87" s="198" t="s">
        <v>228</v>
      </c>
      <c r="Z87" s="632"/>
      <c r="AA87" s="364" t="s">
        <v>229</v>
      </c>
      <c r="AB87" s="632"/>
      <c r="AC87" s="198" t="s">
        <v>228</v>
      </c>
      <c r="AD87" s="632"/>
      <c r="AE87" s="198" t="s">
        <v>230</v>
      </c>
      <c r="AF87" s="609" t="s">
        <v>231</v>
      </c>
      <c r="AG87" s="610" t="str">
        <f t="shared" si="12"/>
        <v/>
      </c>
      <c r="AH87" s="611" t="s">
        <v>232</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227</v>
      </c>
      <c r="X88" s="632"/>
      <c r="Y88" s="198" t="s">
        <v>228</v>
      </c>
      <c r="Z88" s="632"/>
      <c r="AA88" s="364" t="s">
        <v>229</v>
      </c>
      <c r="AB88" s="632"/>
      <c r="AC88" s="198" t="s">
        <v>228</v>
      </c>
      <c r="AD88" s="632"/>
      <c r="AE88" s="198" t="s">
        <v>230</v>
      </c>
      <c r="AF88" s="609" t="s">
        <v>231</v>
      </c>
      <c r="AG88" s="610" t="str">
        <f t="shared" si="12"/>
        <v/>
      </c>
      <c r="AH88" s="611" t="s">
        <v>232</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227</v>
      </c>
      <c r="X89" s="632"/>
      <c r="Y89" s="198" t="s">
        <v>228</v>
      </c>
      <c r="Z89" s="632"/>
      <c r="AA89" s="364" t="s">
        <v>229</v>
      </c>
      <c r="AB89" s="632"/>
      <c r="AC89" s="198" t="s">
        <v>228</v>
      </c>
      <c r="AD89" s="632"/>
      <c r="AE89" s="198" t="s">
        <v>230</v>
      </c>
      <c r="AF89" s="609" t="s">
        <v>231</v>
      </c>
      <c r="AG89" s="610" t="str">
        <f t="shared" si="12"/>
        <v/>
      </c>
      <c r="AH89" s="611" t="s">
        <v>232</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227</v>
      </c>
      <c r="X90" s="632"/>
      <c r="Y90" s="198" t="s">
        <v>228</v>
      </c>
      <c r="Z90" s="632"/>
      <c r="AA90" s="364" t="s">
        <v>229</v>
      </c>
      <c r="AB90" s="632"/>
      <c r="AC90" s="198" t="s">
        <v>228</v>
      </c>
      <c r="AD90" s="632"/>
      <c r="AE90" s="198" t="s">
        <v>230</v>
      </c>
      <c r="AF90" s="609" t="s">
        <v>231</v>
      </c>
      <c r="AG90" s="610" t="str">
        <f t="shared" si="12"/>
        <v/>
      </c>
      <c r="AH90" s="611" t="s">
        <v>232</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227</v>
      </c>
      <c r="X91" s="632"/>
      <c r="Y91" s="198" t="s">
        <v>228</v>
      </c>
      <c r="Z91" s="632"/>
      <c r="AA91" s="364" t="s">
        <v>229</v>
      </c>
      <c r="AB91" s="632"/>
      <c r="AC91" s="198" t="s">
        <v>228</v>
      </c>
      <c r="AD91" s="632"/>
      <c r="AE91" s="198" t="s">
        <v>230</v>
      </c>
      <c r="AF91" s="609" t="s">
        <v>231</v>
      </c>
      <c r="AG91" s="610" t="str">
        <f t="shared" si="12"/>
        <v/>
      </c>
      <c r="AH91" s="611" t="s">
        <v>232</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227</v>
      </c>
      <c r="X92" s="632"/>
      <c r="Y92" s="198" t="s">
        <v>228</v>
      </c>
      <c r="Z92" s="632"/>
      <c r="AA92" s="364" t="s">
        <v>229</v>
      </c>
      <c r="AB92" s="632"/>
      <c r="AC92" s="198" t="s">
        <v>228</v>
      </c>
      <c r="AD92" s="632"/>
      <c r="AE92" s="198" t="s">
        <v>230</v>
      </c>
      <c r="AF92" s="609" t="s">
        <v>231</v>
      </c>
      <c r="AG92" s="610" t="str">
        <f t="shared" si="12"/>
        <v/>
      </c>
      <c r="AH92" s="611" t="s">
        <v>232</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227</v>
      </c>
      <c r="X93" s="632"/>
      <c r="Y93" s="198" t="s">
        <v>228</v>
      </c>
      <c r="Z93" s="632"/>
      <c r="AA93" s="364" t="s">
        <v>229</v>
      </c>
      <c r="AB93" s="632"/>
      <c r="AC93" s="198" t="s">
        <v>228</v>
      </c>
      <c r="AD93" s="632"/>
      <c r="AE93" s="198" t="s">
        <v>230</v>
      </c>
      <c r="AF93" s="609" t="s">
        <v>231</v>
      </c>
      <c r="AG93" s="610" t="str">
        <f t="shared" si="12"/>
        <v/>
      </c>
      <c r="AH93" s="611" t="s">
        <v>232</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227</v>
      </c>
      <c r="X94" s="632"/>
      <c r="Y94" s="198" t="s">
        <v>228</v>
      </c>
      <c r="Z94" s="632"/>
      <c r="AA94" s="364" t="s">
        <v>229</v>
      </c>
      <c r="AB94" s="632"/>
      <c r="AC94" s="198" t="s">
        <v>228</v>
      </c>
      <c r="AD94" s="632"/>
      <c r="AE94" s="198" t="s">
        <v>230</v>
      </c>
      <c r="AF94" s="609" t="s">
        <v>231</v>
      </c>
      <c r="AG94" s="610" t="str">
        <f t="shared" si="12"/>
        <v/>
      </c>
      <c r="AH94" s="611" t="s">
        <v>232</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227</v>
      </c>
      <c r="X95" s="632"/>
      <c r="Y95" s="198" t="s">
        <v>228</v>
      </c>
      <c r="Z95" s="632"/>
      <c r="AA95" s="364" t="s">
        <v>229</v>
      </c>
      <c r="AB95" s="632"/>
      <c r="AC95" s="198" t="s">
        <v>228</v>
      </c>
      <c r="AD95" s="632"/>
      <c r="AE95" s="198" t="s">
        <v>230</v>
      </c>
      <c r="AF95" s="609" t="s">
        <v>231</v>
      </c>
      <c r="AG95" s="610" t="str">
        <f t="shared" si="12"/>
        <v/>
      </c>
      <c r="AH95" s="611" t="s">
        <v>232</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227</v>
      </c>
      <c r="X96" s="632"/>
      <c r="Y96" s="198" t="s">
        <v>228</v>
      </c>
      <c r="Z96" s="632"/>
      <c r="AA96" s="364" t="s">
        <v>229</v>
      </c>
      <c r="AB96" s="632"/>
      <c r="AC96" s="198" t="s">
        <v>228</v>
      </c>
      <c r="AD96" s="632"/>
      <c r="AE96" s="198" t="s">
        <v>230</v>
      </c>
      <c r="AF96" s="609" t="s">
        <v>231</v>
      </c>
      <c r="AG96" s="610" t="str">
        <f t="shared" si="12"/>
        <v/>
      </c>
      <c r="AH96" s="611" t="s">
        <v>232</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227</v>
      </c>
      <c r="X97" s="632"/>
      <c r="Y97" s="198" t="s">
        <v>228</v>
      </c>
      <c r="Z97" s="632"/>
      <c r="AA97" s="364" t="s">
        <v>229</v>
      </c>
      <c r="AB97" s="632"/>
      <c r="AC97" s="198" t="s">
        <v>228</v>
      </c>
      <c r="AD97" s="632"/>
      <c r="AE97" s="198" t="s">
        <v>230</v>
      </c>
      <c r="AF97" s="609" t="s">
        <v>231</v>
      </c>
      <c r="AG97" s="610" t="str">
        <f t="shared" si="12"/>
        <v/>
      </c>
      <c r="AH97" s="611" t="s">
        <v>232</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227</v>
      </c>
      <c r="X98" s="632"/>
      <c r="Y98" s="198" t="s">
        <v>228</v>
      </c>
      <c r="Z98" s="632"/>
      <c r="AA98" s="364" t="s">
        <v>229</v>
      </c>
      <c r="AB98" s="632"/>
      <c r="AC98" s="198" t="s">
        <v>228</v>
      </c>
      <c r="AD98" s="632"/>
      <c r="AE98" s="198" t="s">
        <v>230</v>
      </c>
      <c r="AF98" s="609" t="s">
        <v>231</v>
      </c>
      <c r="AG98" s="610" t="str">
        <f t="shared" si="12"/>
        <v/>
      </c>
      <c r="AH98" s="611" t="s">
        <v>232</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227</v>
      </c>
      <c r="X99" s="632"/>
      <c r="Y99" s="198" t="s">
        <v>228</v>
      </c>
      <c r="Z99" s="632"/>
      <c r="AA99" s="364" t="s">
        <v>229</v>
      </c>
      <c r="AB99" s="632"/>
      <c r="AC99" s="198" t="s">
        <v>228</v>
      </c>
      <c r="AD99" s="632"/>
      <c r="AE99" s="198" t="s">
        <v>230</v>
      </c>
      <c r="AF99" s="609" t="s">
        <v>231</v>
      </c>
      <c r="AG99" s="610" t="str">
        <f t="shared" si="12"/>
        <v/>
      </c>
      <c r="AH99" s="611" t="s">
        <v>232</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227</v>
      </c>
      <c r="X100" s="632"/>
      <c r="Y100" s="198" t="s">
        <v>228</v>
      </c>
      <c r="Z100" s="632"/>
      <c r="AA100" s="364" t="s">
        <v>229</v>
      </c>
      <c r="AB100" s="632"/>
      <c r="AC100" s="198" t="s">
        <v>228</v>
      </c>
      <c r="AD100" s="632"/>
      <c r="AE100" s="198" t="s">
        <v>230</v>
      </c>
      <c r="AF100" s="609" t="s">
        <v>231</v>
      </c>
      <c r="AG100" s="610" t="str">
        <f t="shared" si="12"/>
        <v/>
      </c>
      <c r="AH100" s="611" t="s">
        <v>232</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227</v>
      </c>
      <c r="X101" s="632"/>
      <c r="Y101" s="198" t="s">
        <v>228</v>
      </c>
      <c r="Z101" s="632"/>
      <c r="AA101" s="364" t="s">
        <v>229</v>
      </c>
      <c r="AB101" s="632"/>
      <c r="AC101" s="198" t="s">
        <v>228</v>
      </c>
      <c r="AD101" s="632"/>
      <c r="AE101" s="198" t="s">
        <v>230</v>
      </c>
      <c r="AF101" s="609" t="s">
        <v>231</v>
      </c>
      <c r="AG101" s="610" t="str">
        <f t="shared" si="12"/>
        <v/>
      </c>
      <c r="AH101" s="611" t="s">
        <v>232</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227</v>
      </c>
      <c r="X102" s="632"/>
      <c r="Y102" s="198" t="s">
        <v>228</v>
      </c>
      <c r="Z102" s="632"/>
      <c r="AA102" s="364" t="s">
        <v>229</v>
      </c>
      <c r="AB102" s="632"/>
      <c r="AC102" s="198" t="s">
        <v>228</v>
      </c>
      <c r="AD102" s="632"/>
      <c r="AE102" s="198" t="s">
        <v>230</v>
      </c>
      <c r="AF102" s="609" t="s">
        <v>231</v>
      </c>
      <c r="AG102" s="610" t="str">
        <f t="shared" si="12"/>
        <v/>
      </c>
      <c r="AH102" s="611" t="s">
        <v>232</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227</v>
      </c>
      <c r="X103" s="632"/>
      <c r="Y103" s="198" t="s">
        <v>228</v>
      </c>
      <c r="Z103" s="632"/>
      <c r="AA103" s="364" t="s">
        <v>229</v>
      </c>
      <c r="AB103" s="632"/>
      <c r="AC103" s="198" t="s">
        <v>228</v>
      </c>
      <c r="AD103" s="632"/>
      <c r="AE103" s="198" t="s">
        <v>230</v>
      </c>
      <c r="AF103" s="609" t="s">
        <v>231</v>
      </c>
      <c r="AG103" s="610" t="str">
        <f t="shared" si="12"/>
        <v/>
      </c>
      <c r="AH103" s="611" t="s">
        <v>232</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227</v>
      </c>
      <c r="X104" s="632"/>
      <c r="Y104" s="198" t="s">
        <v>228</v>
      </c>
      <c r="Z104" s="632"/>
      <c r="AA104" s="364" t="s">
        <v>229</v>
      </c>
      <c r="AB104" s="632"/>
      <c r="AC104" s="198" t="s">
        <v>228</v>
      </c>
      <c r="AD104" s="632"/>
      <c r="AE104" s="198" t="s">
        <v>230</v>
      </c>
      <c r="AF104" s="609" t="s">
        <v>231</v>
      </c>
      <c r="AG104" s="610" t="str">
        <f t="shared" si="12"/>
        <v/>
      </c>
      <c r="AH104" s="611" t="s">
        <v>232</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227</v>
      </c>
      <c r="X105" s="632"/>
      <c r="Y105" s="198" t="s">
        <v>228</v>
      </c>
      <c r="Z105" s="632"/>
      <c r="AA105" s="364" t="s">
        <v>229</v>
      </c>
      <c r="AB105" s="632"/>
      <c r="AC105" s="198" t="s">
        <v>228</v>
      </c>
      <c r="AD105" s="632"/>
      <c r="AE105" s="198" t="s">
        <v>230</v>
      </c>
      <c r="AF105" s="609" t="s">
        <v>231</v>
      </c>
      <c r="AG105" s="610" t="str">
        <f t="shared" si="12"/>
        <v/>
      </c>
      <c r="AH105" s="611" t="s">
        <v>232</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227</v>
      </c>
      <c r="X106" s="632"/>
      <c r="Y106" s="198" t="s">
        <v>228</v>
      </c>
      <c r="Z106" s="632"/>
      <c r="AA106" s="364" t="s">
        <v>229</v>
      </c>
      <c r="AB106" s="632"/>
      <c r="AC106" s="198" t="s">
        <v>228</v>
      </c>
      <c r="AD106" s="632"/>
      <c r="AE106" s="198" t="s">
        <v>230</v>
      </c>
      <c r="AF106" s="609" t="s">
        <v>231</v>
      </c>
      <c r="AG106" s="610" t="str">
        <f t="shared" si="12"/>
        <v/>
      </c>
      <c r="AH106" s="611" t="s">
        <v>232</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227</v>
      </c>
      <c r="X107" s="632"/>
      <c r="Y107" s="198" t="s">
        <v>228</v>
      </c>
      <c r="Z107" s="632"/>
      <c r="AA107" s="364" t="s">
        <v>229</v>
      </c>
      <c r="AB107" s="632"/>
      <c r="AC107" s="198" t="s">
        <v>228</v>
      </c>
      <c r="AD107" s="632"/>
      <c r="AE107" s="198" t="s">
        <v>230</v>
      </c>
      <c r="AF107" s="609" t="s">
        <v>231</v>
      </c>
      <c r="AG107" s="610" t="str">
        <f t="shared" si="12"/>
        <v/>
      </c>
      <c r="AH107" s="611" t="s">
        <v>232</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227</v>
      </c>
      <c r="X108" s="632"/>
      <c r="Y108" s="198" t="s">
        <v>228</v>
      </c>
      <c r="Z108" s="632"/>
      <c r="AA108" s="364" t="s">
        <v>229</v>
      </c>
      <c r="AB108" s="632"/>
      <c r="AC108" s="198" t="s">
        <v>228</v>
      </c>
      <c r="AD108" s="632"/>
      <c r="AE108" s="198" t="s">
        <v>230</v>
      </c>
      <c r="AF108" s="609" t="s">
        <v>231</v>
      </c>
      <c r="AG108" s="610" t="str">
        <f t="shared" si="12"/>
        <v/>
      </c>
      <c r="AH108" s="611" t="s">
        <v>232</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227</v>
      </c>
      <c r="X109" s="632"/>
      <c r="Y109" s="198" t="s">
        <v>228</v>
      </c>
      <c r="Z109" s="632"/>
      <c r="AA109" s="364" t="s">
        <v>229</v>
      </c>
      <c r="AB109" s="632"/>
      <c r="AC109" s="198" t="s">
        <v>228</v>
      </c>
      <c r="AD109" s="632"/>
      <c r="AE109" s="198" t="s">
        <v>230</v>
      </c>
      <c r="AF109" s="609" t="s">
        <v>231</v>
      </c>
      <c r="AG109" s="610" t="str">
        <f t="shared" si="12"/>
        <v/>
      </c>
      <c r="AH109" s="611" t="s">
        <v>232</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227</v>
      </c>
      <c r="X110" s="632"/>
      <c r="Y110" s="198" t="s">
        <v>228</v>
      </c>
      <c r="Z110" s="632"/>
      <c r="AA110" s="364" t="s">
        <v>229</v>
      </c>
      <c r="AB110" s="632"/>
      <c r="AC110" s="198" t="s">
        <v>228</v>
      </c>
      <c r="AD110" s="632"/>
      <c r="AE110" s="198" t="s">
        <v>230</v>
      </c>
      <c r="AF110" s="609" t="s">
        <v>231</v>
      </c>
      <c r="AG110" s="610" t="str">
        <f t="shared" si="12"/>
        <v/>
      </c>
      <c r="AH110" s="611" t="s">
        <v>232</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227</v>
      </c>
      <c r="X111" s="637"/>
      <c r="Y111" s="638" t="s">
        <v>228</v>
      </c>
      <c r="Z111" s="637"/>
      <c r="AA111" s="639" t="s">
        <v>229</v>
      </c>
      <c r="AB111" s="637"/>
      <c r="AC111" s="638" t="s">
        <v>228</v>
      </c>
      <c r="AD111" s="637"/>
      <c r="AE111" s="638" t="s">
        <v>230</v>
      </c>
      <c r="AF111" s="640" t="s">
        <v>231</v>
      </c>
      <c r="AG111" s="641" t="str">
        <f t="shared" si="12"/>
        <v/>
      </c>
      <c r="AH111" s="642" t="s">
        <v>232</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 ref="U9:U10"/>
    <mergeCell ref="W9:AH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116</v>
      </c>
      <c r="B1" s="22"/>
      <c r="C1" s="22"/>
      <c r="D1" s="22"/>
      <c r="E1" s="22"/>
      <c r="F1" s="22"/>
      <c r="G1" s="22"/>
    </row>
    <row r="2" spans="1:12" ht="27.75" customHeight="1">
      <c r="A2" s="1113" t="s">
        <v>363</v>
      </c>
      <c r="B2" s="1114"/>
      <c r="C2" s="1119" t="s">
        <v>364</v>
      </c>
      <c r="D2" s="1119"/>
      <c r="E2" s="1119"/>
      <c r="F2" s="1119"/>
      <c r="G2" s="1119"/>
      <c r="H2" s="1120" t="s">
        <v>365</v>
      </c>
      <c r="I2" s="1110" t="s">
        <v>366</v>
      </c>
      <c r="J2" s="1111"/>
      <c r="K2" s="1111"/>
      <c r="L2" s="1112"/>
    </row>
    <row r="3" spans="1:12" ht="39" customHeight="1">
      <c r="A3" s="1115"/>
      <c r="B3" s="1116"/>
      <c r="C3" s="1122" t="s">
        <v>407</v>
      </c>
      <c r="D3" s="1122"/>
      <c r="E3" s="1122"/>
      <c r="F3" s="1122"/>
      <c r="G3" s="1122"/>
      <c r="H3" s="1121"/>
      <c r="I3" s="1121" t="s">
        <v>367</v>
      </c>
      <c r="J3" s="1117"/>
      <c r="K3" s="1117"/>
      <c r="L3" s="85" t="s">
        <v>368</v>
      </c>
    </row>
    <row r="4" spans="1:12" ht="18" customHeight="1">
      <c r="A4" s="1117"/>
      <c r="B4" s="1118"/>
      <c r="C4" s="85" t="s">
        <v>107</v>
      </c>
      <c r="D4" s="85" t="s">
        <v>108</v>
      </c>
      <c r="E4" s="85" t="s">
        <v>109</v>
      </c>
      <c r="F4" s="85" t="s">
        <v>110</v>
      </c>
      <c r="G4" s="85" t="s">
        <v>111</v>
      </c>
      <c r="H4" s="84" t="s">
        <v>369</v>
      </c>
      <c r="I4" s="85" t="s">
        <v>62</v>
      </c>
      <c r="J4" s="91" t="s">
        <v>63</v>
      </c>
      <c r="K4" s="91" t="s">
        <v>487</v>
      </c>
      <c r="L4" s="85" t="s">
        <v>62</v>
      </c>
    </row>
    <row r="5" spans="1:12" ht="16.899999999999999" customHeight="1">
      <c r="A5" s="92" t="s">
        <v>370</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488</v>
      </c>
      <c r="L5" s="96" t="s">
        <v>371</v>
      </c>
    </row>
    <row r="6" spans="1:12" ht="16.899999999999999" customHeight="1">
      <c r="A6" s="92" t="s">
        <v>372</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488</v>
      </c>
      <c r="L6" s="96" t="s">
        <v>371</v>
      </c>
    </row>
    <row r="7" spans="1:12" ht="16.899999999999999" customHeight="1">
      <c r="A7" s="92" t="s">
        <v>373</v>
      </c>
      <c r="B7" s="93"/>
      <c r="C7" s="94">
        <v>0.30199999999999999</v>
      </c>
      <c r="D7" s="94">
        <v>0.22</v>
      </c>
      <c r="E7" s="94">
        <v>0.122</v>
      </c>
      <c r="F7" s="94">
        <f t="shared" si="1"/>
        <v>0.10979999999999999</v>
      </c>
      <c r="G7" s="94">
        <f t="shared" si="0"/>
        <v>0.10979999999999999</v>
      </c>
      <c r="H7" s="95">
        <v>4.1000000000000002E-2</v>
      </c>
      <c r="I7" s="94">
        <v>0.14799999999999999</v>
      </c>
      <c r="J7" s="94">
        <v>0.115</v>
      </c>
      <c r="K7" s="97" t="s">
        <v>488</v>
      </c>
      <c r="L7" s="96" t="s">
        <v>371</v>
      </c>
    </row>
    <row r="8" spans="1:12" ht="16.899999999999999" customHeight="1">
      <c r="A8" s="92" t="s">
        <v>374</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488</v>
      </c>
      <c r="L8" s="96" t="s">
        <v>371</v>
      </c>
    </row>
    <row r="9" spans="1:12" ht="16.899999999999999" customHeight="1">
      <c r="A9" s="92" t="s">
        <v>375</v>
      </c>
      <c r="B9" s="93"/>
      <c r="C9" s="94">
        <v>3.5000000000000003E-2</v>
      </c>
      <c r="D9" s="94">
        <v>2.5000000000000001E-2</v>
      </c>
      <c r="E9" s="94">
        <v>1.4E-2</v>
      </c>
      <c r="F9" s="94">
        <f t="shared" si="1"/>
        <v>1.26E-2</v>
      </c>
      <c r="G9" s="94">
        <f t="shared" si="0"/>
        <v>1.26E-2</v>
      </c>
      <c r="H9" s="95">
        <v>5.0000000000000001E-3</v>
      </c>
      <c r="I9" s="94">
        <v>2.5000000000000001E-2</v>
      </c>
      <c r="J9" s="94">
        <v>2.3E-2</v>
      </c>
      <c r="K9" s="97" t="s">
        <v>488</v>
      </c>
      <c r="L9" s="96" t="s">
        <v>376</v>
      </c>
    </row>
    <row r="10" spans="1:12" ht="16.899999999999999" customHeight="1">
      <c r="A10" s="92" t="s">
        <v>377</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488</v>
      </c>
      <c r="L10" s="96" t="s">
        <v>376</v>
      </c>
    </row>
    <row r="11" spans="1:12" ht="16.899999999999999" customHeight="1">
      <c r="A11" s="92" t="s">
        <v>378</v>
      </c>
      <c r="B11" s="93"/>
      <c r="C11" s="94">
        <v>2.5000000000000001E-2</v>
      </c>
      <c r="D11" s="94">
        <v>1.7999999999999999E-2</v>
      </c>
      <c r="E11" s="94">
        <v>0.01</v>
      </c>
      <c r="F11" s="94">
        <f t="shared" si="1"/>
        <v>9.0000000000000011E-3</v>
      </c>
      <c r="G11" s="94">
        <f t="shared" si="0"/>
        <v>9.0000000000000011E-3</v>
      </c>
      <c r="H11" s="95">
        <v>3.0000000000000001E-3</v>
      </c>
      <c r="I11" s="97" t="s">
        <v>488</v>
      </c>
      <c r="J11" s="97" t="s">
        <v>488</v>
      </c>
      <c r="K11" s="95">
        <v>1.4999999999999999E-2</v>
      </c>
      <c r="L11" s="96" t="s">
        <v>497</v>
      </c>
    </row>
    <row r="12" spans="1:12" ht="16.899999999999999" customHeight="1">
      <c r="A12" s="92" t="s">
        <v>379</v>
      </c>
      <c r="B12" s="93"/>
      <c r="C12" s="94">
        <v>6.9000000000000006E-2</v>
      </c>
      <c r="D12" s="94">
        <v>0.05</v>
      </c>
      <c r="E12" s="94">
        <v>2.8000000000000001E-2</v>
      </c>
      <c r="F12" s="94">
        <f t="shared" si="1"/>
        <v>2.52E-2</v>
      </c>
      <c r="G12" s="94">
        <f t="shared" si="0"/>
        <v>2.52E-2</v>
      </c>
      <c r="H12" s="95">
        <v>8.9999999999999993E-3</v>
      </c>
      <c r="I12" s="97" t="s">
        <v>488</v>
      </c>
      <c r="J12" s="97" t="s">
        <v>488</v>
      </c>
      <c r="K12" s="95">
        <v>1.9E-2</v>
      </c>
      <c r="L12" s="96" t="s">
        <v>498</v>
      </c>
    </row>
    <row r="13" spans="1:12" ht="16.899999999999999" customHeight="1">
      <c r="A13" s="92" t="s">
        <v>380</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488</v>
      </c>
      <c r="L13" s="96" t="s">
        <v>376</v>
      </c>
    </row>
    <row r="14" spans="1:12" ht="16.899999999999999" customHeight="1">
      <c r="A14" s="92" t="s">
        <v>381</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488</v>
      </c>
      <c r="L14" s="96" t="s">
        <v>376</v>
      </c>
    </row>
    <row r="15" spans="1:12" ht="16.899999999999999" customHeight="1">
      <c r="A15" s="92" t="s">
        <v>382</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488</v>
      </c>
      <c r="L15" s="96" t="s">
        <v>376</v>
      </c>
    </row>
    <row r="16" spans="1:12" ht="16.899999999999999" customHeight="1">
      <c r="A16" s="92" t="s">
        <v>383</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488</v>
      </c>
      <c r="L16" s="96" t="s">
        <v>376</v>
      </c>
    </row>
    <row r="17" spans="1:12" ht="16.899999999999999" customHeight="1">
      <c r="A17" s="92" t="s">
        <v>384</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488</v>
      </c>
      <c r="L17" s="96" t="s">
        <v>376</v>
      </c>
    </row>
    <row r="18" spans="1:12" ht="16.899999999999999" customHeight="1">
      <c r="A18" s="92" t="s">
        <v>385</v>
      </c>
      <c r="B18" s="93"/>
      <c r="C18" s="94">
        <v>7.3999999999999996E-2</v>
      </c>
      <c r="D18" s="94">
        <v>5.3999999999999999E-2</v>
      </c>
      <c r="E18" s="94">
        <v>0.03</v>
      </c>
      <c r="F18" s="94">
        <f t="shared" si="1"/>
        <v>2.7E-2</v>
      </c>
      <c r="G18" s="94">
        <f t="shared" si="0"/>
        <v>2.7E-2</v>
      </c>
      <c r="H18" s="95">
        <v>0.01</v>
      </c>
      <c r="I18" s="94">
        <v>1.7999999999999999E-2</v>
      </c>
      <c r="J18" s="94">
        <v>1.4999999999999999E-2</v>
      </c>
      <c r="K18" s="97" t="s">
        <v>488</v>
      </c>
      <c r="L18" s="96" t="s">
        <v>376</v>
      </c>
    </row>
    <row r="19" spans="1:12" ht="16.899999999999999" customHeight="1">
      <c r="A19" s="92" t="s">
        <v>386</v>
      </c>
      <c r="B19" s="93"/>
      <c r="C19" s="94">
        <v>7.3999999999999996E-2</v>
      </c>
      <c r="D19" s="94">
        <v>5.3999999999999999E-2</v>
      </c>
      <c r="E19" s="94">
        <v>0.03</v>
      </c>
      <c r="F19" s="94">
        <f t="shared" si="1"/>
        <v>2.7E-2</v>
      </c>
      <c r="G19" s="94">
        <f t="shared" si="0"/>
        <v>2.7E-2</v>
      </c>
      <c r="H19" s="95">
        <v>0.01</v>
      </c>
      <c r="I19" s="94">
        <v>1.7999999999999999E-2</v>
      </c>
      <c r="J19" s="94">
        <v>1.4999999999999999E-2</v>
      </c>
      <c r="K19" s="97" t="s">
        <v>488</v>
      </c>
      <c r="L19" s="96" t="s">
        <v>376</v>
      </c>
    </row>
    <row r="20" spans="1:12" ht="16.899999999999999" customHeight="1">
      <c r="A20" s="92" t="s">
        <v>387</v>
      </c>
      <c r="B20" s="93"/>
      <c r="C20" s="94">
        <v>0.17</v>
      </c>
      <c r="D20" s="94">
        <v>0.124</v>
      </c>
      <c r="E20" s="94">
        <v>6.9000000000000006E-2</v>
      </c>
      <c r="F20" s="94">
        <f t="shared" si="1"/>
        <v>6.2100000000000009E-2</v>
      </c>
      <c r="G20" s="94">
        <f t="shared" si="0"/>
        <v>6.2100000000000009E-2</v>
      </c>
      <c r="H20" s="95">
        <v>2.3E-2</v>
      </c>
      <c r="I20" s="94">
        <v>0.02</v>
      </c>
      <c r="J20" s="94">
        <v>1.6E-2</v>
      </c>
      <c r="K20" s="97" t="s">
        <v>488</v>
      </c>
      <c r="L20" s="96" t="s">
        <v>376</v>
      </c>
    </row>
    <row r="21" spans="1:12" ht="16.899999999999999" customHeight="1">
      <c r="A21" s="92" t="s">
        <v>388</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488</v>
      </c>
      <c r="L21" s="96" t="s">
        <v>376</v>
      </c>
    </row>
    <row r="22" spans="1:12" ht="16.899999999999999" customHeight="1">
      <c r="A22" s="92" t="s">
        <v>389</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488</v>
      </c>
      <c r="L22" s="96" t="s">
        <v>376</v>
      </c>
    </row>
    <row r="23" spans="1:12" ht="16.899999999999999" customHeight="1">
      <c r="A23" s="92" t="s">
        <v>390</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488</v>
      </c>
      <c r="L23" s="96" t="s">
        <v>376</v>
      </c>
    </row>
    <row r="24" spans="1:12" ht="16.899999999999999" customHeight="1">
      <c r="A24" s="92" t="s">
        <v>391</v>
      </c>
      <c r="B24" s="93"/>
      <c r="C24" s="94">
        <v>7.9000000000000001E-2</v>
      </c>
      <c r="D24" s="94">
        <v>5.8000000000000003E-2</v>
      </c>
      <c r="E24" s="94">
        <v>3.2000000000000001E-2</v>
      </c>
      <c r="F24" s="94">
        <f t="shared" si="1"/>
        <v>2.8800000000000003E-2</v>
      </c>
      <c r="G24" s="94">
        <f t="shared" si="0"/>
        <v>2.8800000000000003E-2</v>
      </c>
      <c r="H24" s="95">
        <v>1.0999999999999999E-2</v>
      </c>
      <c r="I24" s="97" t="s">
        <v>488</v>
      </c>
      <c r="J24" s="97" t="s">
        <v>488</v>
      </c>
      <c r="K24" s="95">
        <v>5.0999999999999997E-2</v>
      </c>
      <c r="L24" s="96" t="s">
        <v>269</v>
      </c>
    </row>
    <row r="25" spans="1:12" ht="16.899999999999999" customHeight="1">
      <c r="A25" s="92" t="s">
        <v>392</v>
      </c>
      <c r="B25" s="93"/>
      <c r="C25" s="94">
        <v>7.9000000000000001E-2</v>
      </c>
      <c r="D25" s="94">
        <v>5.8000000000000003E-2</v>
      </c>
      <c r="E25" s="94">
        <v>3.2000000000000001E-2</v>
      </c>
      <c r="F25" s="94">
        <f t="shared" si="1"/>
        <v>2.8800000000000003E-2</v>
      </c>
      <c r="G25" s="94">
        <f t="shared" si="0"/>
        <v>2.8800000000000003E-2</v>
      </c>
      <c r="H25" s="95">
        <v>1.0999999999999999E-2</v>
      </c>
      <c r="I25" s="97" t="s">
        <v>488</v>
      </c>
      <c r="J25" s="97" t="s">
        <v>488</v>
      </c>
      <c r="K25" s="95">
        <v>5.0999999999999997E-2</v>
      </c>
      <c r="L25" s="96" t="s">
        <v>497</v>
      </c>
    </row>
    <row r="26" spans="1:12" ht="16.899999999999999" customHeight="1">
      <c r="A26" s="92" t="s">
        <v>393</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376</v>
      </c>
    </row>
    <row r="27" spans="1:12" ht="16.899999999999999" customHeight="1" thickBot="1">
      <c r="A27" s="98" t="s">
        <v>394</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376</v>
      </c>
    </row>
    <row r="28" spans="1:12" ht="16.899999999999999" customHeight="1" thickTop="1">
      <c r="A28" s="102" t="s">
        <v>395</v>
      </c>
      <c r="B28" s="103"/>
      <c r="C28" s="104">
        <v>6.9000000000000006E-2</v>
      </c>
      <c r="D28" s="104">
        <v>0.05</v>
      </c>
      <c r="E28" s="104">
        <v>2.8000000000000001E-2</v>
      </c>
      <c r="F28" s="104">
        <v>2.52E-2</v>
      </c>
      <c r="G28" s="104">
        <v>2.52E-2</v>
      </c>
      <c r="H28" s="105">
        <v>8.9999999999999993E-3</v>
      </c>
      <c r="I28" s="653" t="s">
        <v>488</v>
      </c>
      <c r="J28" s="653" t="s">
        <v>488</v>
      </c>
      <c r="K28" s="105">
        <v>1.9E-2</v>
      </c>
      <c r="L28" s="646" t="s">
        <v>269</v>
      </c>
    </row>
    <row r="29" spans="1:12" ht="16.899999999999999" customHeight="1">
      <c r="A29" s="92" t="s">
        <v>396</v>
      </c>
      <c r="B29" s="93"/>
      <c r="C29" s="94">
        <v>0.17</v>
      </c>
      <c r="D29" s="94">
        <v>0.124</v>
      </c>
      <c r="E29" s="94">
        <v>6.9000000000000006E-2</v>
      </c>
      <c r="F29" s="94">
        <v>6.2100000000000009E-2</v>
      </c>
      <c r="G29" s="94">
        <v>6.2100000000000009E-2</v>
      </c>
      <c r="H29" s="95">
        <v>2.3E-2</v>
      </c>
      <c r="I29" s="94">
        <v>0.02</v>
      </c>
      <c r="J29" s="94">
        <v>1.6E-2</v>
      </c>
      <c r="K29" s="97" t="s">
        <v>488</v>
      </c>
      <c r="L29" s="96" t="s">
        <v>376</v>
      </c>
    </row>
    <row r="30" spans="1:12" ht="16.899999999999999" customHeight="1">
      <c r="A30" s="92" t="s">
        <v>397</v>
      </c>
      <c r="B30" s="93"/>
      <c r="C30" s="94">
        <v>5.7000000000000002E-2</v>
      </c>
      <c r="D30" s="94">
        <v>4.1000000000000002E-2</v>
      </c>
      <c r="E30" s="94">
        <v>2.3E-2</v>
      </c>
      <c r="F30" s="94">
        <v>2.07E-2</v>
      </c>
      <c r="G30" s="94">
        <v>2.07E-2</v>
      </c>
      <c r="H30" s="95">
        <v>8.0000000000000002E-3</v>
      </c>
      <c r="I30" s="94">
        <v>3.9E-2</v>
      </c>
      <c r="J30" s="94">
        <v>3.4000000000000002E-2</v>
      </c>
      <c r="K30" s="97" t="s">
        <v>488</v>
      </c>
      <c r="L30" s="96" t="s">
        <v>376</v>
      </c>
    </row>
    <row r="31" spans="1:12" ht="16.899999999999999" customHeight="1">
      <c r="A31" s="92" t="s">
        <v>398</v>
      </c>
      <c r="B31" s="93"/>
      <c r="C31" s="94">
        <v>7.3999999999999996E-2</v>
      </c>
      <c r="D31" s="94">
        <v>5.3999999999999999E-2</v>
      </c>
      <c r="E31" s="94">
        <v>0.03</v>
      </c>
      <c r="F31" s="94">
        <v>2.7E-2</v>
      </c>
      <c r="G31" s="94">
        <v>2.7E-2</v>
      </c>
      <c r="H31" s="95">
        <v>0.01</v>
      </c>
      <c r="I31" s="94">
        <v>1.7999999999999999E-2</v>
      </c>
      <c r="J31" s="94">
        <v>1.4999999999999999E-2</v>
      </c>
      <c r="K31" s="97" t="s">
        <v>488</v>
      </c>
      <c r="L31" s="96" t="s">
        <v>376</v>
      </c>
    </row>
    <row r="32" spans="1:12" ht="16.899999999999999" customHeight="1">
      <c r="A32" s="92" t="s">
        <v>399</v>
      </c>
      <c r="B32" s="93"/>
      <c r="C32" s="94">
        <v>7.3999999999999996E-2</v>
      </c>
      <c r="D32" s="94">
        <v>5.3999999999999999E-2</v>
      </c>
      <c r="E32" s="94">
        <v>0.03</v>
      </c>
      <c r="F32" s="94">
        <v>2.7E-2</v>
      </c>
      <c r="G32" s="94">
        <v>2.7E-2</v>
      </c>
      <c r="H32" s="95">
        <v>0.01</v>
      </c>
      <c r="I32" s="94">
        <v>1.7999999999999999E-2</v>
      </c>
      <c r="J32" s="94">
        <v>1.4999999999999999E-2</v>
      </c>
      <c r="K32" s="97" t="s">
        <v>488</v>
      </c>
      <c r="L32" s="96" t="s">
        <v>376</v>
      </c>
    </row>
    <row r="33" spans="1:12" ht="16.899999999999999" customHeight="1">
      <c r="A33" s="92" t="s">
        <v>400</v>
      </c>
      <c r="B33" s="93"/>
      <c r="C33" s="94">
        <v>4.2000000000000003E-2</v>
      </c>
      <c r="D33" s="94">
        <v>3.1E-2</v>
      </c>
      <c r="E33" s="94">
        <v>1.7000000000000001E-2</v>
      </c>
      <c r="F33" s="94">
        <v>1.5300000000000001E-2</v>
      </c>
      <c r="G33" s="94">
        <v>1.5300000000000001E-2</v>
      </c>
      <c r="H33" s="95">
        <v>6.0000000000000001E-3</v>
      </c>
      <c r="I33" s="97" t="s">
        <v>488</v>
      </c>
      <c r="J33" s="97" t="s">
        <v>488</v>
      </c>
      <c r="K33" s="95">
        <v>1.4E-2</v>
      </c>
      <c r="L33" s="96" t="s">
        <v>498</v>
      </c>
    </row>
    <row r="34" spans="1:12" ht="16.899999999999999" customHeight="1">
      <c r="A34" s="92" t="s">
        <v>401</v>
      </c>
      <c r="B34" s="93"/>
      <c r="C34" s="94">
        <v>6.9000000000000006E-2</v>
      </c>
      <c r="D34" s="94">
        <v>0.05</v>
      </c>
      <c r="E34" s="94">
        <v>2.8000000000000001E-2</v>
      </c>
      <c r="F34" s="94">
        <v>2.52E-2</v>
      </c>
      <c r="G34" s="94">
        <v>2.52E-2</v>
      </c>
      <c r="H34" s="95">
        <v>8.9999999999999993E-3</v>
      </c>
      <c r="I34" s="97" t="s">
        <v>488</v>
      </c>
      <c r="J34" s="97" t="s">
        <v>488</v>
      </c>
      <c r="K34" s="95">
        <v>1.9E-2</v>
      </c>
      <c r="L34" s="96" t="s">
        <v>269</v>
      </c>
    </row>
    <row r="35" spans="1:12" ht="16.899999999999999" customHeight="1">
      <c r="A35" s="92" t="s">
        <v>402</v>
      </c>
      <c r="B35" s="93"/>
      <c r="C35" s="94">
        <v>6.9000000000000006E-2</v>
      </c>
      <c r="D35" s="94">
        <v>0.05</v>
      </c>
      <c r="E35" s="94">
        <v>2.8000000000000001E-2</v>
      </c>
      <c r="F35" s="94">
        <v>2.52E-2</v>
      </c>
      <c r="G35" s="94">
        <v>2.52E-2</v>
      </c>
      <c r="H35" s="95">
        <v>8.9999999999999993E-3</v>
      </c>
      <c r="I35" s="97" t="s">
        <v>488</v>
      </c>
      <c r="J35" s="97" t="s">
        <v>488</v>
      </c>
      <c r="K35" s="95">
        <v>1.9E-2</v>
      </c>
      <c r="L35" s="96" t="s">
        <v>269</v>
      </c>
    </row>
    <row r="36" spans="1:12" ht="16.899999999999999" customHeight="1">
      <c r="A36" s="92" t="s">
        <v>403</v>
      </c>
      <c r="B36" s="93"/>
      <c r="C36" s="94">
        <v>6.9000000000000006E-2</v>
      </c>
      <c r="D36" s="94">
        <v>0.05</v>
      </c>
      <c r="E36" s="94">
        <v>2.8000000000000001E-2</v>
      </c>
      <c r="F36" s="94">
        <v>2.52E-2</v>
      </c>
      <c r="G36" s="94">
        <v>2.52E-2</v>
      </c>
      <c r="H36" s="95">
        <v>8.9999999999999993E-3</v>
      </c>
      <c r="I36" s="97" t="s">
        <v>488</v>
      </c>
      <c r="J36" s="97" t="s">
        <v>488</v>
      </c>
      <c r="K36" s="95">
        <v>1.9E-2</v>
      </c>
      <c r="L36" s="96" t="s">
        <v>497</v>
      </c>
    </row>
    <row r="37" spans="1:12" ht="16.899999999999999" customHeight="1">
      <c r="A37" s="92" t="s">
        <v>404</v>
      </c>
      <c r="B37" s="93"/>
      <c r="C37" s="94">
        <v>6.9000000000000006E-2</v>
      </c>
      <c r="D37" s="94">
        <v>0.05</v>
      </c>
      <c r="E37" s="94">
        <v>2.8000000000000001E-2</v>
      </c>
      <c r="F37" s="94">
        <v>2.52E-2</v>
      </c>
      <c r="G37" s="94">
        <v>2.52E-2</v>
      </c>
      <c r="H37" s="95">
        <v>8.9999999999999993E-3</v>
      </c>
      <c r="I37" s="97" t="s">
        <v>488</v>
      </c>
      <c r="J37" s="97" t="s">
        <v>488</v>
      </c>
      <c r="K37" s="95">
        <v>1.9E-2</v>
      </c>
      <c r="L37" s="96" t="s">
        <v>497</v>
      </c>
    </row>
    <row r="38" spans="1:12" ht="16.899999999999999" customHeight="1">
      <c r="A38" s="92" t="s">
        <v>405</v>
      </c>
      <c r="B38" s="93"/>
      <c r="C38" s="94">
        <v>6.9000000000000006E-2</v>
      </c>
      <c r="D38" s="94">
        <v>0.05</v>
      </c>
      <c r="E38" s="94">
        <v>2.8000000000000001E-2</v>
      </c>
      <c r="F38" s="94">
        <v>2.52E-2</v>
      </c>
      <c r="G38" s="94">
        <v>2.52E-2</v>
      </c>
      <c r="H38" s="95">
        <v>8.9999999999999993E-3</v>
      </c>
      <c r="I38" s="97" t="s">
        <v>488</v>
      </c>
      <c r="J38" s="97" t="s">
        <v>488</v>
      </c>
      <c r="K38" s="95">
        <v>1.9E-2</v>
      </c>
      <c r="L38" s="96" t="s">
        <v>269</v>
      </c>
    </row>
    <row r="39" spans="1:12" ht="16.899999999999999" customHeight="1">
      <c r="A39" s="92" t="s">
        <v>406</v>
      </c>
      <c r="B39" s="93"/>
      <c r="C39" s="94">
        <v>6.9000000000000006E-2</v>
      </c>
      <c r="D39" s="94">
        <v>0.05</v>
      </c>
      <c r="E39" s="94">
        <v>2.8000000000000001E-2</v>
      </c>
      <c r="F39" s="94">
        <v>2.52E-2</v>
      </c>
      <c r="G39" s="94">
        <v>2.52E-2</v>
      </c>
      <c r="H39" s="95">
        <v>8.9999999999999993E-3</v>
      </c>
      <c r="I39" s="97" t="s">
        <v>488</v>
      </c>
      <c r="J39" s="97" t="s">
        <v>488</v>
      </c>
      <c r="K39" s="95">
        <v>1.9E-2</v>
      </c>
      <c r="L39" s="96" t="s">
        <v>269</v>
      </c>
    </row>
    <row r="40" spans="1:12" ht="12" customHeight="1">
      <c r="A40" s="21" t="s">
        <v>499</v>
      </c>
      <c r="B40" s="21"/>
      <c r="C40" s="21"/>
      <c r="D40" s="21"/>
      <c r="E40" s="21"/>
      <c r="F40" s="21"/>
      <c r="G40" s="21"/>
    </row>
    <row r="41" spans="1:12">
      <c r="A41" s="21" t="s">
        <v>500</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3" t="s">
        <v>25</v>
      </c>
      <c r="B6" s="1124"/>
      <c r="C6" s="1125"/>
      <c r="D6" s="1123" t="s">
        <v>26</v>
      </c>
      <c r="E6" s="1124"/>
      <c r="F6" s="1124"/>
      <c r="G6" s="1124"/>
      <c r="H6" s="1124"/>
      <c r="I6" s="1125"/>
    </row>
    <row r="7" spans="1:16">
      <c r="A7" s="1126"/>
      <c r="B7" s="1127"/>
      <c r="C7" s="1128"/>
      <c r="D7" s="1126"/>
      <c r="E7" s="1127"/>
      <c r="F7" s="1127"/>
      <c r="G7" s="1127"/>
      <c r="H7" s="1127"/>
      <c r="I7" s="1128"/>
    </row>
    <row r="8" spans="1:16">
      <c r="A8" s="1126"/>
      <c r="B8" s="1127"/>
      <c r="C8" s="1128"/>
      <c r="D8" s="1126"/>
      <c r="E8" s="1127"/>
      <c r="F8" s="1127"/>
      <c r="G8" s="1127"/>
      <c r="H8" s="1127"/>
      <c r="I8" s="1128"/>
    </row>
    <row r="9" spans="1:16">
      <c r="A9" s="1129"/>
      <c r="B9" s="1130"/>
      <c r="C9" s="1131"/>
      <c r="D9" s="1129"/>
      <c r="E9" s="1130"/>
      <c r="F9" s="1130"/>
      <c r="G9" s="1130"/>
      <c r="H9" s="1130"/>
      <c r="I9" s="1131"/>
    </row>
    <row r="10" spans="1:16">
      <c r="A10" s="7"/>
      <c r="B10" s="8"/>
      <c r="C10" s="9"/>
      <c r="D10" s="10"/>
      <c r="E10" s="11"/>
      <c r="F10" s="11"/>
      <c r="G10" s="11"/>
      <c r="H10" s="11"/>
      <c r="I10" s="12"/>
    </row>
    <row r="11" spans="1:16">
      <c r="A11" s="13"/>
      <c r="B11" s="14"/>
      <c r="C11" s="15"/>
      <c r="D11" s="1126" t="s">
        <v>27</v>
      </c>
      <c r="E11" s="1127"/>
      <c r="F11" s="1127"/>
      <c r="G11" s="1127"/>
      <c r="H11" s="1127"/>
      <c r="I11" s="1128"/>
    </row>
    <row r="12" spans="1:16">
      <c r="A12" s="13"/>
      <c r="B12" s="1141" t="s">
        <v>28</v>
      </c>
      <c r="C12" s="1142"/>
      <c r="D12" s="1126"/>
      <c r="E12" s="1127"/>
      <c r="F12" s="1127"/>
      <c r="G12" s="1127"/>
      <c r="H12" s="1127"/>
      <c r="I12" s="1128"/>
    </row>
    <row r="13" spans="1:16">
      <c r="A13" s="13"/>
      <c r="B13" s="14"/>
      <c r="C13" s="15"/>
      <c r="D13" s="1126"/>
      <c r="E13" s="1127"/>
      <c r="F13" s="1127"/>
      <c r="G13" s="1127"/>
      <c r="H13" s="1127"/>
      <c r="I13" s="1128"/>
    </row>
    <row r="14" spans="1:16">
      <c r="A14" s="16"/>
      <c r="B14" s="17"/>
      <c r="C14" s="18"/>
      <c r="D14" s="1129"/>
      <c r="E14" s="1130"/>
      <c r="F14" s="1130"/>
      <c r="G14" s="1130"/>
      <c r="H14" s="1130"/>
      <c r="I14" s="1131"/>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3" t="s">
        <v>33</v>
      </c>
      <c r="C19" s="1124"/>
      <c r="D19" s="1124"/>
      <c r="E19" s="1124"/>
      <c r="F19" s="1124"/>
      <c r="G19" s="1124"/>
      <c r="H19" s="1124"/>
      <c r="I19" s="1125"/>
    </row>
    <row r="20" spans="1:10">
      <c r="B20" s="1126"/>
      <c r="C20" s="1132"/>
      <c r="D20" s="1132"/>
      <c r="E20" s="1132"/>
      <c r="F20" s="1132"/>
      <c r="G20" s="1132"/>
      <c r="H20" s="1132"/>
      <c r="I20" s="1128"/>
    </row>
    <row r="21" spans="1:10">
      <c r="B21" s="1126"/>
      <c r="C21" s="1132"/>
      <c r="D21" s="1132"/>
      <c r="E21" s="1132"/>
      <c r="F21" s="1132"/>
      <c r="G21" s="1132"/>
      <c r="H21" s="1132"/>
      <c r="I21" s="1128"/>
    </row>
    <row r="22" spans="1:10">
      <c r="B22" s="1126"/>
      <c r="C22" s="1132"/>
      <c r="D22" s="1132"/>
      <c r="E22" s="1132"/>
      <c r="F22" s="1132"/>
      <c r="G22" s="1132"/>
      <c r="H22" s="1132"/>
      <c r="I22" s="1128"/>
    </row>
    <row r="23" spans="1:10">
      <c r="B23" s="1129"/>
      <c r="C23" s="1130"/>
      <c r="D23" s="1130"/>
      <c r="E23" s="1130"/>
      <c r="F23" s="1130"/>
      <c r="G23" s="1130"/>
      <c r="H23" s="1130"/>
      <c r="I23" s="1131"/>
    </row>
    <row r="24" spans="1:10" ht="13.5" customHeight="1">
      <c r="B24" s="1135" t="s">
        <v>34</v>
      </c>
      <c r="C24" s="1136"/>
      <c r="D24" s="1136"/>
      <c r="E24" s="1136"/>
      <c r="F24" s="1136"/>
      <c r="G24" s="1136"/>
      <c r="H24" s="1136"/>
      <c r="I24" s="1137"/>
    </row>
    <row r="25" spans="1:10">
      <c r="B25" s="1138"/>
      <c r="C25" s="1139"/>
      <c r="D25" s="1139"/>
      <c r="E25" s="1139"/>
      <c r="F25" s="1139"/>
      <c r="G25" s="1139"/>
      <c r="H25" s="1139"/>
      <c r="I25" s="1140"/>
    </row>
    <row r="26" spans="1:10">
      <c r="B26" s="1138"/>
      <c r="C26" s="1139"/>
      <c r="D26" s="1139"/>
      <c r="E26" s="1139"/>
      <c r="F26" s="1139"/>
      <c r="G26" s="1139"/>
      <c r="H26" s="1139"/>
      <c r="I26" s="1140"/>
    </row>
    <row r="27" spans="1:10">
      <c r="B27" s="1138"/>
      <c r="C27" s="1139"/>
      <c r="D27" s="1139"/>
      <c r="E27" s="1139"/>
      <c r="F27" s="1139"/>
      <c r="G27" s="1139"/>
      <c r="H27" s="1139"/>
      <c r="I27" s="1140"/>
    </row>
    <row r="28" spans="1:10">
      <c r="B28" s="1123" t="s">
        <v>35</v>
      </c>
      <c r="C28" s="1124"/>
      <c r="D28" s="1124"/>
      <c r="E28" s="1124"/>
      <c r="F28" s="1124"/>
      <c r="G28" s="1124"/>
      <c r="H28" s="1124"/>
      <c r="I28" s="1125"/>
    </row>
    <row r="29" spans="1:10">
      <c r="B29" s="1126"/>
      <c r="C29" s="1127"/>
      <c r="D29" s="1127"/>
      <c r="E29" s="1127"/>
      <c r="F29" s="1127"/>
      <c r="G29" s="1127"/>
      <c r="H29" s="1127"/>
      <c r="I29" s="1128"/>
    </row>
    <row r="30" spans="1:10">
      <c r="B30" s="1126"/>
      <c r="C30" s="1127"/>
      <c r="D30" s="1127"/>
      <c r="E30" s="1127"/>
      <c r="F30" s="1127"/>
      <c r="G30" s="1127"/>
      <c r="H30" s="1127"/>
      <c r="I30" s="1128"/>
    </row>
    <row r="31" spans="1:10">
      <c r="B31" s="1123" t="s">
        <v>36</v>
      </c>
      <c r="C31" s="1124"/>
      <c r="D31" s="1124"/>
      <c r="E31" s="1124"/>
      <c r="F31" s="1124"/>
      <c r="G31" s="1124"/>
      <c r="H31" s="1124"/>
      <c r="I31" s="1125"/>
    </row>
    <row r="32" spans="1:10">
      <c r="B32" s="1126"/>
      <c r="C32" s="1132"/>
      <c r="D32" s="1132"/>
      <c r="E32" s="1132"/>
      <c r="F32" s="1132"/>
      <c r="G32" s="1132"/>
      <c r="H32" s="1132"/>
      <c r="I32" s="1128"/>
    </row>
    <row r="33" spans="1:9">
      <c r="B33" s="1126"/>
      <c r="C33" s="1132"/>
      <c r="D33" s="1132"/>
      <c r="E33" s="1132"/>
      <c r="F33" s="1132"/>
      <c r="G33" s="1132"/>
      <c r="H33" s="1132"/>
      <c r="I33" s="1128"/>
    </row>
    <row r="34" spans="1:9">
      <c r="B34" s="1126"/>
      <c r="C34" s="1132"/>
      <c r="D34" s="1132"/>
      <c r="E34" s="1132"/>
      <c r="F34" s="1132"/>
      <c r="G34" s="1132"/>
      <c r="H34" s="1132"/>
      <c r="I34" s="1128"/>
    </row>
    <row r="35" spans="1:9">
      <c r="B35" s="1129"/>
      <c r="C35" s="1130"/>
      <c r="D35" s="1130"/>
      <c r="E35" s="1130"/>
      <c r="F35" s="1130"/>
      <c r="G35" s="1130"/>
      <c r="H35" s="1130"/>
      <c r="I35" s="1131"/>
    </row>
    <row r="36" spans="1:9">
      <c r="B36" s="8"/>
      <c r="C36" s="8"/>
      <c r="D36" s="8"/>
      <c r="E36" s="8"/>
      <c r="F36" s="8"/>
      <c r="G36" s="8"/>
      <c r="H36" s="8"/>
      <c r="I36" s="8"/>
    </row>
    <row r="37" spans="1:9" ht="13.5" customHeight="1">
      <c r="A37" s="1123" t="s">
        <v>37</v>
      </c>
      <c r="B37" s="1124"/>
      <c r="C37" s="1125"/>
      <c r="D37" s="1123" t="s">
        <v>38</v>
      </c>
      <c r="E37" s="1124"/>
      <c r="F37" s="1124"/>
      <c r="G37" s="1124"/>
      <c r="H37" s="1124"/>
      <c r="I37" s="1125"/>
    </row>
    <row r="38" spans="1:9">
      <c r="A38" s="1126"/>
      <c r="B38" s="1127"/>
      <c r="C38" s="1128"/>
      <c r="D38" s="1126"/>
      <c r="E38" s="1127"/>
      <c r="F38" s="1127"/>
      <c r="G38" s="1127"/>
      <c r="H38" s="1127"/>
      <c r="I38" s="1128"/>
    </row>
    <row r="39" spans="1:9">
      <c r="A39" s="1126"/>
      <c r="B39" s="1127"/>
      <c r="C39" s="1128"/>
      <c r="D39" s="1126"/>
      <c r="E39" s="1127"/>
      <c r="F39" s="1127"/>
      <c r="G39" s="1127"/>
      <c r="H39" s="1127"/>
      <c r="I39" s="1128"/>
    </row>
    <row r="40" spans="1:9">
      <c r="A40" s="1129"/>
      <c r="B40" s="1130"/>
      <c r="C40" s="1131"/>
      <c r="D40" s="1129"/>
      <c r="E40" s="1130"/>
      <c r="F40" s="1130"/>
      <c r="G40" s="1130"/>
      <c r="H40" s="1130"/>
      <c r="I40" s="1131"/>
    </row>
    <row r="41" spans="1:9">
      <c r="A41" s="8"/>
      <c r="B41" s="1133" t="s">
        <v>39</v>
      </c>
      <c r="C41" s="1134"/>
      <c r="D41" s="1134"/>
      <c r="E41" s="1134"/>
      <c r="F41" s="1134"/>
      <c r="G41" s="1134"/>
      <c r="H41" s="1134"/>
      <c r="I41" s="1134"/>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3" t="s">
        <v>43</v>
      </c>
      <c r="C45" s="1124"/>
      <c r="D45" s="1124"/>
      <c r="E45" s="1124"/>
      <c r="F45" s="1124"/>
      <c r="G45" s="1124"/>
      <c r="H45" s="1124"/>
      <c r="I45" s="1125"/>
    </row>
    <row r="46" spans="1:9">
      <c r="B46" s="1126"/>
      <c r="C46" s="1127"/>
      <c r="D46" s="1127"/>
      <c r="E46" s="1127"/>
      <c r="F46" s="1127"/>
      <c r="G46" s="1127"/>
      <c r="H46" s="1127"/>
      <c r="I46" s="1128"/>
    </row>
    <row r="47" spans="1:9">
      <c r="B47" s="1126"/>
      <c r="C47" s="1127"/>
      <c r="D47" s="1127"/>
      <c r="E47" s="1127"/>
      <c r="F47" s="1127"/>
      <c r="G47" s="1127"/>
      <c r="H47" s="1127"/>
      <c r="I47" s="1128"/>
    </row>
    <row r="48" spans="1:9">
      <c r="B48" s="1129"/>
      <c r="C48" s="1130"/>
      <c r="D48" s="1130"/>
      <c r="E48" s="1130"/>
      <c r="F48" s="1130"/>
      <c r="G48" s="1130"/>
      <c r="H48" s="1130"/>
      <c r="I48" s="1131"/>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3" t="s">
        <v>47</v>
      </c>
      <c r="B53" s="1124"/>
      <c r="C53" s="1125"/>
      <c r="D53" s="1123" t="s">
        <v>48</v>
      </c>
      <c r="E53" s="1124"/>
      <c r="F53" s="1124"/>
      <c r="G53" s="1124"/>
      <c r="H53" s="1124"/>
      <c r="I53" s="1125"/>
    </row>
    <row r="54" spans="1:9">
      <c r="A54" s="1126"/>
      <c r="B54" s="1127"/>
      <c r="C54" s="1128"/>
      <c r="D54" s="1126"/>
      <c r="E54" s="1127"/>
      <c r="F54" s="1127"/>
      <c r="G54" s="1127"/>
      <c r="H54" s="1127"/>
      <c r="I54" s="1128"/>
    </row>
    <row r="55" spans="1:9">
      <c r="A55" s="1126"/>
      <c r="B55" s="1127"/>
      <c r="C55" s="1128"/>
      <c r="D55" s="1126"/>
      <c r="E55" s="1127"/>
      <c r="F55" s="1127"/>
      <c r="G55" s="1127"/>
      <c r="H55" s="1127"/>
      <c r="I55" s="1128"/>
    </row>
    <row r="56" spans="1:9">
      <c r="A56" s="1129"/>
      <c r="B56" s="1130"/>
      <c r="C56" s="1131"/>
      <c r="D56" s="1129"/>
      <c r="E56" s="1130"/>
      <c r="F56" s="1130"/>
      <c r="G56" s="1130"/>
      <c r="H56" s="1130"/>
      <c r="I56" s="1131"/>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大阪府</cp:lastModifiedBy>
  <cp:lastPrinted>2020-03-06T08:43:37Z</cp:lastPrinted>
  <dcterms:created xsi:type="dcterms:W3CDTF">2020-02-21T08:37:11Z</dcterms:created>
  <dcterms:modified xsi:type="dcterms:W3CDTF">2020-03-08T02:59:45Z</dcterms:modified>
</cp:coreProperties>
</file>