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66925"/>
  <xr:revisionPtr revIDLastSave="0" documentId="13_ncr:1_{DC840AB6-A0E7-44A1-A141-B0026777D3EA}" xr6:coauthVersionLast="47" xr6:coauthVersionMax="47" xr10:uidLastSave="{00000000-0000-0000-0000-000000000000}"/>
  <bookViews>
    <workbookView xWindow="-110" yWindow="-110" windowWidth="19420" windowHeight="11500" tabRatio="796" firstSheet="1" activeTab="2" xr2:uid="{00000000-000D-0000-FFFF-FFFF00000000}"/>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短期入所・併設型）" sheetId="126" r:id="rId9"/>
    <sheet name="勤務形態一覧表（短期入所・空床利用型）" sheetId="127" r:id="rId10"/>
    <sheet name="勤務形態一覧表（短期入所・単独型）" sheetId="128" r:id="rId11"/>
    <sheet name="勤務形態一覧表（重度障害者等包括支援）" sheetId="130" r:id="rId12"/>
    <sheet name="勤務形態一覧表（機能訓練）" sheetId="95" r:id="rId13"/>
    <sheet name="勤務形態一覧表（生活訓練）" sheetId="96" r:id="rId14"/>
    <sheet name="勤務形態一覧表（就労選択支援）" sheetId="131" r:id="rId15"/>
    <sheet name="勤務形態一覧表（就労移行支援）" sheetId="132" r:id="rId16"/>
    <sheet name="勤務形態一覧表（認定指定就労移行支援）" sheetId="133" r:id="rId17"/>
    <sheet name="勤務形態一覧表（就労継続支援A型・B型）" sheetId="134" r:id="rId18"/>
    <sheet name="勤務形態一覧表（就労定着支援）" sheetId="136" r:id="rId19"/>
    <sheet name="勤務形態一覧表（自立生活援助）" sheetId="100" r:id="rId20"/>
    <sheet name="勤務形態一覧表（共同生活援助・介護サービス包括型）" sheetId="101" r:id="rId21"/>
    <sheet name="勤務形態一覧表（共同生活援助・外部サービス利用型）" sheetId="102" r:id="rId22"/>
    <sheet name="勤務形態一覧表（共同生活援助・日中サービス支援型" sheetId="124" r:id="rId23"/>
    <sheet name="勤務形態一覧表（障害者支援施設）" sheetId="107" r:id="rId24"/>
    <sheet name="勤務形態一覧表（一般相談支援）" sheetId="106" r:id="rId25"/>
    <sheet name="勤務形態一覧（特定相談支援・障害児相談支援）" sheetId="108" r:id="rId26"/>
    <sheet name="勤務形態一覧表（児童発達支援・放課後デイサービス）" sheetId="109" r:id="rId27"/>
    <sheet name="勤務形態一覧表（児童発達支援・主として重症心身障害児）" sheetId="110" r:id="rId28"/>
    <sheet name="勤務形態一覧表（児童発達支援センター）" sheetId="111" r:id="rId29"/>
    <sheet name="勤務形態一覧表（居宅訪問型児童発達支援）" sheetId="112" r:id="rId30"/>
    <sheet name="勤務形態一覧表（保育所等訪問支援）" sheetId="113" r:id="rId31"/>
    <sheet name="勤務形態一覧表（福祉型障害児入所施設）" sheetId="114" r:id="rId32"/>
    <sheet name="勤務形態一覧表（医療型障害児入所施設）" sheetId="115" r:id="rId33"/>
    <sheet name="選択肢" sheetId="90" r:id="rId34"/>
  </sheets>
  <definedNames>
    <definedName name="___kk06">#REF!</definedName>
    <definedName name="___kk29">#REF!</definedName>
    <definedName name="__kk06">#REF!</definedName>
    <definedName name="__kk29">#REF!</definedName>
    <definedName name="_xlnm._FilterDatabase" localSheetId="26"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5">'勤務形態一覧（特定相談支援・障害児相談支援）'!$A$1:$AN$76</definedName>
    <definedName name="_xlnm.Print_Area" localSheetId="32">'勤務形態一覧表（医療型障害児入所施設）'!$A$1:$AN$81</definedName>
    <definedName name="_xlnm.Print_Area" localSheetId="24">'勤務形態一覧表（一般相談支援）'!$A$1:$AN$73</definedName>
    <definedName name="_xlnm.Print_Area" localSheetId="12">'勤務形態一覧表（機能訓練）'!$A$1:$AN$82</definedName>
    <definedName name="_xlnm.Print_Area" localSheetId="2">'勤務形態一覧表（居宅介護）'!$A$1:$AN$86</definedName>
    <definedName name="_xlnm.Print_Area" localSheetId="29">'勤務形態一覧表（居宅訪問型児童発達支援）'!$A$1:$AN$73</definedName>
    <definedName name="_xlnm.Print_Area" localSheetId="20">'勤務形態一覧表（共同生活援助・介護サービス包括型）'!$A$1:$AN$90</definedName>
    <definedName name="_xlnm.Print_Area" localSheetId="21">'勤務形態一覧表（共同生活援助・外部サービス利用型）'!$A$1:$AN$87</definedName>
    <definedName name="_xlnm.Print_Area" localSheetId="22">'勤務形態一覧表（共同生活援助・日中サービス支援型'!$A$1:$AN$90</definedName>
    <definedName name="_xlnm.Print_Area" localSheetId="5">'勤務形態一覧表（行動援護）'!$A$1:$AN$82</definedName>
    <definedName name="_xlnm.Print_Area" localSheetId="27">'勤務形態一覧表（児童発達支援・主として重症心身障害児）'!$A$1:$AN$74</definedName>
    <definedName name="_xlnm.Print_Area" localSheetId="26">'勤務形態一覧表（児童発達支援・放課後デイサービス）'!$A$1:$AN$76</definedName>
    <definedName name="_xlnm.Print_Area" localSheetId="28">'勤務形態一覧表（児童発達支援センター）'!$A$1:$AN$81</definedName>
    <definedName name="_xlnm.Print_Area" localSheetId="19">'勤務形態一覧表（自立生活援助）'!$A$1:$AN$82</definedName>
    <definedName name="_xlnm.Print_Area" localSheetId="15">'勤務形態一覧表（就労移行支援）'!$A$1:$AN$84</definedName>
    <definedName name="_xlnm.Print_Area" localSheetId="17">'勤務形態一覧表（就労継続支援A型・B型）'!$A$1:$AN$85</definedName>
    <definedName name="_xlnm.Print_Area" localSheetId="14">'勤務形態一覧表（就労選択支援）'!$A$1:$AN$82</definedName>
    <definedName name="_xlnm.Print_Area" localSheetId="18">'勤務形態一覧表（就労定着支援）'!$A$1:$AN$82</definedName>
    <definedName name="_xlnm.Print_Area" localSheetId="11">'勤務形態一覧表（重度障害者等包括支援）'!$A$1:$AN$66</definedName>
    <definedName name="_xlnm.Print_Area" localSheetId="3">'勤務形態一覧表（重度訪問介護）'!$A$1:$AN$83</definedName>
    <definedName name="_xlnm.Print_Area" localSheetId="23">'勤務形態一覧表（障害者支援施設）'!$A$1:$AN$101</definedName>
    <definedName name="_xlnm.Print_Area" localSheetId="7">'勤務形態一覧表（生活介護）'!$A$1:$AN$89</definedName>
    <definedName name="_xlnm.Print_Area" localSheetId="13">'勤務形態一覧表（生活訓練）'!$A$1:$AN$84</definedName>
    <definedName name="_xlnm.Print_Area" localSheetId="9">'勤務形態一覧表（短期入所・空床利用型）'!$A$1:$AN$66</definedName>
    <definedName name="_xlnm.Print_Area" localSheetId="10">'勤務形態一覧表（短期入所・単独型）'!$A$1:$AN$66</definedName>
    <definedName name="_xlnm.Print_Area" localSheetId="8">'勤務形態一覧表（短期入所・併設型）'!$A$1:$AN$66</definedName>
    <definedName name="_xlnm.Print_Area" localSheetId="4">'勤務形態一覧表（同行援護）'!$A$1:$AN$82</definedName>
    <definedName name="_xlnm.Print_Area" localSheetId="16">'勤務形態一覧表（認定指定就労移行支援）'!$A$1:$AN$84</definedName>
    <definedName name="_xlnm.Print_Area" localSheetId="1">'勤務形態一覧表（汎用）'!$A$1:$AN$64</definedName>
    <definedName name="_xlnm.Print_Area" localSheetId="31">'勤務形態一覧表（福祉型障害児入所施設）'!$A$1:$AN$87</definedName>
    <definedName name="_xlnm.Print_Area" localSheetId="30">'勤務形態一覧表（保育所等訪問支援）'!$A$1:$AN$73</definedName>
    <definedName name="_xlnm.Print_Area" localSheetId="6">'勤務形態一覧表（療養介護）'!$A$1:$AN$81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K33" i="124" l="1"/>
  <c r="AK33" i="102"/>
  <c r="AK33" i="101"/>
  <c r="AL50" i="136" l="1"/>
  <c r="AG50" i="136"/>
  <c r="AA50" i="136"/>
  <c r="U50" i="136"/>
  <c r="R49" i="136"/>
  <c r="L49" i="136"/>
  <c r="F49" i="136"/>
  <c r="D49" i="136"/>
  <c r="AJ39" i="136"/>
  <c r="AJ38" i="136"/>
  <c r="AJ31" i="136"/>
  <c r="AI31" i="136"/>
  <c r="AH31" i="136"/>
  <c r="AG31" i="136"/>
  <c r="AF31" i="136"/>
  <c r="AE31" i="136"/>
  <c r="AD31" i="136"/>
  <c r="AC31" i="136"/>
  <c r="AB31" i="136"/>
  <c r="AA31" i="136"/>
  <c r="Z31" i="136"/>
  <c r="Y31" i="136"/>
  <c r="X31" i="136"/>
  <c r="W31" i="136"/>
  <c r="V31" i="136"/>
  <c r="U31" i="136"/>
  <c r="T31" i="136"/>
  <c r="S31" i="136"/>
  <c r="R31" i="136"/>
  <c r="Q31" i="136"/>
  <c r="P31" i="136"/>
  <c r="O31" i="136"/>
  <c r="N31" i="136"/>
  <c r="M31" i="136"/>
  <c r="L31" i="136"/>
  <c r="K31" i="136"/>
  <c r="J31" i="136"/>
  <c r="I31" i="136"/>
  <c r="H31" i="136"/>
  <c r="G31" i="136"/>
  <c r="AK31" i="136" s="1"/>
  <c r="AL31" i="136" s="1"/>
  <c r="F31" i="136"/>
  <c r="AK30" i="136"/>
  <c r="AL30" i="136" s="1"/>
  <c r="AK29" i="136"/>
  <c r="AL29" i="136" s="1"/>
  <c r="AK28" i="136"/>
  <c r="AL28" i="136" s="1"/>
  <c r="AL27" i="136"/>
  <c r="AK27" i="136"/>
  <c r="AK26" i="136"/>
  <c r="AL26" i="136" s="1"/>
  <c r="AK25" i="136"/>
  <c r="AL25" i="136" s="1"/>
  <c r="AK24" i="136"/>
  <c r="AL24" i="136" s="1"/>
  <c r="AL23" i="136"/>
  <c r="AK23" i="136"/>
  <c r="AK22" i="136"/>
  <c r="AL22" i="136" s="1"/>
  <c r="AK21" i="136"/>
  <c r="AL21" i="136" s="1"/>
  <c r="AK20" i="136"/>
  <c r="AL20" i="136" s="1"/>
  <c r="AL19" i="136"/>
  <c r="AK19" i="136"/>
  <c r="AK18" i="136"/>
  <c r="AL18" i="136" s="1"/>
  <c r="AK17" i="136"/>
  <c r="AL17" i="136" s="1"/>
  <c r="AK16" i="136"/>
  <c r="AL16" i="136" s="1"/>
  <c r="AL15" i="136"/>
  <c r="AK15" i="136"/>
  <c r="AK14" i="136"/>
  <c r="AL14" i="136" s="1"/>
  <c r="AK13" i="136"/>
  <c r="AL13" i="136" s="1"/>
  <c r="AK12" i="136"/>
  <c r="AL12" i="136" s="1"/>
  <c r="AL11" i="136"/>
  <c r="AK11" i="136"/>
  <c r="AG10" i="136"/>
  <c r="AF10" i="136"/>
  <c r="AE10" i="136"/>
  <c r="AD10" i="136"/>
  <c r="AC10" i="136"/>
  <c r="AB10" i="136"/>
  <c r="AA10" i="136"/>
  <c r="Z10" i="136"/>
  <c r="Y10" i="136"/>
  <c r="X10" i="136"/>
  <c r="W10" i="136"/>
  <c r="V10" i="136"/>
  <c r="U10" i="136"/>
  <c r="T10" i="136"/>
  <c r="S10" i="136"/>
  <c r="R10" i="136"/>
  <c r="Q10" i="136"/>
  <c r="P10" i="136"/>
  <c r="O10" i="136"/>
  <c r="N10" i="136"/>
  <c r="M10" i="136"/>
  <c r="L10" i="136"/>
  <c r="K10" i="136"/>
  <c r="J10" i="136"/>
  <c r="I10" i="136"/>
  <c r="H10" i="136"/>
  <c r="G10" i="136"/>
  <c r="F10" i="136"/>
  <c r="AH10" i="136" s="1"/>
  <c r="AG9" i="136"/>
  <c r="AF9" i="136"/>
  <c r="AE9" i="136"/>
  <c r="AD9" i="136"/>
  <c r="AC9" i="136"/>
  <c r="AB9" i="136"/>
  <c r="AA9" i="136"/>
  <c r="Z9" i="136"/>
  <c r="Y9" i="136"/>
  <c r="X9" i="136"/>
  <c r="W9" i="136"/>
  <c r="V9" i="136"/>
  <c r="U9" i="136"/>
  <c r="T9" i="136"/>
  <c r="S9" i="136"/>
  <c r="R9" i="136"/>
  <c r="Q9" i="136"/>
  <c r="P9" i="136"/>
  <c r="O9" i="136"/>
  <c r="N9" i="136"/>
  <c r="M9" i="136"/>
  <c r="L9" i="136"/>
  <c r="K9" i="136"/>
  <c r="J9" i="136"/>
  <c r="I9" i="136"/>
  <c r="H9" i="136"/>
  <c r="G9" i="136"/>
  <c r="F9" i="136"/>
  <c r="AJ9" i="136" s="1"/>
  <c r="AL52" i="134"/>
  <c r="AG52" i="134"/>
  <c r="AA52" i="134"/>
  <c r="U52" i="134"/>
  <c r="R51" i="134"/>
  <c r="L51" i="134"/>
  <c r="F51" i="134"/>
  <c r="D51" i="134"/>
  <c r="AJ41" i="134"/>
  <c r="AJ40" i="134"/>
  <c r="AL40" i="134" s="1"/>
  <c r="AJ32" i="134"/>
  <c r="AI32" i="134"/>
  <c r="AH32" i="134"/>
  <c r="AG32" i="134"/>
  <c r="AF32" i="134"/>
  <c r="AE32" i="134"/>
  <c r="AD32" i="134"/>
  <c r="AC32" i="134"/>
  <c r="AB32" i="134"/>
  <c r="AA32" i="134"/>
  <c r="Z32" i="134"/>
  <c r="Y32" i="134"/>
  <c r="X32" i="134"/>
  <c r="W32" i="134"/>
  <c r="V32" i="134"/>
  <c r="U32" i="134"/>
  <c r="T32" i="134"/>
  <c r="S32" i="134"/>
  <c r="R32" i="134"/>
  <c r="Q32" i="134"/>
  <c r="P32" i="134"/>
  <c r="O32" i="134"/>
  <c r="N32" i="134"/>
  <c r="M32" i="134"/>
  <c r="L32" i="134"/>
  <c r="K32" i="134"/>
  <c r="J32" i="134"/>
  <c r="I32" i="134"/>
  <c r="H32" i="134"/>
  <c r="G32" i="134"/>
  <c r="F32" i="134"/>
  <c r="AK31" i="134"/>
  <c r="AL31" i="134" s="1"/>
  <c r="AK30" i="134"/>
  <c r="AL30" i="134" s="1"/>
  <c r="AK29" i="134"/>
  <c r="AL29" i="134" s="1"/>
  <c r="AK28" i="134"/>
  <c r="AL28" i="134" s="1"/>
  <c r="AK27" i="134"/>
  <c r="AL27" i="134" s="1"/>
  <c r="AK26" i="134"/>
  <c r="AL26" i="134" s="1"/>
  <c r="AK25" i="134"/>
  <c r="AL25" i="134" s="1"/>
  <c r="AK24" i="134"/>
  <c r="AL24" i="134" s="1"/>
  <c r="AK23" i="134"/>
  <c r="AL23" i="134" s="1"/>
  <c r="AK22" i="134"/>
  <c r="AL22" i="134" s="1"/>
  <c r="AK21" i="134"/>
  <c r="AL21" i="134" s="1"/>
  <c r="AK20" i="134"/>
  <c r="AL20" i="134" s="1"/>
  <c r="AK19" i="134"/>
  <c r="AL19" i="134" s="1"/>
  <c r="AK18" i="134"/>
  <c r="AL18" i="134" s="1"/>
  <c r="AK17" i="134"/>
  <c r="AL17" i="134" s="1"/>
  <c r="AK16" i="134"/>
  <c r="AL16" i="134" s="1"/>
  <c r="AK15" i="134"/>
  <c r="AL15" i="134" s="1"/>
  <c r="AK14" i="134"/>
  <c r="AL14" i="134" s="1"/>
  <c r="AL13" i="134"/>
  <c r="AK13" i="134"/>
  <c r="AK12" i="134"/>
  <c r="AL12" i="134" s="1"/>
  <c r="AG11" i="134"/>
  <c r="AF11" i="134"/>
  <c r="AE11" i="134"/>
  <c r="AD11" i="134"/>
  <c r="AC11" i="134"/>
  <c r="AB11" i="134"/>
  <c r="AA11" i="134"/>
  <c r="Z11" i="134"/>
  <c r="Y11" i="134"/>
  <c r="X11" i="134"/>
  <c r="W11" i="134"/>
  <c r="V11" i="134"/>
  <c r="U11" i="134"/>
  <c r="T11" i="134"/>
  <c r="S11" i="134"/>
  <c r="R11" i="134"/>
  <c r="Q11" i="134"/>
  <c r="P11" i="134"/>
  <c r="O11" i="134"/>
  <c r="N11" i="134"/>
  <c r="M11" i="134"/>
  <c r="L11" i="134"/>
  <c r="K11" i="134"/>
  <c r="J11" i="134"/>
  <c r="I11" i="134"/>
  <c r="H11" i="134"/>
  <c r="G11" i="134"/>
  <c r="F11" i="134"/>
  <c r="AH11" i="134" s="1"/>
  <c r="AJ10" i="134"/>
  <c r="AG10" i="134"/>
  <c r="AF10" i="134"/>
  <c r="AE10" i="134"/>
  <c r="AD10" i="134"/>
  <c r="AC10" i="134"/>
  <c r="AB10" i="134"/>
  <c r="AA10" i="134"/>
  <c r="Z10" i="134"/>
  <c r="Y10" i="134"/>
  <c r="X10" i="134"/>
  <c r="W10" i="134"/>
  <c r="V10" i="134"/>
  <c r="U10" i="134"/>
  <c r="T10" i="134"/>
  <c r="S10" i="134"/>
  <c r="R10" i="134"/>
  <c r="Q10" i="134"/>
  <c r="P10" i="134"/>
  <c r="O10" i="134"/>
  <c r="N10" i="134"/>
  <c r="M10" i="134"/>
  <c r="L10" i="134"/>
  <c r="K10" i="134"/>
  <c r="J10" i="134"/>
  <c r="I10" i="134"/>
  <c r="H10" i="134"/>
  <c r="G10" i="134"/>
  <c r="F10" i="134"/>
  <c r="AI10" i="134" s="1"/>
  <c r="AL51" i="133"/>
  <c r="AG51" i="133"/>
  <c r="AA51" i="133"/>
  <c r="U51" i="133"/>
  <c r="R50" i="133"/>
  <c r="L50" i="133"/>
  <c r="E49" i="133"/>
  <c r="C50" i="133"/>
  <c r="AJ40" i="133"/>
  <c r="AJ39" i="133"/>
  <c r="AL39" i="133" s="1"/>
  <c r="AJ32" i="133"/>
  <c r="AI32" i="133"/>
  <c r="AH32" i="133"/>
  <c r="AG32" i="133"/>
  <c r="AF32" i="133"/>
  <c r="AE32" i="133"/>
  <c r="AD32" i="133"/>
  <c r="AC32" i="133"/>
  <c r="AB32" i="133"/>
  <c r="AA32" i="133"/>
  <c r="Z32" i="133"/>
  <c r="Y32" i="133"/>
  <c r="X32" i="133"/>
  <c r="W32" i="133"/>
  <c r="V32" i="133"/>
  <c r="U32" i="133"/>
  <c r="T32" i="133"/>
  <c r="S32" i="133"/>
  <c r="R32" i="133"/>
  <c r="Q32" i="133"/>
  <c r="P32" i="133"/>
  <c r="O32" i="133"/>
  <c r="N32" i="133"/>
  <c r="M32" i="133"/>
  <c r="L32" i="133"/>
  <c r="K32" i="133"/>
  <c r="J32" i="133"/>
  <c r="I32" i="133"/>
  <c r="H32" i="133"/>
  <c r="G32" i="133"/>
  <c r="F32" i="133"/>
  <c r="AK31" i="133"/>
  <c r="AK30" i="133"/>
  <c r="AK29" i="133"/>
  <c r="AK28" i="133"/>
  <c r="AK27" i="133"/>
  <c r="AK26" i="133"/>
  <c r="AK25" i="133"/>
  <c r="AK24" i="133"/>
  <c r="AK23" i="133"/>
  <c r="AK22" i="133"/>
  <c r="AK21" i="133"/>
  <c r="AK20" i="133"/>
  <c r="AK19" i="133"/>
  <c r="AK18" i="133"/>
  <c r="AK17" i="133"/>
  <c r="AK16" i="133"/>
  <c r="AK15" i="133"/>
  <c r="AK14" i="133"/>
  <c r="AK13" i="133"/>
  <c r="AK12" i="133"/>
  <c r="AG11" i="133"/>
  <c r="AF11" i="133"/>
  <c r="AE11" i="133"/>
  <c r="AD11" i="133"/>
  <c r="AC11" i="133"/>
  <c r="AB11" i="133"/>
  <c r="AA11" i="133"/>
  <c r="Z11" i="133"/>
  <c r="Y11" i="133"/>
  <c r="X11" i="133"/>
  <c r="W11" i="133"/>
  <c r="V11" i="133"/>
  <c r="U11" i="133"/>
  <c r="T11" i="133"/>
  <c r="S11" i="133"/>
  <c r="R11" i="133"/>
  <c r="Q11" i="133"/>
  <c r="P11" i="133"/>
  <c r="O11" i="133"/>
  <c r="N11" i="133"/>
  <c r="M11" i="133"/>
  <c r="L11" i="133"/>
  <c r="K11" i="133"/>
  <c r="J11" i="133"/>
  <c r="I11" i="133"/>
  <c r="H11" i="133"/>
  <c r="G11" i="133"/>
  <c r="F11" i="133"/>
  <c r="AH11" i="133" s="1"/>
  <c r="AG10" i="133"/>
  <c r="AF10" i="133"/>
  <c r="AE10" i="133"/>
  <c r="AD10" i="133"/>
  <c r="AC10" i="133"/>
  <c r="AB10" i="133"/>
  <c r="AA10" i="133"/>
  <c r="Z10" i="133"/>
  <c r="Y10" i="133"/>
  <c r="X10" i="133"/>
  <c r="W10" i="133"/>
  <c r="V10" i="133"/>
  <c r="U10" i="133"/>
  <c r="T10" i="133"/>
  <c r="S10" i="133"/>
  <c r="R10" i="133"/>
  <c r="Q10" i="133"/>
  <c r="P10" i="133"/>
  <c r="O10" i="133"/>
  <c r="N10" i="133"/>
  <c r="M10" i="133"/>
  <c r="L10" i="133"/>
  <c r="K10" i="133"/>
  <c r="J10" i="133"/>
  <c r="I10" i="133"/>
  <c r="H10" i="133"/>
  <c r="G10" i="133"/>
  <c r="F10" i="133"/>
  <c r="AL26" i="133" s="1"/>
  <c r="E49" i="132"/>
  <c r="AL51" i="132"/>
  <c r="AG51" i="132"/>
  <c r="AA51" i="132"/>
  <c r="U51" i="132"/>
  <c r="R50" i="132"/>
  <c r="L50" i="132"/>
  <c r="F50" i="132"/>
  <c r="C49" i="132"/>
  <c r="AJ40" i="132"/>
  <c r="AJ39" i="132"/>
  <c r="AL39" i="132" s="1"/>
  <c r="AJ32" i="132"/>
  <c r="AI32" i="132"/>
  <c r="AH32" i="132"/>
  <c r="AG32" i="132"/>
  <c r="AF32" i="132"/>
  <c r="AE32" i="132"/>
  <c r="AD32" i="132"/>
  <c r="AC32" i="132"/>
  <c r="AB32" i="132"/>
  <c r="AA32" i="132"/>
  <c r="Z32" i="132"/>
  <c r="Y32" i="132"/>
  <c r="X32" i="132"/>
  <c r="W32" i="132"/>
  <c r="V32" i="132"/>
  <c r="U32" i="132"/>
  <c r="T32" i="132"/>
  <c r="S32" i="132"/>
  <c r="R32" i="132"/>
  <c r="Q32" i="132"/>
  <c r="P32" i="132"/>
  <c r="O32" i="132"/>
  <c r="N32" i="132"/>
  <c r="M32" i="132"/>
  <c r="L32" i="132"/>
  <c r="K32" i="132"/>
  <c r="J32" i="132"/>
  <c r="I32" i="132"/>
  <c r="H32" i="132"/>
  <c r="G32" i="132"/>
  <c r="F32" i="132"/>
  <c r="AK31" i="132"/>
  <c r="AK30" i="132"/>
  <c r="AK29" i="132"/>
  <c r="AK28" i="132"/>
  <c r="AK27" i="132"/>
  <c r="AK26" i="132"/>
  <c r="AK25" i="132"/>
  <c r="AK24" i="132"/>
  <c r="AK23" i="132"/>
  <c r="AK22" i="132"/>
  <c r="AK21" i="132"/>
  <c r="AK20" i="132"/>
  <c r="AK19" i="132"/>
  <c r="AK18" i="132"/>
  <c r="AK17" i="132"/>
  <c r="AK16" i="132"/>
  <c r="AK15" i="132"/>
  <c r="AK14" i="132"/>
  <c r="AK13" i="132"/>
  <c r="AK12" i="132"/>
  <c r="AG11" i="132"/>
  <c r="AF11" i="132"/>
  <c r="AE11" i="132"/>
  <c r="AD11" i="132"/>
  <c r="AC11" i="132"/>
  <c r="AB11" i="132"/>
  <c r="AA11" i="132"/>
  <c r="Z11" i="132"/>
  <c r="Y11" i="132"/>
  <c r="X11" i="132"/>
  <c r="W11" i="132"/>
  <c r="V11" i="132"/>
  <c r="U11" i="132"/>
  <c r="T11" i="132"/>
  <c r="S11" i="132"/>
  <c r="R11" i="132"/>
  <c r="Q11" i="132"/>
  <c r="P11" i="132"/>
  <c r="O11" i="132"/>
  <c r="N11" i="132"/>
  <c r="M11" i="132"/>
  <c r="L11" i="132"/>
  <c r="K11" i="132"/>
  <c r="J11" i="132"/>
  <c r="I11" i="132"/>
  <c r="H11" i="132"/>
  <c r="G11" i="132"/>
  <c r="F11" i="132"/>
  <c r="AI11" i="132" s="1"/>
  <c r="AG10" i="132"/>
  <c r="AF10" i="132"/>
  <c r="AE10" i="132"/>
  <c r="AD10" i="132"/>
  <c r="AC10" i="132"/>
  <c r="AB10" i="132"/>
  <c r="AA10" i="132"/>
  <c r="Z10" i="132"/>
  <c r="Y10" i="132"/>
  <c r="X10" i="132"/>
  <c r="W10" i="132"/>
  <c r="V10" i="132"/>
  <c r="U10" i="132"/>
  <c r="T10" i="132"/>
  <c r="S10" i="132"/>
  <c r="R10" i="132"/>
  <c r="Q10" i="132"/>
  <c r="P10" i="132"/>
  <c r="O10" i="132"/>
  <c r="N10" i="132"/>
  <c r="M10" i="132"/>
  <c r="L10" i="132"/>
  <c r="K10" i="132"/>
  <c r="J10" i="132"/>
  <c r="I10" i="132"/>
  <c r="H10" i="132"/>
  <c r="G10" i="132"/>
  <c r="F10" i="132"/>
  <c r="AJ10" i="132" s="1"/>
  <c r="AL50" i="131"/>
  <c r="AG50" i="131"/>
  <c r="AA50" i="131"/>
  <c r="U50" i="131"/>
  <c r="R49" i="131"/>
  <c r="L49" i="131"/>
  <c r="F49" i="131"/>
  <c r="D49" i="131"/>
  <c r="AJ39" i="131"/>
  <c r="AJ38" i="131"/>
  <c r="AJ31" i="131"/>
  <c r="AI31" i="131"/>
  <c r="AH31" i="131"/>
  <c r="AG31" i="131"/>
  <c r="AF31" i="131"/>
  <c r="AE31" i="131"/>
  <c r="AD31" i="131"/>
  <c r="AC31" i="131"/>
  <c r="AB31" i="131"/>
  <c r="AA31" i="131"/>
  <c r="Z31" i="131"/>
  <c r="Y31" i="131"/>
  <c r="X31" i="131"/>
  <c r="W31" i="131"/>
  <c r="V31" i="131"/>
  <c r="U31" i="131"/>
  <c r="T31" i="131"/>
  <c r="S31" i="131"/>
  <c r="R31" i="131"/>
  <c r="Q31" i="131"/>
  <c r="P31" i="131"/>
  <c r="O31" i="131"/>
  <c r="N31" i="131"/>
  <c r="M31" i="131"/>
  <c r="L31" i="131"/>
  <c r="K31" i="131"/>
  <c r="J31" i="131"/>
  <c r="I31" i="131"/>
  <c r="H31" i="131"/>
  <c r="G31" i="131"/>
  <c r="F31" i="131"/>
  <c r="AK30" i="131"/>
  <c r="AL30" i="131" s="1"/>
  <c r="AL29" i="131"/>
  <c r="AK29" i="131"/>
  <c r="AK28" i="131"/>
  <c r="AL28" i="131" s="1"/>
  <c r="AK27" i="131"/>
  <c r="AL27" i="131" s="1"/>
  <c r="AK26" i="131"/>
  <c r="AL26" i="131" s="1"/>
  <c r="AL25" i="131"/>
  <c r="AK25" i="131"/>
  <c r="AK24" i="131"/>
  <c r="AL24" i="131" s="1"/>
  <c r="AK23" i="131"/>
  <c r="AL23" i="131" s="1"/>
  <c r="AK22" i="131"/>
  <c r="AL22" i="131" s="1"/>
  <c r="AL21" i="131"/>
  <c r="AK21" i="131"/>
  <c r="AK20" i="131"/>
  <c r="AL20" i="131" s="1"/>
  <c r="AK19" i="131"/>
  <c r="AL19" i="131" s="1"/>
  <c r="AK18" i="131"/>
  <c r="AL18" i="131" s="1"/>
  <c r="AL17" i="131"/>
  <c r="AK17" i="131"/>
  <c r="AK16" i="131"/>
  <c r="AL16" i="131" s="1"/>
  <c r="AK15" i="131"/>
  <c r="AL15" i="131" s="1"/>
  <c r="AK14" i="131"/>
  <c r="AL14" i="131" s="1"/>
  <c r="AL13" i="131"/>
  <c r="AK13" i="131"/>
  <c r="AK12" i="131"/>
  <c r="AL12" i="131" s="1"/>
  <c r="AK11" i="131"/>
  <c r="AL11" i="131" s="1"/>
  <c r="AH10" i="131"/>
  <c r="AG10" i="131"/>
  <c r="AF10" i="131"/>
  <c r="AE10" i="131"/>
  <c r="AD10" i="131"/>
  <c r="AC10" i="131"/>
  <c r="AB10" i="131"/>
  <c r="AA10" i="131"/>
  <c r="Z10" i="131"/>
  <c r="Y10" i="131"/>
  <c r="X10" i="131"/>
  <c r="W10" i="131"/>
  <c r="V10" i="131"/>
  <c r="U10" i="131"/>
  <c r="T10" i="131"/>
  <c r="S10" i="131"/>
  <c r="R10" i="131"/>
  <c r="Q10" i="131"/>
  <c r="P10" i="131"/>
  <c r="O10" i="131"/>
  <c r="N10" i="131"/>
  <c r="M10" i="131"/>
  <c r="L10" i="131"/>
  <c r="K10" i="131"/>
  <c r="J10" i="131"/>
  <c r="I10" i="131"/>
  <c r="H10" i="131"/>
  <c r="G10" i="131"/>
  <c r="F10" i="131"/>
  <c r="AI10" i="131" s="1"/>
  <c r="AG9" i="131"/>
  <c r="AF9" i="131"/>
  <c r="AE9" i="131"/>
  <c r="AD9" i="131"/>
  <c r="AC9" i="131"/>
  <c r="AB9" i="131"/>
  <c r="AA9" i="131"/>
  <c r="Z9" i="131"/>
  <c r="Y9" i="131"/>
  <c r="X9" i="131"/>
  <c r="W9" i="131"/>
  <c r="V9" i="131"/>
  <c r="U9" i="131"/>
  <c r="T9" i="131"/>
  <c r="S9" i="131"/>
  <c r="R9" i="131"/>
  <c r="Q9" i="131"/>
  <c r="P9" i="131"/>
  <c r="O9" i="131"/>
  <c r="N9" i="131"/>
  <c r="M9" i="131"/>
  <c r="L9" i="131"/>
  <c r="K9" i="131"/>
  <c r="J9" i="131"/>
  <c r="I9" i="131"/>
  <c r="H9" i="131"/>
  <c r="G9" i="131"/>
  <c r="F9" i="131"/>
  <c r="AI9" i="131" s="1"/>
  <c r="AL38" i="136" l="1"/>
  <c r="AL29" i="133"/>
  <c r="AL30" i="133"/>
  <c r="AJ10" i="133"/>
  <c r="AL27" i="132"/>
  <c r="AL28" i="132"/>
  <c r="AL29" i="132"/>
  <c r="AL14" i="132"/>
  <c r="AL21" i="132"/>
  <c r="AL15" i="132"/>
  <c r="AL22" i="132"/>
  <c r="AL17" i="132"/>
  <c r="AL30" i="132"/>
  <c r="AL18" i="132"/>
  <c r="AL31" i="132"/>
  <c r="AL16" i="132"/>
  <c r="AL23" i="132"/>
  <c r="AL12" i="132"/>
  <c r="AL24" i="132"/>
  <c r="AL13" i="132"/>
  <c r="AL19" i="132"/>
  <c r="AL25" i="132"/>
  <c r="AI10" i="132"/>
  <c r="AL20" i="132"/>
  <c r="AL26" i="132"/>
  <c r="AJ10" i="131"/>
  <c r="AL38" i="131"/>
  <c r="C43" i="131" s="1"/>
  <c r="AH9" i="131"/>
  <c r="AK31" i="131"/>
  <c r="AL31" i="131" s="1"/>
  <c r="E50" i="132"/>
  <c r="AJ11" i="132"/>
  <c r="AH10" i="132"/>
  <c r="AK32" i="132"/>
  <c r="AL32" i="132" s="1"/>
  <c r="AL15" i="133"/>
  <c r="AL23" i="133"/>
  <c r="AL31" i="133"/>
  <c r="AL16" i="133"/>
  <c r="AL24" i="133"/>
  <c r="AD49" i="133"/>
  <c r="AI11" i="133"/>
  <c r="X50" i="133"/>
  <c r="AK32" i="133"/>
  <c r="AL32" i="133" s="1"/>
  <c r="AH10" i="133"/>
  <c r="AJ11" i="133"/>
  <c r="AL19" i="133"/>
  <c r="AL27" i="133"/>
  <c r="AD50" i="133"/>
  <c r="AI10" i="133"/>
  <c r="AL12" i="133"/>
  <c r="AL20" i="133"/>
  <c r="AL28" i="133"/>
  <c r="AI11" i="134"/>
  <c r="AK32" i="134"/>
  <c r="AL32" i="134" s="1"/>
  <c r="AH10" i="134"/>
  <c r="AL50" i="134"/>
  <c r="U49" i="133"/>
  <c r="E51" i="134"/>
  <c r="U49" i="132"/>
  <c r="X49" i="133"/>
  <c r="O51" i="134"/>
  <c r="AA49" i="132"/>
  <c r="AA49" i="133"/>
  <c r="U51" i="134"/>
  <c r="E50" i="134"/>
  <c r="AA51" i="134"/>
  <c r="U50" i="132"/>
  <c r="U50" i="133"/>
  <c r="O50" i="134"/>
  <c r="AL51" i="134"/>
  <c r="AA50" i="132"/>
  <c r="U50" i="134"/>
  <c r="AA50" i="133"/>
  <c r="AA50" i="134"/>
  <c r="E43" i="136"/>
  <c r="C43" i="136"/>
  <c r="C48" i="136"/>
  <c r="U48" i="136"/>
  <c r="C49" i="136"/>
  <c r="U49" i="136"/>
  <c r="C50" i="136"/>
  <c r="D48" i="136"/>
  <c r="X48" i="136"/>
  <c r="X49" i="136"/>
  <c r="E50" i="136"/>
  <c r="AH9" i="136"/>
  <c r="AI10" i="136"/>
  <c r="AI9" i="136"/>
  <c r="AJ10" i="136"/>
  <c r="E48" i="136"/>
  <c r="AA48" i="136"/>
  <c r="E49" i="136"/>
  <c r="AA49" i="136"/>
  <c r="I50" i="136"/>
  <c r="F48" i="136"/>
  <c r="AD48" i="136"/>
  <c r="AD49" i="136"/>
  <c r="O50" i="136"/>
  <c r="I48" i="136"/>
  <c r="AG48" i="136"/>
  <c r="I49" i="136"/>
  <c r="AG49" i="136"/>
  <c r="L48" i="136"/>
  <c r="AJ48" i="136"/>
  <c r="AJ49" i="136"/>
  <c r="O48" i="136"/>
  <c r="AL48" i="136"/>
  <c r="O49" i="136"/>
  <c r="AL49" i="136"/>
  <c r="R48" i="136"/>
  <c r="AM48" i="136"/>
  <c r="AM49" i="136"/>
  <c r="E45" i="134"/>
  <c r="C45" i="134"/>
  <c r="C50" i="134"/>
  <c r="C51" i="134"/>
  <c r="C52" i="134"/>
  <c r="AJ11" i="134"/>
  <c r="D50" i="134"/>
  <c r="X50" i="134"/>
  <c r="X51" i="134"/>
  <c r="E52" i="134"/>
  <c r="F50" i="134"/>
  <c r="AD50" i="134"/>
  <c r="AD51" i="134"/>
  <c r="O52" i="134"/>
  <c r="I50" i="134"/>
  <c r="AG50" i="134"/>
  <c r="I51" i="134"/>
  <c r="AG51" i="134"/>
  <c r="I52" i="134"/>
  <c r="L50" i="134"/>
  <c r="AJ50" i="134"/>
  <c r="AJ51" i="134"/>
  <c r="R50" i="134"/>
  <c r="AM50" i="134"/>
  <c r="AM51" i="134"/>
  <c r="E44" i="133"/>
  <c r="C44" i="133"/>
  <c r="E51" i="133"/>
  <c r="I51" i="133"/>
  <c r="C49" i="133"/>
  <c r="O51" i="133"/>
  <c r="F50" i="133"/>
  <c r="I49" i="133"/>
  <c r="AG49" i="133"/>
  <c r="I50" i="133"/>
  <c r="AG50" i="133"/>
  <c r="D49" i="133"/>
  <c r="E50" i="133"/>
  <c r="F49" i="133"/>
  <c r="AL13" i="133"/>
  <c r="AL17" i="133"/>
  <c r="AL21" i="133"/>
  <c r="AL25" i="133"/>
  <c r="L49" i="133"/>
  <c r="AJ49" i="133"/>
  <c r="AJ50" i="133"/>
  <c r="C51" i="133"/>
  <c r="D50" i="133"/>
  <c r="O49" i="133"/>
  <c r="AL49" i="133"/>
  <c r="O50" i="133"/>
  <c r="AL50" i="133"/>
  <c r="AL14" i="133"/>
  <c r="AL18" i="133"/>
  <c r="AL22" i="133"/>
  <c r="R49" i="133"/>
  <c r="AM49" i="133"/>
  <c r="AM50" i="133"/>
  <c r="I44" i="132"/>
  <c r="E44" i="132"/>
  <c r="C44" i="132"/>
  <c r="C50" i="132"/>
  <c r="C51" i="132"/>
  <c r="D49" i="132"/>
  <c r="X49" i="132"/>
  <c r="D50" i="132"/>
  <c r="X50" i="132"/>
  <c r="E51" i="132"/>
  <c r="F49" i="132"/>
  <c r="AD49" i="132"/>
  <c r="AD50" i="132"/>
  <c r="O51" i="132"/>
  <c r="I49" i="132"/>
  <c r="AG49" i="132"/>
  <c r="I50" i="132"/>
  <c r="AG50" i="132"/>
  <c r="I51" i="132"/>
  <c r="L49" i="132"/>
  <c r="AJ49" i="132"/>
  <c r="AJ50" i="132"/>
  <c r="AH11" i="132"/>
  <c r="O49" i="132"/>
  <c r="AL49" i="132"/>
  <c r="O50" i="132"/>
  <c r="AL50" i="132"/>
  <c r="R49" i="132"/>
  <c r="AM49" i="132"/>
  <c r="AM50" i="132"/>
  <c r="C48" i="131"/>
  <c r="U48" i="131"/>
  <c r="C49" i="131"/>
  <c r="U49" i="131"/>
  <c r="C50" i="131"/>
  <c r="D48" i="131"/>
  <c r="X48" i="131"/>
  <c r="X49" i="131"/>
  <c r="E50" i="131"/>
  <c r="E48" i="131"/>
  <c r="AA48" i="131"/>
  <c r="E49" i="131"/>
  <c r="AA49" i="131"/>
  <c r="I50" i="131"/>
  <c r="AJ9" i="131"/>
  <c r="F48" i="131"/>
  <c r="AD48" i="131"/>
  <c r="AD49" i="131"/>
  <c r="O50" i="131"/>
  <c r="I48" i="131"/>
  <c r="AG48" i="131"/>
  <c r="I49" i="131"/>
  <c r="AG49" i="131"/>
  <c r="L48" i="131"/>
  <c r="AJ48" i="131"/>
  <c r="AJ49" i="131"/>
  <c r="O48" i="131"/>
  <c r="AL48" i="131"/>
  <c r="O49" i="131"/>
  <c r="AL49" i="131"/>
  <c r="R48" i="131"/>
  <c r="AM48" i="131"/>
  <c r="AM49" i="131"/>
  <c r="AJ31" i="130" l="1"/>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K30" i="130"/>
  <c r="AL30" i="130" s="1"/>
  <c r="AK29" i="130"/>
  <c r="AL29" i="130" s="1"/>
  <c r="AL28" i="130"/>
  <c r="AK28" i="130"/>
  <c r="AK27" i="130"/>
  <c r="AL27" i="130" s="1"/>
  <c r="AK26" i="130"/>
  <c r="AL26" i="130" s="1"/>
  <c r="AK25" i="130"/>
  <c r="AL25" i="130" s="1"/>
  <c r="AL24" i="130"/>
  <c r="AK24" i="130"/>
  <c r="AK23" i="130"/>
  <c r="AL23" i="130" s="1"/>
  <c r="AK22" i="130"/>
  <c r="AL22" i="130" s="1"/>
  <c r="AK21" i="130"/>
  <c r="AL21" i="130" s="1"/>
  <c r="AL20" i="130"/>
  <c r="AK20" i="130"/>
  <c r="AK19" i="130"/>
  <c r="AL19" i="130" s="1"/>
  <c r="AK18" i="130"/>
  <c r="AL18" i="130" s="1"/>
  <c r="AK17" i="130"/>
  <c r="AL17" i="130" s="1"/>
  <c r="AL16" i="130"/>
  <c r="AK16" i="130"/>
  <c r="AK15" i="130"/>
  <c r="AL15" i="130" s="1"/>
  <c r="AK14" i="130"/>
  <c r="AL14" i="130" s="1"/>
  <c r="AK13" i="130"/>
  <c r="AL13" i="130" s="1"/>
  <c r="AL12" i="130"/>
  <c r="AK12" i="130"/>
  <c r="AK11" i="130"/>
  <c r="AL11" i="130" s="1"/>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10" i="130" s="1"/>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H10" i="130" l="1"/>
  <c r="AK31" i="130"/>
  <c r="AL31" i="130" s="1"/>
  <c r="AI10" i="130"/>
  <c r="AJ31" i="128" l="1"/>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K29" i="128"/>
  <c r="AK28" i="128"/>
  <c r="AK27" i="128"/>
  <c r="AK26" i="128"/>
  <c r="AL25" i="128"/>
  <c r="AK25" i="128"/>
  <c r="AK24" i="128"/>
  <c r="AK23" i="128"/>
  <c r="AK22" i="128"/>
  <c r="AK21" i="128"/>
  <c r="AK20" i="128"/>
  <c r="AL20" i="128" s="1"/>
  <c r="AK19" i="128"/>
  <c r="AL19" i="128" s="1"/>
  <c r="AL18" i="128"/>
  <c r="AK18" i="128"/>
  <c r="AK17" i="128"/>
  <c r="AK16" i="128"/>
  <c r="AK15" i="128"/>
  <c r="AK14" i="128"/>
  <c r="AK13" i="128"/>
  <c r="AL13" i="128" s="1"/>
  <c r="AK12" i="128"/>
  <c r="AL12" i="128" s="1"/>
  <c r="AK11" i="128"/>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I10" i="128" s="1"/>
  <c r="AI9" i="128"/>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H9" i="128" s="1"/>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K30" i="127"/>
  <c r="AL29" i="127"/>
  <c r="AK29" i="127"/>
  <c r="AK28" i="127"/>
  <c r="AK27" i="127"/>
  <c r="AK26" i="127"/>
  <c r="AK25" i="127"/>
  <c r="AK24" i="127"/>
  <c r="AK23" i="127"/>
  <c r="AK22" i="127"/>
  <c r="AK21" i="127"/>
  <c r="AK20" i="127"/>
  <c r="AK19" i="127"/>
  <c r="AK18" i="127"/>
  <c r="AK17" i="127"/>
  <c r="AK16" i="127"/>
  <c r="AL15" i="127"/>
  <c r="AK15" i="127"/>
  <c r="AL14" i="127"/>
  <c r="AK14" i="127"/>
  <c r="AK13" i="127"/>
  <c r="AK12" i="127"/>
  <c r="AK11" i="127"/>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J9" i="127" s="1"/>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K30" i="126"/>
  <c r="AL30" i="126" s="1"/>
  <c r="AK29" i="126"/>
  <c r="AL29" i="126" s="1"/>
  <c r="AK28" i="126"/>
  <c r="AL28" i="126" s="1"/>
  <c r="AK27" i="126"/>
  <c r="AL27" i="126" s="1"/>
  <c r="AK26" i="126"/>
  <c r="AL26" i="126" s="1"/>
  <c r="AK25" i="126"/>
  <c r="AL25" i="126" s="1"/>
  <c r="AK24" i="126"/>
  <c r="AL24" i="126" s="1"/>
  <c r="AK23" i="126"/>
  <c r="AL23" i="126" s="1"/>
  <c r="AK22" i="126"/>
  <c r="AL22" i="126" s="1"/>
  <c r="AK21" i="126"/>
  <c r="AL21" i="126" s="1"/>
  <c r="AK20" i="126"/>
  <c r="AL20" i="126" s="1"/>
  <c r="AK19" i="126"/>
  <c r="AL19" i="126" s="1"/>
  <c r="AK18" i="126"/>
  <c r="AL18" i="126" s="1"/>
  <c r="AK17" i="126"/>
  <c r="AL17" i="126" s="1"/>
  <c r="AK16" i="126"/>
  <c r="AL16" i="126" s="1"/>
  <c r="AK15" i="126"/>
  <c r="AL15" i="126" s="1"/>
  <c r="AK14" i="126"/>
  <c r="AL14" i="126" s="1"/>
  <c r="AK13" i="126"/>
  <c r="AL13" i="126" s="1"/>
  <c r="AK12" i="126"/>
  <c r="AL12" i="126" s="1"/>
  <c r="AK11" i="126"/>
  <c r="AL11" i="126" s="1"/>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10" i="126" s="1"/>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J9" i="126" s="1"/>
  <c r="D52" i="116"/>
  <c r="E55" i="114"/>
  <c r="C55" i="114"/>
  <c r="C42" i="111"/>
  <c r="E48" i="111"/>
  <c r="C48" i="111"/>
  <c r="E56" i="114"/>
  <c r="F54" i="114"/>
  <c r="E54" i="114"/>
  <c r="F53" i="114"/>
  <c r="E53" i="114"/>
  <c r="E51" i="114"/>
  <c r="C51" i="114"/>
  <c r="D54" i="114" s="1"/>
  <c r="E49" i="111"/>
  <c r="E44" i="111"/>
  <c r="C44" i="111"/>
  <c r="E70" i="107"/>
  <c r="O59" i="107"/>
  <c r="E65" i="107"/>
  <c r="E69" i="107" s="1"/>
  <c r="C65" i="107"/>
  <c r="C67" i="107" s="1"/>
  <c r="AL59" i="107"/>
  <c r="AG59" i="107"/>
  <c r="AA59" i="107"/>
  <c r="U59" i="107"/>
  <c r="I59" i="107"/>
  <c r="E59" i="107"/>
  <c r="C59" i="107"/>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AJ9" i="128" l="1"/>
  <c r="AL14" i="128"/>
  <c r="AL15" i="128"/>
  <c r="AL29" i="128"/>
  <c r="AL24" i="128"/>
  <c r="AL26" i="128"/>
  <c r="AL27" i="128"/>
  <c r="AL16" i="128"/>
  <c r="AJ10" i="128"/>
  <c r="AL17" i="128"/>
  <c r="AL22" i="128"/>
  <c r="AL28" i="128"/>
  <c r="AL21" i="128"/>
  <c r="AL11" i="128"/>
  <c r="AL23" i="128"/>
  <c r="AL20" i="127"/>
  <c r="AL11" i="127"/>
  <c r="AL16" i="127"/>
  <c r="AL12" i="127"/>
  <c r="AL30" i="127"/>
  <c r="AL17" i="127"/>
  <c r="AL26" i="127"/>
  <c r="AL13" i="127"/>
  <c r="AL22" i="127"/>
  <c r="AL25" i="127"/>
  <c r="AL21" i="127"/>
  <c r="AL18" i="127"/>
  <c r="AL27" i="127"/>
  <c r="AL23" i="127"/>
  <c r="AL28" i="127"/>
  <c r="AL19" i="127"/>
  <c r="AL24" i="127"/>
  <c r="AK31" i="127"/>
  <c r="AL31" i="127" s="1"/>
  <c r="AK31" i="128"/>
  <c r="AL31" i="128" s="1"/>
  <c r="AH10" i="128"/>
  <c r="AH10" i="127"/>
  <c r="AH9" i="127"/>
  <c r="AI10" i="127"/>
  <c r="AI9" i="127"/>
  <c r="AI9" i="126"/>
  <c r="AK31" i="126"/>
  <c r="AL31" i="126" s="1"/>
  <c r="AH10" i="126"/>
  <c r="AH9" i="126"/>
  <c r="AI10" i="126"/>
  <c r="C69" i="107"/>
  <c r="C53" i="114"/>
  <c r="E67" i="107"/>
  <c r="C54" i="114"/>
  <c r="E68" i="107"/>
  <c r="D53" i="114"/>
  <c r="F67" i="107"/>
  <c r="F68" i="107"/>
  <c r="AA54" i="101" l="1"/>
  <c r="O46" i="95" l="1"/>
  <c r="O48" i="96"/>
  <c r="U48" i="96"/>
  <c r="AK18" i="101"/>
  <c r="AH41" i="119"/>
  <c r="U38" i="119" l="1"/>
  <c r="U38" i="120"/>
  <c r="U38" i="117"/>
  <c r="AK41" i="119"/>
  <c r="AH40" i="119"/>
  <c r="AK40" i="119" s="1"/>
  <c r="AH41" i="120"/>
  <c r="AK41" i="120" s="1"/>
  <c r="AH40" i="120"/>
  <c r="AH41" i="117"/>
  <c r="AK41" i="117" s="1"/>
  <c r="AH40" i="117"/>
  <c r="AK40" i="117" s="1"/>
  <c r="U38" i="116"/>
  <c r="AK40" i="120" l="1"/>
  <c r="AH41" i="116"/>
  <c r="AK41" i="116" s="1"/>
  <c r="AH40" i="116"/>
  <c r="AK40" i="116" s="1"/>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I40" i="119"/>
  <c r="I42" i="119" s="1"/>
  <c r="AH42" i="119" s="1"/>
  <c r="F39" i="119"/>
  <c r="E39" i="119"/>
  <c r="D39" i="119"/>
  <c r="C42" i="114"/>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AL41" i="106"/>
  <c r="AG41" i="106"/>
  <c r="AA41" i="106"/>
  <c r="U41" i="106"/>
  <c r="O41" i="106"/>
  <c r="I41" i="106"/>
  <c r="E41" i="106"/>
  <c r="C41" i="106"/>
  <c r="AL63" i="107"/>
  <c r="AG63" i="107"/>
  <c r="AA63" i="107"/>
  <c r="U63" i="107"/>
  <c r="AL55" i="102"/>
  <c r="AL50" i="100"/>
  <c r="AG50" i="100"/>
  <c r="AA50" i="100"/>
  <c r="U50" i="100"/>
  <c r="O50" i="100"/>
  <c r="I50" i="100"/>
  <c r="E50" i="100"/>
  <c r="C50" i="100"/>
  <c r="I46" i="120"/>
  <c r="I49" i="120" s="1"/>
  <c r="E46" i="120"/>
  <c r="E49" i="120" s="1"/>
  <c r="C46" i="120"/>
  <c r="D48" i="120" s="1"/>
  <c r="I40" i="120"/>
  <c r="I42" i="120" s="1"/>
  <c r="AH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D67" i="107"/>
  <c r="AG56" i="107"/>
  <c r="AA56" i="107"/>
  <c r="U56" i="107"/>
  <c r="O56" i="107"/>
  <c r="I56" i="107"/>
  <c r="U61" i="107"/>
  <c r="AJ46" i="101"/>
  <c r="AJ44" i="101"/>
  <c r="AJ42" i="101"/>
  <c r="AH10" i="120"/>
  <c r="AJ10" i="120"/>
  <c r="AJ9" i="120"/>
  <c r="AH10" i="119"/>
  <c r="AJ39" i="102"/>
  <c r="AJ38" i="102"/>
  <c r="AJ38" i="101"/>
  <c r="AJ40" i="101"/>
  <c r="AJ39" i="101"/>
  <c r="AJ39" i="96"/>
  <c r="I47" i="117"/>
  <c r="L50" i="117" s="1"/>
  <c r="E47" i="117"/>
  <c r="E49" i="117" s="1"/>
  <c r="C47" i="117"/>
  <c r="D49" i="117" s="1"/>
  <c r="I40" i="117"/>
  <c r="I42" i="117" s="1"/>
  <c r="AH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s="1"/>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I54" i="116" s="1"/>
  <c r="E50" i="116"/>
  <c r="C52" i="116"/>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H10" i="115" s="1"/>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K15" i="114"/>
  <c r="AK14" i="114"/>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K22" i="112"/>
  <c r="AK21" i="112"/>
  <c r="AK20" i="112"/>
  <c r="AK19" i="112"/>
  <c r="AK18" i="112"/>
  <c r="AK17" i="112"/>
  <c r="AK16" i="112"/>
  <c r="AK15" i="112"/>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K30" i="110"/>
  <c r="AK29" i="110"/>
  <c r="AK28" i="110"/>
  <c r="AK27" i="110"/>
  <c r="AK26" i="110"/>
  <c r="AK25" i="110"/>
  <c r="AK24" i="110"/>
  <c r="AK23" i="110"/>
  <c r="AK22" i="110"/>
  <c r="AK21" i="110"/>
  <c r="AK20" i="110"/>
  <c r="AK19" i="110"/>
  <c r="AK18" i="110"/>
  <c r="AK17" i="110"/>
  <c r="AK16" i="110"/>
  <c r="AK15" i="110"/>
  <c r="AK14" i="110"/>
  <c r="AK13" i="110"/>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H10" i="110" s="1"/>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L26" i="114"/>
  <c r="AL27" i="114"/>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O63" i="107" s="1"/>
  <c r="AK14" i="107"/>
  <c r="I63" i="107" s="1"/>
  <c r="AK13" i="107"/>
  <c r="AK12" i="107"/>
  <c r="E63" i="107" s="1"/>
  <c r="AK11" i="107"/>
  <c r="C63" i="107" s="1"/>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K31" i="106"/>
  <c r="J31" i="106"/>
  <c r="I31" i="106"/>
  <c r="H31" i="106"/>
  <c r="G31" i="106"/>
  <c r="F31" i="106"/>
  <c r="AK30" i="106"/>
  <c r="AK29" i="106"/>
  <c r="AK28" i="106"/>
  <c r="AK27" i="106"/>
  <c r="AK26" i="106"/>
  <c r="AK25" i="106"/>
  <c r="AK24" i="106"/>
  <c r="AK23" i="106"/>
  <c r="AK22" i="106"/>
  <c r="AK21" i="106"/>
  <c r="AK20" i="106"/>
  <c r="AK19" i="106"/>
  <c r="AK18" i="106"/>
  <c r="AK17" i="106"/>
  <c r="AK16" i="106"/>
  <c r="AK15" i="106"/>
  <c r="AL15" i="106" s="1"/>
  <c r="AK14" i="106"/>
  <c r="AK13" i="106"/>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K30" i="102"/>
  <c r="AK29" i="102"/>
  <c r="AK28" i="102"/>
  <c r="AK27" i="102"/>
  <c r="AK26" i="102"/>
  <c r="AK25" i="102"/>
  <c r="AK24" i="102"/>
  <c r="AK23" i="102"/>
  <c r="AK22" i="102"/>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6" i="101"/>
  <c r="U54" i="101"/>
  <c r="X57" i="101" s="1"/>
  <c r="O54" i="101"/>
  <c r="R56" i="101" s="1"/>
  <c r="I54" i="101"/>
  <c r="L57" i="101" s="1"/>
  <c r="E54" i="10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L27" i="101" s="1"/>
  <c r="AK26" i="101"/>
  <c r="AK25" i="101"/>
  <c r="AK24" i="101"/>
  <c r="AK23" i="101"/>
  <c r="AK22" i="101"/>
  <c r="AK21" i="101"/>
  <c r="AK20" i="101"/>
  <c r="AK19" i="101"/>
  <c r="AK17" i="101"/>
  <c r="AK16" i="101"/>
  <c r="AK15" i="101"/>
  <c r="AK14" i="101"/>
  <c r="AA58" i="101" s="1"/>
  <c r="AK13" i="101"/>
  <c r="AK12" i="101"/>
  <c r="AK11" i="10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46" i="100"/>
  <c r="AL49" i="100" s="1"/>
  <c r="AG46" i="100"/>
  <c r="AG48" i="100" s="1"/>
  <c r="AA46" i="100"/>
  <c r="AD48" i="100" s="1"/>
  <c r="U46" i="100"/>
  <c r="X49" i="100" s="1"/>
  <c r="O46" i="100"/>
  <c r="O48" i="100" s="1"/>
  <c r="I46" i="100"/>
  <c r="L49" i="100" s="1"/>
  <c r="E46" i="100"/>
  <c r="E49" i="100" s="1"/>
  <c r="C46" i="100"/>
  <c r="D49" i="100" s="1"/>
  <c r="AJ39" i="100"/>
  <c r="AJ38" i="100"/>
  <c r="AL38" i="100" s="1"/>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K24" i="100"/>
  <c r="AK23" i="100"/>
  <c r="AK22" i="100"/>
  <c r="AK21" i="100"/>
  <c r="AK20" i="100"/>
  <c r="AK19" i="100"/>
  <c r="AK18" i="100"/>
  <c r="AK17" i="100"/>
  <c r="AK16" i="100"/>
  <c r="AK15" i="100"/>
  <c r="AK14" i="100"/>
  <c r="AK13" i="100"/>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J10" i="100" s="1"/>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I38" i="96"/>
  <c r="L38" i="96"/>
  <c r="O38" i="96"/>
  <c r="X38" i="96"/>
  <c r="AA38" i="96"/>
  <c r="AD38" i="96"/>
  <c r="AG38" i="96"/>
  <c r="E38" i="96"/>
  <c r="R38" i="96"/>
  <c r="U38" i="96"/>
  <c r="F38" i="96"/>
  <c r="AL48" i="96"/>
  <c r="AL50" i="96" s="1"/>
  <c r="AG48" i="96"/>
  <c r="AG50" i="96" s="1"/>
  <c r="AA48" i="96"/>
  <c r="AD50" i="96" s="1"/>
  <c r="U51" i="96"/>
  <c r="R51" i="96"/>
  <c r="I48" i="96"/>
  <c r="L51" i="96" s="1"/>
  <c r="E48" i="96"/>
  <c r="F51" i="96" s="1"/>
  <c r="C48" i="96"/>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K30" i="96"/>
  <c r="AK29" i="96"/>
  <c r="AK28" i="96"/>
  <c r="AK27" i="96"/>
  <c r="AK26" i="96"/>
  <c r="AK25" i="96"/>
  <c r="AK24" i="96"/>
  <c r="AL24" i="96" s="1"/>
  <c r="AK23" i="96"/>
  <c r="AK22" i="96"/>
  <c r="AK21" i="96"/>
  <c r="AK20" i="96"/>
  <c r="AK19" i="96"/>
  <c r="AK18" i="96"/>
  <c r="AK17" i="96"/>
  <c r="AK16" i="96"/>
  <c r="AL16" i="96" s="1"/>
  <c r="AK15" i="96"/>
  <c r="AK14" i="96"/>
  <c r="U52" i="96" s="1"/>
  <c r="AK13" i="96"/>
  <c r="O52" i="96" s="1"/>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R49" i="95"/>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I53" i="94"/>
  <c r="E53" i="94"/>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38" i="93" s="1"/>
  <c r="C43" i="93" s="1"/>
  <c r="AL45" i="93"/>
  <c r="AL49" i="93" s="1"/>
  <c r="AG45" i="93"/>
  <c r="AG49" i="93" s="1"/>
  <c r="AA45" i="93"/>
  <c r="AA49" i="93" s="1"/>
  <c r="U45" i="93"/>
  <c r="O45" i="93"/>
  <c r="O49" i="93" s="1"/>
  <c r="I45" i="93"/>
  <c r="I49" i="93" s="1"/>
  <c r="E45" i="93"/>
  <c r="C45"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s="1"/>
  <c r="AK29" i="93"/>
  <c r="AL29" i="93" s="1"/>
  <c r="AK28" i="93"/>
  <c r="AL28" i="93" s="1"/>
  <c r="AK27" i="93"/>
  <c r="AL27" i="93" s="1"/>
  <c r="AK26" i="93"/>
  <c r="AL26" i="93" s="1"/>
  <c r="AK25" i="93"/>
  <c r="AL25" i="93" s="1"/>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s="1"/>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J43" i="101"/>
  <c r="AJ40" i="96"/>
  <c r="AL40" i="96"/>
  <c r="D38" i="96"/>
  <c r="AI9" i="96"/>
  <c r="AJ10" i="96"/>
  <c r="AH10" i="96"/>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E54" i="116" l="1"/>
  <c r="AJ10" i="115"/>
  <c r="AI9" i="114"/>
  <c r="AL28" i="114"/>
  <c r="AL12" i="114"/>
  <c r="AL16" i="114"/>
  <c r="AL14" i="114"/>
  <c r="AL15" i="112"/>
  <c r="AL23" i="112"/>
  <c r="AL31" i="110"/>
  <c r="AL13" i="110"/>
  <c r="AI10" i="109"/>
  <c r="AL25" i="108"/>
  <c r="AL13" i="106"/>
  <c r="AL21" i="106"/>
  <c r="AL29" i="106"/>
  <c r="AL31" i="106"/>
  <c r="AI10" i="106"/>
  <c r="AH9" i="106"/>
  <c r="AH10" i="106"/>
  <c r="AL21" i="124"/>
  <c r="E55" i="102"/>
  <c r="I55" i="102"/>
  <c r="AH10" i="102"/>
  <c r="AI10" i="102"/>
  <c r="O55" i="102"/>
  <c r="U55" i="102"/>
  <c r="AA55" i="102"/>
  <c r="AG55" i="102"/>
  <c r="AH9" i="102"/>
  <c r="AL20" i="102"/>
  <c r="AL19" i="102"/>
  <c r="AL24" i="102"/>
  <c r="AL22" i="102"/>
  <c r="AL26" i="102"/>
  <c r="AL25" i="102"/>
  <c r="AL15" i="102"/>
  <c r="AL43" i="101"/>
  <c r="AL11" i="101"/>
  <c r="AI10" i="100"/>
  <c r="AH10" i="100"/>
  <c r="AL21" i="100"/>
  <c r="AL13" i="100"/>
  <c r="AL17" i="100"/>
  <c r="AL25" i="100"/>
  <c r="AH9" i="100"/>
  <c r="AH9" i="95"/>
  <c r="AK42" i="119"/>
  <c r="AM40" i="119" s="1"/>
  <c r="AM43" i="119" s="1" a="1"/>
  <c r="AM43" i="119" s="1"/>
  <c r="AK42" i="120"/>
  <c r="AM40" i="120"/>
  <c r="AM43" i="120" s="1" a="1"/>
  <c r="AM43" i="120" s="1"/>
  <c r="AK42" i="117"/>
  <c r="AM40" i="117"/>
  <c r="AM43" i="117" s="1" a="1"/>
  <c r="AM43" i="117" s="1"/>
  <c r="AL14" i="124"/>
  <c r="AL15" i="95"/>
  <c r="O50" i="95"/>
  <c r="AO12" i="109"/>
  <c r="AO15" i="109"/>
  <c r="AO13" i="109"/>
  <c r="AA41" i="109" s="1"/>
  <c r="AO14" i="109"/>
  <c r="AO16" i="109"/>
  <c r="AO13" i="110"/>
  <c r="AO14" i="110"/>
  <c r="AO15" i="110"/>
  <c r="AO16" i="110"/>
  <c r="AO12" i="110"/>
  <c r="F57" i="101"/>
  <c r="E58" i="101"/>
  <c r="AL19" i="114"/>
  <c r="AH9" i="114"/>
  <c r="AO13" i="111"/>
  <c r="AO14" i="111"/>
  <c r="AO15" i="111"/>
  <c r="AO12" i="111"/>
  <c r="AO16" i="111"/>
  <c r="AK31" i="102"/>
  <c r="AL31" i="102" s="1"/>
  <c r="AL15" i="60"/>
  <c r="AL14" i="60"/>
  <c r="AL24" i="60"/>
  <c r="AL11" i="60"/>
  <c r="AL13" i="60"/>
  <c r="AL23" i="60"/>
  <c r="AL30" i="60"/>
  <c r="AL22" i="60"/>
  <c r="AL19" i="60"/>
  <c r="AL29" i="60"/>
  <c r="AL21" i="60"/>
  <c r="AL18" i="60"/>
  <c r="AL27" i="60"/>
  <c r="AK31" i="60"/>
  <c r="AL31" i="60" s="1"/>
  <c r="AL16" i="60"/>
  <c r="AL26" i="60"/>
  <c r="AK31" i="115"/>
  <c r="AL31" i="115" s="1"/>
  <c r="AL52" i="96"/>
  <c r="I58" i="101"/>
  <c r="AA52" i="96"/>
  <c r="AG52" i="96"/>
  <c r="O58" i="101"/>
  <c r="I52" i="96"/>
  <c r="X54" i="102"/>
  <c r="F53" i="116"/>
  <c r="AG58" i="101"/>
  <c r="L52" i="116"/>
  <c r="L49" i="119"/>
  <c r="I50" i="119"/>
  <c r="AL58" i="101"/>
  <c r="L47" i="115"/>
  <c r="U58" i="101"/>
  <c r="D51" i="96"/>
  <c r="C52" i="96"/>
  <c r="O57" i="94"/>
  <c r="I57" i="94"/>
  <c r="E57" i="94"/>
  <c r="E52" i="96"/>
  <c r="AK31" i="96"/>
  <c r="AL31" i="96" s="1"/>
  <c r="U49" i="93"/>
  <c r="C49" i="93"/>
  <c r="AK31" i="93"/>
  <c r="AL31" i="93" s="1"/>
  <c r="AJ9" i="101"/>
  <c r="AL18" i="101"/>
  <c r="AL23" i="101"/>
  <c r="AL26" i="101"/>
  <c r="AL19" i="101"/>
  <c r="AH10" i="101"/>
  <c r="AL17" i="101"/>
  <c r="AL38" i="101"/>
  <c r="AL25" i="101"/>
  <c r="AL20" i="101"/>
  <c r="AL28" i="101"/>
  <c r="AL21" i="101"/>
  <c r="AI9" i="101"/>
  <c r="AH9" i="101"/>
  <c r="AL14" i="101"/>
  <c r="AL22" i="101"/>
  <c r="AL30" i="101"/>
  <c r="AM40" i="112"/>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J47" i="114"/>
  <c r="AG48" i="114"/>
  <c r="L54" i="102"/>
  <c r="AL24" i="109"/>
  <c r="AL23" i="109"/>
  <c r="AL31" i="109"/>
  <c r="AL14" i="109"/>
  <c r="AL13" i="109"/>
  <c r="AL16" i="109"/>
  <c r="AJ10" i="109"/>
  <c r="AH10" i="109"/>
  <c r="AL25" i="109"/>
  <c r="I42" i="116"/>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C43" i="95" s="1"/>
  <c r="AI10" i="95"/>
  <c r="F49" i="95"/>
  <c r="AJ38" i="96"/>
  <c r="AL38" i="96" s="1"/>
  <c r="C45" i="96" s="1"/>
  <c r="AL39" i="96"/>
  <c r="E45" i="96" s="1"/>
  <c r="AJ9" i="96"/>
  <c r="AL17" i="96"/>
  <c r="AL25" i="96"/>
  <c r="AL11" i="96"/>
  <c r="AL19" i="96"/>
  <c r="AL27" i="96"/>
  <c r="AL18" i="96"/>
  <c r="AL26" i="96"/>
  <c r="AL13" i="96"/>
  <c r="AL21" i="96"/>
  <c r="AL29" i="96"/>
  <c r="AL14" i="96"/>
  <c r="AL22" i="96"/>
  <c r="AL30" i="96"/>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M47" i="93"/>
  <c r="AM48" i="93"/>
  <c r="AG51" i="96"/>
  <c r="D48" i="100"/>
  <c r="O39" i="106"/>
  <c r="AG53" i="102"/>
  <c r="C48" i="100"/>
  <c r="O48" i="114"/>
  <c r="AG40" i="113"/>
  <c r="E58" i="124"/>
  <c r="D55" i="94"/>
  <c r="C40" i="112"/>
  <c r="I58" i="124"/>
  <c r="C55" i="94"/>
  <c r="I51" i="96"/>
  <c r="O58" i="124"/>
  <c r="AL48" i="95"/>
  <c r="AA58" i="124"/>
  <c r="AJ57" i="101"/>
  <c r="AL39" i="106"/>
  <c r="AG58" i="124"/>
  <c r="L50" i="96"/>
  <c r="I50" i="96"/>
  <c r="U48" i="100"/>
  <c r="AM40" i="106"/>
  <c r="AL58" i="124"/>
  <c r="AL40" i="106"/>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AA40" i="106"/>
  <c r="C48" i="115"/>
  <c r="X55" i="94"/>
  <c r="O49" i="95"/>
  <c r="AL50" i="95"/>
  <c r="R48" i="95"/>
  <c r="U56" i="94"/>
  <c r="AJ49" i="95"/>
  <c r="F52" i="116"/>
  <c r="E53" i="116"/>
  <c r="F50" i="96"/>
  <c r="E52" i="116"/>
  <c r="AM56" i="94"/>
  <c r="C51" i="96"/>
  <c r="E50" i="96"/>
  <c r="R39" i="106"/>
  <c r="X48" i="114"/>
  <c r="AG50" i="95"/>
  <c r="AL39" i="112"/>
  <c r="X40" i="113"/>
  <c r="C50" i="95"/>
  <c r="AG56" i="124"/>
  <c r="AL40" i="112"/>
  <c r="X39" i="113"/>
  <c r="E50" i="95"/>
  <c r="I50" i="95"/>
  <c r="O40" i="106"/>
  <c r="AG39" i="112"/>
  <c r="AD47" i="114"/>
  <c r="U50" i="95"/>
  <c r="AM55" i="94"/>
  <c r="AJ48" i="93"/>
  <c r="AJ48" i="114"/>
  <c r="AA50" i="95"/>
  <c r="E47" i="93"/>
  <c r="F40" i="112"/>
  <c r="AJ39" i="113"/>
  <c r="D47" i="93"/>
  <c r="D48" i="95"/>
  <c r="E40" i="112"/>
  <c r="F54" i="102"/>
  <c r="C47" i="114"/>
  <c r="E39" i="112"/>
  <c r="AG39" i="113"/>
  <c r="C48" i="95"/>
  <c r="I40" i="106"/>
  <c r="AL39" i="113"/>
  <c r="AD55" i="94"/>
  <c r="AG47" i="93"/>
  <c r="I39" i="106"/>
  <c r="F40" i="113"/>
  <c r="AM48" i="115"/>
  <c r="R48" i="114"/>
  <c r="AL48" i="115"/>
  <c r="AM48" i="100"/>
  <c r="AA54" i="102"/>
  <c r="AG55" i="94"/>
  <c r="AL48" i="100"/>
  <c r="AD53" i="102"/>
  <c r="O47" i="114"/>
  <c r="E39" i="113"/>
  <c r="I49" i="119"/>
  <c r="E48" i="120"/>
  <c r="E48" i="114"/>
  <c r="AD56" i="101"/>
  <c r="E54" i="102"/>
  <c r="AG40" i="106"/>
  <c r="AL40" i="113"/>
  <c r="AA57" i="124"/>
  <c r="R48" i="100"/>
  <c r="L39" i="112"/>
  <c r="R49" i="100"/>
  <c r="AG39" i="106"/>
  <c r="O48" i="93"/>
  <c r="AL56" i="94"/>
  <c r="L40" i="112"/>
  <c r="AM39" i="113"/>
  <c r="E47" i="114"/>
  <c r="I48" i="119"/>
  <c r="C48" i="120"/>
  <c r="AG48" i="95"/>
  <c r="AL48" i="93"/>
  <c r="AA47" i="93"/>
  <c r="U55" i="94"/>
  <c r="AJ51" i="96"/>
  <c r="X48" i="100"/>
  <c r="AG57" i="101"/>
  <c r="L39" i="106"/>
  <c r="AJ47" i="93"/>
  <c r="F39" i="113"/>
  <c r="AD47" i="115"/>
  <c r="AA57" i="101"/>
  <c r="F48" i="114"/>
  <c r="E56" i="94"/>
  <c r="D48" i="93"/>
  <c r="D49" i="95"/>
  <c r="O56" i="124"/>
  <c r="C50" i="96"/>
  <c r="AG43" i="108"/>
  <c r="O40" i="113"/>
  <c r="D50" i="96"/>
  <c r="C47" i="93"/>
  <c r="AA48" i="93"/>
  <c r="AJ55" i="94"/>
  <c r="F55" i="94"/>
  <c r="AD48" i="95"/>
  <c r="R50" i="96"/>
  <c r="O50" i="96"/>
  <c r="AJ48" i="100"/>
  <c r="AJ42" i="108"/>
  <c r="R40" i="113"/>
  <c r="AA47" i="114"/>
  <c r="AJ49" i="100"/>
  <c r="F48" i="115"/>
  <c r="E48" i="119"/>
  <c r="AD48" i="93"/>
  <c r="F56" i="94"/>
  <c r="O51" i="96"/>
  <c r="AG49" i="100"/>
  <c r="E39" i="106"/>
  <c r="O39" i="113"/>
  <c r="I53" i="116"/>
  <c r="F49" i="119"/>
  <c r="U54" i="102"/>
  <c r="F40" i="106"/>
  <c r="AJ40" i="112"/>
  <c r="I52" i="116"/>
  <c r="I48" i="120"/>
  <c r="AL48" i="114"/>
  <c r="O48" i="115"/>
  <c r="AA56" i="124"/>
  <c r="AA55" i="94"/>
  <c r="C39" i="106"/>
  <c r="AG56" i="94"/>
  <c r="D40" i="112"/>
  <c r="AA39" i="113"/>
  <c r="O47" i="115"/>
  <c r="E56" i="124"/>
  <c r="R54" i="102"/>
  <c r="D39" i="106"/>
  <c r="AL47" i="114"/>
  <c r="X47" i="93"/>
  <c r="O54" i="102"/>
  <c r="R42" i="108"/>
  <c r="L49" i="120"/>
  <c r="I50" i="120"/>
  <c r="AM51" i="96"/>
  <c r="AL56" i="101"/>
  <c r="R48" i="93"/>
  <c r="AG48" i="93"/>
  <c r="AJ56" i="94"/>
  <c r="X48" i="95"/>
  <c r="AJ50" i="96"/>
  <c r="AM49" i="95"/>
  <c r="AJ56" i="101"/>
  <c r="D62" i="107"/>
  <c r="C39" i="112"/>
  <c r="U40" i="113"/>
  <c r="R47" i="115"/>
  <c r="L48" i="120"/>
  <c r="U47" i="93"/>
  <c r="AD56" i="94"/>
  <c r="U48" i="95"/>
  <c r="AA48" i="100"/>
  <c r="AD49" i="100"/>
  <c r="R53" i="102"/>
  <c r="D40" i="106"/>
  <c r="L42" i="108"/>
  <c r="AL51" i="96"/>
  <c r="AM48" i="114"/>
  <c r="F50" i="117"/>
  <c r="X62" i="107"/>
  <c r="L47" i="114"/>
  <c r="L56" i="94"/>
  <c r="L55" i="94"/>
  <c r="E49" i="95"/>
  <c r="X50" i="96"/>
  <c r="R40" i="112"/>
  <c r="I47" i="114"/>
  <c r="U47" i="115"/>
  <c r="D47" i="115"/>
  <c r="U62" i="107"/>
  <c r="L48" i="114"/>
  <c r="X47" i="115"/>
  <c r="I49" i="117"/>
  <c r="F48" i="93"/>
  <c r="AL49" i="95"/>
  <c r="X61" i="107"/>
  <c r="I62" i="107"/>
  <c r="O42" i="108"/>
  <c r="O40" i="112"/>
  <c r="E50" i="117"/>
  <c r="U50" i="96"/>
  <c r="O39" i="112"/>
  <c r="U48" i="115"/>
  <c r="D68" i="107"/>
  <c r="F47" i="93"/>
  <c r="I56" i="94"/>
  <c r="X51" i="96"/>
  <c r="I49" i="95"/>
  <c r="E48" i="100"/>
  <c r="F48" i="100"/>
  <c r="I55" i="94"/>
  <c r="AA40" i="112"/>
  <c r="U48" i="114"/>
  <c r="AG48" i="115"/>
  <c r="O56" i="101"/>
  <c r="AJ48" i="115"/>
  <c r="I50" i="117"/>
  <c r="C48" i="119"/>
  <c r="AL53" i="102"/>
  <c r="AA39" i="112"/>
  <c r="L39" i="113"/>
  <c r="X40" i="106"/>
  <c r="L56" i="124"/>
  <c r="O55" i="94"/>
  <c r="R57" i="101"/>
  <c r="C49" i="100"/>
  <c r="O57" i="101"/>
  <c r="AA49" i="100"/>
  <c r="U39" i="106"/>
  <c r="U40" i="106"/>
  <c r="L61" i="107"/>
  <c r="I43" i="108"/>
  <c r="I42" i="108"/>
  <c r="AA50" i="96"/>
  <c r="AL54" i="102"/>
  <c r="AG62" i="107"/>
  <c r="I39" i="113"/>
  <c r="L49" i="117"/>
  <c r="F48" i="120"/>
  <c r="AD56" i="124"/>
  <c r="I48" i="95"/>
  <c r="F49" i="100"/>
  <c r="AM53" i="102"/>
  <c r="L40" i="113"/>
  <c r="X47" i="114"/>
  <c r="AG47" i="115"/>
  <c r="C61" i="107"/>
  <c r="X56" i="94"/>
  <c r="C43" i="108"/>
  <c r="L62" i="107"/>
  <c r="F61" i="107"/>
  <c r="AJ43" i="108"/>
  <c r="U49" i="95"/>
  <c r="C48" i="93"/>
  <c r="AG61" i="107"/>
  <c r="L53" i="116"/>
  <c r="X56" i="101"/>
  <c r="AA47" i="115"/>
  <c r="X48" i="93"/>
  <c r="AL43" i="108"/>
  <c r="U40" i="112"/>
  <c r="I48" i="93"/>
  <c r="I49" i="100"/>
  <c r="AD39" i="106"/>
  <c r="C53" i="102"/>
  <c r="U43" i="108"/>
  <c r="AD61" i="107"/>
  <c r="F49" i="120"/>
  <c r="I47" i="93"/>
  <c r="O56" i="94"/>
  <c r="AG49" i="95"/>
  <c r="C68" i="107"/>
  <c r="L48" i="100"/>
  <c r="U57" i="101"/>
  <c r="AA39" i="106"/>
  <c r="U48" i="93"/>
  <c r="R47" i="93"/>
  <c r="AL47" i="93"/>
  <c r="R55" i="94"/>
  <c r="D56" i="94"/>
  <c r="AA49" i="95"/>
  <c r="AA48" i="95"/>
  <c r="O48" i="95"/>
  <c r="E51" i="96"/>
  <c r="AD51" i="96"/>
  <c r="AM50" i="96"/>
  <c r="U49" i="100"/>
  <c r="O49" i="100"/>
  <c r="AM49" i="100"/>
  <c r="C56" i="101"/>
  <c r="AD57" i="101"/>
  <c r="X53" i="102"/>
  <c r="F53" i="102"/>
  <c r="E40" i="106"/>
  <c r="AJ40" i="106"/>
  <c r="AD54" i="102"/>
  <c r="E62" i="107"/>
  <c r="E61" i="107"/>
  <c r="AD62" i="107"/>
  <c r="D61" i="107"/>
  <c r="AD39" i="112"/>
  <c r="I39" i="112"/>
  <c r="AD40" i="113"/>
  <c r="D40" i="113"/>
  <c r="D39" i="113"/>
  <c r="D48" i="114"/>
  <c r="C47" i="115"/>
  <c r="F49" i="117"/>
  <c r="L47" i="93"/>
  <c r="L48" i="95"/>
  <c r="AA51" i="96"/>
  <c r="O61" i="107"/>
  <c r="AA62" i="107"/>
  <c r="AD42" i="108"/>
  <c r="X42" i="108"/>
  <c r="U39" i="112"/>
  <c r="X39" i="112"/>
  <c r="C39" i="113"/>
  <c r="AD39" i="113"/>
  <c r="L48" i="93"/>
  <c r="I48" i="100"/>
  <c r="U56" i="101"/>
  <c r="X43" i="108"/>
  <c r="AA48" i="115"/>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AL12" i="96"/>
  <c r="AL20" i="96"/>
  <c r="AL28" i="96"/>
  <c r="AL20" i="106"/>
  <c r="AI9" i="60"/>
  <c r="AI10" i="60"/>
  <c r="AL12" i="60"/>
  <c r="AD47" i="93"/>
  <c r="AL55" i="94"/>
  <c r="E43" i="93"/>
  <c r="C57" i="94"/>
  <c r="AI9" i="106"/>
  <c r="AA42" i="108"/>
  <c r="AM62" i="107"/>
  <c r="AL61" i="107"/>
  <c r="O43" i="108"/>
  <c r="V37" i="108"/>
  <c r="Z37" i="108" s="1"/>
  <c r="AJ9" i="60"/>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R56" i="94"/>
  <c r="I43" i="100"/>
  <c r="E43" i="100"/>
  <c r="C43" i="100"/>
  <c r="R61" i="107"/>
  <c r="AM61" i="107"/>
  <c r="AA43" i="108"/>
  <c r="AM43" i="108"/>
  <c r="AL11" i="108"/>
  <c r="AL30" i="108"/>
  <c r="D42" i="108"/>
  <c r="D43" i="108"/>
  <c r="AL17" i="60"/>
  <c r="AJ9" i="106"/>
  <c r="AL18" i="106"/>
  <c r="AJ43" i="107"/>
  <c r="F43" i="108"/>
  <c r="F42" i="108"/>
  <c r="E43" i="108"/>
  <c r="AL25" i="60"/>
  <c r="E48" i="93"/>
  <c r="E55" i="94"/>
  <c r="AL12" i="95"/>
  <c r="AL20" i="95"/>
  <c r="AL28" i="95"/>
  <c r="AL14" i="106"/>
  <c r="AL22" i="106"/>
  <c r="AL30" i="106"/>
  <c r="AJ62" i="107"/>
  <c r="AJ9" i="108"/>
  <c r="AH10" i="108"/>
  <c r="AK31" i="107"/>
  <c r="AL31" i="107" s="1"/>
  <c r="AM42" i="108"/>
  <c r="AI9" i="112"/>
  <c r="AI10" i="113"/>
  <c r="AJ9" i="114"/>
  <c r="AH9" i="115"/>
  <c r="F47" i="115"/>
  <c r="AI10" i="116"/>
  <c r="I51" i="117"/>
  <c r="AH9" i="119"/>
  <c r="AI9" i="119"/>
  <c r="AH9" i="120"/>
  <c r="X56" i="124"/>
  <c r="X57" i="124"/>
  <c r="U57" i="124"/>
  <c r="AJ9" i="112"/>
  <c r="AL11" i="112"/>
  <c r="AL16" i="112"/>
  <c r="AL20" i="112"/>
  <c r="AI10" i="124"/>
  <c r="AJ10" i="124"/>
  <c r="AH10" i="124"/>
  <c r="AL24" i="114"/>
  <c r="AL12" i="115"/>
  <c r="AL19" i="115"/>
  <c r="AL15" i="109"/>
  <c r="AL30" i="109"/>
  <c r="AJ10" i="112"/>
  <c r="AL25" i="112"/>
  <c r="AL29" i="112"/>
  <c r="AJ39" i="112"/>
  <c r="C48" i="114"/>
  <c r="AL18" i="115"/>
  <c r="I48" i="115"/>
  <c r="D56" i="124"/>
  <c r="AL21" i="112"/>
  <c r="AL26" i="112"/>
  <c r="AL30" i="112"/>
  <c r="AL47" i="115"/>
  <c r="L48" i="115"/>
  <c r="AL14" i="115"/>
  <c r="AL13" i="112"/>
  <c r="AL17" i="112"/>
  <c r="C49" i="117"/>
  <c r="AH9" i="117"/>
  <c r="AI10" i="119"/>
  <c r="AJ10" i="119"/>
  <c r="AK31" i="119"/>
  <c r="AL31" i="119" s="1"/>
  <c r="AL17" i="109"/>
  <c r="AL14" i="112"/>
  <c r="AL18" i="112"/>
  <c r="AL27" i="112"/>
  <c r="AJ9" i="115"/>
  <c r="E51" i="117"/>
  <c r="AL12" i="109"/>
  <c r="AL22" i="109"/>
  <c r="E50" i="120"/>
  <c r="AI10" i="112"/>
  <c r="AL18" i="114"/>
  <c r="AH10" i="113"/>
  <c r="AL14" i="113"/>
  <c r="AL18" i="113"/>
  <c r="AL22" i="113"/>
  <c r="AL26" i="113"/>
  <c r="AL15" i="115"/>
  <c r="AH10" i="116"/>
  <c r="AI9" i="117"/>
  <c r="AL14" i="117"/>
  <c r="AJ9" i="119"/>
  <c r="AL14" i="119"/>
  <c r="F48" i="119"/>
  <c r="E49" i="119"/>
  <c r="AL30" i="124"/>
  <c r="AH9" i="124"/>
  <c r="AL17" i="124"/>
  <c r="AL12" i="124"/>
  <c r="AL28" i="124"/>
  <c r="AJ56" i="124"/>
  <c r="AI9" i="124"/>
  <c r="AL18" i="124"/>
  <c r="E57" i="124"/>
  <c r="AL25" i="124"/>
  <c r="AJ9" i="124"/>
  <c r="E43" i="95" l="1"/>
  <c r="I44" i="116"/>
  <c r="AH42" i="116" s="1"/>
  <c r="R42" i="109"/>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 r="I51" i="101"/>
  <c r="AL43" i="107"/>
  <c r="C56" i="107" s="1"/>
  <c r="C48" i="102"/>
  <c r="E51" i="101"/>
  <c r="I51" i="124"/>
  <c r="AM43" i="107"/>
  <c r="E56" i="107" s="1"/>
  <c r="E51" i="124"/>
  <c r="C51" i="124"/>
  <c r="AK42" i="116" l="1"/>
  <c r="AM40" i="116"/>
  <c r="AM43" i="116" s="1" a="1"/>
  <c r="AM43" i="1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<sst xmlns="http://schemas.openxmlformats.org/spreadsheetml/2006/main" count="3684" uniqueCount="380">
  <si>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</si>
  <si>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</si>
  <si>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</si>
  <si>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</si>
  <si>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</si>
  <si>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</si>
  <si>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</si>
  <si>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</si>
  <si>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</si>
  <si>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</si>
  <si>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</si>
  <si>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</si>
  <si>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</si>
  <si>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</si>
  <si>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</si>
  <si>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</si>
  <si>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</si>
  <si>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</si>
  <si>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</si>
  <si>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</si>
  <si>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</si>
  <si>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</si>
  <si>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</si>
  <si>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</si>
  <si>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</si>
  <si>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</si>
  <si>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</si>
  <si>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</si>
  <si>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</si>
  <si>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</si>
  <si>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</si>
  <si>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</si>
  <si>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</si>
  <si>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</si>
  <si>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</si>
  <si>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</si>
  <si>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</si>
  <si>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</si>
  <si>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</si>
  <si>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</si>
  <si>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</si>
  <si>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</si>
  <si>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</si>
  <si>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</si>
  <si>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</si>
  <si>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</si>
  <si>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</si>
  <si>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</si>
  <si>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</si>
  <si>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</si>
  <si>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</si>
  <si>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</si>
  <si>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</si>
  <si>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</si>
  <si>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</si>
  <si>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</si>
  <si>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</si>
  <si>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</si>
  <si>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</si>
  <si>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</si>
  <si>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</si>
  <si>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</si>
  <si>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</si>
  <si>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</si>
  <si>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</si>
  <si>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</si>
  <si>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</si>
  <si>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</si>
  <si>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</si>
  <si>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</si>
  <si>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</si>
  <si>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</si>
  <si>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</si>
  <si>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</si>
  <si>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</si>
  <si>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</si>
  <si>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</si>
  <si>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</si>
  <si>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</si>
  <si>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</si>
  <si>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</si>
  <si>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</si>
  <si>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</si>
  <si>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</si>
  <si>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</si>
  <si>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</si>
  <si>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</si>
  <si>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</si>
  <si>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</si>
  <si>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</si>
  <si>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</si>
  <si>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</si>
  <si>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</si>
  <si>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</si>
  <si>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</si>
  <si>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</si>
  <si>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</si>
  <si>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</si>
  <si>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</si>
  <si>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</si>
  <si>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</si>
  <si>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</si>
  <si>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</si>
  <si>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</si>
  <si>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</si>
  <si>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</si>
  <si>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</si>
  <si>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</si>
  <si>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</si>
  <si>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</si>
  <si>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</si>
  <si>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</si>
  <si>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</si>
  <si>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</si>
  <si>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</si>
  <si>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</si>
  <si>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</si>
  <si>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</si>
  <si>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</si>
  <si>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</si>
  <si>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</si>
  <si>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</si>
  <si>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</si>
  <si>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</si>
  <si>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</si>
  <si>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</si>
  <si>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</si>
  <si>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</si>
  <si>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</si>
  <si>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</si>
  <si>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</si>
  <si>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</si>
  <si>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</si>
  <si>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</si>
  <si>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</si>
  <si>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</si>
  <si>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</si>
  <si>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</si>
  <si>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</si>
  <si>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</si>
  <si>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</si>
  <si>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</si>
  <si>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</si>
  <si>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</si>
  <si>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</si>
  <si>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</si>
  <si>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</si>
  <si>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</si>
  <si>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</si>
  <si>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</si>
  <si>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</si>
  <si>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</si>
  <si>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</si>
  <si>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</si>
  <si>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居宅介護</t>
  </si>
  <si>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</si>
  <si>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</si>
  <si>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</si>
  <si>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</si>
  <si>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E</t>
    <phoneticPr fontId="4"/>
  </si>
  <si>
    <t>F</t>
    <phoneticPr fontId="4"/>
  </si>
  <si>
    <t>G</t>
    <phoneticPr fontId="4"/>
  </si>
  <si>
    <t>H</t>
    <phoneticPr fontId="4"/>
  </si>
  <si>
    <t>I</t>
    <phoneticPr fontId="4"/>
  </si>
  <si>
    <t>J</t>
    <phoneticPr fontId="4"/>
  </si>
  <si>
    <t>＜人員に関する基準＞</t>
    <rPh sb="1" eb="3">
      <t>ジンイン</t>
    </rPh>
    <rPh sb="4" eb="5">
      <t>カン</t>
    </rPh>
    <rPh sb="7" eb="9">
      <t>キジュン</t>
    </rPh>
    <phoneticPr fontId="8"/>
  </si>
  <si>
    <t>（新規申請の場合は推定数）</t>
    <phoneticPr fontId="4"/>
  </si>
  <si>
    <t>○サービス提供責任者</t>
    <rPh sb="5" eb="7">
      <t>テイキョウ</t>
    </rPh>
    <rPh sb="7" eb="10">
      <t>セキニンシャ</t>
    </rPh>
    <phoneticPr fontId="4"/>
  </si>
  <si>
    <t>合計</t>
    <rPh sb="0" eb="2">
      <t>ゴウケイ</t>
    </rPh>
    <phoneticPr fontId="4"/>
  </si>
  <si>
    <t>区分</t>
    <rPh sb="0" eb="2">
      <t>クブン</t>
    </rPh>
    <phoneticPr fontId="4"/>
  </si>
  <si>
    <t>各区分の値とそれに基づく配置数</t>
    <phoneticPr fontId="3"/>
  </si>
  <si>
    <t>必要な配置数</t>
    <rPh sb="0" eb="2">
      <t>ヒツヨウ</t>
    </rPh>
    <rPh sb="3" eb="6">
      <t>ハイチスウ</t>
    </rPh>
    <phoneticPr fontId="4"/>
  </si>
  <si>
    <t>利用者数（通院等乗降介助以外）</t>
    <rPh sb="0" eb="3">
      <t>リヨウシャ</t>
    </rPh>
    <rPh sb="3" eb="4">
      <t>スウ</t>
    </rPh>
    <phoneticPr fontId="4"/>
  </si>
  <si>
    <t>○</t>
  </si>
  <si>
    <t>常勤換算方法によらない場合</t>
    <phoneticPr fontId="3"/>
  </si>
  <si>
    <t>サービス提供時間が450時間又はその端数を増すごとに1人以上</t>
    <phoneticPr fontId="3"/>
  </si>
  <si>
    <t>h</t>
    <phoneticPr fontId="4"/>
  </si>
  <si>
    <t>利用者数（通院等乗降介助）</t>
    <rPh sb="0" eb="3">
      <t>リヨウシャ</t>
    </rPh>
    <rPh sb="3" eb="4">
      <t>スウ</t>
    </rPh>
    <phoneticPr fontId="4"/>
  </si>
  <si>
    <t>従業者数が10人又はその端数を増すごとに1人以上</t>
    <phoneticPr fontId="3"/>
  </si>
  <si>
    <t>人</t>
    <rPh sb="0" eb="1">
      <t>ニン</t>
    </rPh>
    <phoneticPr fontId="4"/>
  </si>
  <si>
    <t>利用者数が40人又はその端数を増すごとに1人以上</t>
    <phoneticPr fontId="3"/>
  </si>
  <si>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</si>
  <si>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（平均利用者数）</t>
    <phoneticPr fontId="4"/>
  </si>
  <si>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</si>
  <si>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</si>
  <si>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</si>
  <si>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</si>
  <si>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</si>
  <si>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</si>
  <si>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</si>
  <si>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</si>
  <si>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</si>
  <si>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</si>
  <si>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</si>
  <si>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</si>
  <si>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利用者数</t>
    <rPh sb="0" eb="3">
      <t>リヨウシャ</t>
    </rPh>
    <rPh sb="3" eb="4">
      <t>スウ</t>
    </rPh>
    <phoneticPr fontId="4"/>
  </si>
  <si>
    <t>サービス提供時間が1000時間又はその端数を増すごとに1人以上</t>
    <phoneticPr fontId="3"/>
  </si>
  <si>
    <t>（平均利用者数）</t>
    <phoneticPr fontId="3"/>
  </si>
  <si>
    <t>従業者数が20人又はその端数を増すごとに1人以上</t>
    <phoneticPr fontId="3"/>
  </si>
  <si>
    <t>利用者数が10人又はその端数を増すごとに1人以上</t>
    <phoneticPr fontId="3"/>
  </si>
  <si>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</si>
  <si>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同行援護</t>
    <rPh sb="0" eb="2">
      <t>ドウコウ</t>
    </rPh>
    <rPh sb="2" eb="4">
      <t>エンゴ</t>
    </rPh>
    <phoneticPr fontId="3"/>
  </si>
  <si>
    <t>従業者</t>
    <phoneticPr fontId="3"/>
  </si>
  <si>
    <t>（平均利用者数）</t>
  </si>
  <si>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</si>
  <si>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</si>
  <si>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</si>
  <si>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</si>
  <si>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</si>
  <si>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</si>
  <si>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</si>
  <si>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</si>
  <si>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</si>
  <si>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4"/>
  </si>
  <si>
    <t>生活支援員</t>
    <rPh sb="0" eb="5">
      <t>セイカツシエンイン</t>
    </rPh>
    <phoneticPr fontId="3"/>
  </si>
  <si>
    <t>兼務</t>
    <rPh sb="0" eb="2">
      <t>ケンム</t>
    </rPh>
    <phoneticPr fontId="8"/>
  </si>
  <si>
    <t>生活介護</t>
    <rPh sb="0" eb="2">
      <t>セイカツ</t>
    </rPh>
    <rPh sb="2" eb="4">
      <t>カイゴ</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</si>
  <si>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</si>
  <si>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</si>
  <si>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</si>
  <si>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</si>
  <si>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</si>
  <si>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</si>
  <si>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</si>
  <si>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</si>
  <si>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</si>
  <si>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</si>
  <si>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看護職員、理学療法士、作業療法士又は言語聴覚士及び生活支援員</t>
    <rPh sb="0" eb="4">
      <t>カンゴショクイン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</si>
  <si>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</si>
  <si>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</si>
  <si>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</si>
  <si>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重度障害者等包括支援</t>
    <rPh sb="0" eb="10">
      <t>ジュウドショウガイシャトウホウカツシエン</t>
    </rPh>
    <phoneticPr fontId="8"/>
  </si>
  <si>
    <t>機能訓練</t>
    <rPh sb="0" eb="2">
      <t>キノウ</t>
    </rPh>
    <rPh sb="2" eb="4">
      <t>クンレン</t>
    </rPh>
    <phoneticPr fontId="8"/>
  </si>
  <si>
    <t>理学療法士</t>
    <rPh sb="0" eb="5">
      <t>リガクリョウホウシ</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</si>
  <si>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</si>
  <si>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生活訓練</t>
    <rPh sb="0" eb="2">
      <t>セイカツ</t>
    </rPh>
    <rPh sb="2" eb="4">
      <t>クンレン</t>
    </rPh>
    <phoneticPr fontId="8"/>
  </si>
  <si>
    <t>地域移行支援員</t>
    <rPh sb="0" eb="4">
      <t>チイキイコウ</t>
    </rPh>
    <rPh sb="4" eb="7">
      <t>シエンイン</t>
    </rPh>
    <phoneticPr fontId="3"/>
  </si>
  <si>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</si>
  <si>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</si>
  <si>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phoneticPr fontId="1"/>
  </si>
  <si>
    <t>就労選択支援</t>
    <rPh sb="0" eb="2">
      <t>シュウロウ</t>
    </rPh>
    <rPh sb="2" eb="4">
      <t>センタク</t>
    </rPh>
    <rPh sb="4" eb="6">
      <t>シエン</t>
    </rPh>
    <phoneticPr fontId="8"/>
  </si>
  <si>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</si>
  <si>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</si>
  <si>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　　(3)施設外就労の有無</t>
    <rPh sb="5" eb="7">
      <t>シセツ</t>
    </rPh>
    <rPh sb="7" eb="8">
      <t>ガイ</t>
    </rPh>
    <rPh sb="8" eb="10">
      <t>シュウロウ</t>
    </rPh>
    <rPh sb="11" eb="13">
      <t>ウム</t>
    </rPh>
    <phoneticPr fontId="8"/>
  </si>
  <si>
    <t>有</t>
  </si>
  <si>
    <t>就労支援員</t>
    <rPh sb="0" eb="5">
      <t>シュウロウシエンイン</t>
    </rPh>
    <phoneticPr fontId="3"/>
  </si>
  <si>
    <t>職業指導員</t>
    <rPh sb="0" eb="4">
      <t>ショクギョウシドウ</t>
    </rPh>
    <rPh sb="4" eb="5">
      <t>イン</t>
    </rPh>
    <phoneticPr fontId="3"/>
  </si>
  <si>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</si>
  <si>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</si>
  <si>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　(3) 施設外就労について「有」「無」のいずれかを選択してください。</t>
    <rPh sb="5" eb="10">
      <t>シセツガイシュウロウ</t>
    </rPh>
    <rPh sb="15" eb="16">
      <t>ア</t>
    </rPh>
    <rPh sb="18" eb="19">
      <t>ナ</t>
    </rPh>
    <rPh sb="26" eb="28">
      <t>センタク</t>
    </rPh>
    <phoneticPr fontId="1"/>
  </si>
  <si>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</si>
  <si>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</si>
  <si>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</si>
  <si>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</si>
  <si>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</si>
  <si>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</si>
  <si>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就労定着支援員</t>
    <rPh sb="0" eb="4">
      <t>シュウロウテイチャク</t>
    </rPh>
    <rPh sb="4" eb="7">
      <t>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</si>
  <si>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</si>
  <si>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</si>
  <si>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</si>
  <si>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</si>
  <si>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</si>
  <si>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共同生活援助・介護サービス包括型</t>
    <rPh sb="0" eb="2">
      <t>キョウドウ</t>
    </rPh>
    <rPh sb="2" eb="4">
      <t>セイカツ</t>
    </rPh>
    <rPh sb="4" eb="6">
      <t>エンジョ</t>
    </rPh>
    <phoneticPr fontId="8"/>
  </si>
  <si>
    <t>世話人</t>
    <rPh sb="0" eb="3">
      <t>セワニン</t>
    </rPh>
    <phoneticPr fontId="3"/>
  </si>
  <si>
    <t>個人居宅介護
利用者数平均</t>
    <rPh sb="11" eb="13">
      <t>ヘイキン</t>
    </rPh>
    <phoneticPr fontId="3"/>
  </si>
  <si>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</si>
  <si>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</si>
  <si>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</si>
  <si>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生活支援員</t>
  </si>
  <si>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</si>
  <si>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</si>
  <si>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夜間支援従事者</t>
    <rPh sb="0" eb="2">
      <t>ヤカン</t>
    </rPh>
    <rPh sb="2" eb="4">
      <t>シエン</t>
    </rPh>
    <rPh sb="4" eb="7">
      <t>ジュウジシャ</t>
    </rPh>
    <phoneticPr fontId="3"/>
  </si>
  <si>
    <t>障害者支援施設</t>
    <rPh sb="0" eb="3">
      <t>ショウガイシャ</t>
    </rPh>
    <rPh sb="3" eb="5">
      <t>シエン</t>
    </rPh>
    <rPh sb="5" eb="7">
      <t>シセツ</t>
    </rPh>
    <phoneticPr fontId="8"/>
  </si>
  <si>
    <t>E</t>
    <phoneticPr fontId="3"/>
  </si>
  <si>
    <t>＜実施する昼間サービス＞※実施するものに「○」を選択してください。</t>
    <rPh sb="1" eb="3">
      <t>ジッシ</t>
    </rPh>
    <rPh sb="5" eb="7">
      <t>チュウカン</t>
    </rPh>
    <rPh sb="13" eb="15">
      <t>ジッシ</t>
    </rPh>
    <rPh sb="24" eb="26">
      <t>センタク</t>
    </rPh>
    <phoneticPr fontId="8"/>
  </si>
  <si>
    <t>サービス類型</t>
    <rPh sb="4" eb="6">
      <t>ルイケイ</t>
    </rPh>
    <phoneticPr fontId="3"/>
  </si>
  <si>
    <t>生活介護</t>
    <rPh sb="0" eb="4">
      <t>セイカツカイゴ</t>
    </rPh>
    <phoneticPr fontId="3"/>
  </si>
  <si>
    <t>自立訓練（機能訓練）</t>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</si>
  <si>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</si>
  <si>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</si>
  <si>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</si>
  <si>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</si>
  <si>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</si>
  <si>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</si>
  <si>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</si>
  <si>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</si>
  <si>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</si>
  <si>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</si>
  <si>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</si>
  <si>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</si>
  <si>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</si>
  <si>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</si>
  <si>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</si>
  <si>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</si>
  <si>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</si>
  <si>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</si>
  <si>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</si>
  <si>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</si>
  <si>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</si>
  <si>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(2)-2　定員</t>
    <rPh sb="6" eb="8">
      <t>テイイン</t>
    </rPh>
    <phoneticPr fontId="3"/>
  </si>
  <si>
    <t>児童発達支援管理責任者</t>
  </si>
  <si>
    <t>児童指導員</t>
    <rPh sb="0" eb="2">
      <t>ジドウ</t>
    </rPh>
    <rPh sb="2" eb="5">
      <t>シドウイン</t>
    </rPh>
    <phoneticPr fontId="3"/>
  </si>
  <si>
    <t>保育士</t>
    <rPh sb="0" eb="3">
      <t>ホイクシ</t>
    </rPh>
    <phoneticPr fontId="3"/>
  </si>
  <si>
    <t>その他職員</t>
    <rPh sb="2" eb="3">
      <t>タ</t>
    </rPh>
    <rPh sb="3" eb="5">
      <t>ショクイン</t>
    </rPh>
    <phoneticPr fontId="3"/>
  </si>
  <si>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</si>
  <si>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</si>
  <si>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</si>
  <si>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</si>
  <si>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</si>
  <si>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</si>
  <si>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</si>
  <si>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</si>
  <si>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</si>
  <si>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</si>
  <si>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</si>
  <si>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</si>
  <si>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B</t>
    <phoneticPr fontId="3"/>
  </si>
  <si>
    <t>＜主な対象者及び障害児の数＞</t>
    <rPh sb="1" eb="2">
      <t>オモ</t>
    </rPh>
    <rPh sb="3" eb="5">
      <t>タイショウ</t>
    </rPh>
    <rPh sb="5" eb="6">
      <t>シャ</t>
    </rPh>
    <rPh sb="6" eb="7">
      <t>オヨ</t>
    </rPh>
    <rPh sb="8" eb="11">
      <t>ショウガイジ</t>
    </rPh>
    <rPh sb="12" eb="13">
      <t>カズ</t>
    </rPh>
    <phoneticPr fontId="8"/>
  </si>
  <si>
    <t>主な対象者の区分</t>
    <rPh sb="0" eb="1">
      <t>オモ</t>
    </rPh>
    <rPh sb="2" eb="5">
      <t>タイショウシャ</t>
    </rPh>
    <rPh sb="6" eb="8">
      <t>クブン</t>
    </rPh>
    <phoneticPr fontId="3"/>
  </si>
  <si>
    <t>障害児の数</t>
    <rPh sb="0" eb="3">
      <t>ショウガイジ</t>
    </rPh>
    <rPh sb="4" eb="5">
      <t>カズ</t>
    </rPh>
    <phoneticPr fontId="3"/>
  </si>
  <si>
    <t>主として盲ろうあ児を入所させる福祉型障害児入所施設</t>
    <phoneticPr fontId="3"/>
  </si>
  <si>
    <t>児童指導員及び保育士</t>
    <rPh sb="0" eb="2">
      <t>ジドウ</t>
    </rPh>
    <rPh sb="2" eb="5">
      <t>シドウイン</t>
    </rPh>
    <rPh sb="5" eb="6">
      <t>オヨ</t>
    </rPh>
    <rPh sb="7" eb="10">
      <t>ホイクシ</t>
    </rPh>
    <phoneticPr fontId="3"/>
  </si>
  <si>
    <t>医療型障害児入所施設</t>
    <rPh sb="0" eb="2">
      <t>イリョウ</t>
    </rPh>
    <rPh sb="2" eb="3">
      <t>ガタ</t>
    </rPh>
    <rPh sb="3" eb="6">
      <t>ショウガイジ</t>
    </rPh>
    <rPh sb="6" eb="8">
      <t>ニュウショ</t>
    </rPh>
    <rPh sb="8" eb="10">
      <t>シセツ</t>
    </rPh>
    <phoneticPr fontId="1"/>
  </si>
  <si>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</si>
  <si>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</si>
  <si>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主として知的障害のある児童を入所させる福祉型障害児入所施設</t>
  </si>
  <si>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</si>
  <si>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</si>
  <si>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</si>
  <si>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</si>
  <si>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</si>
  <si>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</si>
  <si>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</si>
  <si>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</si>
  <si>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</si>
  <si>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</si>
  <si>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</si>
  <si>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</si>
  <si>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</si>
  <si>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</si>
  <si>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</si>
  <si>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</si>
  <si>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</si>
  <si>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</si>
  <si>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</si>
  <si>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</si>
  <si>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</si>
  <si>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</si>
  <si>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</si>
  <si>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</si>
  <si>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</si>
  <si>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</si>
  <si>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</si>
  <si>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(9)</t>
    <phoneticPr fontId="8"/>
  </si>
  <si>
    <t>(5)職種</t>
    <rPh sb="3" eb="5">
      <t>ショクシュ</t>
    </rPh>
    <phoneticPr fontId="8"/>
  </si>
  <si>
    <t>(6)勤務形態</t>
    <rPh sb="3" eb="5">
      <t>キンム</t>
    </rPh>
    <rPh sb="5" eb="7">
      <t>ケイタイ</t>
    </rPh>
    <phoneticPr fontId="8"/>
  </si>
  <si>
    <t>(7)資格</t>
    <rPh sb="3" eb="5">
      <t>シカク</t>
    </rPh>
    <phoneticPr fontId="8"/>
  </si>
  <si>
    <t>(8)氏名</t>
    <rPh sb="3" eb="5">
      <t>シメイ</t>
    </rPh>
    <phoneticPr fontId="8"/>
  </si>
  <si>
    <t>(10)勤務時間数合計</t>
    <rPh sb="4" eb="6">
      <t>キンム</t>
    </rPh>
    <rPh sb="6" eb="8">
      <t>ジカン</t>
    </rPh>
    <rPh sb="8" eb="9">
      <t>スウ</t>
    </rPh>
    <rPh sb="9" eb="11">
      <t>ゴウケイ</t>
    </rPh>
    <phoneticPr fontId="8"/>
  </si>
  <si>
    <t>(11)週平均の勤務時間数</t>
    <rPh sb="4" eb="7">
      <t>シュウヘイキン</t>
    </rPh>
    <rPh sb="8" eb="10">
      <t>キンム</t>
    </rPh>
    <rPh sb="10" eb="12">
      <t>ジカン</t>
    </rPh>
    <rPh sb="12" eb="13">
      <t>スウ</t>
    </rPh>
    <phoneticPr fontId="8"/>
  </si>
  <si>
    <t>(12)兼務状況
（兼務先／兼務する職務の内容）等</t>
    <phoneticPr fontId="8"/>
  </si>
  <si>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</si>
  <si>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従業者の職種を入力してください。</t>
    <rPh sb="5" eb="8">
      <t>ジュウギョウシャ</t>
    </rPh>
    <rPh sb="9" eb="11">
      <t>ショクシュ</t>
    </rPh>
    <rPh sb="12" eb="14">
      <t>ニュウリョク</t>
    </rPh>
    <phoneticPr fontId="1"/>
  </si>
  <si>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</si>
  <si>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(7) 従業者の保有する資格を入力してください。</t>
    <rPh sb="5" eb="8">
      <t>ジュウギョウシャ</t>
    </rPh>
    <rPh sb="9" eb="11">
      <t>ホユウ</t>
    </rPh>
    <rPh sb="13" eb="15">
      <t>シカク</t>
    </rPh>
    <rPh sb="16" eb="18">
      <t>ニュウリョク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</si>
  <si>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</si>
  <si>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</si>
  <si>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1"/>
  </si>
  <si>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</si>
  <si>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xml:space="preserve"> ・必要項目を満たしていれば、各事業所で使用するシフト表等をもって代替書類として差し支えありません。</t>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</si>
  <si>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1"/>
  </si>
  <si>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</si>
  <si>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</si>
  <si>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夜間支援受入れ実利用者数</t>
    <phoneticPr fontId="3"/>
  </si>
  <si>
    <t>管理者</t>
  </si>
  <si>
    <t>就労選択支援員</t>
  </si>
  <si>
    <t>-</t>
  </si>
  <si>
    <t>サービス管理責任者</t>
  </si>
  <si>
    <t>職業指導員</t>
  </si>
  <si>
    <t>就労定着支援員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</si>
</sst>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36" x14ac:knownFonts="1">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
      <sz val="6"/>
      <name val="游ゴシック"/>
      <family val="3"/>
      <charset val="128"/>
      <scheme val="minor"/>
    </font>
    <font>
      <sz val="10"/>
      <color rgb="FFFF0000"/>
      <name val="BIZ UDPゴシック"/>
      <family val="3"/>
      <charset val="128"/>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20">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0" fontId="31" fillId="0" borderId="0" xfId="7" applyFont="1">
      <alignment vertical="center"/>
    </xf>
    <xf numFmtId="0" fontId="32" fillId="0" borderId="0" xfId="7" applyFont="1">
      <alignment vertical="center"/>
    </xf>
    <xf numFmtId="49" fontId="35" fillId="0" borderId="4" xfId="4" applyNumberFormat="1" applyFont="1" applyBorder="1" applyAlignment="1">
      <alignment vertical="center" wrapText="1"/>
    </xf>
    <xf numFmtId="0" fontId="5" fillId="0" borderId="17" xfId="7" applyFont="1" applyBorder="1" applyAlignment="1">
      <alignment horizontal="center" vertical="center"/>
    </xf>
    <xf numFmtId="0" fontId="5" fillId="0" borderId="0" xfId="3" applyFont="1" applyAlignment="1">
      <alignment horizontal="center" vertical="center"/>
    </xf>
    <xf numFmtId="0" fontId="5" fillId="0" borderId="0" xfId="7" applyFont="1" applyAlignment="1">
      <alignment horizontal="center" vertical="center"/>
    </xf>
    <xf numFmtId="0" fontId="5" fillId="4" borderId="17" xfId="7" applyFont="1" applyFill="1" applyBorder="1" applyAlignment="1">
      <alignment horizontal="right" vertical="center"/>
    </xf>
    <xf numFmtId="0" fontId="2" fillId="8" borderId="0" xfId="7" applyFont="1" applyFill="1" applyAlignment="1">
      <alignment horizontal="right" vertical="center"/>
    </xf>
    <xf numFmtId="0" fontId="2" fillId="8" borderId="0" xfId="0" applyFont="1" applyFill="1">
      <alignment vertical="center"/>
    </xf>
    <xf numFmtId="0" fontId="2" fillId="8" borderId="0" xfId="0" applyFont="1" applyFill="1" applyAlignment="1">
      <alignment horizontal="right" vertical="center"/>
    </xf>
    <xf numFmtId="0" fontId="13" fillId="0" borderId="0" xfId="0" applyFont="1">
      <alignment vertical="center"/>
    </xf>
    <xf numFmtId="0" fontId="2" fillId="6" borderId="17" xfId="0" applyFont="1" applyFill="1" applyBorder="1">
      <alignment vertical="center"/>
    </xf>
    <xf numFmtId="0" fontId="5" fillId="0" borderId="17" xfId="7" applyFont="1" applyBorder="1" applyAlignment="1">
      <alignment horizontal="right" vertical="center"/>
    </xf>
    <xf numFmtId="0" fontId="2" fillId="0" borderId="0" xfId="7" applyFont="1" applyBorder="1" applyAlignment="1">
      <alignment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applyAlignment="1"/>
    <xf numFmtId="0" fontId="6" fillId="0" borderId="26" xfId="5" applyBorder="1" applyAlignment="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applyAlignment="1"/>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applyAlignment="1"/>
    <xf numFmtId="0" fontId="6" fillId="0" borderId="35" xfId="5" applyBorder="1" applyAlignment="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6"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applyAlignment="1"/>
    <xf numFmtId="0" fontId="6" fillId="0" borderId="21" xfId="5" applyBorder="1" applyAlignment="1"/>
    <xf numFmtId="0" fontId="6" fillId="0" borderId="19" xfId="5" applyBorder="1" applyAlignment="1"/>
    <xf numFmtId="0" fontId="6" fillId="0" borderId="37" xfId="5" applyBorder="1" applyAlignment="1"/>
    <xf numFmtId="0" fontId="6" fillId="0" borderId="9" xfId="5" applyBorder="1" applyAlignment="1"/>
    <xf numFmtId="0" fontId="6" fillId="0" borderId="10" xfId="5" applyBorder="1" applyAlignment="1"/>
    <xf numFmtId="0" fontId="6" fillId="0" borderId="24" xfId="5" applyBorder="1" applyAlignment="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6" fillId="0" borderId="19" xfId="5" applyBorder="1" applyAlignment="1">
      <alignment horizontal="center" vertical="center"/>
    </xf>
    <xf numFmtId="0" fontId="6" fillId="0" borderId="20" xfId="5" applyBorder="1" applyAlignment="1"/>
    <xf numFmtId="0" fontId="7" fillId="0" borderId="30"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37"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applyAlignment="1"/>
    <xf numFmtId="0" fontId="6" fillId="0" borderId="52" xfId="5" applyBorder="1" applyAlignment="1"/>
    <xf numFmtId="0" fontId="7" fillId="0" borderId="0" xfId="5" applyFont="1" applyAlignment="1">
      <alignment horizontal="center" vertical="center"/>
    </xf>
    <xf numFmtId="0" fontId="7" fillId="0" borderId="7" xfId="5" applyFont="1" applyBorder="1" applyAlignment="1">
      <alignment horizontal="left" vertical="top"/>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pplyAlignment="1">
      <alignment vertical="center"/>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5" borderId="17" xfId="7" applyFont="1" applyFill="1" applyBorder="1" applyAlignment="1">
      <alignment vertical="center"/>
    </xf>
    <xf numFmtId="0" fontId="5" fillId="0" borderId="17" xfId="7" applyFont="1" applyBorder="1" applyAlignment="1">
      <alignment vertical="center"/>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19" fillId="6" borderId="17" xfId="0" applyFont="1" applyFill="1" applyBorder="1" applyAlignment="1">
      <alignment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0" xfId="3" applyFont="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0" xfId="3" applyFont="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16" xfId="3" applyFont="1" applyBorder="1" applyAlignment="1">
      <alignment horizontal="center" vertical="center" wrapText="1"/>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0" xfId="7" applyFont="1" applyAlignment="1">
      <alignment horizontal="center" vertical="center"/>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5" fillId="0" borderId="17" xfId="7" applyFont="1" applyBorder="1" applyAlignment="1">
      <alignment horizontal="left" vertical="center"/>
    </xf>
    <xf numFmtId="0" fontId="5" fillId="4" borderId="17" xfId="7" applyFont="1" applyFill="1" applyBorder="1" applyAlignment="1">
      <alignment horizontal="right" vertical="center"/>
    </xf>
    <xf numFmtId="179" fontId="5" fillId="0" borderId="17" xfId="7" applyNumberFormat="1" applyFont="1" applyBorder="1" applyAlignment="1">
      <alignment horizontal="center" vertical="center"/>
    </xf>
    <xf numFmtId="176" fontId="5" fillId="0" borderId="40" xfId="7" applyNumberFormat="1" applyFont="1" applyBorder="1" applyAlignment="1">
      <alignment vertical="center"/>
    </xf>
    <xf numFmtId="176" fontId="5" fillId="0" borderId="28" xfId="7" applyNumberFormat="1" applyFont="1" applyBorder="1" applyAlignment="1">
      <alignment vertical="center"/>
    </xf>
    <xf numFmtId="176" fontId="5" fillId="0" borderId="22" xfId="7" applyNumberFormat="1" applyFont="1" applyBorder="1" applyAlignment="1">
      <alignment vertical="center"/>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0" fontId="5" fillId="0" borderId="17" xfId="7" applyFont="1" applyBorder="1" applyAlignment="1">
      <alignment horizontal="left" vertical="center" wrapText="1"/>
    </xf>
    <xf numFmtId="0" fontId="5" fillId="0" borderId="22" xfId="7" applyFont="1" applyBorder="1" applyAlignment="1">
      <alignment horizontal="center"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2" fillId="3" borderId="25" xfId="7" applyFont="1" applyFill="1" applyBorder="1" applyAlignment="1">
      <alignment horizontal="center" vertical="center" wrapText="1"/>
    </xf>
    <xf numFmtId="0" fontId="2" fillId="3" borderId="23" xfId="7" applyFont="1" applyFill="1" applyBorder="1" applyAlignment="1">
      <alignment horizontal="center" vertical="center" wrapText="1"/>
    </xf>
    <xf numFmtId="0" fontId="2" fillId="3" borderId="16" xfId="7" applyFont="1" applyFill="1" applyBorder="1" applyAlignment="1">
      <alignment horizontal="center" vertical="center" wrapText="1"/>
    </xf>
    <xf numFmtId="0" fontId="19" fillId="6" borderId="25" xfId="0" applyFont="1" applyFill="1" applyBorder="1" applyAlignment="1">
      <alignment vertical="center"/>
    </xf>
    <xf numFmtId="0" fontId="19" fillId="6" borderId="23" xfId="0" applyFont="1" applyFill="1" applyBorder="1" applyAlignment="1">
      <alignment vertical="center"/>
    </xf>
    <xf numFmtId="0" fontId="19" fillId="6" borderId="16" xfId="0" applyFont="1" applyFill="1" applyBorder="1" applyAlignment="1">
      <alignment vertical="center"/>
    </xf>
    <xf numFmtId="0" fontId="5" fillId="8" borderId="16" xfId="7" applyFont="1" applyFill="1" applyBorder="1" applyAlignment="1">
      <alignment horizontal="center" vertical="center" wrapText="1"/>
    </xf>
    <xf numFmtId="0" fontId="5" fillId="0" borderId="0" xfId="7" applyFont="1" applyAlignment="1">
      <alignment horizontal="righ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5" fillId="0" borderId="3" xfId="7" applyFont="1" applyBorder="1" applyAlignment="1">
      <alignment horizontal="left"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176" fontId="26" fillId="0" borderId="17" xfId="0" applyNumberFormat="1" applyFont="1" applyBorder="1" applyAlignment="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5" fillId="0" borderId="25" xfId="7" applyFont="1" applyBorder="1" applyAlignment="1">
      <alignment vertical="center"/>
    </xf>
    <xf numFmtId="0" fontId="5" fillId="0" borderId="23" xfId="7" applyFont="1" applyBorder="1" applyAlignment="1">
      <alignment vertical="center"/>
    </xf>
    <xf numFmtId="0" fontId="5" fillId="0" borderId="16" xfId="7" applyFont="1" applyBorder="1" applyAlignment="1">
      <alignment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2" fillId="5" borderId="21" xfId="7" applyFont="1" applyFill="1" applyBorder="1" applyAlignment="1">
      <alignment vertical="center"/>
    </xf>
    <xf numFmtId="0" fontId="2" fillId="5" borderId="40" xfId="7" applyFont="1" applyFill="1" applyBorder="1" applyAlignment="1">
      <alignment vertical="center"/>
    </xf>
    <xf numFmtId="0" fontId="2" fillId="0" borderId="24" xfId="7" applyFont="1" applyBorder="1" applyAlignment="1">
      <alignment vertical="center"/>
    </xf>
    <xf numFmtId="0" fontId="2" fillId="0" borderId="9" xfId="7" applyFont="1" applyBorder="1" applyAlignment="1">
      <alignment vertical="center"/>
    </xf>
    <xf numFmtId="0" fontId="2" fillId="0" borderId="21" xfId="7" applyFont="1" applyBorder="1" applyAlignment="1">
      <alignment vertical="center"/>
    </xf>
    <xf numFmtId="0" fontId="2" fillId="0" borderId="3" xfId="7" applyFont="1" applyBorder="1" applyAlignment="1">
      <alignment vertical="center"/>
    </xf>
    <xf numFmtId="0" fontId="2" fillId="0" borderId="25" xfId="7" applyFont="1" applyBorder="1" applyAlignment="1">
      <alignmen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176" fontId="26" fillId="0" borderId="17" xfId="0" quotePrefix="1" applyNumberFormat="1" applyFont="1" applyBorder="1" applyAlignment="1">
      <alignment vertical="center"/>
    </xf>
    <xf numFmtId="0" fontId="27" fillId="0" borderId="17" xfId="0" applyFont="1" applyBorder="1" applyAlignment="1">
      <alignment horizontal="right" vertical="center"/>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16" xfId="7" applyFont="1" applyFill="1" applyBorder="1" applyAlignment="1">
      <alignment horizontal="center" vertical="center"/>
    </xf>
    <xf numFmtId="0" fontId="5" fillId="3" borderId="23" xfId="7" applyFont="1" applyFill="1" applyBorder="1" applyAlignment="1">
      <alignment horizontal="center" vertical="center"/>
    </xf>
    <xf numFmtId="0" fontId="5" fillId="0" borderId="23" xfId="7"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6" fontId="5" fillId="0" borderId="17" xfId="7" applyNumberFormat="1" applyFont="1" applyBorder="1" applyAlignment="1">
      <alignment vertical="center"/>
    </xf>
    <xf numFmtId="0" fontId="5" fillId="6" borderId="17" xfId="7" applyFont="1" applyFill="1" applyBorder="1" applyAlignment="1">
      <alignment horizontal="righ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179" fontId="5" fillId="0" borderId="17" xfId="7" applyNumberFormat="1" applyFont="1" applyBorder="1" applyAlignment="1">
      <alignment horizontal="center" vertical="center" wrapText="1"/>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x14ac:dyDescent="0.55000000000000004"/>
  <cols>
    <col min="1" max="20" width="3.83203125" style="2" customWidth="1"/>
    <col min="21" max="255" width="4.25" style="2" customWidth="1"/>
    <col min="256" max="16384" width="8.25" style="2"/>
  </cols>
  <sheetData>
    <row r="1" spans="1:20" ht="12.75" customHeight="1" x14ac:dyDescent="0.55000000000000004">
      <c r="A1" s="1" t="s">
        <v>0</v>
      </c>
    </row>
    <row r="2" spans="1:20" ht="12.75" customHeight="1" x14ac:dyDescent="0.55000000000000004">
      <c r="L2" s="31" t="s">
        <v>1</v>
      </c>
    </row>
    <row r="3" spans="1:20" ht="12.75" customHeight="1" thickBot="1" x14ac:dyDescent="0.6">
      <c r="A3" s="262"/>
      <c r="B3" s="3"/>
      <c r="C3" s="3"/>
      <c r="D3" s="3"/>
      <c r="E3" s="3"/>
      <c r="F3" s="3"/>
      <c r="G3" s="3"/>
      <c r="H3" s="3"/>
      <c r="I3" s="204"/>
    </row>
    <row r="4" spans="1:20" ht="12.75" customHeight="1" thickBot="1" x14ac:dyDescent="0.6">
      <c r="A4" s="262"/>
      <c r="B4" s="3"/>
      <c r="C4" s="3"/>
      <c r="D4" s="3"/>
      <c r="E4" s="3"/>
      <c r="F4" s="3"/>
      <c r="G4" s="3"/>
      <c r="H4" s="3"/>
      <c r="I4" s="204"/>
      <c r="N4" s="263" t="s">
        <v>2</v>
      </c>
      <c r="O4" s="264"/>
      <c r="P4" s="265"/>
      <c r="Q4" s="265"/>
      <c r="R4" s="265"/>
      <c r="S4" s="265"/>
      <c r="T4" s="266"/>
    </row>
    <row r="5" spans="1:20" ht="12.75" customHeight="1" thickBot="1" x14ac:dyDescent="0.25">
      <c r="B5" s="32"/>
      <c r="C5" s="33"/>
      <c r="D5" s="33"/>
      <c r="E5" s="33"/>
      <c r="F5" s="33"/>
      <c r="G5" s="33"/>
      <c r="H5" s="33"/>
    </row>
    <row r="6" spans="1:20" ht="12.75" customHeight="1" x14ac:dyDescent="0.2">
      <c r="A6" s="4"/>
      <c r="B6" s="267" t="s">
        <v>3</v>
      </c>
      <c r="C6" s="268"/>
      <c r="D6" s="269"/>
      <c r="E6" s="270"/>
      <c r="F6" s="270"/>
      <c r="G6" s="270"/>
      <c r="H6" s="270"/>
      <c r="I6" s="270"/>
      <c r="J6" s="270"/>
      <c r="K6" s="270"/>
      <c r="L6" s="270"/>
      <c r="M6" s="270"/>
      <c r="N6" s="270"/>
      <c r="O6" s="270"/>
      <c r="P6" s="270"/>
      <c r="Q6" s="270"/>
      <c r="R6" s="271"/>
      <c r="S6" s="271"/>
      <c r="T6" s="272"/>
    </row>
    <row r="7" spans="1:20" ht="12.75" customHeight="1" x14ac:dyDescent="0.2">
      <c r="A7" s="5" t="s">
        <v>4</v>
      </c>
      <c r="B7" s="174" t="s">
        <v>5</v>
      </c>
      <c r="C7" s="199"/>
      <c r="D7" s="249"/>
      <c r="E7" s="178"/>
      <c r="F7" s="178"/>
      <c r="G7" s="178"/>
      <c r="H7" s="178"/>
      <c r="I7" s="178"/>
      <c r="J7" s="178"/>
      <c r="K7" s="178"/>
      <c r="L7" s="178"/>
      <c r="M7" s="178"/>
      <c r="N7" s="178"/>
      <c r="O7" s="178"/>
      <c r="P7" s="178"/>
      <c r="Q7" s="178"/>
      <c r="R7" s="179"/>
      <c r="S7" s="179"/>
      <c r="T7" s="250"/>
    </row>
    <row r="8" spans="1:20" ht="12.75" customHeight="1" x14ac:dyDescent="0.55000000000000004">
      <c r="A8" s="5"/>
      <c r="B8" s="238" t="s">
        <v>6</v>
      </c>
      <c r="C8" s="237"/>
      <c r="D8" s="6" t="s">
        <v>7</v>
      </c>
      <c r="E8" s="7"/>
      <c r="F8" s="7"/>
      <c r="G8" s="7"/>
      <c r="H8" s="7"/>
      <c r="I8" s="7"/>
      <c r="J8" s="7"/>
      <c r="K8" s="7"/>
      <c r="L8" s="7"/>
      <c r="M8" s="7"/>
      <c r="N8" s="7"/>
      <c r="O8" s="7"/>
      <c r="P8" s="7"/>
      <c r="Q8" s="7"/>
      <c r="R8" s="7"/>
      <c r="S8" s="7"/>
      <c r="T8" s="8"/>
    </row>
    <row r="9" spans="1:20" ht="12.75" customHeight="1" x14ac:dyDescent="0.55000000000000004">
      <c r="A9" s="5" t="s">
        <v>8</v>
      </c>
      <c r="B9" s="273"/>
      <c r="C9" s="255"/>
      <c r="D9" s="9"/>
      <c r="E9" s="10"/>
      <c r="F9" s="11" t="s">
        <v>9</v>
      </c>
      <c r="G9" s="12"/>
      <c r="H9" s="12"/>
      <c r="I9" s="274" t="s">
        <v>10</v>
      </c>
      <c r="J9" s="274"/>
      <c r="K9" s="10"/>
      <c r="L9" s="10"/>
      <c r="M9" s="10"/>
      <c r="N9" s="10"/>
      <c r="O9" s="10"/>
      <c r="P9" s="10"/>
      <c r="Q9" s="10"/>
      <c r="R9" s="10"/>
      <c r="S9" s="10"/>
      <c r="T9" s="13"/>
    </row>
    <row r="10" spans="1:20" ht="12.75" customHeight="1" x14ac:dyDescent="0.55000000000000004">
      <c r="A10" s="14"/>
      <c r="B10" s="169"/>
      <c r="C10" s="170"/>
      <c r="D10" s="15"/>
      <c r="E10" s="16"/>
      <c r="F10" s="16"/>
      <c r="G10" s="16"/>
      <c r="H10" s="16"/>
      <c r="I10" s="16"/>
      <c r="J10" s="16"/>
      <c r="K10" s="16"/>
      <c r="L10" s="16"/>
      <c r="M10" s="16"/>
      <c r="N10" s="16"/>
      <c r="O10" s="16"/>
      <c r="P10" s="16"/>
      <c r="Q10" s="16"/>
      <c r="R10" s="16"/>
      <c r="S10" s="16"/>
      <c r="T10" s="17"/>
    </row>
    <row r="11" spans="1:20" ht="12.75" customHeight="1" x14ac:dyDescent="0.2">
      <c r="A11" s="18"/>
      <c r="B11" s="174" t="s">
        <v>11</v>
      </c>
      <c r="C11" s="199"/>
      <c r="D11" s="199" t="s">
        <v>12</v>
      </c>
      <c r="E11" s="199"/>
      <c r="F11" s="246"/>
      <c r="G11" s="246"/>
      <c r="H11" s="246"/>
      <c r="I11" s="246"/>
      <c r="J11" s="247"/>
      <c r="K11" s="248" t="s">
        <v>13</v>
      </c>
      <c r="L11" s="248"/>
      <c r="M11" s="249"/>
      <c r="N11" s="178"/>
      <c r="O11" s="178"/>
      <c r="P11" s="178"/>
      <c r="Q11" s="178"/>
      <c r="R11" s="179"/>
      <c r="S11" s="179"/>
      <c r="T11" s="250"/>
    </row>
    <row r="12" spans="1:20" ht="12.75" customHeight="1" x14ac:dyDescent="0.2">
      <c r="A12" s="251" t="s">
        <v>14</v>
      </c>
      <c r="B12" s="216"/>
      <c r="C12" s="216"/>
      <c r="D12" s="216"/>
      <c r="E12" s="216"/>
      <c r="F12" s="216"/>
      <c r="G12" s="216"/>
      <c r="H12" s="216"/>
      <c r="I12" s="252"/>
      <c r="J12" s="165" t="s">
        <v>15</v>
      </c>
      <c r="K12" s="166"/>
      <c r="L12" s="166"/>
      <c r="M12" s="166"/>
      <c r="N12" s="166"/>
      <c r="O12" s="166"/>
      <c r="P12" s="166"/>
      <c r="Q12" s="166"/>
      <c r="R12" s="172"/>
      <c r="S12" s="172"/>
      <c r="T12" s="173"/>
    </row>
    <row r="13" spans="1:20" ht="13" x14ac:dyDescent="0.2">
      <c r="A13" s="253" t="s">
        <v>16</v>
      </c>
      <c r="B13" s="254"/>
      <c r="C13" s="199" t="s">
        <v>3</v>
      </c>
      <c r="D13" s="165"/>
      <c r="E13" s="19"/>
      <c r="F13" s="20"/>
      <c r="G13" s="20"/>
      <c r="H13" s="20"/>
      <c r="I13" s="21"/>
      <c r="J13" s="177" t="s">
        <v>17</v>
      </c>
      <c r="K13" s="255"/>
      <c r="L13" s="256" t="s">
        <v>18</v>
      </c>
      <c r="M13" s="257"/>
      <c r="N13" s="257"/>
      <c r="O13" s="257"/>
      <c r="P13" s="257"/>
      <c r="Q13" s="257"/>
      <c r="R13" s="179"/>
      <c r="S13" s="179"/>
      <c r="T13" s="250"/>
    </row>
    <row r="14" spans="1:20" ht="20.25" customHeight="1" x14ac:dyDescent="0.2">
      <c r="A14" s="258" t="s">
        <v>19</v>
      </c>
      <c r="B14" s="259"/>
      <c r="C14" s="199" t="s">
        <v>20</v>
      </c>
      <c r="D14" s="165"/>
      <c r="E14" s="168"/>
      <c r="F14" s="260"/>
      <c r="G14" s="260"/>
      <c r="H14" s="260"/>
      <c r="I14" s="261"/>
      <c r="J14" s="168"/>
      <c r="K14" s="169"/>
      <c r="L14" s="22"/>
      <c r="M14" s="23"/>
      <c r="N14" s="23"/>
      <c r="O14" s="23"/>
      <c r="P14" s="23"/>
      <c r="Q14" s="23"/>
      <c r="R14" s="23"/>
      <c r="S14" s="23"/>
      <c r="T14" s="24"/>
    </row>
    <row r="15" spans="1:20" ht="12.75" customHeight="1" x14ac:dyDescent="0.55000000000000004">
      <c r="A15" s="242" t="s">
        <v>21</v>
      </c>
      <c r="B15" s="238"/>
      <c r="C15" s="238"/>
      <c r="D15" s="238"/>
      <c r="E15" s="237"/>
      <c r="F15" s="199" t="s">
        <v>22</v>
      </c>
      <c r="G15" s="199"/>
      <c r="H15" s="199"/>
      <c r="I15" s="215" t="s">
        <v>23</v>
      </c>
      <c r="J15" s="216"/>
      <c r="K15" s="217"/>
      <c r="L15" s="199" t="s">
        <v>24</v>
      </c>
      <c r="M15" s="199"/>
      <c r="N15" s="199"/>
      <c r="O15" s="199" t="s">
        <v>25</v>
      </c>
      <c r="P15" s="199"/>
      <c r="Q15" s="165"/>
      <c r="R15" s="244" t="s">
        <v>26</v>
      </c>
      <c r="S15" s="244"/>
      <c r="T15" s="245"/>
    </row>
    <row r="16" spans="1:20" ht="12.75" customHeight="1" x14ac:dyDescent="0.55000000000000004">
      <c r="A16" s="243"/>
      <c r="B16" s="169"/>
      <c r="C16" s="169"/>
      <c r="D16" s="169"/>
      <c r="E16" s="170"/>
      <c r="F16" s="25" t="s">
        <v>27</v>
      </c>
      <c r="G16" s="165" t="s">
        <v>28</v>
      </c>
      <c r="H16" s="174"/>
      <c r="I16" s="26" t="s">
        <v>27</v>
      </c>
      <c r="J16" s="165" t="s">
        <v>28</v>
      </c>
      <c r="K16" s="174"/>
      <c r="L16" s="26" t="s">
        <v>27</v>
      </c>
      <c r="M16" s="165" t="s">
        <v>28</v>
      </c>
      <c r="N16" s="174"/>
      <c r="O16" s="26" t="s">
        <v>27</v>
      </c>
      <c r="P16" s="165" t="s">
        <v>28</v>
      </c>
      <c r="Q16" s="166"/>
      <c r="R16" s="26" t="s">
        <v>27</v>
      </c>
      <c r="S16" s="165" t="s">
        <v>28</v>
      </c>
      <c r="T16" s="239"/>
    </row>
    <row r="17" spans="1:20" ht="12.75" customHeight="1" x14ac:dyDescent="0.55000000000000004">
      <c r="A17" s="27"/>
      <c r="B17" s="236" t="s">
        <v>29</v>
      </c>
      <c r="C17" s="237"/>
      <c r="D17" s="215" t="s">
        <v>30</v>
      </c>
      <c r="E17" s="217"/>
      <c r="F17" s="26"/>
      <c r="G17" s="165"/>
      <c r="H17" s="174"/>
      <c r="I17" s="26"/>
      <c r="J17" s="165"/>
      <c r="K17" s="174"/>
      <c r="L17" s="26"/>
      <c r="M17" s="165"/>
      <c r="N17" s="174"/>
      <c r="O17" s="26"/>
      <c r="P17" s="165"/>
      <c r="Q17" s="166"/>
      <c r="R17" s="26"/>
      <c r="S17" s="165"/>
      <c r="T17" s="239"/>
    </row>
    <row r="18" spans="1:20" ht="12.75" customHeight="1" x14ac:dyDescent="0.55000000000000004">
      <c r="A18" s="27"/>
      <c r="B18" s="168"/>
      <c r="C18" s="170"/>
      <c r="D18" s="215" t="s">
        <v>31</v>
      </c>
      <c r="E18" s="217"/>
      <c r="F18" s="26"/>
      <c r="G18" s="165"/>
      <c r="H18" s="174"/>
      <c r="I18" s="26"/>
      <c r="J18" s="165"/>
      <c r="K18" s="174"/>
      <c r="L18" s="26"/>
      <c r="M18" s="165"/>
      <c r="N18" s="174"/>
      <c r="O18" s="26"/>
      <c r="P18" s="165"/>
      <c r="Q18" s="166"/>
      <c r="R18" s="26"/>
      <c r="S18" s="165"/>
      <c r="T18" s="239"/>
    </row>
    <row r="19" spans="1:20" ht="12.75" customHeight="1" x14ac:dyDescent="0.55000000000000004">
      <c r="A19" s="27"/>
      <c r="B19" s="215" t="s">
        <v>32</v>
      </c>
      <c r="C19" s="216"/>
      <c r="D19" s="216"/>
      <c r="E19" s="217"/>
      <c r="F19" s="165"/>
      <c r="G19" s="166"/>
      <c r="H19" s="174"/>
      <c r="I19" s="165"/>
      <c r="J19" s="166"/>
      <c r="K19" s="174"/>
      <c r="L19" s="165"/>
      <c r="M19" s="166"/>
      <c r="N19" s="174"/>
      <c r="O19" s="165"/>
      <c r="P19" s="166"/>
      <c r="Q19" s="166"/>
      <c r="R19" s="165"/>
      <c r="S19" s="166"/>
      <c r="T19" s="239"/>
    </row>
    <row r="20" spans="1:20" ht="12.75" customHeight="1" x14ac:dyDescent="0.55000000000000004">
      <c r="A20" s="27"/>
      <c r="B20" s="215" t="s">
        <v>33</v>
      </c>
      <c r="C20" s="216"/>
      <c r="D20" s="216"/>
      <c r="E20" s="217"/>
      <c r="F20" s="158"/>
      <c r="G20" s="159"/>
      <c r="H20" s="240"/>
      <c r="I20" s="158"/>
      <c r="J20" s="159"/>
      <c r="K20" s="240"/>
      <c r="L20" s="158"/>
      <c r="M20" s="159"/>
      <c r="N20" s="240"/>
      <c r="O20" s="158"/>
      <c r="P20" s="159"/>
      <c r="Q20" s="159"/>
      <c r="R20" s="158"/>
      <c r="S20" s="159"/>
      <c r="T20" s="241"/>
    </row>
    <row r="21" spans="1:20" ht="12.75" customHeight="1" x14ac:dyDescent="0.55000000000000004">
      <c r="A21" s="27"/>
      <c r="B21" s="238"/>
      <c r="C21" s="238"/>
      <c r="D21" s="238"/>
      <c r="E21" s="237"/>
      <c r="F21" s="199" t="s">
        <v>34</v>
      </c>
      <c r="G21" s="199"/>
      <c r="H21" s="199"/>
      <c r="I21" s="165" t="s">
        <v>35</v>
      </c>
      <c r="J21" s="166"/>
      <c r="K21" s="174"/>
      <c r="L21" s="215" t="s">
        <v>36</v>
      </c>
      <c r="M21" s="216"/>
      <c r="N21" s="217"/>
      <c r="O21" s="165" t="s">
        <v>37</v>
      </c>
      <c r="P21" s="166"/>
      <c r="Q21" s="166"/>
      <c r="R21" s="34"/>
      <c r="T21" s="35"/>
    </row>
    <row r="22" spans="1:20" ht="12.75" customHeight="1" x14ac:dyDescent="0.55000000000000004">
      <c r="A22" s="27"/>
      <c r="B22" s="169"/>
      <c r="C22" s="169"/>
      <c r="D22" s="169"/>
      <c r="E22" s="170"/>
      <c r="F22" s="25" t="s">
        <v>27</v>
      </c>
      <c r="G22" s="165" t="s">
        <v>28</v>
      </c>
      <c r="H22" s="174"/>
      <c r="I22" s="26" t="s">
        <v>27</v>
      </c>
      <c r="J22" s="165" t="s">
        <v>28</v>
      </c>
      <c r="K22" s="174"/>
      <c r="L22" s="26" t="s">
        <v>27</v>
      </c>
      <c r="M22" s="165" t="s">
        <v>28</v>
      </c>
      <c r="N22" s="174"/>
      <c r="O22" s="26" t="s">
        <v>27</v>
      </c>
      <c r="P22" s="165" t="s">
        <v>28</v>
      </c>
      <c r="Q22" s="166"/>
      <c r="R22" s="34"/>
      <c r="T22" s="35"/>
    </row>
    <row r="23" spans="1:20" ht="12.75" customHeight="1" x14ac:dyDescent="0.55000000000000004">
      <c r="A23" s="27"/>
      <c r="B23" s="236" t="s">
        <v>29</v>
      </c>
      <c r="C23" s="237"/>
      <c r="D23" s="215" t="s">
        <v>30</v>
      </c>
      <c r="E23" s="217"/>
      <c r="F23" s="26"/>
      <c r="G23" s="165"/>
      <c r="H23" s="174"/>
      <c r="I23" s="26"/>
      <c r="J23" s="165"/>
      <c r="K23" s="174"/>
      <c r="L23" s="26"/>
      <c r="M23" s="165"/>
      <c r="N23" s="174"/>
      <c r="O23" s="26"/>
      <c r="P23" s="165"/>
      <c r="Q23" s="166"/>
      <c r="R23" s="34"/>
      <c r="T23" s="35"/>
    </row>
    <row r="24" spans="1:20" ht="12.75" customHeight="1" x14ac:dyDescent="0.55000000000000004">
      <c r="A24" s="27"/>
      <c r="B24" s="168"/>
      <c r="C24" s="170"/>
      <c r="D24" s="215" t="s">
        <v>31</v>
      </c>
      <c r="E24" s="217"/>
      <c r="F24" s="26"/>
      <c r="G24" s="165"/>
      <c r="H24" s="174"/>
      <c r="I24" s="26"/>
      <c r="J24" s="165"/>
      <c r="K24" s="174"/>
      <c r="L24" s="26"/>
      <c r="M24" s="165"/>
      <c r="N24" s="174"/>
      <c r="O24" s="26"/>
      <c r="P24" s="165"/>
      <c r="Q24" s="166"/>
      <c r="R24" s="34"/>
      <c r="T24" s="35"/>
    </row>
    <row r="25" spans="1:20" ht="12.75" customHeight="1" x14ac:dyDescent="0.55000000000000004">
      <c r="A25" s="27"/>
      <c r="B25" s="215" t="s">
        <v>32</v>
      </c>
      <c r="C25" s="216"/>
      <c r="D25" s="216"/>
      <c r="E25" s="217"/>
      <c r="F25" s="165"/>
      <c r="G25" s="166"/>
      <c r="H25" s="174"/>
      <c r="I25" s="165"/>
      <c r="J25" s="166"/>
      <c r="K25" s="174"/>
      <c r="L25" s="165"/>
      <c r="M25" s="166"/>
      <c r="N25" s="174"/>
      <c r="O25" s="199"/>
      <c r="P25" s="199"/>
      <c r="Q25" s="165"/>
      <c r="R25" s="34"/>
      <c r="T25" s="35"/>
    </row>
    <row r="26" spans="1:20" ht="12.75" customHeight="1" x14ac:dyDescent="0.55000000000000004">
      <c r="A26" s="27"/>
      <c r="B26" s="215" t="s">
        <v>33</v>
      </c>
      <c r="C26" s="216"/>
      <c r="D26" s="216"/>
      <c r="E26" s="217"/>
      <c r="F26" s="218"/>
      <c r="G26" s="219"/>
      <c r="H26" s="220"/>
      <c r="I26" s="218"/>
      <c r="J26" s="219"/>
      <c r="K26" s="220"/>
      <c r="L26" s="218"/>
      <c r="M26" s="219"/>
      <c r="N26" s="220"/>
      <c r="O26" s="221"/>
      <c r="P26" s="221"/>
      <c r="Q26" s="218"/>
      <c r="R26" s="34"/>
      <c r="T26" s="35"/>
    </row>
    <row r="27" spans="1:20" s="37" customFormat="1" ht="13.5" customHeight="1" x14ac:dyDescent="0.55000000000000004">
      <c r="A27" s="36"/>
      <c r="B27" s="222" t="s">
        <v>38</v>
      </c>
      <c r="C27" s="223"/>
      <c r="D27" s="223"/>
      <c r="E27" s="224"/>
      <c r="F27" s="230" t="s">
        <v>39</v>
      </c>
      <c r="G27" s="171"/>
      <c r="H27" s="171"/>
      <c r="I27" s="171"/>
      <c r="J27" s="171"/>
      <c r="K27" s="171"/>
      <c r="L27" s="171"/>
      <c r="M27" s="171"/>
      <c r="N27" s="171"/>
      <c r="O27" s="171"/>
      <c r="P27" s="171"/>
      <c r="Q27" s="171"/>
      <c r="R27" s="171"/>
      <c r="S27" s="171"/>
      <c r="T27" s="231"/>
    </row>
    <row r="28" spans="1:20" s="37" customFormat="1" ht="13.5" customHeight="1" x14ac:dyDescent="0.55000000000000004">
      <c r="A28" s="36"/>
      <c r="B28" s="225"/>
      <c r="C28" s="179"/>
      <c r="D28" s="179"/>
      <c r="E28" s="226"/>
      <c r="F28" s="38" t="s">
        <v>40</v>
      </c>
      <c r="G28" s="39"/>
      <c r="H28" s="39"/>
      <c r="I28" s="232" t="s">
        <v>41</v>
      </c>
      <c r="J28" s="232"/>
      <c r="K28" s="232"/>
      <c r="L28" s="232"/>
      <c r="M28" s="232" t="s">
        <v>42</v>
      </c>
      <c r="N28" s="232"/>
      <c r="O28" s="232"/>
      <c r="P28" s="232"/>
      <c r="Q28" s="232" t="s">
        <v>43</v>
      </c>
      <c r="R28" s="232"/>
      <c r="S28" s="232"/>
      <c r="T28" s="233"/>
    </row>
    <row r="29" spans="1:20" s="37" customFormat="1" ht="13.5" customHeight="1" x14ac:dyDescent="0.2">
      <c r="A29" s="36"/>
      <c r="B29" s="225"/>
      <c r="C29" s="179"/>
      <c r="D29" s="179"/>
      <c r="E29" s="226"/>
      <c r="F29" s="38" t="s">
        <v>44</v>
      </c>
      <c r="G29" s="39"/>
      <c r="H29" s="39"/>
      <c r="I29" s="230"/>
      <c r="J29" s="234"/>
      <c r="K29" s="234"/>
      <c r="L29" s="235"/>
      <c r="M29" s="230"/>
      <c r="N29" s="234"/>
      <c r="O29" s="234"/>
      <c r="P29" s="235"/>
      <c r="Q29" s="230"/>
      <c r="R29" s="172"/>
      <c r="S29" s="172"/>
      <c r="T29" s="173"/>
    </row>
    <row r="30" spans="1:20" s="37" customFormat="1" ht="13.5" customHeight="1" x14ac:dyDescent="0.2">
      <c r="A30" s="36"/>
      <c r="B30" s="225"/>
      <c r="C30" s="179"/>
      <c r="D30" s="179"/>
      <c r="E30" s="226"/>
      <c r="F30" s="38" t="s">
        <v>45</v>
      </c>
      <c r="G30" s="39"/>
      <c r="H30" s="39"/>
      <c r="I30" s="230"/>
      <c r="J30" s="234"/>
      <c r="K30" s="234"/>
      <c r="L30" s="235"/>
      <c r="M30" s="230"/>
      <c r="N30" s="234"/>
      <c r="O30" s="234"/>
      <c r="P30" s="235"/>
      <c r="Q30" s="230"/>
      <c r="R30" s="172"/>
      <c r="S30" s="172"/>
      <c r="T30" s="173"/>
    </row>
    <row r="31" spans="1:20" s="37" customFormat="1" ht="13.5" customHeight="1" x14ac:dyDescent="0.2">
      <c r="A31" s="40"/>
      <c r="B31" s="227"/>
      <c r="C31" s="228"/>
      <c r="D31" s="228"/>
      <c r="E31" s="229"/>
      <c r="F31" s="38" t="s">
        <v>46</v>
      </c>
      <c r="G31" s="39"/>
      <c r="H31" s="39"/>
      <c r="I31" s="230"/>
      <c r="J31" s="234"/>
      <c r="K31" s="234"/>
      <c r="L31" s="235"/>
      <c r="M31" s="230"/>
      <c r="N31" s="234"/>
      <c r="O31" s="234"/>
      <c r="P31" s="235"/>
      <c r="Q31" s="230"/>
      <c r="R31" s="172"/>
      <c r="S31" s="172"/>
      <c r="T31" s="173"/>
    </row>
    <row r="32" spans="1:20" ht="12.75" customHeight="1" x14ac:dyDescent="0.55000000000000004">
      <c r="A32" s="198" t="s">
        <v>47</v>
      </c>
      <c r="B32" s="199"/>
      <c r="C32" s="199"/>
      <c r="D32" s="199"/>
      <c r="E32" s="199"/>
      <c r="F32" s="165"/>
      <c r="G32" s="166"/>
      <c r="H32" s="166"/>
      <c r="I32" s="166"/>
      <c r="J32" s="166"/>
      <c r="K32" s="166"/>
      <c r="L32" s="166"/>
      <c r="M32" s="166"/>
      <c r="N32" s="166"/>
      <c r="O32" s="166"/>
      <c r="P32" s="166"/>
      <c r="Q32" s="166"/>
      <c r="R32" s="160"/>
      <c r="S32" s="160"/>
      <c r="T32" s="161"/>
    </row>
    <row r="33" spans="1:21" ht="12.75" customHeight="1" x14ac:dyDescent="0.55000000000000004">
      <c r="A33" s="198"/>
      <c r="B33" s="157" t="s">
        <v>48</v>
      </c>
      <c r="C33" s="157"/>
      <c r="D33" s="157"/>
      <c r="E33" s="157"/>
      <c r="F33" s="162" t="s">
        <v>49</v>
      </c>
      <c r="G33" s="163"/>
      <c r="H33" s="163"/>
      <c r="I33" s="163"/>
      <c r="J33" s="163"/>
      <c r="K33" s="163"/>
      <c r="L33" s="163"/>
      <c r="M33" s="163"/>
      <c r="N33" s="163"/>
      <c r="O33" s="163"/>
      <c r="P33" s="163"/>
      <c r="Q33" s="163"/>
      <c r="R33" s="160"/>
      <c r="S33" s="160"/>
      <c r="T33" s="161"/>
    </row>
    <row r="34" spans="1:21" ht="12.75" customHeight="1" x14ac:dyDescent="0.55000000000000004">
      <c r="A34" s="198"/>
      <c r="B34" s="157" t="s">
        <v>50</v>
      </c>
      <c r="C34" s="157"/>
      <c r="D34" s="157"/>
      <c r="E34" s="157"/>
      <c r="F34" s="162" t="s">
        <v>51</v>
      </c>
      <c r="G34" s="163"/>
      <c r="H34" s="163"/>
      <c r="I34" s="163"/>
      <c r="J34" s="163"/>
      <c r="K34" s="163"/>
      <c r="L34" s="163"/>
      <c r="M34" s="163"/>
      <c r="N34" s="163"/>
      <c r="O34" s="163"/>
      <c r="P34" s="163"/>
      <c r="Q34" s="163"/>
      <c r="R34" s="160"/>
      <c r="S34" s="160"/>
      <c r="T34" s="161"/>
    </row>
    <row r="35" spans="1:21" ht="12.75" customHeight="1" x14ac:dyDescent="0.55000000000000004">
      <c r="A35" s="198"/>
      <c r="B35" s="200" t="s">
        <v>52</v>
      </c>
      <c r="C35" s="201"/>
      <c r="D35" s="201"/>
      <c r="E35" s="202"/>
      <c r="F35" s="209" t="s">
        <v>53</v>
      </c>
      <c r="G35" s="210"/>
      <c r="H35" s="211" t="s">
        <v>54</v>
      </c>
      <c r="I35" s="211"/>
      <c r="J35" s="211"/>
      <c r="K35" s="211"/>
      <c r="L35" s="211"/>
      <c r="M35" s="211"/>
      <c r="N35" s="211"/>
      <c r="O35" s="211"/>
      <c r="P35" s="211"/>
      <c r="Q35" s="212"/>
      <c r="R35" s="41"/>
      <c r="S35" s="42"/>
      <c r="T35" s="43"/>
    </row>
    <row r="36" spans="1:21" ht="12.75" customHeight="1" x14ac:dyDescent="0.55000000000000004">
      <c r="A36" s="198"/>
      <c r="B36" s="203"/>
      <c r="C36" s="204"/>
      <c r="D36" s="204"/>
      <c r="E36" s="205"/>
      <c r="F36" s="209"/>
      <c r="G36" s="210"/>
      <c r="H36" s="213" t="s">
        <v>55</v>
      </c>
      <c r="I36" s="213"/>
      <c r="J36" s="213" t="s">
        <v>56</v>
      </c>
      <c r="K36" s="213"/>
      <c r="L36" s="213" t="s">
        <v>57</v>
      </c>
      <c r="M36" s="213"/>
      <c r="N36" s="213" t="s">
        <v>58</v>
      </c>
      <c r="O36" s="213"/>
      <c r="P36" s="213" t="s">
        <v>59</v>
      </c>
      <c r="Q36" s="214"/>
      <c r="R36" s="34"/>
      <c r="T36" s="35"/>
    </row>
    <row r="37" spans="1:21" ht="12.75" customHeight="1" x14ac:dyDescent="0.55000000000000004">
      <c r="A37" s="198"/>
      <c r="B37" s="203"/>
      <c r="C37" s="204"/>
      <c r="D37" s="204"/>
      <c r="E37" s="205"/>
      <c r="F37" s="193"/>
      <c r="G37" s="193"/>
      <c r="H37" s="193"/>
      <c r="I37" s="193"/>
      <c r="J37" s="193"/>
      <c r="K37" s="193"/>
      <c r="L37" s="193"/>
      <c r="M37" s="193"/>
      <c r="N37" s="193"/>
      <c r="O37" s="193"/>
      <c r="P37" s="193"/>
      <c r="Q37" s="194"/>
      <c r="R37" s="34"/>
      <c r="T37" s="35"/>
    </row>
    <row r="38" spans="1:21" ht="12.75" customHeight="1" x14ac:dyDescent="0.55000000000000004">
      <c r="A38" s="198"/>
      <c r="B38" s="203"/>
      <c r="C38" s="204"/>
      <c r="D38" s="204"/>
      <c r="E38" s="205"/>
      <c r="F38" s="193" t="s">
        <v>60</v>
      </c>
      <c r="G38" s="193"/>
      <c r="H38" s="193" t="s">
        <v>61</v>
      </c>
      <c r="I38" s="194"/>
      <c r="J38" s="195" t="s">
        <v>62</v>
      </c>
      <c r="K38" s="195"/>
      <c r="L38" s="44"/>
      <c r="M38" s="44"/>
      <c r="N38" s="44"/>
      <c r="O38" s="44"/>
      <c r="P38" s="44"/>
      <c r="Q38" s="44"/>
      <c r="R38" s="45"/>
      <c r="S38" s="45"/>
      <c r="T38" s="46"/>
      <c r="U38" s="45"/>
    </row>
    <row r="39" spans="1:21" ht="12.75" customHeight="1" x14ac:dyDescent="0.55000000000000004">
      <c r="A39" s="198"/>
      <c r="B39" s="203"/>
      <c r="C39" s="204"/>
      <c r="D39" s="204"/>
      <c r="E39" s="205"/>
      <c r="F39" s="193"/>
      <c r="G39" s="193"/>
      <c r="H39" s="193"/>
      <c r="I39" s="194"/>
      <c r="J39" s="195"/>
      <c r="K39" s="195"/>
      <c r="L39" s="45"/>
      <c r="M39" s="45"/>
      <c r="N39" s="45"/>
      <c r="O39" s="45"/>
      <c r="P39" s="45"/>
      <c r="Q39" s="45"/>
      <c r="R39" s="45"/>
      <c r="S39" s="45"/>
      <c r="T39" s="46"/>
      <c r="U39" s="45"/>
    </row>
    <row r="40" spans="1:21" ht="12.75" customHeight="1" x14ac:dyDescent="0.55000000000000004">
      <c r="A40" s="198"/>
      <c r="B40" s="206"/>
      <c r="C40" s="207"/>
      <c r="D40" s="207"/>
      <c r="E40" s="208"/>
      <c r="F40" s="194"/>
      <c r="G40" s="196"/>
      <c r="H40" s="194"/>
      <c r="I40" s="197"/>
      <c r="J40" s="193"/>
      <c r="K40" s="193"/>
      <c r="L40" s="47"/>
      <c r="M40" s="47"/>
      <c r="N40" s="47"/>
      <c r="O40" s="47"/>
      <c r="P40" s="47"/>
      <c r="Q40" s="47"/>
      <c r="R40" s="47"/>
      <c r="S40" s="47"/>
      <c r="T40" s="48"/>
      <c r="U40" s="45"/>
    </row>
    <row r="41" spans="1:21" ht="12.75" customHeight="1" x14ac:dyDescent="0.55000000000000004">
      <c r="A41" s="198"/>
      <c r="B41" s="162" t="s">
        <v>63</v>
      </c>
      <c r="C41" s="163"/>
      <c r="D41" s="163"/>
      <c r="E41" s="164"/>
      <c r="F41" s="165" t="s">
        <v>64</v>
      </c>
      <c r="G41" s="166"/>
      <c r="H41" s="166"/>
      <c r="I41" s="166"/>
      <c r="J41" s="166"/>
      <c r="K41" s="166"/>
      <c r="L41" s="166"/>
      <c r="M41" s="166"/>
      <c r="N41" s="166"/>
      <c r="O41" s="166"/>
      <c r="P41" s="166"/>
      <c r="Q41" s="166"/>
      <c r="R41" s="160"/>
      <c r="S41" s="160"/>
      <c r="T41" s="161"/>
    </row>
    <row r="42" spans="1:21" ht="12.75" customHeight="1" x14ac:dyDescent="0.55000000000000004">
      <c r="A42" s="198"/>
      <c r="B42" s="157" t="s">
        <v>65</v>
      </c>
      <c r="C42" s="157"/>
      <c r="D42" s="157"/>
      <c r="E42" s="157"/>
      <c r="F42" s="158"/>
      <c r="G42" s="159"/>
      <c r="H42" s="159"/>
      <c r="I42" s="159"/>
      <c r="J42" s="159"/>
      <c r="K42" s="159"/>
      <c r="L42" s="159"/>
      <c r="M42" s="159"/>
      <c r="N42" s="159"/>
      <c r="O42" s="159"/>
      <c r="P42" s="159"/>
      <c r="Q42" s="159"/>
      <c r="R42" s="160"/>
      <c r="S42" s="160"/>
      <c r="T42" s="161"/>
    </row>
    <row r="43" spans="1:21" ht="12.75" customHeight="1" x14ac:dyDescent="0.55000000000000004">
      <c r="A43" s="198"/>
      <c r="B43" s="162" t="s">
        <v>66</v>
      </c>
      <c r="C43" s="163"/>
      <c r="D43" s="163"/>
      <c r="E43" s="164"/>
      <c r="F43" s="165" t="s">
        <v>67</v>
      </c>
      <c r="G43" s="166"/>
      <c r="H43" s="166"/>
      <c r="I43" s="166"/>
      <c r="J43" s="166"/>
      <c r="K43" s="166"/>
      <c r="L43" s="166"/>
      <c r="M43" s="166"/>
      <c r="N43" s="166"/>
      <c r="O43" s="166"/>
      <c r="P43" s="166"/>
      <c r="Q43" s="166"/>
      <c r="R43" s="160"/>
      <c r="S43" s="160"/>
      <c r="T43" s="161"/>
    </row>
    <row r="44" spans="1:21" ht="12.75" customHeight="1" x14ac:dyDescent="0.55000000000000004">
      <c r="A44" s="198"/>
      <c r="B44" s="157" t="s">
        <v>68</v>
      </c>
      <c r="C44" s="157"/>
      <c r="D44" s="157"/>
      <c r="E44" s="157"/>
      <c r="F44" s="165"/>
      <c r="G44" s="166"/>
      <c r="H44" s="166"/>
      <c r="I44" s="166"/>
      <c r="J44" s="166"/>
      <c r="K44" s="166"/>
      <c r="L44" s="166"/>
      <c r="M44" s="166"/>
      <c r="N44" s="166"/>
      <c r="O44" s="166"/>
      <c r="P44" s="166"/>
      <c r="Q44" s="166"/>
      <c r="R44" s="160"/>
      <c r="S44" s="160"/>
      <c r="T44" s="161"/>
    </row>
    <row r="45" spans="1:21" ht="12.75" customHeight="1" x14ac:dyDescent="0.55000000000000004">
      <c r="A45" s="198"/>
      <c r="B45" s="157"/>
      <c r="C45" s="157"/>
      <c r="D45" s="157"/>
      <c r="E45" s="157"/>
      <c r="F45" s="165"/>
      <c r="G45" s="166"/>
      <c r="H45" s="166"/>
      <c r="I45" s="166"/>
      <c r="J45" s="166"/>
      <c r="K45" s="166"/>
      <c r="L45" s="166"/>
      <c r="M45" s="166"/>
      <c r="N45" s="166"/>
      <c r="O45" s="166"/>
      <c r="P45" s="166"/>
      <c r="Q45" s="166"/>
      <c r="R45" s="160"/>
      <c r="S45" s="160"/>
      <c r="T45" s="161"/>
    </row>
    <row r="46" spans="1:21" ht="12.75" customHeight="1" x14ac:dyDescent="0.55000000000000004">
      <c r="A46" s="198"/>
      <c r="B46" s="157" t="s">
        <v>69</v>
      </c>
      <c r="C46" s="157"/>
      <c r="D46" s="157"/>
      <c r="E46" s="157"/>
      <c r="F46" s="165"/>
      <c r="G46" s="166"/>
      <c r="H46" s="166"/>
      <c r="I46" s="166"/>
      <c r="J46" s="166"/>
      <c r="K46" s="166"/>
      <c r="L46" s="166"/>
      <c r="M46" s="166"/>
      <c r="N46" s="166"/>
      <c r="O46" s="166"/>
      <c r="P46" s="166"/>
      <c r="Q46" s="166"/>
      <c r="R46" s="160"/>
      <c r="S46" s="160"/>
      <c r="T46" s="161"/>
    </row>
    <row r="47" spans="1:21" ht="12.75" customHeight="1" x14ac:dyDescent="0.2">
      <c r="A47" s="198"/>
      <c r="B47" s="157" t="s">
        <v>70</v>
      </c>
      <c r="C47" s="157"/>
      <c r="D47" s="157"/>
      <c r="E47" s="157"/>
      <c r="F47" s="168" t="s">
        <v>71</v>
      </c>
      <c r="G47" s="169"/>
      <c r="H47" s="169"/>
      <c r="I47" s="170"/>
      <c r="J47" s="168" t="s">
        <v>72</v>
      </c>
      <c r="K47" s="169"/>
      <c r="L47" s="169"/>
      <c r="M47" s="170"/>
      <c r="N47" s="165"/>
      <c r="O47" s="171"/>
      <c r="P47" s="171"/>
      <c r="Q47" s="171"/>
      <c r="R47" s="172"/>
      <c r="S47" s="172"/>
      <c r="T47" s="173"/>
    </row>
    <row r="48" spans="1:21" ht="12.75" customHeight="1" x14ac:dyDescent="0.2">
      <c r="A48" s="198"/>
      <c r="B48" s="167"/>
      <c r="C48" s="167"/>
      <c r="D48" s="167"/>
      <c r="E48" s="167"/>
      <c r="F48" s="165" t="s">
        <v>73</v>
      </c>
      <c r="G48" s="166"/>
      <c r="H48" s="166"/>
      <c r="I48" s="174"/>
      <c r="J48" s="175" t="s">
        <v>74</v>
      </c>
      <c r="K48" s="176"/>
      <c r="L48" s="49"/>
      <c r="M48" s="50"/>
      <c r="N48" s="51" t="s">
        <v>75</v>
      </c>
      <c r="O48" s="177"/>
      <c r="P48" s="178"/>
      <c r="Q48" s="178"/>
      <c r="R48" s="179"/>
      <c r="S48" s="179"/>
      <c r="T48" s="35"/>
    </row>
    <row r="49" spans="1:20" ht="12.75" customHeight="1" x14ac:dyDescent="0.2">
      <c r="A49" s="198"/>
      <c r="B49" s="167"/>
      <c r="C49" s="167"/>
      <c r="D49" s="167"/>
      <c r="E49" s="167"/>
      <c r="F49" s="165" t="s">
        <v>76</v>
      </c>
      <c r="G49" s="166"/>
      <c r="H49" s="166"/>
      <c r="I49" s="174"/>
      <c r="J49" s="165"/>
      <c r="K49" s="171"/>
      <c r="L49" s="171"/>
      <c r="M49" s="171"/>
      <c r="N49" s="171"/>
      <c r="O49" s="171"/>
      <c r="P49" s="171"/>
      <c r="Q49" s="171"/>
      <c r="R49" s="172"/>
      <c r="S49" s="172"/>
      <c r="T49" s="173"/>
    </row>
    <row r="50" spans="1:20" ht="12.75" customHeight="1" x14ac:dyDescent="0.55000000000000004">
      <c r="A50" s="180" t="s">
        <v>77</v>
      </c>
      <c r="B50" s="171"/>
      <c r="C50" s="171"/>
      <c r="D50" s="171"/>
      <c r="E50" s="181"/>
      <c r="F50" s="165" t="s">
        <v>78</v>
      </c>
      <c r="G50" s="174"/>
      <c r="H50" s="52"/>
      <c r="I50" s="52"/>
      <c r="J50" s="53"/>
      <c r="K50" s="54"/>
      <c r="L50" s="182" t="s">
        <v>79</v>
      </c>
      <c r="M50" s="182"/>
      <c r="N50" s="182"/>
      <c r="O50" s="55"/>
      <c r="P50" s="56"/>
      <c r="Q50" s="56"/>
      <c r="R50" s="56"/>
      <c r="S50" s="56"/>
      <c r="T50" s="57"/>
    </row>
    <row r="51" spans="1:20" ht="26.25" customHeight="1" x14ac:dyDescent="0.55000000000000004">
      <c r="A51" s="183" t="s">
        <v>80</v>
      </c>
      <c r="B51" s="160"/>
      <c r="C51" s="160"/>
      <c r="D51" s="160"/>
      <c r="E51" s="184"/>
      <c r="F51" s="165"/>
      <c r="G51" s="166"/>
      <c r="H51" s="166"/>
      <c r="I51" s="166"/>
      <c r="J51" s="166"/>
      <c r="K51" s="166"/>
      <c r="L51" s="166"/>
      <c r="M51" s="166"/>
      <c r="N51" s="166"/>
      <c r="O51" s="166"/>
      <c r="P51" s="166"/>
      <c r="Q51" s="166"/>
      <c r="R51" s="160"/>
      <c r="S51" s="160"/>
      <c r="T51" s="161"/>
    </row>
    <row r="52" spans="1:20" ht="39" customHeight="1" thickBot="1" x14ac:dyDescent="0.25">
      <c r="A52" s="185" t="s">
        <v>81</v>
      </c>
      <c r="B52" s="186"/>
      <c r="C52" s="186"/>
      <c r="D52" s="186"/>
      <c r="E52" s="186"/>
      <c r="F52" s="187" t="s">
        <v>82</v>
      </c>
      <c r="G52" s="188"/>
      <c r="H52" s="188"/>
      <c r="I52" s="188"/>
      <c r="J52" s="188"/>
      <c r="K52" s="188"/>
      <c r="L52" s="188"/>
      <c r="M52" s="188"/>
      <c r="N52" s="188"/>
      <c r="O52" s="188"/>
      <c r="P52" s="188"/>
      <c r="Q52" s="188"/>
      <c r="R52" s="189"/>
      <c r="S52" s="189"/>
      <c r="T52" s="190"/>
    </row>
    <row r="53" spans="1:20" ht="12.75" customHeight="1" x14ac:dyDescent="0.55000000000000004">
      <c r="A53" s="29" t="s">
        <v>83</v>
      </c>
    </row>
    <row r="54" spans="1:20" ht="12.75" customHeight="1" x14ac:dyDescent="0.55000000000000004">
      <c r="A54" s="191" t="s">
        <v>84</v>
      </c>
      <c r="B54" s="192"/>
      <c r="C54" s="192"/>
      <c r="D54" s="192"/>
      <c r="E54" s="192"/>
      <c r="F54" s="192"/>
      <c r="G54" s="192"/>
      <c r="H54" s="192"/>
      <c r="I54" s="192"/>
      <c r="J54" s="192"/>
      <c r="K54" s="192"/>
      <c r="L54" s="192"/>
      <c r="M54" s="192"/>
      <c r="N54" s="192"/>
      <c r="O54" s="192"/>
      <c r="P54" s="192"/>
      <c r="Q54" s="192"/>
      <c r="R54" s="192"/>
      <c r="S54" s="192"/>
      <c r="T54" s="192"/>
    </row>
    <row r="55" spans="1:20" ht="12.75" customHeight="1" x14ac:dyDescent="0.55000000000000004">
      <c r="A55" s="191" t="s">
        <v>85</v>
      </c>
      <c r="B55" s="192"/>
      <c r="C55" s="192"/>
      <c r="D55" s="192"/>
      <c r="E55" s="192"/>
      <c r="F55" s="192"/>
      <c r="G55" s="192"/>
      <c r="H55" s="192"/>
      <c r="I55" s="192"/>
      <c r="J55" s="192"/>
      <c r="K55" s="192"/>
      <c r="L55" s="192"/>
      <c r="M55" s="192"/>
      <c r="N55" s="192"/>
      <c r="O55" s="192"/>
      <c r="P55" s="192"/>
      <c r="Q55" s="192"/>
      <c r="R55" s="192"/>
      <c r="S55" s="192"/>
      <c r="T55" s="192"/>
    </row>
    <row r="56" spans="1:20" ht="12.75" customHeight="1" x14ac:dyDescent="0.55000000000000004">
      <c r="A56" s="191" t="s">
        <v>86</v>
      </c>
      <c r="B56" s="192"/>
      <c r="C56" s="192"/>
      <c r="D56" s="192"/>
      <c r="E56" s="192"/>
      <c r="F56" s="192"/>
      <c r="G56" s="192"/>
      <c r="H56" s="192"/>
      <c r="I56" s="192"/>
      <c r="J56" s="192"/>
      <c r="K56" s="192"/>
      <c r="L56" s="192"/>
      <c r="M56" s="192"/>
      <c r="N56" s="192"/>
      <c r="O56" s="192"/>
      <c r="P56" s="192"/>
      <c r="Q56" s="192"/>
      <c r="R56" s="192"/>
      <c r="S56" s="192"/>
      <c r="T56" s="192"/>
    </row>
    <row r="57" spans="1:20" s="30" customFormat="1" ht="13.5" customHeight="1" x14ac:dyDescent="0.55000000000000004">
      <c r="A57" s="191" t="s">
        <v>87</v>
      </c>
      <c r="B57" s="191"/>
      <c r="C57" s="191"/>
      <c r="D57" s="191"/>
      <c r="E57" s="191"/>
      <c r="F57" s="191"/>
      <c r="G57" s="191"/>
      <c r="H57" s="191"/>
      <c r="I57" s="191"/>
      <c r="J57" s="191"/>
      <c r="K57" s="191"/>
      <c r="L57" s="191"/>
      <c r="M57" s="191"/>
      <c r="N57" s="191"/>
      <c r="O57" s="191"/>
      <c r="P57" s="191"/>
      <c r="Q57" s="191"/>
    </row>
    <row r="58" spans="1:20" ht="12.75" customHeight="1" x14ac:dyDescent="0.55000000000000004">
      <c r="A58" s="191" t="s">
        <v>88</v>
      </c>
      <c r="B58" s="192"/>
      <c r="C58" s="192"/>
      <c r="D58" s="192"/>
      <c r="E58" s="192"/>
      <c r="F58" s="192"/>
      <c r="G58" s="192"/>
      <c r="H58" s="192"/>
      <c r="I58" s="192"/>
      <c r="J58" s="192"/>
      <c r="K58" s="192"/>
      <c r="L58" s="192"/>
      <c r="M58" s="192"/>
      <c r="N58" s="192"/>
      <c r="O58" s="192"/>
      <c r="P58" s="192"/>
      <c r="Q58" s="192"/>
      <c r="R58" s="192"/>
      <c r="S58" s="192"/>
      <c r="T58" s="192"/>
    </row>
    <row r="59" spans="1:20" ht="12.75" customHeight="1" x14ac:dyDescent="0.55000000000000004">
      <c r="A59" s="191" t="s">
        <v>89</v>
      </c>
      <c r="B59" s="192"/>
      <c r="C59" s="192"/>
      <c r="D59" s="192"/>
      <c r="E59" s="192"/>
      <c r="F59" s="192"/>
      <c r="G59" s="192"/>
      <c r="H59" s="192"/>
      <c r="I59" s="192"/>
      <c r="J59" s="192"/>
      <c r="K59" s="192"/>
      <c r="L59" s="192"/>
      <c r="M59" s="192"/>
      <c r="N59" s="192"/>
      <c r="O59" s="192"/>
      <c r="P59" s="192"/>
      <c r="Q59" s="192"/>
      <c r="R59" s="192"/>
      <c r="S59" s="192"/>
      <c r="T59" s="192"/>
    </row>
    <row r="60" spans="1:20" ht="12.75" customHeight="1" x14ac:dyDescent="0.55000000000000004">
      <c r="A60" s="191" t="s">
        <v>90</v>
      </c>
      <c r="B60" s="192"/>
      <c r="C60" s="192"/>
      <c r="D60" s="192"/>
      <c r="E60" s="192"/>
      <c r="F60" s="192"/>
      <c r="G60" s="192"/>
      <c r="H60" s="192"/>
      <c r="I60" s="192"/>
      <c r="J60" s="192"/>
      <c r="K60" s="192"/>
      <c r="L60" s="192"/>
      <c r="M60" s="192"/>
      <c r="N60" s="192"/>
      <c r="O60" s="192"/>
      <c r="P60" s="192"/>
      <c r="Q60" s="192"/>
      <c r="R60" s="192"/>
      <c r="S60" s="192"/>
      <c r="T60" s="192"/>
    </row>
    <row r="61" spans="1:20" ht="12.75" customHeight="1" x14ac:dyDescent="0.55000000000000004">
      <c r="A61" s="58"/>
      <c r="B61" s="28"/>
      <c r="C61" s="28"/>
      <c r="D61" s="28"/>
      <c r="E61" s="28"/>
      <c r="F61" s="28"/>
      <c r="G61" s="28"/>
      <c r="H61" s="28"/>
      <c r="I61" s="28"/>
      <c r="J61" s="28"/>
      <c r="K61" s="28"/>
      <c r="L61" s="28"/>
      <c r="M61" s="28"/>
      <c r="N61" s="28"/>
      <c r="O61" s="28"/>
      <c r="P61" s="28"/>
      <c r="Q61" s="28"/>
    </row>
    <row r="62" spans="1:20" ht="12.75" customHeight="1" x14ac:dyDescent="0.55000000000000004">
      <c r="A62" s="156"/>
      <c r="B62" s="156"/>
      <c r="C62" s="156"/>
    </row>
    <row r="63" spans="1:20" ht="12.75" customHeight="1" x14ac:dyDescent="0.55000000000000004">
      <c r="A63" s="156"/>
      <c r="B63" s="156"/>
      <c r="C63" s="156"/>
    </row>
    <row r="64" spans="1:20" ht="12.75" customHeight="1" x14ac:dyDescent="0.55000000000000004">
      <c r="A64" s="156"/>
      <c r="B64" s="156"/>
      <c r="C64" s="156"/>
    </row>
    <row r="65" spans="1:3" ht="12.75" customHeight="1" x14ac:dyDescent="0.55000000000000004">
      <c r="A65" s="156"/>
      <c r="B65" s="156"/>
      <c r="C65" s="156"/>
    </row>
    <row r="66" spans="1:3" ht="12.75" customHeight="1" x14ac:dyDescent="0.55000000000000004">
      <c r="A66" s="156"/>
      <c r="B66" s="156"/>
      <c r="C66" s="156"/>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05A5-5C44-4A5E-917F-9D8418A8D021}">
  <dimension ref="A1:AN66"/>
  <sheetViews>
    <sheetView showGridLines="0" view="pageBreakPreview" zoomScaleNormal="100" zoomScaleSheetLayoutView="100" workbookViewId="0">
      <selection activeCell="AH5" sqref="AH5:AJ5"/>
    </sheetView>
  </sheetViews>
  <sheetFormatPr defaultColWidth="8.25" defaultRowHeight="21" customHeight="1" x14ac:dyDescent="0.55000000000000004"/>
  <cols>
    <col min="1" max="1" width="2.58203125" style="59" customWidth="1"/>
    <col min="2" max="2" width="14.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229</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6.5" customHeight="1" x14ac:dyDescent="0.550000000000000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39"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550000000000000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550000000000000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550000000000000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550000000000000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550000000000000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55000000000000004">
      <c r="A41" s="60" t="s">
        <v>123</v>
      </c>
      <c r="B41" s="94"/>
      <c r="C41" s="60"/>
      <c r="D41" s="60"/>
      <c r="E41" s="60"/>
      <c r="F41" s="60"/>
      <c r="G41" s="60"/>
    </row>
    <row r="42" spans="1:39" ht="15" customHeight="1" x14ac:dyDescent="0.55000000000000004">
      <c r="A42" s="60" t="s">
        <v>124</v>
      </c>
      <c r="B42" s="94"/>
      <c r="C42" s="60"/>
      <c r="D42" s="60"/>
      <c r="E42" s="60"/>
      <c r="F42" s="60"/>
      <c r="G42" s="60"/>
    </row>
    <row r="43" spans="1:39" ht="15" customHeight="1" x14ac:dyDescent="0.55000000000000004">
      <c r="A43" s="60"/>
      <c r="B43" s="75" t="s">
        <v>125</v>
      </c>
      <c r="C43" s="281" t="s">
        <v>126</v>
      </c>
      <c r="D43" s="281"/>
      <c r="E43" s="281"/>
      <c r="F43" s="60"/>
      <c r="G43" s="60"/>
    </row>
    <row r="44" spans="1:39" ht="15" customHeight="1" x14ac:dyDescent="0.55000000000000004">
      <c r="A44" s="60"/>
      <c r="B44" s="97" t="s">
        <v>127</v>
      </c>
      <c r="C44" s="294" t="s">
        <v>128</v>
      </c>
      <c r="D44" s="294"/>
      <c r="E44" s="294"/>
      <c r="F44" s="60"/>
      <c r="G44" s="60"/>
    </row>
    <row r="45" spans="1:39" ht="15" customHeight="1" x14ac:dyDescent="0.55000000000000004">
      <c r="A45" s="60"/>
      <c r="B45" s="97" t="s">
        <v>129</v>
      </c>
      <c r="C45" s="294" t="s">
        <v>130</v>
      </c>
      <c r="D45" s="294"/>
      <c r="E45" s="294"/>
      <c r="F45" s="60"/>
      <c r="G45" s="60"/>
    </row>
    <row r="46" spans="1:39" ht="15" customHeight="1" x14ac:dyDescent="0.55000000000000004">
      <c r="A46" s="60"/>
      <c r="B46" s="97" t="s">
        <v>131</v>
      </c>
      <c r="C46" s="294" t="s">
        <v>132</v>
      </c>
      <c r="D46" s="294"/>
      <c r="E46" s="294"/>
      <c r="F46" s="60"/>
      <c r="G46" s="60"/>
    </row>
    <row r="47" spans="1:39" ht="15" customHeight="1" x14ac:dyDescent="0.55000000000000004">
      <c r="A47" s="60"/>
      <c r="B47" s="97" t="s">
        <v>133</v>
      </c>
      <c r="C47" s="294" t="s">
        <v>134</v>
      </c>
      <c r="D47" s="294"/>
      <c r="E47" s="294"/>
      <c r="F47" s="60"/>
      <c r="G47" s="60"/>
    </row>
    <row r="48" spans="1:39" ht="15" customHeight="1" x14ac:dyDescent="0.55000000000000004">
      <c r="A48" s="60"/>
      <c r="B48" s="60" t="s">
        <v>135</v>
      </c>
      <c r="C48" s="60"/>
      <c r="D48" s="60"/>
      <c r="E48" s="60"/>
      <c r="F48" s="60"/>
      <c r="G48" s="60"/>
    </row>
    <row r="49" spans="1:7" ht="15" customHeight="1" x14ac:dyDescent="0.55000000000000004">
      <c r="A49" s="60"/>
      <c r="B49" s="60" t="s">
        <v>136</v>
      </c>
      <c r="C49" s="60"/>
      <c r="D49" s="60"/>
      <c r="E49" s="60"/>
      <c r="F49" s="60"/>
      <c r="G49" s="60"/>
    </row>
    <row r="50" spans="1:7" ht="15" customHeight="1" x14ac:dyDescent="0.55000000000000004">
      <c r="A50" s="60"/>
      <c r="B50" s="60" t="s">
        <v>137</v>
      </c>
      <c r="C50" s="60"/>
      <c r="D50" s="60"/>
      <c r="E50" s="60"/>
      <c r="F50" s="60"/>
      <c r="G50" s="60"/>
    </row>
    <row r="51" spans="1:7" ht="15" customHeight="1" x14ac:dyDescent="0.55000000000000004">
      <c r="A51" s="60" t="s">
        <v>138</v>
      </c>
      <c r="B51" s="94"/>
      <c r="C51" s="60"/>
      <c r="D51" s="60"/>
      <c r="E51" s="60"/>
      <c r="F51" s="60"/>
      <c r="G51" s="60"/>
    </row>
    <row r="52" spans="1:7" ht="15" customHeight="1" x14ac:dyDescent="0.55000000000000004">
      <c r="A52" s="60" t="s">
        <v>139</v>
      </c>
      <c r="B52" s="94"/>
      <c r="C52" s="60"/>
      <c r="D52" s="60"/>
      <c r="E52" s="60"/>
      <c r="F52" s="60"/>
      <c r="G52" s="60"/>
    </row>
    <row r="53" spans="1:7" ht="15" customHeight="1" x14ac:dyDescent="0.55000000000000004">
      <c r="A53" s="60" t="s">
        <v>140</v>
      </c>
      <c r="B53" s="94"/>
      <c r="C53" s="60"/>
      <c r="D53" s="60"/>
      <c r="E53" s="60"/>
      <c r="F53" s="60"/>
      <c r="G53" s="60"/>
    </row>
    <row r="54" spans="1:7" ht="15" customHeight="1" x14ac:dyDescent="0.55000000000000004">
      <c r="A54" s="60" t="s">
        <v>141</v>
      </c>
      <c r="B54" s="94"/>
      <c r="C54" s="60"/>
      <c r="D54" s="60"/>
      <c r="E54" s="60"/>
      <c r="F54" s="60"/>
      <c r="G54" s="60"/>
    </row>
    <row r="55" spans="1:7" ht="15" customHeight="1" x14ac:dyDescent="0.55000000000000004">
      <c r="A55" s="60" t="s">
        <v>142</v>
      </c>
      <c r="B55" s="94"/>
      <c r="C55" s="60"/>
      <c r="D55" s="60"/>
      <c r="E55" s="60"/>
      <c r="F55" s="60"/>
      <c r="G55" s="60"/>
    </row>
    <row r="56" spans="1:7" ht="15" customHeight="1" x14ac:dyDescent="0.55000000000000004">
      <c r="A56" s="60" t="s">
        <v>143</v>
      </c>
      <c r="B56" s="94"/>
      <c r="C56" s="60"/>
      <c r="D56" s="60"/>
      <c r="E56" s="60"/>
      <c r="F56" s="60"/>
      <c r="G56" s="60"/>
    </row>
    <row r="57" spans="1:7" ht="15" customHeight="1" x14ac:dyDescent="0.55000000000000004">
      <c r="A57" s="60"/>
      <c r="B57" s="60" t="s">
        <v>144</v>
      </c>
      <c r="C57" s="60"/>
      <c r="D57" s="60"/>
      <c r="E57" s="60"/>
      <c r="F57" s="60"/>
      <c r="G57" s="60"/>
    </row>
    <row r="58" spans="1:7" ht="15" customHeight="1" x14ac:dyDescent="0.55000000000000004">
      <c r="A58" s="60"/>
      <c r="B58" s="60" t="s">
        <v>145</v>
      </c>
      <c r="C58" s="60"/>
      <c r="D58" s="60"/>
      <c r="E58" s="60"/>
      <c r="F58" s="60"/>
      <c r="G58" s="60"/>
    </row>
    <row r="59" spans="1:7" ht="15" customHeight="1" x14ac:dyDescent="0.55000000000000004">
      <c r="A59" s="60" t="s">
        <v>146</v>
      </c>
      <c r="B59" s="94"/>
      <c r="C59" s="60"/>
      <c r="D59" s="60"/>
      <c r="E59" s="60"/>
      <c r="F59" s="60"/>
      <c r="G59" s="60"/>
    </row>
    <row r="60" spans="1:7" ht="15" customHeight="1" x14ac:dyDescent="0.55000000000000004">
      <c r="A60" s="60" t="s">
        <v>147</v>
      </c>
      <c r="B60" s="94"/>
      <c r="C60" s="60"/>
      <c r="D60" s="60"/>
      <c r="E60" s="60"/>
      <c r="F60" s="60"/>
      <c r="G60" s="60"/>
    </row>
    <row r="61" spans="1:7" ht="15" customHeight="1" x14ac:dyDescent="0.55000000000000004">
      <c r="A61" s="60" t="s">
        <v>148</v>
      </c>
      <c r="B61" s="94"/>
      <c r="C61" s="60"/>
      <c r="D61" s="60"/>
      <c r="E61" s="60"/>
      <c r="F61" s="60"/>
      <c r="G61" s="60"/>
    </row>
    <row r="62" spans="1:7" ht="15" customHeight="1" x14ac:dyDescent="0.55000000000000004">
      <c r="A62" s="60" t="s">
        <v>149</v>
      </c>
      <c r="B62" s="94"/>
      <c r="C62" s="60"/>
      <c r="D62" s="60"/>
      <c r="E62" s="60"/>
      <c r="F62" s="60"/>
      <c r="G62" s="60"/>
    </row>
    <row r="63" spans="1:7" ht="15" customHeight="1" x14ac:dyDescent="0.55000000000000004">
      <c r="A63" s="60" t="s">
        <v>150</v>
      </c>
      <c r="B63" s="94"/>
      <c r="C63" s="60"/>
      <c r="D63" s="60"/>
      <c r="E63" s="60"/>
      <c r="F63" s="60"/>
      <c r="G63" s="60"/>
    </row>
    <row r="64" spans="1:7" ht="15" customHeight="1" x14ac:dyDescent="0.55000000000000004">
      <c r="A64" s="60" t="s">
        <v>151</v>
      </c>
      <c r="B64" s="94"/>
      <c r="C64" s="60"/>
      <c r="D64" s="60"/>
      <c r="E64" s="60"/>
      <c r="F64" s="60"/>
      <c r="G64" s="60"/>
    </row>
    <row r="65" spans="1:7" ht="15" customHeight="1" x14ac:dyDescent="0.55000000000000004">
      <c r="A65" s="60" t="s">
        <v>152</v>
      </c>
      <c r="B65" s="94"/>
      <c r="C65" s="60"/>
      <c r="D65" s="60"/>
      <c r="E65" s="60"/>
      <c r="F65" s="60"/>
      <c r="G65" s="60"/>
    </row>
    <row r="66" spans="1:7" ht="15" customHeight="1" x14ac:dyDescent="0.55000000000000004">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type="list" allowBlank="1" showInputMessage="1" showErrorMessage="1" sqref="C11:C30" xr:uid="{A7DA9D55-9EDF-4F92-B531-7A171004F3C9}">
      <formula1>"A,B,C,D"</formula1>
    </dataValidation>
    <dataValidation type="list" allowBlank="1" showInputMessage="1" showErrorMessage="1" sqref="AK4:AN4" xr:uid="{5EFFBA1C-A7BB-4E4F-944E-BBF8E499B3E4}">
      <formula1>"予定,実績"</formula1>
    </dataValidation>
    <dataValidation type="list" allowBlank="1" showInputMessage="1" showErrorMessage="1" sqref="AK3:AN3" xr:uid="{1C7E1C31-EDD4-404F-B9EB-399A81394935}">
      <formula1>"４週,歴月"</formula1>
    </dataValidation>
    <dataValidation type="list" allowBlank="1" showInputMessage="1" sqref="B12:B30" xr:uid="{401D703A-9325-4508-A99B-B9BED1823C70}">
      <formula1>INDIRECT($AK$1)</formula1>
    </dataValidation>
    <dataValidation allowBlank="1" showInputMessage="1" sqref="B11" xr:uid="{D3315C7E-8432-4CB8-869B-36FDEF07F79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D91B-1F2D-4221-9A05-774859F049BF}">
  <dimension ref="A1:AN66"/>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230</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6.5" customHeight="1" x14ac:dyDescent="0.550000000000000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39"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550000000000000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550000000000000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550000000000000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550000000000000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550000000000000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55000000000000004">
      <c r="A41" s="60" t="s">
        <v>123</v>
      </c>
      <c r="B41" s="94"/>
      <c r="C41" s="60"/>
      <c r="D41" s="60"/>
      <c r="E41" s="60"/>
      <c r="F41" s="60"/>
      <c r="G41" s="60"/>
    </row>
    <row r="42" spans="1:39" ht="15" customHeight="1" x14ac:dyDescent="0.55000000000000004">
      <c r="A42" s="60" t="s">
        <v>124</v>
      </c>
      <c r="B42" s="94"/>
      <c r="C42" s="60"/>
      <c r="D42" s="60"/>
      <c r="E42" s="60"/>
      <c r="F42" s="60"/>
      <c r="G42" s="60"/>
    </row>
    <row r="43" spans="1:39" ht="15" customHeight="1" x14ac:dyDescent="0.55000000000000004">
      <c r="A43" s="60"/>
      <c r="B43" s="75" t="s">
        <v>125</v>
      </c>
      <c r="C43" s="281" t="s">
        <v>126</v>
      </c>
      <c r="D43" s="281"/>
      <c r="E43" s="281"/>
      <c r="F43" s="60"/>
      <c r="G43" s="60"/>
    </row>
    <row r="44" spans="1:39" ht="15" customHeight="1" x14ac:dyDescent="0.55000000000000004">
      <c r="A44" s="60"/>
      <c r="B44" s="97" t="s">
        <v>127</v>
      </c>
      <c r="C44" s="294" t="s">
        <v>128</v>
      </c>
      <c r="D44" s="294"/>
      <c r="E44" s="294"/>
      <c r="F44" s="60"/>
      <c r="G44" s="60"/>
    </row>
    <row r="45" spans="1:39" ht="15" customHeight="1" x14ac:dyDescent="0.55000000000000004">
      <c r="A45" s="60"/>
      <c r="B45" s="97" t="s">
        <v>129</v>
      </c>
      <c r="C45" s="294" t="s">
        <v>130</v>
      </c>
      <c r="D45" s="294"/>
      <c r="E45" s="294"/>
      <c r="F45" s="60"/>
      <c r="G45" s="60"/>
    </row>
    <row r="46" spans="1:39" ht="15" customHeight="1" x14ac:dyDescent="0.55000000000000004">
      <c r="A46" s="60"/>
      <c r="B46" s="97" t="s">
        <v>131</v>
      </c>
      <c r="C46" s="294" t="s">
        <v>132</v>
      </c>
      <c r="D46" s="294"/>
      <c r="E46" s="294"/>
      <c r="F46" s="60"/>
      <c r="G46" s="60"/>
    </row>
    <row r="47" spans="1:39" ht="15" customHeight="1" x14ac:dyDescent="0.55000000000000004">
      <c r="A47" s="60"/>
      <c r="B47" s="97" t="s">
        <v>133</v>
      </c>
      <c r="C47" s="294" t="s">
        <v>134</v>
      </c>
      <c r="D47" s="294"/>
      <c r="E47" s="294"/>
      <c r="F47" s="60"/>
      <c r="G47" s="60"/>
    </row>
    <row r="48" spans="1:39" ht="15" customHeight="1" x14ac:dyDescent="0.55000000000000004">
      <c r="A48" s="60"/>
      <c r="B48" s="60" t="s">
        <v>135</v>
      </c>
      <c r="C48" s="60"/>
      <c r="D48" s="60"/>
      <c r="E48" s="60"/>
      <c r="F48" s="60"/>
      <c r="G48" s="60"/>
    </row>
    <row r="49" spans="1:7" ht="15" customHeight="1" x14ac:dyDescent="0.55000000000000004">
      <c r="A49" s="60"/>
      <c r="B49" s="60" t="s">
        <v>136</v>
      </c>
      <c r="C49" s="60"/>
      <c r="D49" s="60"/>
      <c r="E49" s="60"/>
      <c r="F49" s="60"/>
      <c r="G49" s="60"/>
    </row>
    <row r="50" spans="1:7" ht="15" customHeight="1" x14ac:dyDescent="0.55000000000000004">
      <c r="A50" s="60"/>
      <c r="B50" s="60" t="s">
        <v>137</v>
      </c>
      <c r="C50" s="60"/>
      <c r="D50" s="60"/>
      <c r="E50" s="60"/>
      <c r="F50" s="60"/>
      <c r="G50" s="60"/>
    </row>
    <row r="51" spans="1:7" ht="15" customHeight="1" x14ac:dyDescent="0.55000000000000004">
      <c r="A51" s="60" t="s">
        <v>138</v>
      </c>
      <c r="B51" s="94"/>
      <c r="C51" s="60"/>
      <c r="D51" s="60"/>
      <c r="E51" s="60"/>
      <c r="F51" s="60"/>
      <c r="G51" s="60"/>
    </row>
    <row r="52" spans="1:7" ht="15" customHeight="1" x14ac:dyDescent="0.55000000000000004">
      <c r="A52" s="60" t="s">
        <v>139</v>
      </c>
      <c r="B52" s="94"/>
      <c r="C52" s="60"/>
      <c r="D52" s="60"/>
      <c r="E52" s="60"/>
      <c r="F52" s="60"/>
      <c r="G52" s="60"/>
    </row>
    <row r="53" spans="1:7" ht="15" customHeight="1" x14ac:dyDescent="0.55000000000000004">
      <c r="A53" s="60" t="s">
        <v>140</v>
      </c>
      <c r="B53" s="94"/>
      <c r="C53" s="60"/>
      <c r="D53" s="60"/>
      <c r="E53" s="60"/>
      <c r="F53" s="60"/>
      <c r="G53" s="60"/>
    </row>
    <row r="54" spans="1:7" ht="15" customHeight="1" x14ac:dyDescent="0.55000000000000004">
      <c r="A54" s="60" t="s">
        <v>141</v>
      </c>
      <c r="B54" s="94"/>
      <c r="C54" s="60"/>
      <c r="D54" s="60"/>
      <c r="E54" s="60"/>
      <c r="F54" s="60"/>
      <c r="G54" s="60"/>
    </row>
    <row r="55" spans="1:7" ht="15" customHeight="1" x14ac:dyDescent="0.55000000000000004">
      <c r="A55" s="60" t="s">
        <v>142</v>
      </c>
      <c r="B55" s="94"/>
      <c r="C55" s="60"/>
      <c r="D55" s="60"/>
      <c r="E55" s="60"/>
      <c r="F55" s="60"/>
      <c r="G55" s="60"/>
    </row>
    <row r="56" spans="1:7" ht="15" customHeight="1" x14ac:dyDescent="0.55000000000000004">
      <c r="A56" s="60" t="s">
        <v>143</v>
      </c>
      <c r="B56" s="94"/>
      <c r="C56" s="60"/>
      <c r="D56" s="60"/>
      <c r="E56" s="60"/>
      <c r="F56" s="60"/>
      <c r="G56" s="60"/>
    </row>
    <row r="57" spans="1:7" ht="15" customHeight="1" x14ac:dyDescent="0.55000000000000004">
      <c r="A57" s="60"/>
      <c r="B57" s="60" t="s">
        <v>144</v>
      </c>
      <c r="C57" s="60"/>
      <c r="D57" s="60"/>
      <c r="E57" s="60"/>
      <c r="F57" s="60"/>
      <c r="G57" s="60"/>
    </row>
    <row r="58" spans="1:7" ht="15" customHeight="1" x14ac:dyDescent="0.55000000000000004">
      <c r="A58" s="60"/>
      <c r="B58" s="60" t="s">
        <v>145</v>
      </c>
      <c r="C58" s="60"/>
      <c r="D58" s="60"/>
      <c r="E58" s="60"/>
      <c r="F58" s="60"/>
      <c r="G58" s="60"/>
    </row>
    <row r="59" spans="1:7" ht="15" customHeight="1" x14ac:dyDescent="0.55000000000000004">
      <c r="A59" s="60" t="s">
        <v>146</v>
      </c>
      <c r="B59" s="94"/>
      <c r="C59" s="60"/>
      <c r="D59" s="60"/>
      <c r="E59" s="60"/>
      <c r="F59" s="60"/>
      <c r="G59" s="60"/>
    </row>
    <row r="60" spans="1:7" ht="15" customHeight="1" x14ac:dyDescent="0.55000000000000004">
      <c r="A60" s="60" t="s">
        <v>147</v>
      </c>
      <c r="B60" s="94"/>
      <c r="C60" s="60"/>
      <c r="D60" s="60"/>
      <c r="E60" s="60"/>
      <c r="F60" s="60"/>
      <c r="G60" s="60"/>
    </row>
    <row r="61" spans="1:7" ht="15" customHeight="1" x14ac:dyDescent="0.55000000000000004">
      <c r="A61" s="60" t="s">
        <v>148</v>
      </c>
      <c r="B61" s="94"/>
      <c r="C61" s="60"/>
      <c r="D61" s="60"/>
      <c r="E61" s="60"/>
      <c r="F61" s="60"/>
      <c r="G61" s="60"/>
    </row>
    <row r="62" spans="1:7" ht="15" customHeight="1" x14ac:dyDescent="0.55000000000000004">
      <c r="A62" s="60" t="s">
        <v>149</v>
      </c>
      <c r="B62" s="94"/>
      <c r="C62" s="60"/>
      <c r="D62" s="60"/>
      <c r="E62" s="60"/>
      <c r="F62" s="60"/>
      <c r="G62" s="60"/>
    </row>
    <row r="63" spans="1:7" ht="15" customHeight="1" x14ac:dyDescent="0.55000000000000004">
      <c r="A63" s="60" t="s">
        <v>150</v>
      </c>
      <c r="B63" s="94"/>
      <c r="C63" s="60"/>
      <c r="D63" s="60"/>
      <c r="E63" s="60"/>
      <c r="F63" s="60"/>
      <c r="G63" s="60"/>
    </row>
    <row r="64" spans="1:7" ht="15" customHeight="1" x14ac:dyDescent="0.55000000000000004">
      <c r="A64" s="60" t="s">
        <v>151</v>
      </c>
      <c r="B64" s="94"/>
      <c r="C64" s="60"/>
      <c r="D64" s="60"/>
      <c r="E64" s="60"/>
      <c r="F64" s="60"/>
      <c r="G64" s="60"/>
    </row>
    <row r="65" spans="1:7" ht="15" customHeight="1" x14ac:dyDescent="0.55000000000000004">
      <c r="A65" s="60" t="s">
        <v>152</v>
      </c>
      <c r="B65" s="94"/>
      <c r="C65" s="60"/>
      <c r="D65" s="60"/>
      <c r="E65" s="60"/>
      <c r="F65" s="60"/>
      <c r="G65" s="60"/>
    </row>
    <row r="66" spans="1:7" ht="15" customHeight="1" x14ac:dyDescent="0.55000000000000004">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allowBlank="1" showInputMessage="1" sqref="B11" xr:uid="{D40205D6-9126-4513-9B31-713A2F7B7EEA}"/>
    <dataValidation type="list" allowBlank="1" showInputMessage="1" sqref="B12:B30" xr:uid="{C55AC156-AF56-4357-9550-499F78900DDF}">
      <formula1>INDIRECT($AK$1)</formula1>
    </dataValidation>
    <dataValidation type="list" allowBlank="1" showInputMessage="1" showErrorMessage="1" sqref="AK3:AN3" xr:uid="{330DEABF-A022-49A8-83EE-C8A859D2CFA2}">
      <formula1>"４週,歴月"</formula1>
    </dataValidation>
    <dataValidation type="list" allowBlank="1" showInputMessage="1" showErrorMessage="1" sqref="AK4:AN4" xr:uid="{DBA228AE-75CA-4B84-8F58-AB694A0337FA}">
      <formula1>"予定,実績"</formula1>
    </dataValidation>
    <dataValidation type="list" allowBlank="1" showInputMessage="1" showErrorMessage="1" sqref="C11:C30" xr:uid="{C1F25B2C-DFED-49EB-9FF6-A9D646C62B5A}">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34A3-3495-4EAA-B3A3-193B7EAF28C3}">
  <dimension ref="A1:AN66"/>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231</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6.5" customHeight="1" x14ac:dyDescent="0.550000000000000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39"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550000000000000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550000000000000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550000000000000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550000000000000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550000000000000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55000000000000004">
      <c r="A41" s="60" t="s">
        <v>123</v>
      </c>
      <c r="B41" s="94"/>
      <c r="C41" s="60"/>
      <c r="D41" s="60"/>
      <c r="E41" s="60"/>
      <c r="F41" s="60"/>
      <c r="G41" s="60"/>
    </row>
    <row r="42" spans="1:39" ht="15" customHeight="1" x14ac:dyDescent="0.55000000000000004">
      <c r="A42" s="60" t="s">
        <v>124</v>
      </c>
      <c r="B42" s="94"/>
      <c r="C42" s="60"/>
      <c r="D42" s="60"/>
      <c r="E42" s="60"/>
      <c r="F42" s="60"/>
      <c r="G42" s="60"/>
    </row>
    <row r="43" spans="1:39" ht="15" customHeight="1" x14ac:dyDescent="0.55000000000000004">
      <c r="A43" s="60"/>
      <c r="B43" s="75" t="s">
        <v>125</v>
      </c>
      <c r="C43" s="281" t="s">
        <v>126</v>
      </c>
      <c r="D43" s="281"/>
      <c r="E43" s="281"/>
      <c r="F43" s="60"/>
      <c r="G43" s="60"/>
    </row>
    <row r="44" spans="1:39" ht="15" customHeight="1" x14ac:dyDescent="0.55000000000000004">
      <c r="A44" s="60"/>
      <c r="B44" s="97" t="s">
        <v>127</v>
      </c>
      <c r="C44" s="294" t="s">
        <v>128</v>
      </c>
      <c r="D44" s="294"/>
      <c r="E44" s="294"/>
      <c r="F44" s="60"/>
      <c r="G44" s="60"/>
    </row>
    <row r="45" spans="1:39" ht="15" customHeight="1" x14ac:dyDescent="0.55000000000000004">
      <c r="A45" s="60"/>
      <c r="B45" s="97" t="s">
        <v>129</v>
      </c>
      <c r="C45" s="294" t="s">
        <v>130</v>
      </c>
      <c r="D45" s="294"/>
      <c r="E45" s="294"/>
      <c r="F45" s="60"/>
      <c r="G45" s="60"/>
    </row>
    <row r="46" spans="1:39" ht="15" customHeight="1" x14ac:dyDescent="0.55000000000000004">
      <c r="A46" s="60"/>
      <c r="B46" s="97" t="s">
        <v>131</v>
      </c>
      <c r="C46" s="294" t="s">
        <v>132</v>
      </c>
      <c r="D46" s="294"/>
      <c r="E46" s="294"/>
      <c r="F46" s="60"/>
      <c r="G46" s="60"/>
    </row>
    <row r="47" spans="1:39" ht="15" customHeight="1" x14ac:dyDescent="0.55000000000000004">
      <c r="A47" s="60"/>
      <c r="B47" s="97" t="s">
        <v>133</v>
      </c>
      <c r="C47" s="294" t="s">
        <v>134</v>
      </c>
      <c r="D47" s="294"/>
      <c r="E47" s="294"/>
      <c r="F47" s="60"/>
      <c r="G47" s="60"/>
    </row>
    <row r="48" spans="1:39" ht="15" customHeight="1" x14ac:dyDescent="0.55000000000000004">
      <c r="A48" s="60"/>
      <c r="B48" s="60" t="s">
        <v>135</v>
      </c>
      <c r="C48" s="60"/>
      <c r="D48" s="60"/>
      <c r="E48" s="60"/>
      <c r="F48" s="60"/>
      <c r="G48" s="60"/>
    </row>
    <row r="49" spans="1:7" ht="15" customHeight="1" x14ac:dyDescent="0.55000000000000004">
      <c r="A49" s="60"/>
      <c r="B49" s="60" t="s">
        <v>136</v>
      </c>
      <c r="C49" s="60"/>
      <c r="D49" s="60"/>
      <c r="E49" s="60"/>
      <c r="F49" s="60"/>
      <c r="G49" s="60"/>
    </row>
    <row r="50" spans="1:7" ht="15" customHeight="1" x14ac:dyDescent="0.55000000000000004">
      <c r="A50" s="60"/>
      <c r="B50" s="60" t="s">
        <v>137</v>
      </c>
      <c r="C50" s="60"/>
      <c r="D50" s="60"/>
      <c r="E50" s="60"/>
      <c r="F50" s="60"/>
      <c r="G50" s="60"/>
    </row>
    <row r="51" spans="1:7" ht="15" customHeight="1" x14ac:dyDescent="0.55000000000000004">
      <c r="A51" s="60" t="s">
        <v>138</v>
      </c>
      <c r="B51" s="94"/>
      <c r="C51" s="60"/>
      <c r="D51" s="60"/>
      <c r="E51" s="60"/>
      <c r="F51" s="60"/>
      <c r="G51" s="60"/>
    </row>
    <row r="52" spans="1:7" ht="15" customHeight="1" x14ac:dyDescent="0.55000000000000004">
      <c r="A52" s="60" t="s">
        <v>139</v>
      </c>
      <c r="B52" s="94"/>
      <c r="C52" s="60"/>
      <c r="D52" s="60"/>
      <c r="E52" s="60"/>
      <c r="F52" s="60"/>
      <c r="G52" s="60"/>
    </row>
    <row r="53" spans="1:7" ht="15" customHeight="1" x14ac:dyDescent="0.55000000000000004">
      <c r="A53" s="60" t="s">
        <v>140</v>
      </c>
      <c r="B53" s="94"/>
      <c r="C53" s="60"/>
      <c r="D53" s="60"/>
      <c r="E53" s="60"/>
      <c r="F53" s="60"/>
      <c r="G53" s="60"/>
    </row>
    <row r="54" spans="1:7" ht="15" customHeight="1" x14ac:dyDescent="0.55000000000000004">
      <c r="A54" s="60" t="s">
        <v>141</v>
      </c>
      <c r="B54" s="94"/>
      <c r="C54" s="60"/>
      <c r="D54" s="60"/>
      <c r="E54" s="60"/>
      <c r="F54" s="60"/>
      <c r="G54" s="60"/>
    </row>
    <row r="55" spans="1:7" ht="15" customHeight="1" x14ac:dyDescent="0.55000000000000004">
      <c r="A55" s="60" t="s">
        <v>142</v>
      </c>
      <c r="B55" s="94"/>
      <c r="C55" s="60"/>
      <c r="D55" s="60"/>
      <c r="E55" s="60"/>
      <c r="F55" s="60"/>
      <c r="G55" s="60"/>
    </row>
    <row r="56" spans="1:7" ht="15" customHeight="1" x14ac:dyDescent="0.55000000000000004">
      <c r="A56" s="60" t="s">
        <v>143</v>
      </c>
      <c r="B56" s="94"/>
      <c r="C56" s="60"/>
      <c r="D56" s="60"/>
      <c r="E56" s="60"/>
      <c r="F56" s="60"/>
      <c r="G56" s="60"/>
    </row>
    <row r="57" spans="1:7" ht="15" customHeight="1" x14ac:dyDescent="0.55000000000000004">
      <c r="A57" s="60"/>
      <c r="B57" s="60" t="s">
        <v>144</v>
      </c>
      <c r="C57" s="60"/>
      <c r="D57" s="60"/>
      <c r="E57" s="60"/>
      <c r="F57" s="60"/>
      <c r="G57" s="60"/>
    </row>
    <row r="58" spans="1:7" ht="15" customHeight="1" x14ac:dyDescent="0.55000000000000004">
      <c r="A58" s="60"/>
      <c r="B58" s="60" t="s">
        <v>145</v>
      </c>
      <c r="C58" s="60"/>
      <c r="D58" s="60"/>
      <c r="E58" s="60"/>
      <c r="F58" s="60"/>
      <c r="G58" s="60"/>
    </row>
    <row r="59" spans="1:7" ht="15" customHeight="1" x14ac:dyDescent="0.55000000000000004">
      <c r="A59" s="60" t="s">
        <v>146</v>
      </c>
      <c r="B59" s="94"/>
      <c r="C59" s="60"/>
      <c r="D59" s="60"/>
      <c r="E59" s="60"/>
      <c r="F59" s="60"/>
      <c r="G59" s="60"/>
    </row>
    <row r="60" spans="1:7" ht="15" customHeight="1" x14ac:dyDescent="0.55000000000000004">
      <c r="A60" s="60" t="s">
        <v>147</v>
      </c>
      <c r="B60" s="94"/>
      <c r="C60" s="60"/>
      <c r="D60" s="60"/>
      <c r="E60" s="60"/>
      <c r="F60" s="60"/>
      <c r="G60" s="60"/>
    </row>
    <row r="61" spans="1:7" ht="15" customHeight="1" x14ac:dyDescent="0.55000000000000004">
      <c r="A61" s="60" t="s">
        <v>148</v>
      </c>
      <c r="B61" s="94"/>
      <c r="C61" s="60"/>
      <c r="D61" s="60"/>
      <c r="E61" s="60"/>
      <c r="F61" s="60"/>
      <c r="G61" s="60"/>
    </row>
    <row r="62" spans="1:7" ht="15" customHeight="1" x14ac:dyDescent="0.55000000000000004">
      <c r="A62" s="60" t="s">
        <v>149</v>
      </c>
      <c r="B62" s="94"/>
      <c r="C62" s="60"/>
      <c r="D62" s="60"/>
      <c r="E62" s="60"/>
      <c r="F62" s="60"/>
      <c r="G62" s="60"/>
    </row>
    <row r="63" spans="1:7" ht="15" customHeight="1" x14ac:dyDescent="0.55000000000000004">
      <c r="A63" s="60" t="s">
        <v>150</v>
      </c>
      <c r="B63" s="94"/>
      <c r="C63" s="60"/>
      <c r="D63" s="60"/>
      <c r="E63" s="60"/>
      <c r="F63" s="60"/>
      <c r="G63" s="60"/>
    </row>
    <row r="64" spans="1:7" ht="15" customHeight="1" x14ac:dyDescent="0.55000000000000004">
      <c r="A64" s="60" t="s">
        <v>151</v>
      </c>
      <c r="B64" s="94"/>
      <c r="C64" s="60"/>
      <c r="D64" s="60"/>
      <c r="E64" s="60"/>
      <c r="F64" s="60"/>
      <c r="G64" s="60"/>
    </row>
    <row r="65" spans="1:7" ht="15" customHeight="1" x14ac:dyDescent="0.55000000000000004">
      <c r="A65" s="60" t="s">
        <v>152</v>
      </c>
      <c r="B65" s="94"/>
      <c r="C65" s="60"/>
      <c r="D65" s="60"/>
      <c r="E65" s="60"/>
      <c r="F65" s="60"/>
      <c r="G65" s="60"/>
    </row>
    <row r="66" spans="1:7" ht="15" customHeight="1" x14ac:dyDescent="0.55000000000000004">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type="list" allowBlank="1" showInputMessage="1" showErrorMessage="1" sqref="C11:C30" xr:uid="{A42E128B-63F5-499A-B2B1-40C7FBBCE879}">
      <formula1>"A,B,C,D"</formula1>
    </dataValidation>
    <dataValidation type="list" allowBlank="1" showInputMessage="1" showErrorMessage="1" sqref="AK4:AN4" xr:uid="{C59E68E4-49AC-4FC8-9186-CE6E7BAF0789}">
      <formula1>"予定,実績"</formula1>
    </dataValidation>
    <dataValidation type="list" allowBlank="1" showInputMessage="1" showErrorMessage="1" sqref="AK3:AN3" xr:uid="{8D262500-E5FC-4167-974C-CA36F17C9760}">
      <formula1>"４週,歴月"</formula1>
    </dataValidation>
    <dataValidation type="list" allowBlank="1" showInputMessage="1" sqref="B12:B30" xr:uid="{9AF2E985-36F2-444E-9224-709A36864B38}">
      <formula1>INDIRECT($AK$1)</formula1>
    </dataValidation>
    <dataValidation allowBlank="1" showInputMessage="1" sqref="B11" xr:uid="{A070470D-67B3-4050-81E8-EB553511644C}"/>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82"/>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08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232</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8" customHeight="1" x14ac:dyDescent="0.55000000000000004">
      <c r="A13" s="74">
        <v>3</v>
      </c>
      <c r="B13" s="103" t="s">
        <v>206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t="s">
        <v>233</v>
      </c>
      <c r="C15" s="83" t="s">
        <v>129</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209</v>
      </c>
      <c r="B36" s="67"/>
      <c r="C36" s="67"/>
      <c r="D36" s="67"/>
      <c r="E36" s="67"/>
      <c r="F36" s="67"/>
      <c r="G36" s="60"/>
      <c r="H36" s="60"/>
      <c r="I36" s="60"/>
      <c r="J36" s="60"/>
      <c r="K36" s="60"/>
      <c r="L36" s="60"/>
      <c r="M36" s="60"/>
      <c r="N36" s="60"/>
      <c r="O36" s="60"/>
      <c r="AM36" s="67"/>
      <c r="AN36" s="62"/>
    </row>
    <row r="37" spans="1:43" ht="25" customHeight="1" x14ac:dyDescent="0.55000000000000004">
      <c r="A37" s="281"/>
      <c r="B37" s="281"/>
      <c r="C37" s="281"/>
      <c r="D37" s="98">
        <v>4</v>
      </c>
      <c r="E37" s="98">
        <v>5</v>
      </c>
      <c r="F37" s="352">
        <v>6</v>
      </c>
      <c r="G37" s="352"/>
      <c r="H37" s="352"/>
      <c r="I37" s="352">
        <v>7</v>
      </c>
      <c r="J37" s="352"/>
      <c r="K37" s="352"/>
      <c r="L37" s="352">
        <v>8</v>
      </c>
      <c r="M37" s="352"/>
      <c r="N37" s="352"/>
      <c r="O37" s="352">
        <v>9</v>
      </c>
      <c r="P37" s="352"/>
      <c r="Q37" s="352"/>
      <c r="R37" s="352">
        <v>10</v>
      </c>
      <c r="S37" s="352"/>
      <c r="T37" s="352"/>
      <c r="U37" s="352">
        <v>11</v>
      </c>
      <c r="V37" s="352"/>
      <c r="W37" s="352"/>
      <c r="X37" s="352">
        <v>12</v>
      </c>
      <c r="Y37" s="352"/>
      <c r="Z37" s="352"/>
      <c r="AA37" s="352">
        <v>1</v>
      </c>
      <c r="AB37" s="352"/>
      <c r="AC37" s="352"/>
      <c r="AD37" s="352">
        <v>2</v>
      </c>
      <c r="AE37" s="352"/>
      <c r="AF37" s="352"/>
      <c r="AG37" s="352">
        <v>3</v>
      </c>
      <c r="AH37" s="352"/>
      <c r="AI37" s="352"/>
      <c r="AJ37" s="281" t="s">
        <v>210</v>
      </c>
      <c r="AK37" s="281"/>
      <c r="AL37" s="82" t="s">
        <v>211</v>
      </c>
      <c r="AM37"/>
      <c r="AN37"/>
      <c r="AO37"/>
      <c r="AP37"/>
      <c r="AQ37"/>
    </row>
    <row r="38" spans="1:43" ht="18" customHeight="1" x14ac:dyDescent="0.55000000000000004">
      <c r="A38" s="350" t="s">
        <v>212</v>
      </c>
      <c r="B38" s="350"/>
      <c r="C38" s="350"/>
      <c r="D38" s="69"/>
      <c r="E38" s="69"/>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294">
        <f>SUM(D38:AI38)</f>
        <v>0</v>
      </c>
      <c r="AK38" s="294"/>
      <c r="AL38" s="353" t="e">
        <f>ROUNDUP(AJ38/AJ39,1)</f>
        <v>#DIV/0!</v>
      </c>
      <c r="AM38"/>
      <c r="AN38"/>
      <c r="AO38"/>
      <c r="AP38"/>
      <c r="AQ38"/>
    </row>
    <row r="39" spans="1:43" ht="18" customHeight="1" x14ac:dyDescent="0.55000000000000004">
      <c r="A39" s="350" t="s">
        <v>213</v>
      </c>
      <c r="B39" s="350"/>
      <c r="C39" s="350"/>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354"/>
      <c r="AM39"/>
      <c r="AN39"/>
      <c r="AO39"/>
      <c r="AP39"/>
      <c r="AQ39"/>
    </row>
    <row r="40" spans="1:43" ht="5.15" customHeight="1" x14ac:dyDescent="0.550000000000000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55000000000000004">
      <c r="A41" s="68" t="s">
        <v>165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x14ac:dyDescent="0.55000000000000004">
      <c r="A42" s="281" t="s">
        <v>169</v>
      </c>
      <c r="B42" s="281"/>
      <c r="C42" s="281" t="s">
        <v>206</v>
      </c>
      <c r="D42" s="281"/>
      <c r="E42" s="280" t="s">
        <v>234</v>
      </c>
      <c r="F42" s="280"/>
      <c r="G42" s="280"/>
      <c r="H42" s="280"/>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55000000000000004">
      <c r="A43" s="280" t="s">
        <v>171</v>
      </c>
      <c r="B43" s="280"/>
      <c r="C43" s="346" t="e">
        <f>ROUNDDOWN(IF(AL38&lt;=60,1,1+ROUNDUP((AL38-60)/40,0)),1)</f>
        <v>#DIV/0!</v>
      </c>
      <c r="D43" s="346"/>
      <c r="E43" s="346" t="e">
        <f>ROUNDDOWN(AL38/6,1)</f>
        <v>#DIV/0!</v>
      </c>
      <c r="F43" s="346"/>
      <c r="G43" s="346"/>
      <c r="H43" s="346"/>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15" customHeight="1" x14ac:dyDescent="0.550000000000000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55000000000000004">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5" customHeight="1" x14ac:dyDescent="0.55000000000000004">
      <c r="A46" s="62"/>
      <c r="B46" s="67"/>
      <c r="C46" s="327" t="str">
        <f>IF(VLOOKUP($AK$1,選択肢!$A$1:$J$32,C51,FALSE)=0,"-",VLOOKUP($AK$1,選択肢!$A$1:$J$32,C51,FALSE))</f>
        <v>管理者</v>
      </c>
      <c r="D46" s="328"/>
      <c r="E46" s="334" t="str">
        <f>IF(VLOOKUP($AK$1,選択肢!$A$1:$J$32,E51,FALSE)=0,"-",VLOOKUP($AK$1,選択肢!$A$1:$J$32,E51,FALSE))</f>
        <v>サービス管理責任者</v>
      </c>
      <c r="F46" s="334"/>
      <c r="G46" s="334"/>
      <c r="H46" s="334"/>
      <c r="I46" s="327" t="str">
        <f>IF(VLOOKUP($AK$1,選択肢!$A$1:$J$32,I51,FALSE)=0,"-",VLOOKUP($AK$1,選択肢!$A$1:$J$32,I51,FALSE))</f>
        <v>看護職員</v>
      </c>
      <c r="J46" s="328"/>
      <c r="K46" s="328"/>
      <c r="L46" s="328"/>
      <c r="M46" s="328"/>
      <c r="N46" s="335"/>
      <c r="O46" s="327" t="str">
        <f>IF(VLOOKUP($AK$1,選択肢!$A$1:$J$32,O51,FALSE)=0,"-",VLOOKUP($AK$1,選択肢!$A$1:$J$32,O51,FALSE))</f>
        <v>理学療法士</v>
      </c>
      <c r="P46" s="328"/>
      <c r="Q46" s="328"/>
      <c r="R46" s="328"/>
      <c r="S46" s="328"/>
      <c r="T46" s="335"/>
      <c r="U46" s="327" t="str">
        <f>IF(VLOOKUP($AK$1,選択肢!$A$1:$J$32,U51,FALSE)=0,"-",VLOOKUP($AK$1,選択肢!$A$1:$J$32,U51,FALSE))</f>
        <v>作業療法士</v>
      </c>
      <c r="V46" s="328"/>
      <c r="W46" s="328"/>
      <c r="X46" s="328"/>
      <c r="Y46" s="328"/>
      <c r="Z46" s="335"/>
      <c r="AA46" s="327" t="str">
        <f>IF(VLOOKUP($AK$1,選択肢!$A$1:$J$32,AA51,FALSE)=0,"-",VLOOKUP($AK$1,選択肢!$A$1:$J$32,AA51,FALSE))</f>
        <v>言語聴覚士</v>
      </c>
      <c r="AB46" s="328"/>
      <c r="AC46" s="328"/>
      <c r="AD46" s="328"/>
      <c r="AE46" s="328"/>
      <c r="AF46" s="335"/>
      <c r="AG46" s="334" t="str">
        <f>IF(VLOOKUP($AK$1,選択肢!$A$1:$J$32,AG51,FALSE)=0,"-",VLOOKUP($AK$1,選択肢!$A$1:$J$32,AG51,FALSE))</f>
        <v>生活支援員</v>
      </c>
      <c r="AH46" s="334"/>
      <c r="AI46" s="334"/>
      <c r="AJ46" s="334"/>
      <c r="AK46" s="334"/>
      <c r="AL46" s="334" t="str">
        <f>IF(VLOOKUP($AK$1,選択肢!$A$1:$J$32,AL51,FALSE)=0,"-",VLOOKUP($AK$1,選択肢!$A$1:$J$32,AL51,FALSE))</f>
        <v>-</v>
      </c>
      <c r="AM46" s="334"/>
      <c r="AN46" s="62"/>
    </row>
    <row r="47" spans="1:43" ht="18" customHeight="1" x14ac:dyDescent="0.55000000000000004">
      <c r="A47" s="62"/>
      <c r="B47" s="67"/>
      <c r="C47" s="102" t="s">
        <v>189</v>
      </c>
      <c r="D47" s="102" t="s">
        <v>190</v>
      </c>
      <c r="E47" s="101" t="s">
        <v>189</v>
      </c>
      <c r="F47" s="333" t="s">
        <v>190</v>
      </c>
      <c r="G47" s="333"/>
      <c r="H47" s="333"/>
      <c r="I47" s="330" t="s">
        <v>189</v>
      </c>
      <c r="J47" s="331"/>
      <c r="K47" s="332"/>
      <c r="L47" s="330" t="s">
        <v>190</v>
      </c>
      <c r="M47" s="331"/>
      <c r="N47" s="332"/>
      <c r="O47" s="330" t="s">
        <v>189</v>
      </c>
      <c r="P47" s="331"/>
      <c r="Q47" s="332"/>
      <c r="R47" s="330" t="s">
        <v>190</v>
      </c>
      <c r="S47" s="331"/>
      <c r="T47" s="332"/>
      <c r="U47" s="330" t="s">
        <v>189</v>
      </c>
      <c r="V47" s="331"/>
      <c r="W47" s="332"/>
      <c r="X47" s="330" t="s">
        <v>190</v>
      </c>
      <c r="Y47" s="331"/>
      <c r="Z47" s="332"/>
      <c r="AA47" s="330" t="s">
        <v>189</v>
      </c>
      <c r="AB47" s="331"/>
      <c r="AC47" s="332"/>
      <c r="AD47" s="330" t="s">
        <v>190</v>
      </c>
      <c r="AE47" s="331"/>
      <c r="AF47" s="332"/>
      <c r="AG47" s="330" t="s">
        <v>189</v>
      </c>
      <c r="AH47" s="331"/>
      <c r="AI47" s="332"/>
      <c r="AJ47" s="330" t="s">
        <v>190</v>
      </c>
      <c r="AK47" s="332"/>
      <c r="AL47" s="101" t="s">
        <v>27</v>
      </c>
      <c r="AM47" s="101" t="s">
        <v>215</v>
      </c>
      <c r="AN47" s="62"/>
    </row>
    <row r="48" spans="1:43" ht="18" customHeight="1" x14ac:dyDescent="0.55000000000000004">
      <c r="A48" s="62"/>
      <c r="B48" s="75" t="s">
        <v>191</v>
      </c>
      <c r="C48" s="101">
        <f>COUNTIFS($B$11:$B$30,C$46,$C$11:$C$30,"A",$E$11:$E$30,"*")</f>
        <v>1</v>
      </c>
      <c r="D48" s="101">
        <f>COUNTIFS($B$11:$B$30,C$46,$C$11:$C$30,"B",$E$11:$E$30,"*")</f>
        <v>0</v>
      </c>
      <c r="E48" s="101">
        <f>COUNTIFS($B$11:$B$30,E$46,$C$11:$C$30,"A",$E$11:$E$30,"*")</f>
        <v>0</v>
      </c>
      <c r="F48" s="330">
        <f>COUNTIFS($B$11:$B$30,E$46,$C$11:$C$30,"B",$E$11:$E$30,"*")</f>
        <v>1</v>
      </c>
      <c r="G48" s="331"/>
      <c r="H48" s="332"/>
      <c r="I48" s="330">
        <f>COUNTIFS($B$11:$B$30,I$46,$C$11:$C$30,"A",$E$11:$E$30,"*")</f>
        <v>0</v>
      </c>
      <c r="J48" s="331"/>
      <c r="K48" s="332"/>
      <c r="L48" s="330">
        <f>COUNTIFS($B$11:$B$30,I$46,$C$11:$C$30,"B",$E$11:$E$30,"*")</f>
        <v>0</v>
      </c>
      <c r="M48" s="331"/>
      <c r="N48" s="332"/>
      <c r="O48" s="330">
        <f>COUNTIFS($B$11:$B$30,O$46,$C$11:$C$30,"A",$E$11:$E$30,"*")</f>
        <v>0</v>
      </c>
      <c r="P48" s="331"/>
      <c r="Q48" s="332"/>
      <c r="R48" s="330">
        <f>COUNTIFS($B$11:$B$30,O$46,$C$11:$C$30,"B",$E$11:$E$30,"*")</f>
        <v>0</v>
      </c>
      <c r="S48" s="331"/>
      <c r="T48" s="332"/>
      <c r="U48" s="330">
        <f>COUNTIFS($B$11:$B$30,U$46,$C$11:$C$30,"A",$E$11:$E$30,"*")</f>
        <v>0</v>
      </c>
      <c r="V48" s="331"/>
      <c r="W48" s="332"/>
      <c r="X48" s="330">
        <f>COUNTIFS($B$11:$B$30,U$46,$C$11:$C$30,"B",$E$11:$E$30,"*")</f>
        <v>0</v>
      </c>
      <c r="Y48" s="331"/>
      <c r="Z48" s="332"/>
      <c r="AA48" s="330">
        <f>COUNTIFS($B$11:$B$30,AA$46,$C$11:$C$30,"A",$E$11:$E$30,"*")</f>
        <v>0</v>
      </c>
      <c r="AB48" s="331"/>
      <c r="AC48" s="332"/>
      <c r="AD48" s="330">
        <f>COUNTIFS($B$11:$B$30,AA$46,$C$11:$C$30,"B",$E$11:$E$30,"*")</f>
        <v>0</v>
      </c>
      <c r="AE48" s="331"/>
      <c r="AF48" s="332"/>
      <c r="AG48" s="330">
        <f>COUNTIFS($B$11:$B$30,AG$46,$C$11:$C$30,"A",$E$11:$E$30,"*")</f>
        <v>0</v>
      </c>
      <c r="AH48" s="331"/>
      <c r="AI48" s="332"/>
      <c r="AJ48" s="330">
        <f>COUNTIFS($B$11:$B$30,AG$46,$C$11:$C$30,"B",$E$11:$E$30,"*")</f>
        <v>0</v>
      </c>
      <c r="AK48" s="332"/>
      <c r="AL48" s="101">
        <f>COUNTIFS($B$11:$B$30,AL$46,$C$11:$C$30,"A",$E$11:$E$30,"*")</f>
        <v>0</v>
      </c>
      <c r="AM48" s="101">
        <f>COUNTIFS($B$11:$B$30,AL$46,$C$11:$C$30,"B",$E$11:$E$30,"*")</f>
        <v>0</v>
      </c>
      <c r="AN48" s="62"/>
    </row>
    <row r="49" spans="1:40" ht="18" customHeight="1" x14ac:dyDescent="0.55000000000000004">
      <c r="A49" s="62"/>
      <c r="B49" s="82" t="s">
        <v>192</v>
      </c>
      <c r="C49" s="101">
        <f>COUNTIFS($B$11:$B$30,C$46,$C$11:$C$30,"C",$E$11:$E$30,"*")</f>
        <v>0</v>
      </c>
      <c r="D49" s="101">
        <f>COUNTIFS($B$11:$B$30,C$46,$C$11:$C$30,"D",$E$11:$E$30,"*")</f>
        <v>0</v>
      </c>
      <c r="E49" s="101">
        <f>COUNTIFS($B$11:$B$30,E$46,$C$11:$C$30,"C",$E$11:$E$30,"*")</f>
        <v>1</v>
      </c>
      <c r="F49" s="330">
        <f>COUNTIFS($B$11:$B$30,E$46,$C$11:$C$30,"D",$E$11:$E$30,"*")</f>
        <v>0</v>
      </c>
      <c r="G49" s="331"/>
      <c r="H49" s="332"/>
      <c r="I49" s="330">
        <f>COUNTIFS($B$11:$B$30,I$46,$C$11:$C$30,"C",$E$11:$E$30,"*")</f>
        <v>0</v>
      </c>
      <c r="J49" s="331"/>
      <c r="K49" s="332"/>
      <c r="L49" s="330">
        <f>COUNTIFS($B$11:$B$30,I$46,$C$11:$C$30,"D",$E$11:$E$30,"*")</f>
        <v>1</v>
      </c>
      <c r="M49" s="331"/>
      <c r="N49" s="332"/>
      <c r="O49" s="330">
        <f>COUNTIFS($B$11:$B$30,O$46,$C$11:$C$30,"C",$E$11:$E$30,"*")</f>
        <v>0</v>
      </c>
      <c r="P49" s="331"/>
      <c r="Q49" s="332"/>
      <c r="R49" s="330">
        <f>COUNTIFS($B$11:$B$30,O$46,$C$11:$C$30,"D",$E$11:$E$30,"*")</f>
        <v>0</v>
      </c>
      <c r="S49" s="331"/>
      <c r="T49" s="332"/>
      <c r="U49" s="330">
        <f>COUNTIFS($B$11:$B$30,U$46,$C$11:$C$30,"C",$E$11:$E$30,"*")</f>
        <v>0</v>
      </c>
      <c r="V49" s="331"/>
      <c r="W49" s="332"/>
      <c r="X49" s="330">
        <f>COUNTIFS($B$11:$B$30,U$46,$C$11:$C$30,"D",$E$11:$E$30,"*")</f>
        <v>0</v>
      </c>
      <c r="Y49" s="331"/>
      <c r="Z49" s="332"/>
      <c r="AA49" s="330">
        <f>COUNTIFS($B$11:$B$30,AA$46,$C$11:$C$30,"C",$E$11:$E$30,"*")</f>
        <v>0</v>
      </c>
      <c r="AB49" s="331"/>
      <c r="AC49" s="332"/>
      <c r="AD49" s="330">
        <f>COUNTIFS($B$11:$B$30,AA$46,$C$11:$C$30,"D",$E$11:$E$30,"*")</f>
        <v>0</v>
      </c>
      <c r="AE49" s="331"/>
      <c r="AF49" s="332"/>
      <c r="AG49" s="330">
        <f>COUNTIFS($B$11:$B$30,AG$46,$C$11:$C$30,"C",$E$11:$E$30,"*")</f>
        <v>0</v>
      </c>
      <c r="AH49" s="331"/>
      <c r="AI49" s="332"/>
      <c r="AJ49" s="330">
        <f>COUNTIFS($B$11:$B$30,AG$46,$C$11:$C$30,"D",$E$11:$E$30,"*")</f>
        <v>0</v>
      </c>
      <c r="AK49" s="332"/>
      <c r="AL49" s="101">
        <f>COUNTIFS($B$11:$B$30,AL$46,$C$11:$C$30,"C",$E$11:$E$30,"*")</f>
        <v>0</v>
      </c>
      <c r="AM49" s="101">
        <f>COUNTIFS($B$11:$B$30,AL$46,$C$11:$C$30,"D",$E$11:$E$30,"*")</f>
        <v>0</v>
      </c>
      <c r="AN49" s="62"/>
    </row>
    <row r="50" spans="1:40" ht="25" customHeight="1" x14ac:dyDescent="0.55000000000000004">
      <c r="A50" s="62"/>
      <c r="B50" s="82" t="s">
        <v>193</v>
      </c>
      <c r="C50" s="327" t="e">
        <f>IF($AK$3="４週",SUMIFS($AK$11:$AK$30,$B$11:$B$30,C46)/4/$AH$5,IF($AK$3="歴月",SUMIFS($AK$11:$AK$30,$B$11:$B$30,C46)/$AL$5,"記載する期間を選択してください"))</f>
        <v>#DIV/0!</v>
      </c>
      <c r="D50" s="335"/>
      <c r="E50" s="327" t="e">
        <f>IF($AK$3="４週",SUMIFS($AK$11:$AK$30,$B$11:$B$30,E46)/4/$AH$5,IF($AK$3="歴月",SUMIFS($AK$11:$AK$30,$B$11:$B$30,E46)/$AL$5,"記載する期間を選択してください"))</f>
        <v>#DIV/0!</v>
      </c>
      <c r="F50" s="328"/>
      <c r="G50" s="328"/>
      <c r="H50" s="335"/>
      <c r="I50" s="327" t="e">
        <f>IF($AK$3="４週",SUMIFS($AK$11:$AK$30,$B$11:$B$30,I46)/4/$AH$5,IF($AK$3="歴月",SUMIFS($AK$11:$AK$30,$B$11:$B$30,I46)/$AL$5,"記載する期間を選択してください"))</f>
        <v>#DIV/0!</v>
      </c>
      <c r="J50" s="328"/>
      <c r="K50" s="328"/>
      <c r="L50" s="328"/>
      <c r="M50" s="328"/>
      <c r="N50" s="335"/>
      <c r="O50" s="327" t="e">
        <f>IF($AK$3="４週",SUMIFS($AK$11:$AK$30,$B$11:$B$30,O46)/4/$AH$5,IF($AK$3="歴月",SUMIFS($AK$11:$AK$30,$B$11:$B$30,O46)/$AL$5,"記載する期間を選択してください"))</f>
        <v>#DIV/0!</v>
      </c>
      <c r="P50" s="328"/>
      <c r="Q50" s="328"/>
      <c r="R50" s="328"/>
      <c r="S50" s="328"/>
      <c r="T50" s="335"/>
      <c r="U50" s="327" t="e">
        <f>IF($AK$3="４週",SUMIFS($AK$11:$AK$30,$B$11:$B$30,U46)/4/$AH$5,IF($AK$3="歴月",SUMIFS($AK$11:$AK$30,$B$11:$B$30,U46)/$AL$5,"記載する期間を選択してください"))</f>
        <v>#DIV/0!</v>
      </c>
      <c r="V50" s="328"/>
      <c r="W50" s="328"/>
      <c r="X50" s="328"/>
      <c r="Y50" s="328"/>
      <c r="Z50" s="335"/>
      <c r="AA50" s="327" t="e">
        <f>IF($AK$3="４週",SUMIFS($AK$11:$AK$30,$B$11:$B$30,AA46)/4/$AH$5,IF($AK$3="歴月",SUMIFS($AK$11:$AK$30,$B$11:$B$30,AA46)/$AL$5,"記載する期間を選択してください"))</f>
        <v>#DIV/0!</v>
      </c>
      <c r="AB50" s="328"/>
      <c r="AC50" s="328"/>
      <c r="AD50" s="328"/>
      <c r="AE50" s="328"/>
      <c r="AF50" s="335"/>
      <c r="AG50" s="327" t="e">
        <f>IF($AK$3="４週",SUMIFS($AK$11:$AK$30,$B$11:$B$30,AG46)/4/$AH$5,IF($AK$3="歴月",SUMIFS($AK$11:$AK$30,$B$11:$B$30,AG46)/$AL$5,"記載する期間を選択してください"))</f>
        <v>#DIV/0!</v>
      </c>
      <c r="AH50" s="328"/>
      <c r="AI50" s="328"/>
      <c r="AJ50" s="328"/>
      <c r="AK50" s="335"/>
      <c r="AL50" s="327" t="e">
        <f>IF($AK$3="４週",SUMIFS($AK$11:$AK$30,$B$11:$B$30,AL46)/4/$AH$5,IF($AK$3="歴月",SUMIFS($AK$11:$AK$30,$B$11:$B$30,AL46)/$AL$5,"記載する期間を選択してください"))</f>
        <v>#DIV/0!</v>
      </c>
      <c r="AM50" s="335"/>
      <c r="AN50" s="62"/>
    </row>
    <row r="51" spans="1:40" ht="5.15" customHeight="1" x14ac:dyDescent="0.550000000000000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550000000000000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550000000000000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550000000000000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550000000000000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550000000000000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55000000000000004">
      <c r="A57" s="60" t="s">
        <v>123</v>
      </c>
      <c r="B57" s="94"/>
      <c r="C57" s="60"/>
      <c r="D57" s="60"/>
      <c r="E57" s="60"/>
      <c r="F57" s="60"/>
      <c r="G57" s="60"/>
    </row>
    <row r="58" spans="1:40" ht="15" customHeight="1" x14ac:dyDescent="0.55000000000000004">
      <c r="A58" s="60" t="s">
        <v>124</v>
      </c>
      <c r="B58" s="94"/>
      <c r="C58" s="60"/>
      <c r="D58" s="60"/>
      <c r="E58" s="60"/>
      <c r="F58" s="60"/>
      <c r="G58" s="60"/>
    </row>
    <row r="59" spans="1:40" ht="15" customHeight="1" x14ac:dyDescent="0.55000000000000004">
      <c r="A59" s="60"/>
      <c r="B59" s="75" t="s">
        <v>125</v>
      </c>
      <c r="C59" s="281" t="s">
        <v>126</v>
      </c>
      <c r="D59" s="281"/>
      <c r="E59" s="281"/>
      <c r="F59" s="60"/>
      <c r="G59" s="60"/>
    </row>
    <row r="60" spans="1:40" ht="15" customHeight="1" x14ac:dyDescent="0.55000000000000004">
      <c r="A60" s="60"/>
      <c r="B60" s="97" t="s">
        <v>127</v>
      </c>
      <c r="C60" s="294" t="s">
        <v>128</v>
      </c>
      <c r="D60" s="294"/>
      <c r="E60" s="294"/>
      <c r="F60" s="60"/>
      <c r="G60" s="60"/>
    </row>
    <row r="61" spans="1:40" ht="15" customHeight="1" x14ac:dyDescent="0.55000000000000004">
      <c r="A61" s="60"/>
      <c r="B61" s="97" t="s">
        <v>129</v>
      </c>
      <c r="C61" s="294" t="s">
        <v>130</v>
      </c>
      <c r="D61" s="294"/>
      <c r="E61" s="294"/>
      <c r="F61" s="60"/>
      <c r="G61" s="60"/>
    </row>
    <row r="62" spans="1:40" ht="15" customHeight="1" x14ac:dyDescent="0.55000000000000004">
      <c r="A62" s="60"/>
      <c r="B62" s="97" t="s">
        <v>131</v>
      </c>
      <c r="C62" s="294" t="s">
        <v>132</v>
      </c>
      <c r="D62" s="294"/>
      <c r="E62" s="294"/>
      <c r="F62" s="60"/>
      <c r="G62" s="60"/>
    </row>
    <row r="63" spans="1:40" ht="15" customHeight="1" x14ac:dyDescent="0.55000000000000004">
      <c r="A63" s="60"/>
      <c r="B63" s="97" t="s">
        <v>133</v>
      </c>
      <c r="C63" s="294" t="s">
        <v>134</v>
      </c>
      <c r="D63" s="294"/>
      <c r="E63" s="294"/>
      <c r="F63" s="60"/>
      <c r="G63" s="60"/>
    </row>
    <row r="64" spans="1:40" ht="15" customHeight="1" x14ac:dyDescent="0.55000000000000004">
      <c r="A64" s="60"/>
      <c r="B64" s="60" t="s">
        <v>135</v>
      </c>
      <c r="C64" s="60"/>
      <c r="D64" s="60"/>
      <c r="E64" s="60"/>
      <c r="F64" s="60"/>
      <c r="G64" s="60"/>
    </row>
    <row r="65" spans="1:7" ht="15" customHeight="1" x14ac:dyDescent="0.55000000000000004">
      <c r="A65" s="60"/>
      <c r="B65" s="60" t="s">
        <v>136</v>
      </c>
      <c r="C65" s="60"/>
      <c r="D65" s="60"/>
      <c r="E65" s="60"/>
      <c r="F65" s="60"/>
      <c r="G65" s="60"/>
    </row>
    <row r="66" spans="1:7" ht="15" customHeight="1" x14ac:dyDescent="0.55000000000000004">
      <c r="A66" s="60"/>
      <c r="B66" s="60" t="s">
        <v>137</v>
      </c>
      <c r="C66" s="60"/>
      <c r="D66" s="60"/>
      <c r="E66" s="60"/>
      <c r="F66" s="60"/>
      <c r="G66" s="60"/>
    </row>
    <row r="67" spans="1:7" ht="15" customHeight="1" x14ac:dyDescent="0.55000000000000004">
      <c r="A67" s="60" t="s">
        <v>138</v>
      </c>
      <c r="B67" s="94"/>
      <c r="C67" s="60"/>
      <c r="D67" s="60"/>
      <c r="E67" s="60"/>
      <c r="F67" s="60"/>
      <c r="G67" s="60"/>
    </row>
    <row r="68" spans="1:7" ht="15" customHeight="1" x14ac:dyDescent="0.55000000000000004">
      <c r="A68" s="60" t="s">
        <v>139</v>
      </c>
      <c r="B68" s="94"/>
      <c r="C68" s="60"/>
      <c r="D68" s="60"/>
      <c r="E68" s="60"/>
      <c r="F68" s="60"/>
      <c r="G68" s="60"/>
    </row>
    <row r="69" spans="1:7" ht="15" customHeight="1" x14ac:dyDescent="0.55000000000000004">
      <c r="A69" s="60" t="s">
        <v>140</v>
      </c>
      <c r="B69" s="94"/>
      <c r="C69" s="60"/>
      <c r="D69" s="60"/>
      <c r="E69" s="60"/>
      <c r="F69" s="60"/>
      <c r="G69" s="60"/>
    </row>
    <row r="70" spans="1:7" ht="15" customHeight="1" x14ac:dyDescent="0.55000000000000004">
      <c r="A70" s="60" t="s">
        <v>141</v>
      </c>
      <c r="B70" s="94"/>
      <c r="C70" s="60"/>
      <c r="D70" s="60"/>
      <c r="E70" s="60"/>
      <c r="F70" s="60"/>
      <c r="G70" s="60"/>
    </row>
    <row r="71" spans="1:7" ht="15" customHeight="1" x14ac:dyDescent="0.55000000000000004">
      <c r="A71" s="60" t="s">
        <v>142</v>
      </c>
      <c r="B71" s="94"/>
      <c r="C71" s="60"/>
      <c r="D71" s="60"/>
      <c r="E71" s="60"/>
      <c r="F71" s="60"/>
      <c r="G71" s="60"/>
    </row>
    <row r="72" spans="1:7" ht="15" customHeight="1" x14ac:dyDescent="0.55000000000000004">
      <c r="A72" s="60" t="s">
        <v>143</v>
      </c>
      <c r="B72" s="94"/>
      <c r="C72" s="60"/>
      <c r="D72" s="60"/>
      <c r="E72" s="60"/>
      <c r="F72" s="60"/>
      <c r="G72" s="60"/>
    </row>
    <row r="73" spans="1:7" ht="15" customHeight="1" x14ac:dyDescent="0.55000000000000004">
      <c r="A73" s="60"/>
      <c r="B73" s="60" t="s">
        <v>144</v>
      </c>
      <c r="C73" s="60"/>
      <c r="D73" s="60"/>
      <c r="E73" s="60"/>
      <c r="F73" s="60"/>
      <c r="G73" s="60"/>
    </row>
    <row r="74" spans="1:7" ht="15" customHeight="1" x14ac:dyDescent="0.55000000000000004">
      <c r="A74" s="60"/>
      <c r="B74" s="60" t="s">
        <v>145</v>
      </c>
      <c r="C74" s="60"/>
      <c r="D74" s="60"/>
      <c r="E74" s="60"/>
      <c r="F74" s="60"/>
      <c r="G74" s="60"/>
    </row>
    <row r="75" spans="1:7" ht="15" customHeight="1" x14ac:dyDescent="0.55000000000000004">
      <c r="A75" s="60" t="s">
        <v>146</v>
      </c>
      <c r="B75" s="94"/>
      <c r="C75" s="60"/>
      <c r="D75" s="60"/>
      <c r="E75" s="60"/>
      <c r="F75" s="60"/>
      <c r="G75" s="60"/>
    </row>
    <row r="76" spans="1:7" ht="15" customHeight="1" x14ac:dyDescent="0.55000000000000004">
      <c r="A76" s="60" t="s">
        <v>147</v>
      </c>
      <c r="B76" s="94"/>
      <c r="C76" s="60"/>
      <c r="D76" s="60"/>
      <c r="E76" s="60"/>
      <c r="F76" s="60"/>
      <c r="G76" s="60"/>
    </row>
    <row r="77" spans="1:7" ht="15" customHeight="1" x14ac:dyDescent="0.55000000000000004">
      <c r="A77" s="60" t="s">
        <v>148</v>
      </c>
      <c r="B77" s="94"/>
      <c r="C77" s="60"/>
      <c r="D77" s="60"/>
      <c r="E77" s="60"/>
      <c r="F77" s="60"/>
      <c r="G77" s="60"/>
    </row>
    <row r="78" spans="1:7" ht="15" customHeight="1" x14ac:dyDescent="0.55000000000000004">
      <c r="A78" s="60" t="s">
        <v>149</v>
      </c>
      <c r="B78" s="94"/>
      <c r="C78" s="60"/>
      <c r="D78" s="60"/>
      <c r="E78" s="60"/>
      <c r="F78" s="60"/>
      <c r="G78" s="60"/>
    </row>
    <row r="79" spans="1:7" ht="15" customHeight="1" x14ac:dyDescent="0.55000000000000004">
      <c r="A79" s="60" t="s">
        <v>150</v>
      </c>
      <c r="B79" s="94"/>
      <c r="C79" s="60"/>
      <c r="D79" s="60"/>
      <c r="E79" s="60"/>
      <c r="F79" s="60"/>
      <c r="G79" s="60"/>
    </row>
    <row r="80" spans="1:7" ht="15" customHeight="1" x14ac:dyDescent="0.55000000000000004">
      <c r="A80" s="60" t="s">
        <v>151</v>
      </c>
      <c r="B80" s="94"/>
      <c r="C80" s="60"/>
      <c r="D80" s="60"/>
      <c r="E80" s="60"/>
      <c r="F80" s="60"/>
      <c r="G80" s="60"/>
    </row>
    <row r="81" spans="1:7" ht="15" customHeight="1" x14ac:dyDescent="0.55000000000000004">
      <c r="A81" s="60" t="s">
        <v>152</v>
      </c>
      <c r="B81" s="94"/>
      <c r="C81" s="60"/>
      <c r="D81" s="60"/>
      <c r="E81" s="60"/>
      <c r="F81" s="60"/>
      <c r="G81" s="60"/>
    </row>
    <row r="82" spans="1:7" ht="15" customHeight="1" x14ac:dyDescent="0.55000000000000004">
      <c r="A82" s="60" t="s">
        <v>153</v>
      </c>
      <c r="B82" s="94"/>
      <c r="C82" s="60"/>
      <c r="D82" s="60"/>
      <c r="E82" s="60"/>
      <c r="F82" s="60"/>
      <c r="G82" s="60"/>
    </row>
  </sheetData>
  <mergeCells count="144">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7">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qref="B13:B30" xr:uid="{00000000-0002-0000-0800-000005000000}">
      <formula1>INDIRECT($AK$1)</formula1>
    </dataValidation>
    <dataValidation allowBlank="1" showInputMessage="1" sqref="B11:B12" xr:uid="{BABAA63B-36F8-4151-8452-959A733D3B57}"/>
  </dataValidations>
  <printOptions horizontalCentered="1" verticalCentered="1"/>
  <pageMargins left="0.19685039370078741" right="0.19685039370078741" top="0.39370078740157483" bottom="0.19685039370078741" header="0.19685039370078741" footer="0.39370078740157483"/>
  <pageSetup paperSize="9" scale="70" fitToWidth="0" fitToHeight="0" orientation="landscape"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4"/>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75" style="61" customWidth="1"/>
    <col min="3" max="3" width="6.58203125" style="59" customWidth="1"/>
    <col min="4" max="5" width="7.58203125" style="59" customWidth="1"/>
    <col min="6" max="36" width="2.58203125" style="59" customWidth="1"/>
    <col min="37" max="37" width="6.58203125" style="59" customWidth="1"/>
    <col min="38" max="38" width="7.5" style="59" customWidth="1"/>
    <col min="39"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235</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8" customHeight="1" x14ac:dyDescent="0.55000000000000004">
      <c r="A13" s="74">
        <v>3</v>
      </c>
      <c r="B13" s="103" t="s">
        <v>236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t="s">
        <v>214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209</v>
      </c>
      <c r="B36" s="67"/>
      <c r="C36" s="67"/>
      <c r="D36" s="67"/>
      <c r="E36" s="67"/>
      <c r="F36" s="67"/>
      <c r="G36" s="60"/>
      <c r="H36" s="60"/>
      <c r="I36" s="60"/>
      <c r="J36" s="60"/>
      <c r="K36" s="60"/>
      <c r="L36" s="60"/>
      <c r="M36" s="60"/>
      <c r="N36" s="60"/>
      <c r="O36" s="60"/>
      <c r="AM36" s="67"/>
      <c r="AN36" s="62"/>
    </row>
    <row r="37" spans="1:43" ht="25" customHeight="1" x14ac:dyDescent="0.55000000000000004">
      <c r="A37" s="281"/>
      <c r="B37" s="281"/>
      <c r="C37" s="281"/>
      <c r="D37" s="98">
        <v>4</v>
      </c>
      <c r="E37" s="98">
        <v>5</v>
      </c>
      <c r="F37" s="352">
        <v>6</v>
      </c>
      <c r="G37" s="352"/>
      <c r="H37" s="352"/>
      <c r="I37" s="352">
        <v>7</v>
      </c>
      <c r="J37" s="352"/>
      <c r="K37" s="352"/>
      <c r="L37" s="352">
        <v>8</v>
      </c>
      <c r="M37" s="352"/>
      <c r="N37" s="352"/>
      <c r="O37" s="352">
        <v>9</v>
      </c>
      <c r="P37" s="352"/>
      <c r="Q37" s="352"/>
      <c r="R37" s="352">
        <v>10</v>
      </c>
      <c r="S37" s="352"/>
      <c r="T37" s="352"/>
      <c r="U37" s="352">
        <v>11</v>
      </c>
      <c r="V37" s="352"/>
      <c r="W37" s="352"/>
      <c r="X37" s="352">
        <v>12</v>
      </c>
      <c r="Y37" s="352"/>
      <c r="Z37" s="352"/>
      <c r="AA37" s="352">
        <v>1</v>
      </c>
      <c r="AB37" s="352"/>
      <c r="AC37" s="352"/>
      <c r="AD37" s="352">
        <v>2</v>
      </c>
      <c r="AE37" s="352"/>
      <c r="AF37" s="352"/>
      <c r="AG37" s="352">
        <v>3</v>
      </c>
      <c r="AH37" s="352"/>
      <c r="AI37" s="352"/>
      <c r="AJ37" s="281" t="s">
        <v>210</v>
      </c>
      <c r="AK37" s="281"/>
      <c r="AL37" s="82" t="s">
        <v>211</v>
      </c>
      <c r="AM37"/>
      <c r="AN37"/>
      <c r="AO37"/>
      <c r="AP37"/>
      <c r="AQ37"/>
    </row>
    <row r="38" spans="1:43" ht="25" customHeight="1" x14ac:dyDescent="0.55000000000000004">
      <c r="A38" s="350" t="s">
        <v>212</v>
      </c>
      <c r="B38" s="350"/>
      <c r="C38" s="350"/>
      <c r="D38" s="72">
        <f>SUM(D39:D40)</f>
        <v>0</v>
      </c>
      <c r="E38" s="72">
        <f>SUM(E39:E40)</f>
        <v>0</v>
      </c>
      <c r="F38" s="346">
        <f>SUM(F39:H40)</f>
        <v>0</v>
      </c>
      <c r="G38" s="346"/>
      <c r="H38" s="346"/>
      <c r="I38" s="346">
        <f>SUM(I39:K40)</f>
        <v>0</v>
      </c>
      <c r="J38" s="346"/>
      <c r="K38" s="346"/>
      <c r="L38" s="346">
        <f>SUM(L39:N40)</f>
        <v>0</v>
      </c>
      <c r="M38" s="346"/>
      <c r="N38" s="346"/>
      <c r="O38" s="346">
        <f>SUM(O39:Q40)</f>
        <v>0</v>
      </c>
      <c r="P38" s="346"/>
      <c r="Q38" s="346"/>
      <c r="R38" s="346">
        <f>SUM(R39:T40)</f>
        <v>0</v>
      </c>
      <c r="S38" s="346"/>
      <c r="T38" s="346"/>
      <c r="U38" s="346">
        <f>SUM(U39:W40)</f>
        <v>0</v>
      </c>
      <c r="V38" s="346"/>
      <c r="W38" s="346"/>
      <c r="X38" s="346">
        <f>SUM(X39:Z40)</f>
        <v>0</v>
      </c>
      <c r="Y38" s="346"/>
      <c r="Z38" s="346"/>
      <c r="AA38" s="346">
        <f>SUM(AA39:AC40)</f>
        <v>0</v>
      </c>
      <c r="AB38" s="346"/>
      <c r="AC38" s="346"/>
      <c r="AD38" s="346">
        <f>SUM(AD39:AF40)</f>
        <v>0</v>
      </c>
      <c r="AE38" s="346"/>
      <c r="AF38" s="346"/>
      <c r="AG38" s="346">
        <f>SUM(AG39:AI40)</f>
        <v>0</v>
      </c>
      <c r="AH38" s="346"/>
      <c r="AI38" s="346"/>
      <c r="AJ38" s="294">
        <f>SUM(D38:AI38)</f>
        <v>0</v>
      </c>
      <c r="AK38" s="294"/>
      <c r="AL38" s="108" t="e">
        <f>ROUNDUP(AJ38/AJ41,1)</f>
        <v>#DIV/0!</v>
      </c>
      <c r="AM38"/>
      <c r="AN38"/>
      <c r="AO38"/>
      <c r="AP38"/>
      <c r="AQ38"/>
    </row>
    <row r="39" spans="1:43" ht="25" customHeight="1" x14ac:dyDescent="0.55000000000000004">
      <c r="A39" s="358" t="s">
        <v>237</v>
      </c>
      <c r="B39" s="358"/>
      <c r="C39" s="358"/>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108" t="e">
        <f>ROUNDUP(AJ39/AJ41,1)</f>
        <v>#DIV/0!</v>
      </c>
      <c r="AM39"/>
      <c r="AN39"/>
      <c r="AO39"/>
      <c r="AP39"/>
      <c r="AQ39"/>
    </row>
    <row r="40" spans="1:43" ht="25" customHeight="1" x14ac:dyDescent="0.55000000000000004">
      <c r="A40" s="358" t="s">
        <v>238</v>
      </c>
      <c r="B40" s="358"/>
      <c r="C40" s="358"/>
      <c r="D40" s="69"/>
      <c r="E40" s="69"/>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294">
        <f>SUM(D40:AI40)</f>
        <v>0</v>
      </c>
      <c r="AK40" s="294"/>
      <c r="AL40" s="108" t="e">
        <f>ROUNDUP(AJ40/AJ41,1)</f>
        <v>#DIV/0!</v>
      </c>
      <c r="AM40"/>
      <c r="AN40"/>
      <c r="AO40"/>
      <c r="AP40"/>
      <c r="AQ40"/>
    </row>
    <row r="41" spans="1:43" ht="25" customHeight="1" x14ac:dyDescent="0.55000000000000004">
      <c r="A41" s="350" t="s">
        <v>213</v>
      </c>
      <c r="B41" s="350"/>
      <c r="C41" s="350"/>
      <c r="D41" s="69"/>
      <c r="E41" s="69"/>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294">
        <f>+SUM(D41:AI41)</f>
        <v>0</v>
      </c>
      <c r="AK41" s="294"/>
      <c r="AL41" s="107"/>
      <c r="AM41"/>
      <c r="AN41"/>
      <c r="AO41"/>
      <c r="AP41"/>
      <c r="AQ41"/>
    </row>
    <row r="42" spans="1:43" ht="5.15" customHeight="1" x14ac:dyDescent="0.55000000000000004">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x14ac:dyDescent="0.55000000000000004">
      <c r="A43" s="68" t="s">
        <v>165</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x14ac:dyDescent="0.55000000000000004">
      <c r="A44" s="281" t="s">
        <v>169</v>
      </c>
      <c r="B44" s="281"/>
      <c r="C44" s="281" t="s">
        <v>206</v>
      </c>
      <c r="D44" s="281"/>
      <c r="E44" s="280" t="s">
        <v>214</v>
      </c>
      <c r="F44" s="280"/>
      <c r="G44" s="280"/>
      <c r="H44" s="280"/>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x14ac:dyDescent="0.55000000000000004">
      <c r="A45" s="280" t="s">
        <v>171</v>
      </c>
      <c r="B45" s="280"/>
      <c r="C45" s="346" t="e">
        <f>ROUNDDOWN(IF(AL38&lt;=60,1,1+ROUNDUP((AL38-60)/40,0)),1)</f>
        <v>#DIV/0!</v>
      </c>
      <c r="D45" s="346"/>
      <c r="E45" s="346" t="e">
        <f>ROUNDDOWN(AL39/6+AL40/10,1)</f>
        <v>#DIV/0!</v>
      </c>
      <c r="F45" s="346"/>
      <c r="G45" s="346"/>
      <c r="H45" s="346"/>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15" customHeight="1" x14ac:dyDescent="0.55000000000000004">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x14ac:dyDescent="0.55000000000000004">
      <c r="A47" s="68" t="s">
        <v>188</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5" customHeight="1" x14ac:dyDescent="0.55000000000000004">
      <c r="A48" s="62"/>
      <c r="B48" s="67"/>
      <c r="C48" s="327" t="str">
        <f>IF(VLOOKUP($AK$1,選択肢!$A$1:$J$32,C53,FALSE)=0,"-",VLOOKUP($AK$1,選択肢!$A$1:$J$32,C53,FALSE))</f>
        <v>管理者</v>
      </c>
      <c r="D48" s="328"/>
      <c r="E48" s="334" t="str">
        <f>IF(VLOOKUP($AK$1,選択肢!$A$1:$J$32,E53,FALSE)=0,"-",VLOOKUP($AK$1,選択肢!$A$1:$J$32,E53,FALSE))</f>
        <v>サービス管理責任者</v>
      </c>
      <c r="F48" s="334"/>
      <c r="G48" s="334"/>
      <c r="H48" s="334"/>
      <c r="I48" s="327" t="str">
        <f>IF(VLOOKUP($AK$1,選択肢!$A$1:$J$32,I53,FALSE)=0,"-",VLOOKUP($AK$1,選択肢!$A$1:$J$32,I53,FALSE))</f>
        <v>地域移行支援員</v>
      </c>
      <c r="J48" s="328"/>
      <c r="K48" s="328"/>
      <c r="L48" s="328"/>
      <c r="M48" s="328"/>
      <c r="N48" s="335"/>
      <c r="O48" s="327" t="str">
        <f>IF(VLOOKUP($AK$1,選択肢!$A$1:$J$32,O53,FALSE)=0,"-",VLOOKUP($AK$1,選択肢!$A$1:$J$32,O53,FALSE))</f>
        <v>生活支援員</v>
      </c>
      <c r="P48" s="328"/>
      <c r="Q48" s="328"/>
      <c r="R48" s="328"/>
      <c r="S48" s="328"/>
      <c r="T48" s="335"/>
      <c r="U48" s="327" t="str">
        <f>IF(VLOOKUP($AK$1,選択肢!$A$1:$J$32,U53,FALSE)=0,"-",VLOOKUP($AK$1,選択肢!$A$1:$J$32,U53,FALSE))</f>
        <v>-</v>
      </c>
      <c r="V48" s="328"/>
      <c r="W48" s="328"/>
      <c r="X48" s="328"/>
      <c r="Y48" s="328"/>
      <c r="Z48" s="335"/>
      <c r="AA48" s="327" t="str">
        <f>IF(VLOOKUP($AK$1,選択肢!$A$1:$J$32,AA53,FALSE)=0,"-",VLOOKUP($AK$1,選択肢!$A$1:$J$32,AA53,FALSE))</f>
        <v>-</v>
      </c>
      <c r="AB48" s="328"/>
      <c r="AC48" s="328"/>
      <c r="AD48" s="328"/>
      <c r="AE48" s="328"/>
      <c r="AF48" s="335"/>
      <c r="AG48" s="334" t="str">
        <f>IF(VLOOKUP($AK$1,選択肢!$A$1:$J$32,AG53,FALSE)=0,"-",VLOOKUP($AK$1,選択肢!$A$1:$J$32,AG53,FALSE))</f>
        <v>-</v>
      </c>
      <c r="AH48" s="334"/>
      <c r="AI48" s="334"/>
      <c r="AJ48" s="334"/>
      <c r="AK48" s="334"/>
      <c r="AL48" s="334" t="str">
        <f>IF(VLOOKUP($AK$1,選択肢!$A$1:$J$32,AL53,FALSE)=0,"-",VLOOKUP($AK$1,選択肢!$A$1:$J$32,AL53,FALSE))</f>
        <v>-</v>
      </c>
      <c r="AM48" s="334"/>
      <c r="AN48" s="62"/>
    </row>
    <row r="49" spans="1:40" ht="18" customHeight="1" x14ac:dyDescent="0.55000000000000004">
      <c r="A49" s="62"/>
      <c r="B49" s="67"/>
      <c r="C49" s="102" t="s">
        <v>189</v>
      </c>
      <c r="D49" s="102" t="s">
        <v>190</v>
      </c>
      <c r="E49" s="101" t="s">
        <v>189</v>
      </c>
      <c r="F49" s="333" t="s">
        <v>190</v>
      </c>
      <c r="G49" s="333"/>
      <c r="H49" s="333"/>
      <c r="I49" s="330" t="s">
        <v>189</v>
      </c>
      <c r="J49" s="331"/>
      <c r="K49" s="332"/>
      <c r="L49" s="330" t="s">
        <v>190</v>
      </c>
      <c r="M49" s="331"/>
      <c r="N49" s="332"/>
      <c r="O49" s="330" t="s">
        <v>189</v>
      </c>
      <c r="P49" s="331"/>
      <c r="Q49" s="332"/>
      <c r="R49" s="330" t="s">
        <v>190</v>
      </c>
      <c r="S49" s="331"/>
      <c r="T49" s="332"/>
      <c r="U49" s="330" t="s">
        <v>189</v>
      </c>
      <c r="V49" s="331"/>
      <c r="W49" s="332"/>
      <c r="X49" s="330" t="s">
        <v>190</v>
      </c>
      <c r="Y49" s="331"/>
      <c r="Z49" s="332"/>
      <c r="AA49" s="330" t="s">
        <v>189</v>
      </c>
      <c r="AB49" s="331"/>
      <c r="AC49" s="332"/>
      <c r="AD49" s="330" t="s">
        <v>190</v>
      </c>
      <c r="AE49" s="331"/>
      <c r="AF49" s="332"/>
      <c r="AG49" s="330" t="s">
        <v>189</v>
      </c>
      <c r="AH49" s="331"/>
      <c r="AI49" s="332"/>
      <c r="AJ49" s="330" t="s">
        <v>190</v>
      </c>
      <c r="AK49" s="332"/>
      <c r="AL49" s="101" t="s">
        <v>27</v>
      </c>
      <c r="AM49" s="101" t="s">
        <v>215</v>
      </c>
      <c r="AN49" s="62"/>
    </row>
    <row r="50" spans="1:40" ht="18" customHeight="1" x14ac:dyDescent="0.55000000000000004">
      <c r="A50" s="62"/>
      <c r="B50" s="75" t="s">
        <v>191</v>
      </c>
      <c r="C50" s="101">
        <f>COUNTIFS($B$11:$B$30,C$48,$C$11:$C$30,"A",$E$11:$E$30,"*")</f>
        <v>1</v>
      </c>
      <c r="D50" s="101">
        <f>COUNTIFS($B$11:$B$30,C$48,$C$11:$C$30,"B",$E$11:$E$30,"*")</f>
        <v>0</v>
      </c>
      <c r="E50" s="101">
        <f>COUNTIFS($B$11:$B$30,E$48,$C$11:$C$30,"A",$E$11:$E$30,"*")</f>
        <v>0</v>
      </c>
      <c r="F50" s="330">
        <f>COUNTIFS($B$11:$B$30,E$48,$C$11:$C$30,"B",$E$11:$E$30,"*")</f>
        <v>1</v>
      </c>
      <c r="G50" s="331"/>
      <c r="H50" s="332"/>
      <c r="I50" s="330">
        <f>COUNTIFS($B$11:$B$30,I$48,$C$11:$C$30,"A",$E$11:$E$30,"*")</f>
        <v>0</v>
      </c>
      <c r="J50" s="331"/>
      <c r="K50" s="332"/>
      <c r="L50" s="330">
        <f>COUNTIFS($B$11:$B$30,I$48,$C$11:$C$30,"B",$E$11:$E$30,"*")</f>
        <v>0</v>
      </c>
      <c r="M50" s="331"/>
      <c r="N50" s="332"/>
      <c r="O50" s="330">
        <f>COUNTIFS($B$11:$B$30,O$48,$C$11:$C$30,"A",$E$11:$E$30,"*")</f>
        <v>0</v>
      </c>
      <c r="P50" s="331"/>
      <c r="Q50" s="332"/>
      <c r="R50" s="330">
        <f>COUNTIFS($B$11:$B$30,O$48,$C$11:$C$30,"B",$E$11:$E$30,"*")</f>
        <v>0</v>
      </c>
      <c r="S50" s="331"/>
      <c r="T50" s="332"/>
      <c r="U50" s="330">
        <f>COUNTIFS($B$11:$B$30,U$48,$C$11:$C$30,"A",$E$11:$E$30,"*")</f>
        <v>0</v>
      </c>
      <c r="V50" s="331"/>
      <c r="W50" s="332"/>
      <c r="X50" s="330">
        <f>COUNTIFS($B$11:$B$30,U$48,$C$11:$C$30,"B",$E$11:$E$30,"*")</f>
        <v>0</v>
      </c>
      <c r="Y50" s="331"/>
      <c r="Z50" s="332"/>
      <c r="AA50" s="330">
        <f>COUNTIFS($B$11:$B$30,AA$48,$C$11:$C$30,"A",$E$11:$E$30,"*")</f>
        <v>0</v>
      </c>
      <c r="AB50" s="331"/>
      <c r="AC50" s="332"/>
      <c r="AD50" s="330">
        <f>COUNTIFS($B$11:$B$30,AA$48,$C$11:$C$30,"B",$E$11:$E$30,"*")</f>
        <v>0</v>
      </c>
      <c r="AE50" s="331"/>
      <c r="AF50" s="332"/>
      <c r="AG50" s="330">
        <f>COUNTIFS($B$11:$B$30,AG$48,$C$11:$C$30,"A",$E$11:$E$30,"*")</f>
        <v>0</v>
      </c>
      <c r="AH50" s="331"/>
      <c r="AI50" s="332"/>
      <c r="AJ50" s="330">
        <f>COUNTIFS($B$11:$B$30,AG$48,$C$11:$C$30,"B",$E$11:$E$30,"*")</f>
        <v>0</v>
      </c>
      <c r="AK50" s="332"/>
      <c r="AL50" s="101">
        <f>COUNTIFS($B$11:$B$30,AL$48,$C$11:$C$30,"A",$E$11:$E$30,"*")</f>
        <v>0</v>
      </c>
      <c r="AM50" s="101">
        <f>COUNTIFS($B$11:$B$30,AL$48,$C$11:$C$30,"B",$E$11:$E$30,"*")</f>
        <v>0</v>
      </c>
      <c r="AN50" s="62"/>
    </row>
    <row r="51" spans="1:40" ht="18" customHeight="1" x14ac:dyDescent="0.55000000000000004">
      <c r="A51" s="62"/>
      <c r="B51" s="82" t="s">
        <v>192</v>
      </c>
      <c r="C51" s="101">
        <f>COUNTIFS($B$11:$B$30,C$48,$C$11:$C$30,"C",$E$11:$E$30,"*")</f>
        <v>0</v>
      </c>
      <c r="D51" s="101">
        <f>COUNTIFS($B$11:$B$30,C$48,$C$11:$C$30,"D",$E$11:$E$30,"*")</f>
        <v>0</v>
      </c>
      <c r="E51" s="101">
        <f>COUNTIFS($B$11:$B$30,E$48,$C$11:$C$30,"C",$E$11:$E$30,"*")</f>
        <v>0</v>
      </c>
      <c r="F51" s="330">
        <f>COUNTIFS($B$11:$B$30,E$48,$C$11:$C$30,"D",$E$11:$E$30,"*")</f>
        <v>0</v>
      </c>
      <c r="G51" s="331"/>
      <c r="H51" s="332"/>
      <c r="I51" s="330">
        <f>COUNTIFS($B$11:$B$30,I$48,$C$11:$C$30,"C",$E$11:$E$30,"*")</f>
        <v>1</v>
      </c>
      <c r="J51" s="331"/>
      <c r="K51" s="332"/>
      <c r="L51" s="330">
        <f>COUNTIFS($B$11:$B$30,I$48,$C$11:$C$30,"D",$E$11:$E$30,"*")</f>
        <v>0</v>
      </c>
      <c r="M51" s="331"/>
      <c r="N51" s="332"/>
      <c r="O51" s="330">
        <f>COUNTIFS($B$11:$B$30,O$48,$C$11:$C$30,"C",$E$11:$E$30,"*")</f>
        <v>0</v>
      </c>
      <c r="P51" s="331"/>
      <c r="Q51" s="332"/>
      <c r="R51" s="330">
        <f>COUNTIFS($B$11:$B$30,O$48,$C$11:$C$30,"D",$E$11:$E$30,"*")</f>
        <v>1</v>
      </c>
      <c r="S51" s="331"/>
      <c r="T51" s="332"/>
      <c r="U51" s="330">
        <f>COUNTIFS($B$11:$B$30,U$48,$C$11:$C$30,"C",$E$11:$E$30,"*")</f>
        <v>0</v>
      </c>
      <c r="V51" s="331"/>
      <c r="W51" s="332"/>
      <c r="X51" s="330">
        <f>COUNTIFS($B$11:$B$30,U$48,$C$11:$C$30,"D",$E$11:$E$30,"*")</f>
        <v>0</v>
      </c>
      <c r="Y51" s="331"/>
      <c r="Z51" s="332"/>
      <c r="AA51" s="330">
        <f>COUNTIFS($B$11:$B$30,AA$48,$C$11:$C$30,"C",$E$11:$E$30,"*")</f>
        <v>0</v>
      </c>
      <c r="AB51" s="331"/>
      <c r="AC51" s="332"/>
      <c r="AD51" s="330">
        <f>COUNTIFS($B$11:$B$30,AA$48,$C$11:$C$30,"D",$E$11:$E$30,"*")</f>
        <v>0</v>
      </c>
      <c r="AE51" s="331"/>
      <c r="AF51" s="332"/>
      <c r="AG51" s="330">
        <f>COUNTIFS($B$11:$B$30,AG$48,$C$11:$C$30,"C",$E$11:$E$30,"*")</f>
        <v>0</v>
      </c>
      <c r="AH51" s="331"/>
      <c r="AI51" s="332"/>
      <c r="AJ51" s="330">
        <f>COUNTIFS($B$11:$B$30,AG$48,$C$11:$C$30,"D",$E$11:$E$30,"*")</f>
        <v>0</v>
      </c>
      <c r="AK51" s="332"/>
      <c r="AL51" s="101">
        <f>COUNTIFS($B$11:$B$30,AL$48,$C$11:$C$30,"C",$E$11:$E$30,"*")</f>
        <v>0</v>
      </c>
      <c r="AM51" s="101">
        <f>COUNTIFS($B$11:$B$30,AL$48,$C$11:$C$30,"D",$E$11:$E$30,"*")</f>
        <v>0</v>
      </c>
      <c r="AN51" s="62"/>
    </row>
    <row r="52" spans="1:40" ht="25" customHeight="1" x14ac:dyDescent="0.55000000000000004">
      <c r="A52" s="62"/>
      <c r="B52" s="82" t="s">
        <v>193</v>
      </c>
      <c r="C52" s="327" t="e">
        <f>IF($AK$3="４週",SUMIFS($AK$11:$AK$30,$B$11:$B$30,C48)/4/$AH$5,IF($AK$3="歴月",SUMIFS($AK$11:$AK$30,$B$11:$B$30,C48)/$AL$5,"記載する期間を選択してください"))</f>
        <v>#DIV/0!</v>
      </c>
      <c r="D52" s="335"/>
      <c r="E52" s="327" t="e">
        <f>IF($AK$3="４週",SUMIFS($AK$11:$AK$30,$B$11:$B$30,E48)/4/$AH$5,IF($AK$3="歴月",SUMIFS($AK$11:$AK$30,$B$11:$B$30,E48)/$AL$5,"記載する期間を選択してください"))</f>
        <v>#DIV/0!</v>
      </c>
      <c r="F52" s="328"/>
      <c r="G52" s="328"/>
      <c r="H52" s="335"/>
      <c r="I52" s="327" t="e">
        <f>IF($AK$3="４週",SUMIFS($AK$11:$AK$30,$B$11:$B$30,I48)/4/$AH$5,IF($AK$3="歴月",SUMIFS($AK$11:$AK$30,$B$11:$B$30,I48)/$AL$5,"記載する期間を選択してください"))</f>
        <v>#DIV/0!</v>
      </c>
      <c r="J52" s="328"/>
      <c r="K52" s="328"/>
      <c r="L52" s="328"/>
      <c r="M52" s="328"/>
      <c r="N52" s="335"/>
      <c r="O52" s="327" t="e">
        <f>IF($AK$3="４週",SUMIFS($AK$11:$AK$30,$B$11:$B$30,O48)/4/$AH$5,IF($AK$3="歴月",SUMIFS($AK$11:$AK$30,$B$11:$B$30,O48)/$AL$5,"記載する期間を選択してください"))</f>
        <v>#DIV/0!</v>
      </c>
      <c r="P52" s="328"/>
      <c r="Q52" s="328"/>
      <c r="R52" s="328"/>
      <c r="S52" s="328"/>
      <c r="T52" s="335"/>
      <c r="U52" s="327" t="e">
        <f>IF($AK$3="４週",SUMIFS($AK$11:$AK$30,$B$11:$B$30,U48)/4/$AH$5,IF($AK$3="歴月",SUMIFS($AK$11:$AK$30,$B$11:$B$30,U48)/$AL$5,"記載する期間を選択してください"))</f>
        <v>#DIV/0!</v>
      </c>
      <c r="V52" s="328"/>
      <c r="W52" s="328"/>
      <c r="X52" s="328"/>
      <c r="Y52" s="328"/>
      <c r="Z52" s="335"/>
      <c r="AA52" s="327" t="e">
        <f>IF($AK$3="４週",SUMIFS($AK$11:$AK$30,$B$11:$B$30,AA48)/4/$AH$5,IF($AK$3="歴月",SUMIFS($AK$11:$AK$30,$B$11:$B$30,AA48)/$AL$5,"記載する期間を選択してください"))</f>
        <v>#DIV/0!</v>
      </c>
      <c r="AB52" s="328"/>
      <c r="AC52" s="328"/>
      <c r="AD52" s="328"/>
      <c r="AE52" s="328"/>
      <c r="AF52" s="335"/>
      <c r="AG52" s="327" t="e">
        <f>IF($AK$3="４週",SUMIFS($AK$11:$AK$30,$B$11:$B$30,AG48)/4/$AH$5,IF($AK$3="歴月",SUMIFS($AK$11:$AK$30,$B$11:$B$30,AG48)/$AL$5,"記載する期間を選択してください"))</f>
        <v>#DIV/0!</v>
      </c>
      <c r="AH52" s="328"/>
      <c r="AI52" s="328"/>
      <c r="AJ52" s="328"/>
      <c r="AK52" s="335"/>
      <c r="AL52" s="327" t="e">
        <f>IF($AK$3="４週",SUMIFS($AK$11:$AK$30,$B$11:$B$30,AL48)/4/$AH$5,IF($AK$3="歴月",SUMIFS($AK$11:$AK$30,$B$11:$B$30,AL48)/$AL$5,"記載する期間を選択してください"))</f>
        <v>#DIV/0!</v>
      </c>
      <c r="AM52" s="335"/>
      <c r="AN52" s="62"/>
    </row>
    <row r="53" spans="1:40" ht="5.15" customHeight="1" x14ac:dyDescent="0.55000000000000004">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x14ac:dyDescent="0.55000000000000004">
      <c r="A54" s="60" t="s">
        <v>118</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x14ac:dyDescent="0.55000000000000004">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55000000000000004">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55000000000000004">
      <c r="A57" s="60" t="s">
        <v>121</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x14ac:dyDescent="0.55000000000000004">
      <c r="A58" s="60" t="s">
        <v>122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x14ac:dyDescent="0.55000000000000004">
      <c r="A59" s="60" t="s">
        <v>123</v>
      </c>
      <c r="B59" s="94"/>
      <c r="C59" s="60"/>
      <c r="D59" s="60"/>
      <c r="E59" s="60"/>
      <c r="F59" s="60"/>
      <c r="G59" s="60"/>
    </row>
    <row r="60" spans="1:40" ht="15" customHeight="1" x14ac:dyDescent="0.55000000000000004">
      <c r="A60" s="60" t="s">
        <v>124</v>
      </c>
      <c r="B60" s="94"/>
      <c r="C60" s="60"/>
      <c r="D60" s="60"/>
      <c r="E60" s="60"/>
      <c r="F60" s="60"/>
      <c r="G60" s="60"/>
    </row>
    <row r="61" spans="1:40" ht="15" customHeight="1" x14ac:dyDescent="0.55000000000000004">
      <c r="A61" s="60"/>
      <c r="B61" s="75" t="s">
        <v>125</v>
      </c>
      <c r="C61" s="281" t="s">
        <v>126</v>
      </c>
      <c r="D61" s="281"/>
      <c r="E61" s="281"/>
      <c r="F61" s="60"/>
      <c r="G61" s="60"/>
    </row>
    <row r="62" spans="1:40" ht="15" customHeight="1" x14ac:dyDescent="0.55000000000000004">
      <c r="A62" s="60"/>
      <c r="B62" s="97" t="s">
        <v>127</v>
      </c>
      <c r="C62" s="294" t="s">
        <v>128</v>
      </c>
      <c r="D62" s="294"/>
      <c r="E62" s="294"/>
      <c r="F62" s="60"/>
      <c r="G62" s="60"/>
    </row>
    <row r="63" spans="1:40" ht="15" customHeight="1" x14ac:dyDescent="0.55000000000000004">
      <c r="A63" s="60"/>
      <c r="B63" s="97" t="s">
        <v>129</v>
      </c>
      <c r="C63" s="294" t="s">
        <v>130</v>
      </c>
      <c r="D63" s="294"/>
      <c r="E63" s="294"/>
      <c r="F63" s="60"/>
      <c r="G63" s="60"/>
    </row>
    <row r="64" spans="1:40" ht="15" customHeight="1" x14ac:dyDescent="0.55000000000000004">
      <c r="A64" s="60"/>
      <c r="B64" s="97" t="s">
        <v>131</v>
      </c>
      <c r="C64" s="294" t="s">
        <v>132</v>
      </c>
      <c r="D64" s="294"/>
      <c r="E64" s="294"/>
      <c r="F64" s="60"/>
      <c r="G64" s="60"/>
    </row>
    <row r="65" spans="1:7" ht="15" customHeight="1" x14ac:dyDescent="0.55000000000000004">
      <c r="A65" s="60"/>
      <c r="B65" s="97" t="s">
        <v>133</v>
      </c>
      <c r="C65" s="294" t="s">
        <v>134</v>
      </c>
      <c r="D65" s="294"/>
      <c r="E65" s="294"/>
      <c r="F65" s="60"/>
      <c r="G65" s="60"/>
    </row>
    <row r="66" spans="1:7" ht="15" customHeight="1" x14ac:dyDescent="0.55000000000000004">
      <c r="A66" s="60"/>
      <c r="B66" s="60" t="s">
        <v>135</v>
      </c>
      <c r="C66" s="60"/>
      <c r="D66" s="60"/>
      <c r="E66" s="60"/>
      <c r="F66" s="60"/>
      <c r="G66" s="60"/>
    </row>
    <row r="67" spans="1:7" ht="15" customHeight="1" x14ac:dyDescent="0.55000000000000004">
      <c r="A67" s="60"/>
      <c r="B67" s="60" t="s">
        <v>136</v>
      </c>
      <c r="C67" s="60"/>
      <c r="D67" s="60"/>
      <c r="E67" s="60"/>
      <c r="F67" s="60"/>
      <c r="G67" s="60"/>
    </row>
    <row r="68" spans="1:7" ht="15" customHeight="1" x14ac:dyDescent="0.55000000000000004">
      <c r="A68" s="60"/>
      <c r="B68" s="60" t="s">
        <v>137</v>
      </c>
      <c r="C68" s="60"/>
      <c r="D68" s="60"/>
      <c r="E68" s="60"/>
      <c r="F68" s="60"/>
      <c r="G68" s="60"/>
    </row>
    <row r="69" spans="1:7" ht="15" customHeight="1" x14ac:dyDescent="0.55000000000000004">
      <c r="A69" s="60" t="s">
        <v>138</v>
      </c>
      <c r="B69" s="94"/>
      <c r="C69" s="60"/>
      <c r="D69" s="60"/>
      <c r="E69" s="60"/>
      <c r="F69" s="60"/>
      <c r="G69" s="60"/>
    </row>
    <row r="70" spans="1:7" ht="15" customHeight="1" x14ac:dyDescent="0.55000000000000004">
      <c r="A70" s="60" t="s">
        <v>239</v>
      </c>
      <c r="B70" s="94"/>
      <c r="C70" s="60"/>
      <c r="D70" s="60"/>
      <c r="E70" s="60"/>
      <c r="F70" s="60"/>
      <c r="G70" s="60"/>
    </row>
    <row r="71" spans="1:7" ht="15" customHeight="1" x14ac:dyDescent="0.55000000000000004">
      <c r="A71" s="60" t="s">
        <v>140</v>
      </c>
      <c r="B71" s="94"/>
      <c r="C71" s="60"/>
      <c r="D71" s="60"/>
      <c r="E71" s="60"/>
      <c r="F71" s="60"/>
      <c r="G71" s="60"/>
    </row>
    <row r="72" spans="1:7" ht="15" customHeight="1" x14ac:dyDescent="0.55000000000000004">
      <c r="A72" s="60" t="s">
        <v>141</v>
      </c>
      <c r="B72" s="94"/>
      <c r="C72" s="60"/>
      <c r="D72" s="60"/>
      <c r="E72" s="60"/>
      <c r="F72" s="60"/>
      <c r="G72" s="60"/>
    </row>
    <row r="73" spans="1:7" ht="15" customHeight="1" x14ac:dyDescent="0.55000000000000004">
      <c r="A73" s="60" t="s">
        <v>142</v>
      </c>
      <c r="B73" s="94"/>
      <c r="C73" s="60"/>
      <c r="D73" s="60"/>
      <c r="E73" s="60"/>
      <c r="F73" s="60"/>
      <c r="G73" s="60"/>
    </row>
    <row r="74" spans="1:7" ht="15" customHeight="1" x14ac:dyDescent="0.55000000000000004">
      <c r="A74" s="60" t="s">
        <v>143</v>
      </c>
      <c r="B74" s="94"/>
      <c r="C74" s="60"/>
      <c r="D74" s="60"/>
      <c r="E74" s="60"/>
      <c r="F74" s="60"/>
      <c r="G74" s="60"/>
    </row>
    <row r="75" spans="1:7" ht="15" customHeight="1" x14ac:dyDescent="0.55000000000000004">
      <c r="A75" s="60"/>
      <c r="B75" s="60" t="s">
        <v>144</v>
      </c>
      <c r="C75" s="60"/>
      <c r="D75" s="60"/>
      <c r="E75" s="60"/>
      <c r="F75" s="60"/>
      <c r="G75" s="60"/>
    </row>
    <row r="76" spans="1:7" ht="15" customHeight="1" x14ac:dyDescent="0.55000000000000004">
      <c r="A76" s="60"/>
      <c r="B76" s="60" t="s">
        <v>145</v>
      </c>
      <c r="C76" s="60"/>
      <c r="D76" s="60"/>
      <c r="E76" s="60"/>
      <c r="F76" s="60"/>
      <c r="G76" s="60"/>
    </row>
    <row r="77" spans="1:7" ht="15" customHeight="1" x14ac:dyDescent="0.55000000000000004">
      <c r="A77" s="60" t="s">
        <v>146</v>
      </c>
      <c r="B77" s="94"/>
      <c r="C77" s="60"/>
      <c r="D77" s="60"/>
      <c r="E77" s="60"/>
      <c r="F77" s="60"/>
      <c r="G77" s="60"/>
    </row>
    <row r="78" spans="1:7" ht="15" customHeight="1" x14ac:dyDescent="0.55000000000000004">
      <c r="A78" s="60" t="s">
        <v>147</v>
      </c>
      <c r="B78" s="94"/>
      <c r="C78" s="60"/>
      <c r="D78" s="60"/>
      <c r="E78" s="60"/>
      <c r="F78" s="60"/>
      <c r="G78" s="60"/>
    </row>
    <row r="79" spans="1:7" ht="15" customHeight="1" x14ac:dyDescent="0.55000000000000004">
      <c r="A79" s="60" t="s">
        <v>148</v>
      </c>
      <c r="B79" s="94"/>
      <c r="C79" s="60"/>
      <c r="D79" s="60"/>
      <c r="E79" s="60"/>
      <c r="F79" s="60"/>
      <c r="G79" s="60"/>
    </row>
    <row r="80" spans="1:7" ht="15" customHeight="1" x14ac:dyDescent="0.55000000000000004">
      <c r="A80" s="60" t="s">
        <v>149</v>
      </c>
      <c r="B80" s="94"/>
      <c r="C80" s="60"/>
      <c r="D80" s="60"/>
      <c r="E80" s="60"/>
      <c r="F80" s="60"/>
      <c r="G80" s="60"/>
    </row>
    <row r="81" spans="1:7" ht="15" customHeight="1" x14ac:dyDescent="0.55000000000000004">
      <c r="A81" s="60" t="s">
        <v>150</v>
      </c>
      <c r="B81" s="94"/>
      <c r="C81" s="60"/>
      <c r="D81" s="60"/>
      <c r="E81" s="60"/>
      <c r="F81" s="60"/>
      <c r="G81" s="60"/>
    </row>
    <row r="82" spans="1:7" ht="15" customHeight="1" x14ac:dyDescent="0.55000000000000004">
      <c r="A82" s="60" t="s">
        <v>151</v>
      </c>
      <c r="B82" s="94"/>
      <c r="C82" s="60"/>
      <c r="D82" s="60"/>
      <c r="E82" s="60"/>
      <c r="F82" s="60"/>
      <c r="G82" s="60"/>
    </row>
    <row r="83" spans="1:7" ht="15" customHeight="1" x14ac:dyDescent="0.55000000000000004">
      <c r="A83" s="60" t="s">
        <v>152</v>
      </c>
      <c r="B83" s="94"/>
      <c r="C83" s="60"/>
      <c r="D83" s="60"/>
      <c r="E83" s="60"/>
      <c r="F83" s="60"/>
      <c r="G83" s="60"/>
    </row>
    <row r="84" spans="1:7" ht="15" customHeight="1" x14ac:dyDescent="0.55000000000000004">
      <c r="A84" s="60" t="s">
        <v>153</v>
      </c>
      <c r="B84" s="94"/>
      <c r="C84" s="60"/>
      <c r="D84" s="60"/>
      <c r="E84" s="60"/>
      <c r="F84" s="60"/>
      <c r="G84" s="60"/>
    </row>
  </sheetData>
  <mergeCells count="167">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41:C41"/>
    <mergeCell ref="F41:H41"/>
    <mergeCell ref="I41:K41"/>
    <mergeCell ref="L41:N41"/>
    <mergeCell ref="O41:Q41"/>
    <mergeCell ref="R41:T41"/>
    <mergeCell ref="F40:H40"/>
    <mergeCell ref="I40:K40"/>
    <mergeCell ref="U41:W41"/>
    <mergeCell ref="R39:T39"/>
    <mergeCell ref="U39:W39"/>
    <mergeCell ref="L40:N40"/>
    <mergeCell ref="O40:Q40"/>
    <mergeCell ref="R40:T40"/>
    <mergeCell ref="U40:W40"/>
    <mergeCell ref="F39:H39"/>
    <mergeCell ref="I39:K39"/>
    <mergeCell ref="L39:N39"/>
    <mergeCell ref="O39:Q39"/>
    <mergeCell ref="AL48:AM48"/>
    <mergeCell ref="X49:Z49"/>
    <mergeCell ref="AA49:AC49"/>
    <mergeCell ref="AJ49:AK49"/>
    <mergeCell ref="AG49:AI49"/>
    <mergeCell ref="AA48:AF48"/>
    <mergeCell ref="C48:D48"/>
    <mergeCell ref="E48:H48"/>
    <mergeCell ref="I48:N48"/>
    <mergeCell ref="O48:T48"/>
    <mergeCell ref="U48:Z48"/>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C61:E61"/>
    <mergeCell ref="C62:E62"/>
    <mergeCell ref="C63:E63"/>
    <mergeCell ref="F51:H51"/>
    <mergeCell ref="I51:K51"/>
    <mergeCell ref="L51:N51"/>
    <mergeCell ref="O51:Q51"/>
    <mergeCell ref="R51:T51"/>
    <mergeCell ref="U51:W51"/>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s>
  <phoneticPr fontId="3"/>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qref="B13:B30" xr:uid="{00000000-0002-0000-0900-000005000000}">
      <formula1>INDIRECT($AK$1)</formula1>
    </dataValidation>
    <dataValidation allowBlank="1" showInputMessage="1" sqref="B11:B12" xr:uid="{8B28E299-7E69-4751-A9A5-A7340398AB74}"/>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F895-15EE-49BD-9168-9C693E00B551}">
  <dimension ref="A1:AQ82"/>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42" width="8.25" style="59"/>
    <col min="43" max="44" width="49.5" style="59" customWidth="1"/>
    <col min="45" max="45" width="38.33203125" style="59" customWidth="1"/>
    <col min="46"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240</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241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8" customHeight="1" x14ac:dyDescent="0.55000000000000004">
      <c r="A13" s="74">
        <v>3</v>
      </c>
      <c r="B13" s="103" t="s">
        <v>241</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t="s">
        <v>241</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209</v>
      </c>
      <c r="B36" s="67"/>
      <c r="C36" s="67"/>
      <c r="D36" s="67"/>
      <c r="E36" s="67"/>
      <c r="F36" s="67"/>
      <c r="G36" s="60"/>
      <c r="H36" s="60"/>
      <c r="I36" s="60"/>
      <c r="J36" s="60"/>
      <c r="K36" s="60"/>
      <c r="L36" s="60"/>
      <c r="M36" s="60"/>
      <c r="N36" s="60"/>
      <c r="O36" s="60"/>
      <c r="AM36" s="67"/>
      <c r="AN36" s="62"/>
    </row>
    <row r="37" spans="1:43" ht="25" customHeight="1" x14ac:dyDescent="0.55000000000000004">
      <c r="A37" s="281"/>
      <c r="B37" s="281"/>
      <c r="C37" s="281"/>
      <c r="D37" s="98">
        <v>4</v>
      </c>
      <c r="E37" s="98">
        <v>5</v>
      </c>
      <c r="F37" s="352">
        <v>6</v>
      </c>
      <c r="G37" s="352"/>
      <c r="H37" s="352"/>
      <c r="I37" s="352">
        <v>7</v>
      </c>
      <c r="J37" s="352"/>
      <c r="K37" s="352"/>
      <c r="L37" s="352">
        <v>8</v>
      </c>
      <c r="M37" s="352"/>
      <c r="N37" s="352"/>
      <c r="O37" s="352">
        <v>9</v>
      </c>
      <c r="P37" s="352"/>
      <c r="Q37" s="352"/>
      <c r="R37" s="352">
        <v>10</v>
      </c>
      <c r="S37" s="352"/>
      <c r="T37" s="352"/>
      <c r="U37" s="352">
        <v>11</v>
      </c>
      <c r="V37" s="352"/>
      <c r="W37" s="352"/>
      <c r="X37" s="352">
        <v>12</v>
      </c>
      <c r="Y37" s="352"/>
      <c r="Z37" s="352"/>
      <c r="AA37" s="352">
        <v>1</v>
      </c>
      <c r="AB37" s="352"/>
      <c r="AC37" s="352"/>
      <c r="AD37" s="352">
        <v>2</v>
      </c>
      <c r="AE37" s="352"/>
      <c r="AF37" s="352"/>
      <c r="AG37" s="352">
        <v>3</v>
      </c>
      <c r="AH37" s="352"/>
      <c r="AI37" s="352"/>
      <c r="AJ37" s="281" t="s">
        <v>210</v>
      </c>
      <c r="AK37" s="281"/>
      <c r="AL37" s="82" t="s">
        <v>211</v>
      </c>
      <c r="AM37"/>
      <c r="AN37"/>
      <c r="AO37"/>
      <c r="AP37"/>
      <c r="AQ37"/>
    </row>
    <row r="38" spans="1:43" ht="18" customHeight="1" x14ac:dyDescent="0.55000000000000004">
      <c r="A38" s="350" t="s">
        <v>212</v>
      </c>
      <c r="B38" s="350"/>
      <c r="C38" s="350"/>
      <c r="D38" s="148"/>
      <c r="E38" s="148"/>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294">
        <f>SUM(D38:AI38)</f>
        <v>0</v>
      </c>
      <c r="AK38" s="294"/>
      <c r="AL38" s="353" t="e">
        <f>ROUNDUP(AJ38/AJ39,1)</f>
        <v>#DIV/0!</v>
      </c>
      <c r="AM38"/>
      <c r="AN38"/>
      <c r="AO38"/>
      <c r="AP38"/>
      <c r="AQ38"/>
    </row>
    <row r="39" spans="1:43" ht="18" customHeight="1" x14ac:dyDescent="0.55000000000000004">
      <c r="A39" s="350" t="s">
        <v>213</v>
      </c>
      <c r="B39" s="350"/>
      <c r="C39" s="350"/>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354"/>
      <c r="AM39"/>
      <c r="AN39"/>
      <c r="AO39"/>
      <c r="AP39"/>
      <c r="AQ39"/>
    </row>
    <row r="40" spans="1:43" ht="5.15" customHeight="1" x14ac:dyDescent="0.550000000000000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55000000000000004">
      <c r="A41" s="68" t="s">
        <v>165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5" customHeight="1" x14ac:dyDescent="0.55000000000000004">
      <c r="A42" s="281" t="s">
        <v>169</v>
      </c>
      <c r="B42" s="281"/>
      <c r="C42" s="290" t="s">
        <v>241</v>
      </c>
      <c r="D42" s="292"/>
      <c r="E42" s="359"/>
      <c r="F42" s="359"/>
      <c r="G42" s="359"/>
      <c r="H42" s="287"/>
      <c r="I42" s="329"/>
      <c r="J42" s="329"/>
      <c r="K42" s="329"/>
      <c r="L42" s="329"/>
      <c r="M42" s="329"/>
      <c r="N42" s="329"/>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55000000000000004">
      <c r="A43" s="280" t="s">
        <v>171</v>
      </c>
      <c r="B43" s="280"/>
      <c r="C43" s="360" t="e">
        <f>ROUNDDOWN(AL38/15,1)</f>
        <v>#DIV/0!</v>
      </c>
      <c r="D43" s="361"/>
      <c r="E43" s="362"/>
      <c r="F43" s="362"/>
      <c r="G43" s="362"/>
      <c r="H43" s="363"/>
      <c r="I43" s="364"/>
      <c r="J43" s="362"/>
      <c r="K43" s="362"/>
      <c r="L43" s="362"/>
      <c r="M43" s="362"/>
      <c r="N43" s="36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15" customHeight="1" x14ac:dyDescent="0.550000000000000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55000000000000004">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5" customHeight="1" x14ac:dyDescent="0.55000000000000004">
      <c r="A46" s="62"/>
      <c r="B46" s="67"/>
      <c r="C46" s="327" t="s">
        <v>374</v>
      </c>
      <c r="D46" s="328"/>
      <c r="E46" s="334" t="s">
        <v>375</v>
      </c>
      <c r="F46" s="334"/>
      <c r="G46" s="334"/>
      <c r="H46" s="334"/>
      <c r="I46" s="327" t="s">
        <v>376</v>
      </c>
      <c r="J46" s="328"/>
      <c r="K46" s="328"/>
      <c r="L46" s="328"/>
      <c r="M46" s="328"/>
      <c r="N46" s="335"/>
      <c r="O46" s="327" t="s">
        <v>376</v>
      </c>
      <c r="P46" s="328"/>
      <c r="Q46" s="328"/>
      <c r="R46" s="328"/>
      <c r="S46" s="328"/>
      <c r="T46" s="335"/>
      <c r="U46" s="327" t="s">
        <v>376</v>
      </c>
      <c r="V46" s="328"/>
      <c r="W46" s="328"/>
      <c r="X46" s="328"/>
      <c r="Y46" s="328"/>
      <c r="Z46" s="335"/>
      <c r="AA46" s="327" t="s">
        <v>376</v>
      </c>
      <c r="AB46" s="328"/>
      <c r="AC46" s="328"/>
      <c r="AD46" s="328"/>
      <c r="AE46" s="328"/>
      <c r="AF46" s="335"/>
      <c r="AG46" s="334" t="s">
        <v>376</v>
      </c>
      <c r="AH46" s="334"/>
      <c r="AI46" s="334"/>
      <c r="AJ46" s="334"/>
      <c r="AK46" s="334"/>
      <c r="AL46" s="334" t="s">
        <v>376</v>
      </c>
      <c r="AM46" s="334"/>
      <c r="AN46" s="62"/>
    </row>
    <row r="47" spans="1:43" ht="18" customHeight="1" x14ac:dyDescent="0.55000000000000004">
      <c r="A47" s="62"/>
      <c r="B47" s="67"/>
      <c r="C47" s="102" t="s">
        <v>189</v>
      </c>
      <c r="D47" s="102" t="s">
        <v>190</v>
      </c>
      <c r="E47" s="101" t="s">
        <v>189</v>
      </c>
      <c r="F47" s="333" t="s">
        <v>190</v>
      </c>
      <c r="G47" s="333"/>
      <c r="H47" s="333"/>
      <c r="I47" s="330" t="s">
        <v>189</v>
      </c>
      <c r="J47" s="331"/>
      <c r="K47" s="332"/>
      <c r="L47" s="330" t="s">
        <v>190</v>
      </c>
      <c r="M47" s="331"/>
      <c r="N47" s="332"/>
      <c r="O47" s="330" t="s">
        <v>189</v>
      </c>
      <c r="P47" s="331"/>
      <c r="Q47" s="332"/>
      <c r="R47" s="330" t="s">
        <v>190</v>
      </c>
      <c r="S47" s="331"/>
      <c r="T47" s="332"/>
      <c r="U47" s="330" t="s">
        <v>189</v>
      </c>
      <c r="V47" s="331"/>
      <c r="W47" s="332"/>
      <c r="X47" s="330" t="s">
        <v>190</v>
      </c>
      <c r="Y47" s="331"/>
      <c r="Z47" s="332"/>
      <c r="AA47" s="330" t="s">
        <v>189</v>
      </c>
      <c r="AB47" s="331"/>
      <c r="AC47" s="332"/>
      <c r="AD47" s="330" t="s">
        <v>190</v>
      </c>
      <c r="AE47" s="331"/>
      <c r="AF47" s="332"/>
      <c r="AG47" s="330" t="s">
        <v>189</v>
      </c>
      <c r="AH47" s="331"/>
      <c r="AI47" s="332"/>
      <c r="AJ47" s="330" t="s">
        <v>190</v>
      </c>
      <c r="AK47" s="332"/>
      <c r="AL47" s="101" t="s">
        <v>27</v>
      </c>
      <c r="AM47" s="101" t="s">
        <v>215</v>
      </c>
      <c r="AN47" s="62"/>
    </row>
    <row r="48" spans="1:43" ht="18" customHeight="1" x14ac:dyDescent="0.55000000000000004">
      <c r="A48" s="62"/>
      <c r="B48" s="75" t="s">
        <v>191</v>
      </c>
      <c r="C48" s="101">
        <f>COUNTIFS($B$11:$B$30,C$46,$C$11:$C$30,"A",$E$11:$E$30,"*")</f>
        <v>1</v>
      </c>
      <c r="D48" s="101">
        <f>COUNTIFS($B$11:$B$30,C$46,$C$11:$C$30,"B",$E$11:$E$30,"*")</f>
        <v>0</v>
      </c>
      <c r="E48" s="101">
        <f>COUNTIFS($B$11:$B$30,E$46,$C$11:$C$30,"A",$E$11:$E$30,"*")</f>
        <v>0</v>
      </c>
      <c r="F48" s="330">
        <f>COUNTIFS($B$11:$B$30,E$46,$C$11:$C$30,"B",$E$11:$E$30,"*")</f>
        <v>1</v>
      </c>
      <c r="G48" s="331"/>
      <c r="H48" s="332"/>
      <c r="I48" s="330">
        <f>COUNTIFS($B$11:$B$30,I$46,$C$11:$C$30,"A",$E$11:$E$30,"*")</f>
        <v>0</v>
      </c>
      <c r="J48" s="331"/>
      <c r="K48" s="332"/>
      <c r="L48" s="330">
        <f>COUNTIFS($B$11:$B$30,I$46,$C$11:$C$30,"B",$E$11:$E$30,"*")</f>
        <v>0</v>
      </c>
      <c r="M48" s="331"/>
      <c r="N48" s="332"/>
      <c r="O48" s="330">
        <f>COUNTIFS($B$11:$B$30,O$46,$C$11:$C$30,"A",$E$11:$E$30,"*")</f>
        <v>0</v>
      </c>
      <c r="P48" s="331"/>
      <c r="Q48" s="332"/>
      <c r="R48" s="330">
        <f>COUNTIFS($B$11:$B$30,O$46,$C$11:$C$30,"B",$E$11:$E$30,"*")</f>
        <v>0</v>
      </c>
      <c r="S48" s="331"/>
      <c r="T48" s="332"/>
      <c r="U48" s="330">
        <f>COUNTIFS($B$11:$B$30,U$46,$C$11:$C$30,"A",$E$11:$E$30,"*")</f>
        <v>0</v>
      </c>
      <c r="V48" s="331"/>
      <c r="W48" s="332"/>
      <c r="X48" s="330">
        <f>COUNTIFS($B$11:$B$30,U$46,$C$11:$C$30,"B",$E$11:$E$30,"*")</f>
        <v>0</v>
      </c>
      <c r="Y48" s="331"/>
      <c r="Z48" s="332"/>
      <c r="AA48" s="330">
        <f>COUNTIFS($B$11:$B$30,AA$46,$C$11:$C$30,"A",$E$11:$E$30,"*")</f>
        <v>0</v>
      </c>
      <c r="AB48" s="331"/>
      <c r="AC48" s="332"/>
      <c r="AD48" s="330">
        <f>COUNTIFS($B$11:$B$30,AA$46,$C$11:$C$30,"B",$E$11:$E$30,"*")</f>
        <v>0</v>
      </c>
      <c r="AE48" s="331"/>
      <c r="AF48" s="332"/>
      <c r="AG48" s="330">
        <f>COUNTIFS($B$11:$B$30,AG$46,$C$11:$C$30,"A",$E$11:$E$30,"*")</f>
        <v>0</v>
      </c>
      <c r="AH48" s="331"/>
      <c r="AI48" s="332"/>
      <c r="AJ48" s="330">
        <f>COUNTIFS($B$11:$B$30,AG$46,$C$11:$C$30,"B",$E$11:$E$30,"*")</f>
        <v>0</v>
      </c>
      <c r="AK48" s="332"/>
      <c r="AL48" s="101">
        <f>COUNTIFS($B$11:$B$30,AL$46,$C$11:$C$30,"A",$E$11:$E$30,"*")</f>
        <v>0</v>
      </c>
      <c r="AM48" s="101">
        <f>COUNTIFS($B$11:$B$30,AL$46,$C$11:$C$30,"B",$E$11:$E$30,"*")</f>
        <v>0</v>
      </c>
      <c r="AN48" s="62"/>
    </row>
    <row r="49" spans="1:40" ht="18" customHeight="1" x14ac:dyDescent="0.55000000000000004">
      <c r="A49" s="62"/>
      <c r="B49" s="82" t="s">
        <v>192</v>
      </c>
      <c r="C49" s="101">
        <f>COUNTIFS($B$11:$B$30,C$46,$C$11:$C$30,"C",$E$11:$E$30,"*")</f>
        <v>0</v>
      </c>
      <c r="D49" s="101">
        <f>COUNTIFS($B$11:$B$30,C$46,$C$11:$C$30,"D",$E$11:$E$30,"*")</f>
        <v>0</v>
      </c>
      <c r="E49" s="101">
        <f>COUNTIFS($B$11:$B$30,E$46,$C$11:$C$30,"C",$E$11:$E$30,"*")</f>
        <v>1</v>
      </c>
      <c r="F49" s="330">
        <f>COUNTIFS($B$11:$B$30,E$46,$C$11:$C$30,"D",$E$11:$E$30,"*")</f>
        <v>1</v>
      </c>
      <c r="G49" s="331"/>
      <c r="H49" s="332"/>
      <c r="I49" s="330">
        <f>COUNTIFS($B$11:$B$30,I$46,$C$11:$C$30,"C",$E$11:$E$30,"*")</f>
        <v>0</v>
      </c>
      <c r="J49" s="331"/>
      <c r="K49" s="332"/>
      <c r="L49" s="330">
        <f>COUNTIFS($B$11:$B$30,I$46,$C$11:$C$30,"D",$E$11:$E$30,"*")</f>
        <v>0</v>
      </c>
      <c r="M49" s="331"/>
      <c r="N49" s="332"/>
      <c r="O49" s="330">
        <f>COUNTIFS($B$11:$B$30,O$46,$C$11:$C$30,"C",$E$11:$E$30,"*")</f>
        <v>0</v>
      </c>
      <c r="P49" s="331"/>
      <c r="Q49" s="332"/>
      <c r="R49" s="330">
        <f>COUNTIFS($B$11:$B$30,O$46,$C$11:$C$30,"D",$E$11:$E$30,"*")</f>
        <v>0</v>
      </c>
      <c r="S49" s="331"/>
      <c r="T49" s="332"/>
      <c r="U49" s="330">
        <f>COUNTIFS($B$11:$B$30,U$46,$C$11:$C$30,"C",$E$11:$E$30,"*")</f>
        <v>0</v>
      </c>
      <c r="V49" s="331"/>
      <c r="W49" s="332"/>
      <c r="X49" s="330">
        <f>COUNTIFS($B$11:$B$30,U$46,$C$11:$C$30,"D",$E$11:$E$30,"*")</f>
        <v>0</v>
      </c>
      <c r="Y49" s="331"/>
      <c r="Z49" s="332"/>
      <c r="AA49" s="330">
        <f>COUNTIFS($B$11:$B$30,AA$46,$C$11:$C$30,"C",$E$11:$E$30,"*")</f>
        <v>0</v>
      </c>
      <c r="AB49" s="331"/>
      <c r="AC49" s="332"/>
      <c r="AD49" s="330">
        <f>COUNTIFS($B$11:$B$30,AA$46,$C$11:$C$30,"D",$E$11:$E$30,"*")</f>
        <v>0</v>
      </c>
      <c r="AE49" s="331"/>
      <c r="AF49" s="332"/>
      <c r="AG49" s="330">
        <f>COUNTIFS($B$11:$B$30,AG$46,$C$11:$C$30,"C",$E$11:$E$30,"*")</f>
        <v>0</v>
      </c>
      <c r="AH49" s="331"/>
      <c r="AI49" s="332"/>
      <c r="AJ49" s="330">
        <f>COUNTIFS($B$11:$B$30,AG$46,$C$11:$C$30,"D",$E$11:$E$30,"*")</f>
        <v>0</v>
      </c>
      <c r="AK49" s="332"/>
      <c r="AL49" s="101">
        <f>COUNTIFS($B$11:$B$30,AL$46,$C$11:$C$30,"C",$E$11:$E$30,"*")</f>
        <v>0</v>
      </c>
      <c r="AM49" s="101">
        <f>COUNTIFS($B$11:$B$30,AL$46,$C$11:$C$30,"D",$E$11:$E$30,"*")</f>
        <v>0</v>
      </c>
      <c r="AN49" s="62"/>
    </row>
    <row r="50" spans="1:40" ht="25" customHeight="1" x14ac:dyDescent="0.55000000000000004">
      <c r="A50" s="62"/>
      <c r="B50" s="82" t="s">
        <v>193</v>
      </c>
      <c r="C50" s="327" t="e">
        <f>IF($AK$3="４週",SUMIFS($AK$11:$AK$30,$B$11:$B$30,C46)/4/$AH$5,IF($AK$3="歴月",SUMIFS($AK$11:$AK$30,$B$11:$B$30,C46)/$AL$5,"記載する期間を選択してください"))</f>
        <v>#DIV/0!</v>
      </c>
      <c r="D50" s="335"/>
      <c r="E50" s="327" t="e">
        <f>IF($AK$3="４週",SUMIFS($AK$11:$AK$30,$B$11:$B$30,E46)/4/$AH$5,IF($AK$3="歴月",SUMIFS($AK$11:$AK$30,$B$11:$B$30,E46)/$AL$5,"記載する期間を選択してください"))</f>
        <v>#DIV/0!</v>
      </c>
      <c r="F50" s="328"/>
      <c r="G50" s="328"/>
      <c r="H50" s="335"/>
      <c r="I50" s="327" t="e">
        <f>IF($AK$3="４週",SUMIFS($AK$11:$AK$30,$B$11:$B$30,I46)/4/$AH$5,IF($AK$3="歴月",SUMIFS($AK$11:$AK$30,$B$11:$B$30,I46)/$AL$5,"記載する期間を選択してください"))</f>
        <v>#DIV/0!</v>
      </c>
      <c r="J50" s="328"/>
      <c r="K50" s="328"/>
      <c r="L50" s="328"/>
      <c r="M50" s="328"/>
      <c r="N50" s="335"/>
      <c r="O50" s="327" t="e">
        <f>IF($AK$3="４週",SUMIFS($AK$11:$AK$30,$B$11:$B$30,O46)/4/$AH$5,IF($AK$3="歴月",SUMIFS($AK$11:$AK$30,$B$11:$B$30,O46)/$AL$5,"記載する期間を選択してください"))</f>
        <v>#DIV/0!</v>
      </c>
      <c r="P50" s="328"/>
      <c r="Q50" s="328"/>
      <c r="R50" s="328"/>
      <c r="S50" s="328"/>
      <c r="T50" s="335"/>
      <c r="U50" s="327" t="e">
        <f>IF($AK$3="４週",SUMIFS($AK$11:$AK$30,$B$11:$B$30,U46)/4/$AH$5,IF($AK$3="歴月",SUMIFS($AK$11:$AK$30,$B$11:$B$30,U46)/$AL$5,"記載する期間を選択してください"))</f>
        <v>#DIV/0!</v>
      </c>
      <c r="V50" s="328"/>
      <c r="W50" s="328"/>
      <c r="X50" s="328"/>
      <c r="Y50" s="328"/>
      <c r="Z50" s="335"/>
      <c r="AA50" s="327" t="e">
        <f>IF($AK$3="４週",SUMIFS($AK$11:$AK$30,$B$11:$B$30,AA46)/4/$AH$5,IF($AK$3="歴月",SUMIFS($AK$11:$AK$30,$B$11:$B$30,AA46)/$AL$5,"記載する期間を選択してください"))</f>
        <v>#DIV/0!</v>
      </c>
      <c r="AB50" s="328"/>
      <c r="AC50" s="328"/>
      <c r="AD50" s="328"/>
      <c r="AE50" s="328"/>
      <c r="AF50" s="335"/>
      <c r="AG50" s="327" t="e">
        <f>IF($AK$3="４週",SUMIFS($AK$11:$AK$30,$B$11:$B$30,AG46)/4/$AH$5,IF($AK$3="歴月",SUMIFS($AK$11:$AK$30,$B$11:$B$30,AG46)/$AL$5,"記載する期間を選択してください"))</f>
        <v>#DIV/0!</v>
      </c>
      <c r="AH50" s="328"/>
      <c r="AI50" s="328"/>
      <c r="AJ50" s="328"/>
      <c r="AK50" s="335"/>
      <c r="AL50" s="327" t="e">
        <f>IF($AK$3="４週",SUMIFS($AK$11:$AK$30,$B$11:$B$30,AL46)/4/$AH$5,IF($AK$3="歴月",SUMIFS($AK$11:$AK$30,$B$11:$B$30,AL46)/$AL$5,"記載する期間を選択してください"))</f>
        <v>#DIV/0!</v>
      </c>
      <c r="AM50" s="335"/>
      <c r="AN50" s="62"/>
    </row>
    <row r="51" spans="1:40" ht="5.15" customHeight="1" x14ac:dyDescent="0.550000000000000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550000000000000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550000000000000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550000000000000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550000000000000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550000000000000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55000000000000004">
      <c r="A57" s="60" t="s">
        <v>123</v>
      </c>
      <c r="B57" s="94"/>
      <c r="C57" s="60"/>
      <c r="D57" s="60"/>
      <c r="E57" s="60"/>
      <c r="F57" s="60"/>
      <c r="G57" s="60"/>
    </row>
    <row r="58" spans="1:40" ht="15" customHeight="1" x14ac:dyDescent="0.55000000000000004">
      <c r="A58" s="60" t="s">
        <v>124</v>
      </c>
      <c r="B58" s="94"/>
      <c r="C58" s="60"/>
      <c r="D58" s="60"/>
      <c r="E58" s="60"/>
      <c r="F58" s="60"/>
      <c r="G58" s="60"/>
    </row>
    <row r="59" spans="1:40" ht="15" customHeight="1" x14ac:dyDescent="0.55000000000000004">
      <c r="A59" s="60"/>
      <c r="B59" s="75" t="s">
        <v>125</v>
      </c>
      <c r="C59" s="281" t="s">
        <v>126</v>
      </c>
      <c r="D59" s="281"/>
      <c r="E59" s="281"/>
      <c r="F59" s="60"/>
      <c r="G59" s="60"/>
    </row>
    <row r="60" spans="1:40" ht="15" customHeight="1" x14ac:dyDescent="0.55000000000000004">
      <c r="A60" s="60"/>
      <c r="B60" s="97" t="s">
        <v>127</v>
      </c>
      <c r="C60" s="294" t="s">
        <v>128</v>
      </c>
      <c r="D60" s="294"/>
      <c r="E60" s="294"/>
      <c r="F60" s="60"/>
      <c r="G60" s="60"/>
    </row>
    <row r="61" spans="1:40" ht="15" customHeight="1" x14ac:dyDescent="0.55000000000000004">
      <c r="A61" s="60"/>
      <c r="B61" s="97" t="s">
        <v>129</v>
      </c>
      <c r="C61" s="294" t="s">
        <v>130</v>
      </c>
      <c r="D61" s="294"/>
      <c r="E61" s="294"/>
      <c r="F61" s="60"/>
      <c r="G61" s="60"/>
    </row>
    <row r="62" spans="1:40" ht="15" customHeight="1" x14ac:dyDescent="0.55000000000000004">
      <c r="A62" s="60"/>
      <c r="B62" s="97" t="s">
        <v>131</v>
      </c>
      <c r="C62" s="294" t="s">
        <v>132</v>
      </c>
      <c r="D62" s="294"/>
      <c r="E62" s="294"/>
      <c r="F62" s="60"/>
      <c r="G62" s="60"/>
    </row>
    <row r="63" spans="1:40" ht="15" customHeight="1" x14ac:dyDescent="0.55000000000000004">
      <c r="A63" s="60"/>
      <c r="B63" s="97" t="s">
        <v>133</v>
      </c>
      <c r="C63" s="294" t="s">
        <v>134</v>
      </c>
      <c r="D63" s="294"/>
      <c r="E63" s="294"/>
      <c r="F63" s="60"/>
      <c r="G63" s="60"/>
    </row>
    <row r="64" spans="1:40" ht="15" customHeight="1" x14ac:dyDescent="0.55000000000000004">
      <c r="A64" s="60"/>
      <c r="B64" s="60" t="s">
        <v>135</v>
      </c>
      <c r="C64" s="60"/>
      <c r="D64" s="60"/>
      <c r="E64" s="60"/>
      <c r="F64" s="60"/>
      <c r="G64" s="60"/>
    </row>
    <row r="65" spans="1:7" ht="15" customHeight="1" x14ac:dyDescent="0.55000000000000004">
      <c r="A65" s="60"/>
      <c r="B65" s="60" t="s">
        <v>136</v>
      </c>
      <c r="C65" s="60"/>
      <c r="D65" s="60"/>
      <c r="E65" s="60"/>
      <c r="F65" s="60"/>
      <c r="G65" s="60"/>
    </row>
    <row r="66" spans="1:7" ht="15" customHeight="1" x14ac:dyDescent="0.55000000000000004">
      <c r="A66" s="60"/>
      <c r="B66" s="60" t="s">
        <v>137</v>
      </c>
      <c r="C66" s="60"/>
      <c r="D66" s="60"/>
      <c r="E66" s="60"/>
      <c r="F66" s="60"/>
      <c r="G66" s="60"/>
    </row>
    <row r="67" spans="1:7" ht="15" customHeight="1" x14ac:dyDescent="0.55000000000000004">
      <c r="A67" s="60" t="s">
        <v>138</v>
      </c>
      <c r="B67" s="94"/>
      <c r="C67" s="60"/>
      <c r="D67" s="60"/>
      <c r="E67" s="60"/>
      <c r="F67" s="60"/>
      <c r="G67" s="60"/>
    </row>
    <row r="68" spans="1:7" ht="15" customHeight="1" x14ac:dyDescent="0.55000000000000004">
      <c r="A68" s="60" t="s">
        <v>139</v>
      </c>
      <c r="B68" s="94"/>
      <c r="C68" s="60"/>
      <c r="D68" s="60"/>
      <c r="E68" s="60"/>
      <c r="F68" s="60"/>
      <c r="G68" s="60"/>
    </row>
    <row r="69" spans="1:7" ht="15" customHeight="1" x14ac:dyDescent="0.55000000000000004">
      <c r="A69" s="60" t="s">
        <v>140</v>
      </c>
      <c r="B69" s="94"/>
      <c r="C69" s="60"/>
      <c r="D69" s="60"/>
      <c r="E69" s="60"/>
      <c r="F69" s="60"/>
      <c r="G69" s="60"/>
    </row>
    <row r="70" spans="1:7" ht="15" customHeight="1" x14ac:dyDescent="0.55000000000000004">
      <c r="A70" s="60" t="s">
        <v>141</v>
      </c>
      <c r="B70" s="94"/>
      <c r="C70" s="60"/>
      <c r="D70" s="60"/>
      <c r="E70" s="60"/>
      <c r="F70" s="60"/>
      <c r="G70" s="60"/>
    </row>
    <row r="71" spans="1:7" ht="15" customHeight="1" x14ac:dyDescent="0.55000000000000004">
      <c r="A71" s="60" t="s">
        <v>142</v>
      </c>
      <c r="B71" s="94"/>
      <c r="C71" s="60"/>
      <c r="D71" s="60"/>
      <c r="E71" s="60"/>
      <c r="F71" s="60"/>
      <c r="G71" s="60"/>
    </row>
    <row r="72" spans="1:7" ht="15" customHeight="1" x14ac:dyDescent="0.55000000000000004">
      <c r="A72" s="60" t="s">
        <v>143</v>
      </c>
      <c r="B72" s="94"/>
      <c r="C72" s="60"/>
      <c r="D72" s="60"/>
      <c r="E72" s="60"/>
      <c r="F72" s="60"/>
      <c r="G72" s="60"/>
    </row>
    <row r="73" spans="1:7" ht="15" customHeight="1" x14ac:dyDescent="0.55000000000000004">
      <c r="A73" s="60"/>
      <c r="B73" s="60" t="s">
        <v>144</v>
      </c>
      <c r="C73" s="60"/>
      <c r="D73" s="60"/>
      <c r="E73" s="60"/>
      <c r="F73" s="60"/>
      <c r="G73" s="60"/>
    </row>
    <row r="74" spans="1:7" ht="15" customHeight="1" x14ac:dyDescent="0.55000000000000004">
      <c r="A74" s="60"/>
      <c r="B74" s="60" t="s">
        <v>145</v>
      </c>
      <c r="C74" s="60"/>
      <c r="D74" s="60"/>
      <c r="E74" s="60"/>
      <c r="F74" s="60"/>
      <c r="G74" s="60"/>
    </row>
    <row r="75" spans="1:7" ht="15" customHeight="1" x14ac:dyDescent="0.55000000000000004">
      <c r="A75" s="60" t="s">
        <v>146</v>
      </c>
      <c r="B75" s="94"/>
      <c r="C75" s="60"/>
      <c r="D75" s="60"/>
      <c r="E75" s="60"/>
      <c r="F75" s="60"/>
      <c r="G75" s="60"/>
    </row>
    <row r="76" spans="1:7" ht="15" customHeight="1" x14ac:dyDescent="0.55000000000000004">
      <c r="A76" s="60" t="s">
        <v>147</v>
      </c>
      <c r="B76" s="94"/>
      <c r="C76" s="60"/>
      <c r="D76" s="60"/>
      <c r="E76" s="60"/>
      <c r="F76" s="60"/>
      <c r="G76" s="60"/>
    </row>
    <row r="77" spans="1:7" ht="15" customHeight="1" x14ac:dyDescent="0.55000000000000004">
      <c r="A77" s="60" t="s">
        <v>148</v>
      </c>
      <c r="B77" s="94"/>
      <c r="C77" s="60"/>
      <c r="D77" s="60"/>
      <c r="E77" s="60"/>
      <c r="F77" s="60"/>
      <c r="G77" s="60"/>
    </row>
    <row r="78" spans="1:7" ht="15" customHeight="1" x14ac:dyDescent="0.55000000000000004">
      <c r="A78" s="60" t="s">
        <v>149</v>
      </c>
      <c r="B78" s="94"/>
      <c r="C78" s="60"/>
      <c r="D78" s="60"/>
      <c r="E78" s="60"/>
      <c r="F78" s="60"/>
      <c r="G78" s="60"/>
    </row>
    <row r="79" spans="1:7" ht="15" customHeight="1" x14ac:dyDescent="0.55000000000000004">
      <c r="A79" s="60" t="s">
        <v>150</v>
      </c>
      <c r="B79" s="94"/>
      <c r="C79" s="60"/>
      <c r="D79" s="60"/>
      <c r="E79" s="60"/>
      <c r="F79" s="60"/>
      <c r="G79" s="60"/>
    </row>
    <row r="80" spans="1:7" ht="15" customHeight="1" x14ac:dyDescent="0.55000000000000004">
      <c r="A80" s="60" t="s">
        <v>151</v>
      </c>
      <c r="B80" s="94"/>
      <c r="C80" s="60"/>
      <c r="D80" s="60"/>
      <c r="E80" s="60"/>
      <c r="F80" s="60"/>
      <c r="G80" s="60"/>
    </row>
    <row r="81" spans="1:7" ht="15" customHeight="1" x14ac:dyDescent="0.55000000000000004">
      <c r="A81" s="60" t="s">
        <v>152</v>
      </c>
      <c r="B81" s="94"/>
      <c r="C81" s="60"/>
      <c r="D81" s="60"/>
      <c r="E81" s="60"/>
      <c r="F81" s="60"/>
      <c r="G81" s="60"/>
    </row>
    <row r="82" spans="1:7" ht="15" customHeight="1" x14ac:dyDescent="0.55000000000000004">
      <c r="A82" s="60" t="s">
        <v>153</v>
      </c>
      <c r="B82" s="94"/>
      <c r="C82" s="60"/>
      <c r="D82" s="60"/>
      <c r="E82" s="60"/>
      <c r="F82" s="60"/>
      <c r="G82" s="60"/>
    </row>
  </sheetData>
  <mergeCells count="146">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1:AN11"/>
    <mergeCell ref="AM12:AN12"/>
    <mergeCell ref="AM13:AN13"/>
    <mergeCell ref="AM14:AN14"/>
    <mergeCell ref="AM15:AN15"/>
    <mergeCell ref="F7:AJ7"/>
    <mergeCell ref="AK7:AK10"/>
    <mergeCell ref="AL7:AL10"/>
    <mergeCell ref="AM7:AN10"/>
    <mergeCell ref="F8:L8"/>
    <mergeCell ref="M8:S8"/>
    <mergeCell ref="T8:Z8"/>
    <mergeCell ref="AA8:AG8"/>
    <mergeCell ref="AH8:AJ8"/>
    <mergeCell ref="AK1:AN1"/>
    <mergeCell ref="M2:P2"/>
    <mergeCell ref="Q2:R2"/>
    <mergeCell ref="S2:T2"/>
    <mergeCell ref="U2:V2"/>
    <mergeCell ref="AK2:AN2"/>
    <mergeCell ref="AH5:AJ5"/>
    <mergeCell ref="A7:A10"/>
    <mergeCell ref="B7:B8"/>
    <mergeCell ref="C7:C10"/>
    <mergeCell ref="D7:D10"/>
    <mergeCell ref="E7:E10"/>
    <mergeCell ref="AK3:AN3"/>
    <mergeCell ref="AK4:AN4"/>
    <mergeCell ref="B9:B10"/>
  </mergeCells>
  <phoneticPr fontId="34"/>
  <dataValidations count="7">
    <dataValidation type="whole" operator="greaterThanOrEqual" allowBlank="1" showInputMessage="1" showErrorMessage="1" sqref="I38:I39 D38:F39 AG38:AG39 AD38:AD39 AA38:AA39 X38:X39 U38:U39 R38:R39 O38:O39 L38:L39" xr:uid="{3BA0EFDC-59B1-4735-A75D-5F6F4693DB85}">
      <formula1>0</formula1>
    </dataValidation>
    <dataValidation operator="greaterThanOrEqual" allowBlank="1" showInputMessage="1" showErrorMessage="1" sqref="I44 AJ38:AJ39 AL38 L40 L44 I40" xr:uid="{7EEBFB3A-E3B5-4CCD-B558-16206016E7C6}"/>
    <dataValidation type="list" allowBlank="1" showInputMessage="1" showErrorMessage="1" sqref="C11:C30" xr:uid="{A942DB7D-14BC-46D0-89C6-7623BBFB0B27}">
      <formula1>"A,B,C,D"</formula1>
    </dataValidation>
    <dataValidation type="list" allowBlank="1" showInputMessage="1" showErrorMessage="1" sqref="AK4:AN4" xr:uid="{F0EF64FA-D59E-4016-B593-F83EBD19D497}">
      <formula1>"予定,実績"</formula1>
    </dataValidation>
    <dataValidation type="list" allowBlank="1" showInputMessage="1" showErrorMessage="1" sqref="AK3:AN3" xr:uid="{6A738414-BD4D-4470-A636-7F0571354A66}">
      <formula1>"４週,歴月"</formula1>
    </dataValidation>
    <dataValidation type="list" allowBlank="1" showInputMessage="1" sqref="B12:B30" xr:uid="{F6394CD1-C388-4D04-9C63-E49391D826F6}">
      <formula1>INDIRECT($AK$1)</formula1>
    </dataValidation>
    <dataValidation allowBlank="1" showInputMessage="1" sqref="B11" xr:uid="{4B17345A-6529-4F08-88B7-36CBA98AC06F}"/>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0F5D-98FB-4738-8918-41361C9F947A}">
  <dimension ref="A1:AS84"/>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42" width="8.25" style="59"/>
    <col min="43" max="44" width="41.5" style="59" customWidth="1"/>
    <col min="45" max="45" width="34.5" style="59" customWidth="1"/>
    <col min="46"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242</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243</v>
      </c>
      <c r="AJ5" s="149"/>
      <c r="AK5" s="365" t="s">
        <v>244</v>
      </c>
      <c r="AL5" s="366"/>
      <c r="AM5" s="366"/>
      <c r="AN5" s="367"/>
    </row>
    <row r="6" spans="1:40" ht="18" customHeight="1" x14ac:dyDescent="0.55000000000000004">
      <c r="A6" s="85"/>
      <c r="B6" s="85"/>
      <c r="C6" s="85"/>
      <c r="D6" s="85"/>
      <c r="E6" s="85"/>
      <c r="F6" s="85"/>
      <c r="G6" s="85"/>
      <c r="H6" s="85"/>
      <c r="I6" s="85"/>
      <c r="J6" s="85"/>
      <c r="K6" s="85"/>
      <c r="L6" s="85"/>
      <c r="M6" s="85"/>
      <c r="N6" s="85"/>
      <c r="O6" s="85"/>
      <c r="P6" s="85"/>
      <c r="Q6" s="85"/>
      <c r="R6" s="152"/>
      <c r="S6" s="85"/>
      <c r="U6" s="85"/>
      <c r="V6" s="85"/>
      <c r="W6" s="85"/>
      <c r="Y6" s="88"/>
      <c r="Z6" s="88"/>
      <c r="AA6" s="88"/>
      <c r="AB6" s="62"/>
      <c r="AC6" s="88"/>
      <c r="AD6" s="88"/>
      <c r="AE6" s="88"/>
      <c r="AF6" s="88"/>
      <c r="AG6" s="140" t="s">
        <v>352</v>
      </c>
      <c r="AH6" s="315"/>
      <c r="AI6" s="315"/>
      <c r="AJ6" s="315"/>
      <c r="AK6" s="88" t="s">
        <v>100</v>
      </c>
      <c r="AL6" s="138"/>
      <c r="AM6" s="88" t="s">
        <v>101</v>
      </c>
      <c r="AN6" s="62"/>
    </row>
    <row r="7" spans="1:40" ht="10" customHeight="1" x14ac:dyDescent="0.550000000000000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55000000000000004">
      <c r="A8" s="289" t="s">
        <v>102</v>
      </c>
      <c r="B8" s="316" t="s">
        <v>354</v>
      </c>
      <c r="C8" s="286" t="s">
        <v>355</v>
      </c>
      <c r="D8" s="281" t="s">
        <v>356</v>
      </c>
      <c r="E8" s="290" t="s">
        <v>357</v>
      </c>
      <c r="F8" s="285" t="s">
        <v>353</v>
      </c>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79" t="s">
        <v>358</v>
      </c>
      <c r="AL8" s="280" t="s">
        <v>359</v>
      </c>
      <c r="AM8" s="275" t="s">
        <v>360</v>
      </c>
      <c r="AN8" s="275"/>
    </row>
    <row r="9" spans="1:40" ht="15" customHeight="1" x14ac:dyDescent="0.55000000000000004">
      <c r="A9" s="289"/>
      <c r="B9" s="317"/>
      <c r="C9" s="287"/>
      <c r="D9" s="281"/>
      <c r="E9" s="290"/>
      <c r="F9" s="281" t="s">
        <v>111</v>
      </c>
      <c r="G9" s="281"/>
      <c r="H9" s="281"/>
      <c r="I9" s="281"/>
      <c r="J9" s="281"/>
      <c r="K9" s="281"/>
      <c r="L9" s="281"/>
      <c r="M9" s="281" t="s">
        <v>112</v>
      </c>
      <c r="N9" s="281"/>
      <c r="O9" s="281"/>
      <c r="P9" s="281"/>
      <c r="Q9" s="281"/>
      <c r="R9" s="281"/>
      <c r="S9" s="281"/>
      <c r="T9" s="281" t="s">
        <v>113</v>
      </c>
      <c r="U9" s="281"/>
      <c r="V9" s="281"/>
      <c r="W9" s="281"/>
      <c r="X9" s="281"/>
      <c r="Y9" s="281"/>
      <c r="Z9" s="281"/>
      <c r="AA9" s="281" t="s">
        <v>114</v>
      </c>
      <c r="AB9" s="281"/>
      <c r="AC9" s="281"/>
      <c r="AD9" s="281"/>
      <c r="AE9" s="281"/>
      <c r="AF9" s="281"/>
      <c r="AG9" s="281"/>
      <c r="AH9" s="281" t="s">
        <v>115</v>
      </c>
      <c r="AI9" s="281"/>
      <c r="AJ9" s="281"/>
      <c r="AK9" s="279"/>
      <c r="AL9" s="280"/>
      <c r="AM9" s="275"/>
      <c r="AN9" s="275"/>
    </row>
    <row r="10" spans="1:40" ht="15" customHeight="1" x14ac:dyDescent="0.55000000000000004">
      <c r="A10" s="289"/>
      <c r="B10" s="318" t="s">
        <v>155</v>
      </c>
      <c r="C10" s="287"/>
      <c r="D10" s="281"/>
      <c r="E10" s="290"/>
      <c r="F10" s="64">
        <f>DATE($M$2,$S$2,1)</f>
        <v>46113</v>
      </c>
      <c r="G10" s="64">
        <f>DATE($M$2,$S$2,2)</f>
        <v>46114</v>
      </c>
      <c r="H10" s="64">
        <f>DATE($M$2,$S$2,3)</f>
        <v>46115</v>
      </c>
      <c r="I10" s="64">
        <f>DATE($M$2,$S$2,4)</f>
        <v>46116</v>
      </c>
      <c r="J10" s="64">
        <f>DATE($M$2,$S$2,5)</f>
        <v>46117</v>
      </c>
      <c r="K10" s="64">
        <f>DATE($M$2,$S$2,6)</f>
        <v>46118</v>
      </c>
      <c r="L10" s="64">
        <f>DATE($M$2,$S$2,7)</f>
        <v>46119</v>
      </c>
      <c r="M10" s="64">
        <f>DATE($M$2,$S$2,8)</f>
        <v>46120</v>
      </c>
      <c r="N10" s="64">
        <f>DATE($M$2,$S$2,9)</f>
        <v>46121</v>
      </c>
      <c r="O10" s="64">
        <f>DATE($M$2,$S$2,10)</f>
        <v>46122</v>
      </c>
      <c r="P10" s="64">
        <f>DATE($M$2,$S$2,11)</f>
        <v>46123</v>
      </c>
      <c r="Q10" s="64">
        <f>DATE($M$2,$S$2,12)</f>
        <v>46124</v>
      </c>
      <c r="R10" s="64">
        <f>DATE($M$2,$S$2,13)</f>
        <v>46125</v>
      </c>
      <c r="S10" s="64">
        <f>DATE($M$2,$S$2,14)</f>
        <v>46126</v>
      </c>
      <c r="T10" s="64">
        <f>DATE($M$2,$S$2,15)</f>
        <v>46127</v>
      </c>
      <c r="U10" s="64">
        <f>DATE($M$2,$S$2,16)</f>
        <v>46128</v>
      </c>
      <c r="V10" s="64">
        <f>DATE($M$2,$S$2,17)</f>
        <v>46129</v>
      </c>
      <c r="W10" s="64">
        <f>DATE($M$2,$S$2,18)</f>
        <v>46130</v>
      </c>
      <c r="X10" s="64">
        <f>DATE($M$2,$S$2,19)</f>
        <v>46131</v>
      </c>
      <c r="Y10" s="64">
        <f>DATE($M$2,$S$2,20)</f>
        <v>46132</v>
      </c>
      <c r="Z10" s="64">
        <f>DATE($M$2,$S$2,21)</f>
        <v>46133</v>
      </c>
      <c r="AA10" s="64">
        <f>DATE($M$2,$S$2,22)</f>
        <v>46134</v>
      </c>
      <c r="AB10" s="64">
        <f>DATE($M$2,$S$2,23)</f>
        <v>46135</v>
      </c>
      <c r="AC10" s="64">
        <f>DATE($M$2,$S$2,24)</f>
        <v>46136</v>
      </c>
      <c r="AD10" s="64">
        <f>DATE($M$2,$S$2,25)</f>
        <v>46137</v>
      </c>
      <c r="AE10" s="64">
        <f>DATE($M$2,$S$2,26)</f>
        <v>46138</v>
      </c>
      <c r="AF10" s="64">
        <f>DATE($M$2,$S$2,27)</f>
        <v>46139</v>
      </c>
      <c r="AG10" s="64">
        <f>DATE($M$2,$S$2,28)</f>
        <v>46140</v>
      </c>
      <c r="AH10" s="64">
        <f>IF(DAY(EOMONTH(F10,0))&lt;29,"",DATE($M$2,$S$2,29))</f>
        <v>46141</v>
      </c>
      <c r="AI10" s="64">
        <f>IF(DAY(EOMONTH(F10,0))&lt;30,"",DATE($M$2,$S$2,30))</f>
        <v>46142</v>
      </c>
      <c r="AJ10" s="64" t="str">
        <f>IF(DAY(EOMONTH(F10,0))&lt;31,"",DATE($M$2,$S$2,31))</f>
        <v/>
      </c>
      <c r="AK10" s="279"/>
      <c r="AL10" s="280"/>
      <c r="AM10" s="275"/>
      <c r="AN10" s="275"/>
    </row>
    <row r="11" spans="1:40" ht="15" customHeight="1" x14ac:dyDescent="0.55000000000000004">
      <c r="A11" s="289"/>
      <c r="B11" s="319"/>
      <c r="C11" s="288"/>
      <c r="D11" s="281"/>
      <c r="E11" s="290"/>
      <c r="F11" s="65">
        <f>DATE($M$2,$S$2,1)</f>
        <v>46113</v>
      </c>
      <c r="G11" s="65">
        <f>DATE($M$2,$S$2,2)</f>
        <v>46114</v>
      </c>
      <c r="H11" s="65">
        <f>DATE($M$2,$S$2,3)</f>
        <v>46115</v>
      </c>
      <c r="I11" s="65">
        <f>DATE($M$2,$S$2,4)</f>
        <v>46116</v>
      </c>
      <c r="J11" s="65">
        <f>DATE($M$2,$S$2,5)</f>
        <v>46117</v>
      </c>
      <c r="K11" s="65">
        <f>DATE($M$2,$S$2,6)</f>
        <v>46118</v>
      </c>
      <c r="L11" s="65">
        <f>DATE($M$2,$S$2,7)</f>
        <v>46119</v>
      </c>
      <c r="M11" s="65">
        <f>DATE($M$2,$S$2,8)</f>
        <v>46120</v>
      </c>
      <c r="N11" s="65">
        <f>DATE($M$2,$S$2,9)</f>
        <v>46121</v>
      </c>
      <c r="O11" s="65">
        <f>DATE($M$2,$S$2,10)</f>
        <v>46122</v>
      </c>
      <c r="P11" s="65">
        <f>DATE($M$2,$S$2,11)</f>
        <v>46123</v>
      </c>
      <c r="Q11" s="65">
        <f>DATE($M$2,$S$2,12)</f>
        <v>46124</v>
      </c>
      <c r="R11" s="65">
        <f>DATE($M$2,$S$2,13)</f>
        <v>46125</v>
      </c>
      <c r="S11" s="65">
        <f>DATE($M$2,$S$2,14)</f>
        <v>46126</v>
      </c>
      <c r="T11" s="65">
        <f>DATE($M$2,$S$2,15)</f>
        <v>46127</v>
      </c>
      <c r="U11" s="65">
        <f>DATE($M$2,$S$2,16)</f>
        <v>46128</v>
      </c>
      <c r="V11" s="65">
        <f>DATE($M$2,$S$2,17)</f>
        <v>46129</v>
      </c>
      <c r="W11" s="65">
        <f>DATE($M$2,$S$2,18)</f>
        <v>46130</v>
      </c>
      <c r="X11" s="65">
        <f>DATE($M$2,$S$2,19)</f>
        <v>46131</v>
      </c>
      <c r="Y11" s="65">
        <f>DATE($M$2,$S$2,20)</f>
        <v>46132</v>
      </c>
      <c r="Z11" s="65">
        <f>DATE($M$2,$S$2,21)</f>
        <v>46133</v>
      </c>
      <c r="AA11" s="65">
        <f>DATE($M$2,$S$2,22)</f>
        <v>46134</v>
      </c>
      <c r="AB11" s="65">
        <f>DATE($M$2,$S$2,23)</f>
        <v>46135</v>
      </c>
      <c r="AC11" s="65">
        <f>DATE($M$2,$S$2,24)</f>
        <v>46136</v>
      </c>
      <c r="AD11" s="65">
        <f>DATE($M$2,$S$2,25)</f>
        <v>46137</v>
      </c>
      <c r="AE11" s="65">
        <f>DATE($M$2,$S$2,26)</f>
        <v>46138</v>
      </c>
      <c r="AF11" s="65">
        <f>DATE($M$2,$S$2,27)</f>
        <v>46139</v>
      </c>
      <c r="AG11" s="65">
        <f>DATE($M$2,$S$2,28)</f>
        <v>46140</v>
      </c>
      <c r="AH11" s="65">
        <f>IF(DAY(EOMONTH(F11,0))&lt;29,"",DATE($M$2,$S$2,29))</f>
        <v>46141</v>
      </c>
      <c r="AI11" s="65">
        <f>IF(DAY(EOMONTH(F11,0))&lt;30,"",DATE($M$2,$S$2,30))</f>
        <v>46142</v>
      </c>
      <c r="AJ11" s="65" t="str">
        <f>IF(DAY(EOMONTH(F11,0))&lt;31,"",DATE($M$2,$S$2,31))</f>
        <v/>
      </c>
      <c r="AK11" s="279"/>
      <c r="AL11" s="280"/>
      <c r="AM11" s="275"/>
      <c r="AN11" s="275"/>
    </row>
    <row r="12" spans="1:40" ht="18" customHeight="1" x14ac:dyDescent="0.55000000000000004">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3"/>
      <c r="AN12" s="293"/>
    </row>
    <row r="13" spans="1:40" ht="18" customHeight="1" x14ac:dyDescent="0.55000000000000004">
      <c r="A13" s="74">
        <v>2</v>
      </c>
      <c r="B13" s="103" t="s">
        <v>206</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3"/>
      <c r="AN13" s="293"/>
    </row>
    <row r="14" spans="1:40" ht="18" customHeight="1" x14ac:dyDescent="0.55000000000000004">
      <c r="A14" s="74">
        <v>3</v>
      </c>
      <c r="B14" s="103" t="s">
        <v>245</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3"/>
      <c r="AN14" s="293"/>
    </row>
    <row r="15" spans="1:40" ht="18" customHeight="1" x14ac:dyDescent="0.55000000000000004">
      <c r="A15" s="74">
        <v>4</v>
      </c>
      <c r="B15" s="103" t="s">
        <v>246</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row>
    <row r="16" spans="1:40" ht="18" customHeight="1" x14ac:dyDescent="0.550000000000000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row>
    <row r="17" spans="1:43" ht="18" customHeight="1" x14ac:dyDescent="0.550000000000000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row>
    <row r="18" spans="1:43" ht="18" customHeight="1" x14ac:dyDescent="0.550000000000000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row>
    <row r="19" spans="1:43" ht="18" customHeight="1" x14ac:dyDescent="0.550000000000000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row>
    <row r="20" spans="1:43" ht="18" customHeight="1" x14ac:dyDescent="0.550000000000000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row>
    <row r="21" spans="1:43" ht="18" customHeight="1" x14ac:dyDescent="0.550000000000000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row>
    <row r="22" spans="1:43" ht="18" customHeight="1" x14ac:dyDescent="0.550000000000000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row>
    <row r="23" spans="1:43" ht="18" customHeight="1" x14ac:dyDescent="0.550000000000000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row>
    <row r="24" spans="1:43" ht="18" customHeight="1" x14ac:dyDescent="0.550000000000000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row>
    <row r="25" spans="1:43" ht="18" customHeight="1" x14ac:dyDescent="0.550000000000000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row>
    <row r="26" spans="1:43" ht="18" customHeight="1" x14ac:dyDescent="0.550000000000000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row>
    <row r="27" spans="1:43" ht="18" customHeight="1" x14ac:dyDescent="0.550000000000000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row>
    <row r="28" spans="1:43" ht="18" customHeight="1" x14ac:dyDescent="0.550000000000000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row>
    <row r="29" spans="1:43" ht="18" customHeight="1" x14ac:dyDescent="0.550000000000000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row>
    <row r="30" spans="1:43" ht="18" customHeight="1" x14ac:dyDescent="0.550000000000000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row>
    <row r="31" spans="1:43" ht="18" customHeight="1" x14ac:dyDescent="0.550000000000000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3"/>
      <c r="AN31" s="293"/>
    </row>
    <row r="32" spans="1:43" ht="18" customHeight="1" x14ac:dyDescent="0.55000000000000004">
      <c r="A32" s="290" t="s">
        <v>116</v>
      </c>
      <c r="B32" s="291"/>
      <c r="C32" s="291"/>
      <c r="D32" s="291"/>
      <c r="E32" s="29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9"/>
      <c r="AN32" s="289"/>
      <c r="AP32"/>
      <c r="AQ32"/>
    </row>
    <row r="33" spans="1:45" ht="18" customHeight="1" x14ac:dyDescent="0.55000000000000004">
      <c r="A33" s="291" t="s">
        <v>117</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9"/>
      <c r="AN33" s="289"/>
      <c r="AP33"/>
      <c r="AQ33"/>
    </row>
    <row r="34" spans="1:45"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x14ac:dyDescent="0.550000000000000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x14ac:dyDescent="0.55000000000000004">
      <c r="A37" s="68" t="s">
        <v>209</v>
      </c>
      <c r="B37" s="67"/>
      <c r="C37" s="67"/>
      <c r="D37" s="67"/>
      <c r="E37" s="67"/>
      <c r="F37" s="67"/>
      <c r="G37" s="60"/>
      <c r="H37" s="60"/>
      <c r="I37" s="60"/>
      <c r="J37" s="60"/>
      <c r="K37" s="60"/>
      <c r="L37" s="60"/>
      <c r="M37" s="60"/>
      <c r="N37" s="60"/>
      <c r="O37" s="60"/>
      <c r="AM37" s="67"/>
      <c r="AN37" s="62"/>
    </row>
    <row r="38" spans="1:45" ht="25" customHeight="1" x14ac:dyDescent="0.55000000000000004">
      <c r="A38" s="281"/>
      <c r="B38" s="281"/>
      <c r="C38" s="281"/>
      <c r="D38" s="98">
        <v>4</v>
      </c>
      <c r="E38" s="98">
        <v>5</v>
      </c>
      <c r="F38" s="352">
        <v>6</v>
      </c>
      <c r="G38" s="352"/>
      <c r="H38" s="352"/>
      <c r="I38" s="352">
        <v>7</v>
      </c>
      <c r="J38" s="352"/>
      <c r="K38" s="352"/>
      <c r="L38" s="352">
        <v>8</v>
      </c>
      <c r="M38" s="352"/>
      <c r="N38" s="352"/>
      <c r="O38" s="352">
        <v>9</v>
      </c>
      <c r="P38" s="352"/>
      <c r="Q38" s="352"/>
      <c r="R38" s="352">
        <v>10</v>
      </c>
      <c r="S38" s="352"/>
      <c r="T38" s="352"/>
      <c r="U38" s="352">
        <v>11</v>
      </c>
      <c r="V38" s="352"/>
      <c r="W38" s="352"/>
      <c r="X38" s="352">
        <v>12</v>
      </c>
      <c r="Y38" s="352"/>
      <c r="Z38" s="352"/>
      <c r="AA38" s="352">
        <v>1</v>
      </c>
      <c r="AB38" s="352"/>
      <c r="AC38" s="352"/>
      <c r="AD38" s="352">
        <v>2</v>
      </c>
      <c r="AE38" s="352"/>
      <c r="AF38" s="352"/>
      <c r="AG38" s="352">
        <v>3</v>
      </c>
      <c r="AH38" s="352"/>
      <c r="AI38" s="352"/>
      <c r="AJ38" s="281" t="s">
        <v>210</v>
      </c>
      <c r="AK38" s="281"/>
      <c r="AL38" s="82" t="s">
        <v>211</v>
      </c>
      <c r="AM38"/>
      <c r="AN38"/>
      <c r="AO38"/>
    </row>
    <row r="39" spans="1:45" ht="18" customHeight="1" x14ac:dyDescent="0.55000000000000004">
      <c r="A39" s="350" t="s">
        <v>212</v>
      </c>
      <c r="B39" s="350"/>
      <c r="C39" s="350"/>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353" t="e">
        <f>ROUNDUP(AJ39/AJ40,1)</f>
        <v>#DIV/0!</v>
      </c>
      <c r="AM39"/>
      <c r="AN39"/>
      <c r="AO39"/>
    </row>
    <row r="40" spans="1:45" ht="18" customHeight="1" x14ac:dyDescent="0.55000000000000004">
      <c r="A40" s="350" t="s">
        <v>213</v>
      </c>
      <c r="B40" s="350"/>
      <c r="C40" s="350"/>
      <c r="D40" s="69"/>
      <c r="E40" s="69"/>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294">
        <f>+SUM(D40:AI40)</f>
        <v>0</v>
      </c>
      <c r="AK40" s="294"/>
      <c r="AL40" s="354"/>
      <c r="AM40"/>
      <c r="AN40"/>
      <c r="AO40"/>
    </row>
    <row r="41" spans="1:45" ht="5.15" customHeight="1" x14ac:dyDescent="0.55000000000000004">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x14ac:dyDescent="0.55000000000000004">
      <c r="A42" s="68" t="s">
        <v>165</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5" customHeight="1" x14ac:dyDescent="0.55000000000000004">
      <c r="A43" s="281" t="s">
        <v>169</v>
      </c>
      <c r="B43" s="281"/>
      <c r="C43" s="281" t="s">
        <v>206</v>
      </c>
      <c r="D43" s="281"/>
      <c r="E43" s="280" t="s">
        <v>247</v>
      </c>
      <c r="F43" s="280"/>
      <c r="G43" s="280"/>
      <c r="H43" s="280"/>
      <c r="I43" s="327" t="s">
        <v>248</v>
      </c>
      <c r="J43" s="328"/>
      <c r="K43" s="328"/>
      <c r="L43" s="328"/>
      <c r="M43" s="328"/>
      <c r="N43" s="335"/>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x14ac:dyDescent="0.55000000000000004">
      <c r="A44" s="280" t="s">
        <v>171</v>
      </c>
      <c r="B44" s="280"/>
      <c r="C44" s="346" t="e">
        <f>ROUNDDOWN(IF(AL39&lt;=60,1,1+ROUNDUP((AL39-60)/40,0)),1)</f>
        <v>#DIV/0!</v>
      </c>
      <c r="D44" s="346"/>
      <c r="E44" s="346" t="e">
        <f>ROUNDDOWN(AL39/6,1)</f>
        <v>#DIV/0!</v>
      </c>
      <c r="F44" s="346"/>
      <c r="G44" s="346"/>
      <c r="H44" s="346"/>
      <c r="I44" s="346" t="e">
        <f>ROUNDDOWN(AL39/15,1)</f>
        <v>#DIV/0!</v>
      </c>
      <c r="J44" s="346"/>
      <c r="K44" s="346"/>
      <c r="L44" s="346"/>
      <c r="M44" s="346"/>
      <c r="N44" s="346"/>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15" customHeight="1" x14ac:dyDescent="0.55000000000000004">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x14ac:dyDescent="0.55000000000000004">
      <c r="A46" s="68" t="s">
        <v>188</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5" customHeight="1" x14ac:dyDescent="0.55000000000000004">
      <c r="A47" s="62"/>
      <c r="B47" s="67"/>
      <c r="C47" s="327" t="s">
        <v>374</v>
      </c>
      <c r="D47" s="328"/>
      <c r="E47" s="334" t="s">
        <v>377</v>
      </c>
      <c r="F47" s="334"/>
      <c r="G47" s="334"/>
      <c r="H47" s="334"/>
      <c r="I47" s="327" t="s">
        <v>248</v>
      </c>
      <c r="J47" s="328"/>
      <c r="K47" s="328"/>
      <c r="L47" s="328"/>
      <c r="M47" s="328"/>
      <c r="N47" s="335"/>
      <c r="O47" s="327" t="s">
        <v>378</v>
      </c>
      <c r="P47" s="328"/>
      <c r="Q47" s="328"/>
      <c r="R47" s="328"/>
      <c r="S47" s="328"/>
      <c r="T47" s="335"/>
      <c r="U47" s="327" t="s">
        <v>268</v>
      </c>
      <c r="V47" s="328"/>
      <c r="W47" s="328"/>
      <c r="X47" s="328"/>
      <c r="Y47" s="328"/>
      <c r="Z47" s="335"/>
      <c r="AA47" s="327" t="s">
        <v>376</v>
      </c>
      <c r="AB47" s="328"/>
      <c r="AC47" s="328"/>
      <c r="AD47" s="328"/>
      <c r="AE47" s="328"/>
      <c r="AF47" s="335"/>
      <c r="AG47" s="334" t="s">
        <v>376</v>
      </c>
      <c r="AH47" s="334"/>
      <c r="AI47" s="334"/>
      <c r="AJ47" s="334"/>
      <c r="AK47" s="334"/>
      <c r="AL47" s="334" t="s">
        <v>376</v>
      </c>
      <c r="AM47" s="334"/>
      <c r="AN47" s="62"/>
    </row>
    <row r="48" spans="1:45" ht="18" customHeight="1" x14ac:dyDescent="0.55000000000000004">
      <c r="A48" s="62"/>
      <c r="B48" s="67"/>
      <c r="C48" s="102" t="s">
        <v>189</v>
      </c>
      <c r="D48" s="102" t="s">
        <v>190</v>
      </c>
      <c r="E48" s="101" t="s">
        <v>189</v>
      </c>
      <c r="F48" s="333" t="s">
        <v>190</v>
      </c>
      <c r="G48" s="333"/>
      <c r="H48" s="333"/>
      <c r="I48" s="330" t="s">
        <v>189</v>
      </c>
      <c r="J48" s="331"/>
      <c r="K48" s="332"/>
      <c r="L48" s="330" t="s">
        <v>190</v>
      </c>
      <c r="M48" s="331"/>
      <c r="N48" s="332"/>
      <c r="O48" s="330" t="s">
        <v>189</v>
      </c>
      <c r="P48" s="331"/>
      <c r="Q48" s="332"/>
      <c r="R48" s="330" t="s">
        <v>190</v>
      </c>
      <c r="S48" s="331"/>
      <c r="T48" s="332"/>
      <c r="U48" s="330" t="s">
        <v>189</v>
      </c>
      <c r="V48" s="331"/>
      <c r="W48" s="332"/>
      <c r="X48" s="330" t="s">
        <v>190</v>
      </c>
      <c r="Y48" s="331"/>
      <c r="Z48" s="332"/>
      <c r="AA48" s="330" t="s">
        <v>189</v>
      </c>
      <c r="AB48" s="331"/>
      <c r="AC48" s="332"/>
      <c r="AD48" s="330" t="s">
        <v>190</v>
      </c>
      <c r="AE48" s="331"/>
      <c r="AF48" s="332"/>
      <c r="AG48" s="330" t="s">
        <v>189</v>
      </c>
      <c r="AH48" s="331"/>
      <c r="AI48" s="332"/>
      <c r="AJ48" s="330" t="s">
        <v>190</v>
      </c>
      <c r="AK48" s="332"/>
      <c r="AL48" s="101" t="s">
        <v>27</v>
      </c>
      <c r="AM48" s="101" t="s">
        <v>215</v>
      </c>
      <c r="AN48" s="62"/>
      <c r="AP48" s="60"/>
      <c r="AQ48" s="60"/>
      <c r="AR48" s="60"/>
      <c r="AS48" s="60"/>
    </row>
    <row r="49" spans="1:45" ht="18" customHeight="1" x14ac:dyDescent="0.55000000000000004">
      <c r="A49" s="62"/>
      <c r="B49" s="75" t="s">
        <v>191</v>
      </c>
      <c r="C49" s="101">
        <f>COUNTIFS($B$12:$B$31,C$47,$C$12:$C$31,"A",$E$12:$E$31,"*")</f>
        <v>1</v>
      </c>
      <c r="D49" s="101">
        <f>COUNTIFS($B$12:$B$31,C$47,$C$12:$C$31,"B",$E$12:$E$31,"*")</f>
        <v>0</v>
      </c>
      <c r="E49" s="101">
        <f>COUNTIFS($B$12:$B$31,E$47,$C$12:$C$31,"A",$E$12:$E$31,"*")</f>
        <v>0</v>
      </c>
      <c r="F49" s="330">
        <f>COUNTIFS($B$12:$B$31,E$47,$C$12:$C$31,"B",$E$12:$E$31,"*")</f>
        <v>1</v>
      </c>
      <c r="G49" s="331"/>
      <c r="H49" s="332"/>
      <c r="I49" s="330">
        <f>COUNTIFS($B$12:$B$31,I$47,$C$12:$C$31,"A",$E$12:$E$31,"*")</f>
        <v>0</v>
      </c>
      <c r="J49" s="331"/>
      <c r="K49" s="332"/>
      <c r="L49" s="330">
        <f>COUNTIFS($B$12:$B$31,I$47,$C$12:$C$31,"B",$E$12:$E$31,"*")</f>
        <v>0</v>
      </c>
      <c r="M49" s="331"/>
      <c r="N49" s="332"/>
      <c r="O49" s="330">
        <f>COUNTIFS($B$12:$B$31,O$47,$C$12:$C$31,"A",$E$12:$E$31,"*")</f>
        <v>0</v>
      </c>
      <c r="P49" s="331"/>
      <c r="Q49" s="332"/>
      <c r="R49" s="330">
        <f>COUNTIFS($B$12:$B$31,O$47,$C$12:$C$31,"B",$E$12:$E$31,"*")</f>
        <v>0</v>
      </c>
      <c r="S49" s="331"/>
      <c r="T49" s="332"/>
      <c r="U49" s="330">
        <f>COUNTIFS($B$12:$B$31,U$47,$C$12:$C$31,"A",$E$12:$E$31,"*")</f>
        <v>0</v>
      </c>
      <c r="V49" s="331"/>
      <c r="W49" s="332"/>
      <c r="X49" s="330">
        <f>COUNTIFS($B$12:$B$31,U$47,$C$12:$C$31,"B",$E$12:$E$31,"*")</f>
        <v>0</v>
      </c>
      <c r="Y49" s="331"/>
      <c r="Z49" s="332"/>
      <c r="AA49" s="330">
        <f>COUNTIFS($B$12:$B$31,AA$47,$C$12:$C$31,"A",$E$12:$E$31,"*")</f>
        <v>0</v>
      </c>
      <c r="AB49" s="331"/>
      <c r="AC49" s="332"/>
      <c r="AD49" s="330">
        <f>COUNTIFS($B$12:$B$31,AA$47,$C$12:$C$31,"B",$E$12:$E$31,"*")</f>
        <v>0</v>
      </c>
      <c r="AE49" s="331"/>
      <c r="AF49" s="332"/>
      <c r="AG49" s="330">
        <f>COUNTIFS($B$12:$B$31,AG$47,$C$12:$C$31,"A",$E$12:$E$31,"*")</f>
        <v>0</v>
      </c>
      <c r="AH49" s="331"/>
      <c r="AI49" s="332"/>
      <c r="AJ49" s="330">
        <f>COUNTIFS($B$12:$B$31,AG$47,$C$12:$C$31,"B",$E$12:$E$31,"*")</f>
        <v>0</v>
      </c>
      <c r="AK49" s="332"/>
      <c r="AL49" s="101">
        <f>COUNTIFS($B$12:$B$31,AL$47,$C$12:$C$31,"A",$E$12:$E$31,"*")</f>
        <v>0</v>
      </c>
      <c r="AM49" s="101">
        <f>COUNTIFS($B$12:$B$31,AL$47,$C$12:$C$31,"B",$E$12:$E$31,"*")</f>
        <v>0</v>
      </c>
      <c r="AN49" s="62"/>
      <c r="AP49" s="60"/>
      <c r="AQ49" s="60"/>
      <c r="AR49" s="60"/>
      <c r="AS49" s="60"/>
    </row>
    <row r="50" spans="1:45" ht="18" customHeight="1" x14ac:dyDescent="0.55000000000000004">
      <c r="A50" s="62"/>
      <c r="B50" s="82" t="s">
        <v>192</v>
      </c>
      <c r="C50" s="101">
        <f>COUNTIFS($B$12:$B$31,C$47,$C$12:$C$31,"C",$E$12:$E$31,"*")</f>
        <v>0</v>
      </c>
      <c r="D50" s="101">
        <f>COUNTIFS($B$12:$B$31,C$47,$C$12:$C$31,"D",$E$12:$E$31,"*")</f>
        <v>0</v>
      </c>
      <c r="E50" s="101">
        <f>COUNTIFS($B$12:$B$31,E$47,$C$12:$C$31,"C",$E$12:$E$31,"*")</f>
        <v>0</v>
      </c>
      <c r="F50" s="330">
        <f>COUNTIFS($B$12:$B$31,E$47,$C$12:$C$31,"D",$E$12:$E$31,"*")</f>
        <v>0</v>
      </c>
      <c r="G50" s="331"/>
      <c r="H50" s="332"/>
      <c r="I50" s="330">
        <f>COUNTIFS($B$12:$B$31,I$47,$C$12:$C$31,"C",$E$12:$E$31,"*")</f>
        <v>1</v>
      </c>
      <c r="J50" s="331"/>
      <c r="K50" s="332"/>
      <c r="L50" s="330">
        <f>COUNTIFS($B$12:$B$31,I$47,$C$12:$C$31,"D",$E$12:$E$31,"*")</f>
        <v>0</v>
      </c>
      <c r="M50" s="331"/>
      <c r="N50" s="332"/>
      <c r="O50" s="330">
        <f>COUNTIFS($B$12:$B$31,O$47,$C$12:$C$31,"C",$E$12:$E$31,"*")</f>
        <v>0</v>
      </c>
      <c r="P50" s="331"/>
      <c r="Q50" s="332"/>
      <c r="R50" s="330">
        <f>COUNTIFS($B$12:$B$31,O$47,$C$12:$C$31,"D",$E$12:$E$31,"*")</f>
        <v>1</v>
      </c>
      <c r="S50" s="331"/>
      <c r="T50" s="332"/>
      <c r="U50" s="330">
        <f>COUNTIFS($B$12:$B$31,U$47,$C$12:$C$31,"C",$E$12:$E$31,"*")</f>
        <v>0</v>
      </c>
      <c r="V50" s="331"/>
      <c r="W50" s="332"/>
      <c r="X50" s="330">
        <f>COUNTIFS($B$12:$B$31,U$47,$C$12:$C$31,"D",$E$12:$E$31,"*")</f>
        <v>0</v>
      </c>
      <c r="Y50" s="331"/>
      <c r="Z50" s="332"/>
      <c r="AA50" s="330">
        <f>COUNTIFS($B$12:$B$31,AA$47,$C$12:$C$31,"C",$E$12:$E$31,"*")</f>
        <v>0</v>
      </c>
      <c r="AB50" s="331"/>
      <c r="AC50" s="332"/>
      <c r="AD50" s="330">
        <f>COUNTIFS($B$12:$B$31,AA$47,$C$12:$C$31,"D",$E$12:$E$31,"*")</f>
        <v>0</v>
      </c>
      <c r="AE50" s="331"/>
      <c r="AF50" s="332"/>
      <c r="AG50" s="330">
        <f>COUNTIFS($B$12:$B$31,AG$47,$C$12:$C$31,"C",$E$12:$E$31,"*")</f>
        <v>0</v>
      </c>
      <c r="AH50" s="331"/>
      <c r="AI50" s="332"/>
      <c r="AJ50" s="330">
        <f>COUNTIFS($B$12:$B$31,AG$47,$C$12:$C$31,"D",$E$12:$E$31,"*")</f>
        <v>0</v>
      </c>
      <c r="AK50" s="332"/>
      <c r="AL50" s="101">
        <f>COUNTIFS($B$12:$B$31,AL$47,$C$12:$C$31,"C",$E$12:$E$31,"*")</f>
        <v>0</v>
      </c>
      <c r="AM50" s="101">
        <f>COUNTIFS($B$12:$B$31,AL$47,$C$12:$C$31,"D",$E$12:$E$31,"*")</f>
        <v>0</v>
      </c>
      <c r="AN50" s="62"/>
      <c r="AP50" s="60"/>
      <c r="AQ50" s="60"/>
      <c r="AR50" s="60"/>
      <c r="AS50" s="60"/>
    </row>
    <row r="51" spans="1:45" ht="25" customHeight="1" x14ac:dyDescent="0.55000000000000004">
      <c r="A51" s="62"/>
      <c r="B51" s="82" t="s">
        <v>193</v>
      </c>
      <c r="C51" s="327" t="e">
        <f>IF($AK$3="４週",SUMIFS($AK$12:$AK$31,$B$12:$B$31,C47)/4/$AH$6,IF($AK$3="歴月",SUMIFS($AK$12:$AK$31,$B$12:$B$31,C47)/$AL$6,"記載する期間を選択してください"))</f>
        <v>#DIV/0!</v>
      </c>
      <c r="D51" s="335"/>
      <c r="E51" s="327" t="e">
        <f>IF($AK$3="４週",SUMIFS($AK$12:$AK$31,$B$12:$B$31,E47)/4/$AH$6,IF($AK$3="歴月",SUMIFS($AK$12:$AK$31,$B$12:$B$31,E47)/$AL$6,"記載する期間を選択してください"))</f>
        <v>#DIV/0!</v>
      </c>
      <c r="F51" s="328"/>
      <c r="G51" s="328"/>
      <c r="H51" s="335"/>
      <c r="I51" s="327" t="e">
        <f>IF($AK$3="４週",SUMIFS($AK$12:$AK$31,$B$12:$B$31,I47)/4/$AH$6,IF($AK$3="歴月",SUMIFS($AK$12:$AK$31,$B$12:$B$31,I47)/$AL$6,"記載する期間を選択してください"))</f>
        <v>#DIV/0!</v>
      </c>
      <c r="J51" s="328"/>
      <c r="K51" s="328"/>
      <c r="L51" s="328"/>
      <c r="M51" s="328"/>
      <c r="N51" s="335"/>
      <c r="O51" s="327" t="e">
        <f>IF($AK$3="４週",SUMIFS($AK$12:$AK$31,$B$12:$B$31,O47)/4/$AH$6,IF($AK$3="歴月",SUMIFS($AK$12:$AK$31,$B$12:$B$31,O47)/$AL$6,"記載する期間を選択してください"))</f>
        <v>#DIV/0!</v>
      </c>
      <c r="P51" s="328"/>
      <c r="Q51" s="328"/>
      <c r="R51" s="328"/>
      <c r="S51" s="328"/>
      <c r="T51" s="335"/>
      <c r="U51" s="327" t="e">
        <f>IF($AK$3="４週",SUMIFS($AK$12:$AK$31,$B$12:$B$31,U47)/4/$AH$6,IF($AK$3="歴月",SUMIFS($AK$12:$AK$31,$B$12:$B$31,U47)/$AL$6,"記載する期間を選択してください"))</f>
        <v>#DIV/0!</v>
      </c>
      <c r="V51" s="328"/>
      <c r="W51" s="328"/>
      <c r="X51" s="328"/>
      <c r="Y51" s="328"/>
      <c r="Z51" s="335"/>
      <c r="AA51" s="327" t="e">
        <f>IF($AK$3="４週",SUMIFS($AK$12:$AK$31,$B$12:$B$31,AA47)/4/$AH$6,IF($AK$3="歴月",SUMIFS($AK$12:$AK$31,$B$12:$B$31,AA47)/$AL$6,"記載する期間を選択してください"))</f>
        <v>#DIV/0!</v>
      </c>
      <c r="AB51" s="328"/>
      <c r="AC51" s="328"/>
      <c r="AD51" s="328"/>
      <c r="AE51" s="328"/>
      <c r="AF51" s="335"/>
      <c r="AG51" s="327" t="e">
        <f>IF($AK$3="４週",SUMIFS($AK$12:$AK$31,$B$12:$B$31,AG47)/4/$AH$6,IF($AK$3="歴月",SUMIFS($AK$12:$AK$31,$B$12:$B$31,AG47)/$AL$6,"記載する期間を選択してください"))</f>
        <v>#DIV/0!</v>
      </c>
      <c r="AH51" s="328"/>
      <c r="AI51" s="328"/>
      <c r="AJ51" s="328"/>
      <c r="AK51" s="335"/>
      <c r="AL51" s="327" t="e">
        <f>IF($AK$3="４週",SUMIFS($AK$12:$AK$31,$B$12:$B$31,AL47)/4/$AH$6,IF($AK$3="歴月",SUMIFS($AK$12:$AK$31,$B$12:$B$31,AL47)/$AL$6,"記載する期間を選択してください"))</f>
        <v>#DIV/0!</v>
      </c>
      <c r="AM51" s="335"/>
      <c r="AN51" s="62"/>
      <c r="AP51" s="60"/>
      <c r="AQ51" s="60"/>
      <c r="AR51" s="60"/>
      <c r="AS51" s="60"/>
    </row>
    <row r="52" spans="1:45" ht="5.15" customHeight="1" x14ac:dyDescent="0.550000000000000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x14ac:dyDescent="0.550000000000000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x14ac:dyDescent="0.55000000000000004">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x14ac:dyDescent="0.55000000000000004">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x14ac:dyDescent="0.55000000000000004">
      <c r="A56" s="60" t="s">
        <v>249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x14ac:dyDescent="0.55000000000000004">
      <c r="A57" s="60" t="s">
        <v>361</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x14ac:dyDescent="0.55000000000000004">
      <c r="A58" s="60" t="s">
        <v>362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x14ac:dyDescent="0.55000000000000004">
      <c r="A59" s="60" t="s">
        <v>123</v>
      </c>
      <c r="B59" s="94"/>
      <c r="C59" s="60"/>
      <c r="D59" s="60"/>
      <c r="E59" s="60"/>
      <c r="F59" s="60"/>
      <c r="G59" s="60"/>
    </row>
    <row r="60" spans="1:45" ht="15" customHeight="1" x14ac:dyDescent="0.55000000000000004">
      <c r="A60" s="60" t="s">
        <v>363</v>
      </c>
      <c r="B60" s="94"/>
      <c r="C60" s="60"/>
      <c r="D60" s="60"/>
      <c r="E60" s="60"/>
      <c r="F60" s="60"/>
      <c r="G60" s="60"/>
    </row>
    <row r="61" spans="1:45" ht="15" customHeight="1" x14ac:dyDescent="0.55000000000000004">
      <c r="A61" s="60"/>
      <c r="B61" s="75" t="s">
        <v>125</v>
      </c>
      <c r="C61" s="281" t="s">
        <v>126</v>
      </c>
      <c r="D61" s="281"/>
      <c r="E61" s="281"/>
      <c r="F61" s="60"/>
      <c r="G61" s="60"/>
    </row>
    <row r="62" spans="1:45" ht="15" customHeight="1" x14ac:dyDescent="0.55000000000000004">
      <c r="A62" s="60"/>
      <c r="B62" s="97" t="s">
        <v>127</v>
      </c>
      <c r="C62" s="294" t="s">
        <v>128</v>
      </c>
      <c r="D62" s="294"/>
      <c r="E62" s="294"/>
      <c r="F62" s="60"/>
      <c r="G62" s="60"/>
    </row>
    <row r="63" spans="1:45" ht="15" customHeight="1" x14ac:dyDescent="0.55000000000000004">
      <c r="A63" s="60"/>
      <c r="B63" s="97" t="s">
        <v>129</v>
      </c>
      <c r="C63" s="294" t="s">
        <v>130</v>
      </c>
      <c r="D63" s="294"/>
      <c r="E63" s="294"/>
      <c r="F63" s="60"/>
      <c r="G63" s="60"/>
    </row>
    <row r="64" spans="1:45" ht="15" customHeight="1" x14ac:dyDescent="0.55000000000000004">
      <c r="A64" s="60"/>
      <c r="B64" s="97" t="s">
        <v>131</v>
      </c>
      <c r="C64" s="294" t="s">
        <v>132</v>
      </c>
      <c r="D64" s="294"/>
      <c r="E64" s="294"/>
      <c r="F64" s="60"/>
      <c r="G64" s="60"/>
    </row>
    <row r="65" spans="1:7" ht="15" customHeight="1" x14ac:dyDescent="0.55000000000000004">
      <c r="A65" s="60"/>
      <c r="B65" s="97" t="s">
        <v>133</v>
      </c>
      <c r="C65" s="294" t="s">
        <v>134</v>
      </c>
      <c r="D65" s="294"/>
      <c r="E65" s="294"/>
      <c r="F65" s="60"/>
      <c r="G65" s="60"/>
    </row>
    <row r="66" spans="1:7" ht="15" customHeight="1" x14ac:dyDescent="0.55000000000000004">
      <c r="A66" s="60"/>
      <c r="B66" s="60" t="s">
        <v>135</v>
      </c>
      <c r="C66" s="60"/>
      <c r="D66" s="60"/>
      <c r="E66" s="60"/>
      <c r="F66" s="60"/>
      <c r="G66" s="60"/>
    </row>
    <row r="67" spans="1:7" ht="15" customHeight="1" x14ac:dyDescent="0.55000000000000004">
      <c r="A67" s="60"/>
      <c r="B67" s="60" t="s">
        <v>136</v>
      </c>
      <c r="C67" s="60"/>
      <c r="D67" s="60"/>
      <c r="E67" s="60"/>
      <c r="F67" s="60"/>
      <c r="G67" s="60"/>
    </row>
    <row r="68" spans="1:7" ht="15" customHeight="1" x14ac:dyDescent="0.55000000000000004">
      <c r="A68" s="60"/>
      <c r="B68" s="60" t="s">
        <v>137</v>
      </c>
      <c r="C68" s="60"/>
      <c r="D68" s="60"/>
      <c r="E68" s="60"/>
      <c r="F68" s="60"/>
      <c r="G68" s="60"/>
    </row>
    <row r="69" spans="1:7" ht="15" customHeight="1" x14ac:dyDescent="0.55000000000000004">
      <c r="A69" s="60" t="s">
        <v>364</v>
      </c>
      <c r="B69" s="94"/>
      <c r="C69" s="60"/>
      <c r="D69" s="60"/>
      <c r="E69" s="60"/>
      <c r="F69" s="60"/>
      <c r="G69" s="60"/>
    </row>
    <row r="70" spans="1:7" ht="15" customHeight="1" x14ac:dyDescent="0.55000000000000004">
      <c r="A70" s="60" t="s">
        <v>139</v>
      </c>
      <c r="B70" s="94"/>
      <c r="C70" s="60"/>
      <c r="D70" s="60"/>
      <c r="E70" s="60"/>
      <c r="F70" s="60"/>
      <c r="G70" s="60"/>
    </row>
    <row r="71" spans="1:7" ht="15" customHeight="1" x14ac:dyDescent="0.55000000000000004">
      <c r="A71" s="60" t="s">
        <v>140</v>
      </c>
      <c r="B71" s="94"/>
      <c r="C71" s="60"/>
      <c r="D71" s="60"/>
      <c r="E71" s="60"/>
      <c r="F71" s="60"/>
      <c r="G71" s="60"/>
    </row>
    <row r="72" spans="1:7" ht="15" customHeight="1" x14ac:dyDescent="0.55000000000000004">
      <c r="A72" s="60" t="s">
        <v>365</v>
      </c>
      <c r="B72" s="94"/>
      <c r="C72" s="60"/>
      <c r="D72" s="60"/>
      <c r="E72" s="60"/>
      <c r="F72" s="60"/>
      <c r="G72" s="60"/>
    </row>
    <row r="73" spans="1:7" ht="15" customHeight="1" x14ac:dyDescent="0.55000000000000004">
      <c r="A73" s="60" t="s">
        <v>366</v>
      </c>
      <c r="B73" s="94"/>
      <c r="C73" s="60"/>
      <c r="D73" s="60"/>
      <c r="E73" s="60"/>
      <c r="F73" s="60"/>
      <c r="G73" s="60"/>
    </row>
    <row r="74" spans="1:7" ht="15" customHeight="1" x14ac:dyDescent="0.55000000000000004">
      <c r="A74" s="60" t="s">
        <v>367</v>
      </c>
      <c r="B74" s="94"/>
      <c r="C74" s="60"/>
      <c r="D74" s="60"/>
      <c r="E74" s="60"/>
      <c r="F74" s="60"/>
      <c r="G74" s="60"/>
    </row>
    <row r="75" spans="1:7" ht="15" customHeight="1" x14ac:dyDescent="0.55000000000000004">
      <c r="A75" s="60"/>
      <c r="B75" s="60" t="s">
        <v>144</v>
      </c>
      <c r="C75" s="60"/>
      <c r="D75" s="60"/>
      <c r="E75" s="60"/>
      <c r="F75" s="60"/>
      <c r="G75" s="60"/>
    </row>
    <row r="76" spans="1:7" ht="15" customHeight="1" x14ac:dyDescent="0.55000000000000004">
      <c r="A76" s="60"/>
      <c r="B76" s="60" t="s">
        <v>145</v>
      </c>
      <c r="C76" s="60"/>
      <c r="D76" s="60"/>
      <c r="E76" s="60"/>
      <c r="F76" s="60"/>
      <c r="G76" s="60"/>
    </row>
    <row r="77" spans="1:7" ht="15" customHeight="1" x14ac:dyDescent="0.55000000000000004">
      <c r="A77" s="60" t="s">
        <v>146</v>
      </c>
      <c r="B77" s="94"/>
      <c r="C77" s="60"/>
      <c r="D77" s="60"/>
      <c r="E77" s="60"/>
      <c r="F77" s="60"/>
      <c r="G77" s="60"/>
    </row>
    <row r="78" spans="1:7" ht="15" customHeight="1" x14ac:dyDescent="0.55000000000000004">
      <c r="A78" s="60" t="s">
        <v>147</v>
      </c>
      <c r="B78" s="94"/>
      <c r="C78" s="60"/>
      <c r="D78" s="60"/>
      <c r="E78" s="60"/>
      <c r="F78" s="60"/>
      <c r="G78" s="60"/>
    </row>
    <row r="79" spans="1:7" ht="15" customHeight="1" x14ac:dyDescent="0.55000000000000004">
      <c r="A79" s="60" t="s">
        <v>148</v>
      </c>
      <c r="B79" s="94"/>
      <c r="C79" s="60"/>
      <c r="D79" s="60"/>
      <c r="E79" s="60"/>
      <c r="F79" s="60"/>
      <c r="G79" s="60"/>
    </row>
    <row r="80" spans="1:7" ht="15" customHeight="1" x14ac:dyDescent="0.55000000000000004">
      <c r="A80" s="60" t="s">
        <v>149</v>
      </c>
      <c r="B80" s="94"/>
      <c r="C80" s="60"/>
      <c r="D80" s="60"/>
      <c r="E80" s="60"/>
      <c r="F80" s="60"/>
      <c r="G80" s="60"/>
    </row>
    <row r="81" spans="1:7" ht="15" customHeight="1" x14ac:dyDescent="0.55000000000000004">
      <c r="A81" s="60" t="s">
        <v>150</v>
      </c>
      <c r="B81" s="94"/>
      <c r="C81" s="60"/>
      <c r="D81" s="60"/>
      <c r="E81" s="60"/>
      <c r="F81" s="60"/>
      <c r="G81" s="60"/>
    </row>
    <row r="82" spans="1:7" ht="15" customHeight="1" x14ac:dyDescent="0.55000000000000004">
      <c r="A82" s="60" t="s">
        <v>151</v>
      </c>
      <c r="B82" s="94"/>
      <c r="C82" s="60"/>
      <c r="D82" s="60"/>
      <c r="E82" s="60"/>
      <c r="F82" s="60"/>
      <c r="G82" s="60"/>
    </row>
    <row r="83" spans="1:7" ht="15" customHeight="1" x14ac:dyDescent="0.55000000000000004">
      <c r="A83" s="60" t="s">
        <v>368</v>
      </c>
      <c r="B83" s="94"/>
      <c r="C83" s="60"/>
      <c r="D83" s="60"/>
      <c r="E83" s="60"/>
      <c r="F83" s="60"/>
      <c r="G83" s="60"/>
    </row>
    <row r="84" spans="1:7" ht="15" customHeight="1" x14ac:dyDescent="0.55000000000000004">
      <c r="A84" s="60" t="s">
        <v>369</v>
      </c>
      <c r="B84" s="94"/>
      <c r="C84" s="60"/>
      <c r="D84" s="60"/>
      <c r="E84" s="60"/>
      <c r="F84" s="60"/>
      <c r="G84" s="60"/>
    </row>
  </sheetData>
  <mergeCells count="147">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AL47:AM47"/>
    <mergeCell ref="F48:H48"/>
    <mergeCell ref="I48:K48"/>
    <mergeCell ref="L48:N48"/>
    <mergeCell ref="O48:Q48"/>
    <mergeCell ref="R48:T48"/>
    <mergeCell ref="U48:W48"/>
    <mergeCell ref="X48:Z48"/>
    <mergeCell ref="AA48:AC48"/>
    <mergeCell ref="AD48:AF48"/>
    <mergeCell ref="AG48:AI48"/>
    <mergeCell ref="AJ48:AK48"/>
    <mergeCell ref="A43:B43"/>
    <mergeCell ref="C43:D43"/>
    <mergeCell ref="E43:H43"/>
    <mergeCell ref="I43:N43"/>
    <mergeCell ref="A44:B44"/>
    <mergeCell ref="C44:D44"/>
    <mergeCell ref="E44:H44"/>
    <mergeCell ref="I44:N44"/>
    <mergeCell ref="AG47:AK47"/>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AM30:AN30"/>
    <mergeCell ref="AM31:AN31"/>
    <mergeCell ref="A32:E32"/>
    <mergeCell ref="AM32:AN33"/>
    <mergeCell ref="A33:E33"/>
    <mergeCell ref="A38:C38"/>
    <mergeCell ref="F38:H38"/>
    <mergeCell ref="I38:K38"/>
    <mergeCell ref="L38:N38"/>
    <mergeCell ref="O38:Q38"/>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752BBF6-048D-4B7D-9BE1-51151AC949EF}">
      <formula1>"有,無"</formula1>
    </dataValidation>
    <dataValidation allowBlank="1" showInputMessage="1" sqref="B12:B13" xr:uid="{961E6150-522D-4210-91DB-FB1A1179D224}"/>
    <dataValidation type="list" allowBlank="1" showInputMessage="1" sqref="B14:B31" xr:uid="{EDE114E3-97BF-4F08-8633-870BE838BE57}">
      <formula1>INDIRECT($AK$1)</formula1>
    </dataValidation>
    <dataValidation type="list" allowBlank="1" showInputMessage="1" showErrorMessage="1" sqref="AK3:AN3" xr:uid="{7467F313-308C-4F41-9692-E725F811903F}">
      <formula1>"４週,歴月"</formula1>
    </dataValidation>
    <dataValidation type="list" allowBlank="1" showInputMessage="1" showErrorMessage="1" sqref="AK4:AN4" xr:uid="{73C481F9-99C1-4BE5-8657-9D9E12D54E7B}">
      <formula1>"予定,実績"</formula1>
    </dataValidation>
    <dataValidation type="list" allowBlank="1" showInputMessage="1" showErrorMessage="1" sqref="C12:C31" xr:uid="{BBBB8B87-862D-486A-BCE9-D154B31D3830}">
      <formula1>"A,B,C,D"</formula1>
    </dataValidation>
    <dataValidation operator="greaterThanOrEqual" allowBlank="1" showInputMessage="1" showErrorMessage="1" sqref="I45 AJ39:AJ40 AL39 L41 L45 I41" xr:uid="{406E1C1F-F870-4D85-9FAD-F79CEC12A107}"/>
    <dataValidation type="whole" operator="greaterThanOrEqual" allowBlank="1" showInputMessage="1" showErrorMessage="1" sqref="I39:I40 D39:F40 AG39:AG40 AD39:AD40 AA39:AA40 X39:X40 U39:U40 R39:R40 O39:O40 L39:L40" xr:uid="{1671F9EA-3CEB-4B60-AD0B-AF5190FFC5BE}">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r:id="rId1"/>
  <headerFooter alignWithMargins="0">
    <oddHeader>&amp;L&amp;"ＭＳ ゴシック,標準"&amp;10（参考様式）</oddHeader>
  </headerFooter>
  <rowBreaks count="1" manualBreakCount="1">
    <brk id="36"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524D-32CE-4E4A-8B57-B01097DF6D8D}">
  <dimension ref="A1:AS84"/>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42" width="8.25" style="59"/>
    <col min="43" max="44" width="46.33203125" style="59" customWidth="1"/>
    <col min="45" max="45" width="32.83203125" style="59" customWidth="1"/>
    <col min="46"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250</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243</v>
      </c>
      <c r="AJ5" s="149"/>
      <c r="AK5" s="365" t="s">
        <v>244</v>
      </c>
      <c r="AL5" s="366"/>
      <c r="AM5" s="366"/>
      <c r="AN5" s="367"/>
    </row>
    <row r="6" spans="1:40" ht="18" customHeight="1" x14ac:dyDescent="0.550000000000000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352</v>
      </c>
      <c r="AH6" s="368"/>
      <c r="AI6" s="369"/>
      <c r="AJ6" s="370"/>
      <c r="AK6" s="88" t="s">
        <v>100</v>
      </c>
      <c r="AL6" s="153"/>
      <c r="AM6" s="88" t="s">
        <v>101</v>
      </c>
      <c r="AN6" s="62"/>
    </row>
    <row r="7" spans="1:40" ht="10" customHeight="1" x14ac:dyDescent="0.550000000000000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55000000000000004">
      <c r="A8" s="289" t="s">
        <v>102</v>
      </c>
      <c r="B8" s="316" t="s">
        <v>354</v>
      </c>
      <c r="C8" s="286" t="s">
        <v>355</v>
      </c>
      <c r="D8" s="281" t="s">
        <v>356</v>
      </c>
      <c r="E8" s="290" t="s">
        <v>357</v>
      </c>
      <c r="F8" s="285" t="s">
        <v>353</v>
      </c>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371" t="s">
        <v>358</v>
      </c>
      <c r="AL8" s="280" t="s">
        <v>359</v>
      </c>
      <c r="AM8" s="275" t="s">
        <v>360</v>
      </c>
      <c r="AN8" s="275"/>
    </row>
    <row r="9" spans="1:40" ht="15" customHeight="1" x14ac:dyDescent="0.55000000000000004">
      <c r="A9" s="289"/>
      <c r="B9" s="317"/>
      <c r="C9" s="287"/>
      <c r="D9" s="281"/>
      <c r="E9" s="290"/>
      <c r="F9" s="281" t="s">
        <v>111</v>
      </c>
      <c r="G9" s="281"/>
      <c r="H9" s="281"/>
      <c r="I9" s="281"/>
      <c r="J9" s="281"/>
      <c r="K9" s="281"/>
      <c r="L9" s="281"/>
      <c r="M9" s="281" t="s">
        <v>112</v>
      </c>
      <c r="N9" s="281"/>
      <c r="O9" s="281"/>
      <c r="P9" s="281"/>
      <c r="Q9" s="281"/>
      <c r="R9" s="281"/>
      <c r="S9" s="281"/>
      <c r="T9" s="281" t="s">
        <v>113</v>
      </c>
      <c r="U9" s="281"/>
      <c r="V9" s="281"/>
      <c r="W9" s="281"/>
      <c r="X9" s="281"/>
      <c r="Y9" s="281"/>
      <c r="Z9" s="281"/>
      <c r="AA9" s="281" t="s">
        <v>114</v>
      </c>
      <c r="AB9" s="281"/>
      <c r="AC9" s="281"/>
      <c r="AD9" s="281"/>
      <c r="AE9" s="281"/>
      <c r="AF9" s="281"/>
      <c r="AG9" s="281"/>
      <c r="AH9" s="281" t="s">
        <v>115</v>
      </c>
      <c r="AI9" s="281"/>
      <c r="AJ9" s="281"/>
      <c r="AK9" s="371"/>
      <c r="AL9" s="280"/>
      <c r="AM9" s="275"/>
      <c r="AN9" s="275"/>
    </row>
    <row r="10" spans="1:40" ht="15" customHeight="1" x14ac:dyDescent="0.55000000000000004">
      <c r="A10" s="289"/>
      <c r="B10" s="318" t="s">
        <v>155</v>
      </c>
      <c r="C10" s="287"/>
      <c r="D10" s="281"/>
      <c r="E10" s="290"/>
      <c r="F10" s="64">
        <f>DATE($M$2,$S$2,1)</f>
        <v>46113</v>
      </c>
      <c r="G10" s="64">
        <f>DATE($M$2,$S$2,2)</f>
        <v>46114</v>
      </c>
      <c r="H10" s="64">
        <f>DATE($M$2,$S$2,3)</f>
        <v>46115</v>
      </c>
      <c r="I10" s="64">
        <f>DATE($M$2,$S$2,4)</f>
        <v>46116</v>
      </c>
      <c r="J10" s="64">
        <f>DATE($M$2,$S$2,5)</f>
        <v>46117</v>
      </c>
      <c r="K10" s="64">
        <f>DATE($M$2,$S$2,6)</f>
        <v>46118</v>
      </c>
      <c r="L10" s="64">
        <f>DATE($M$2,$S$2,7)</f>
        <v>46119</v>
      </c>
      <c r="M10" s="64">
        <f>DATE($M$2,$S$2,8)</f>
        <v>46120</v>
      </c>
      <c r="N10" s="64">
        <f>DATE($M$2,$S$2,9)</f>
        <v>46121</v>
      </c>
      <c r="O10" s="64">
        <f>DATE($M$2,$S$2,10)</f>
        <v>46122</v>
      </c>
      <c r="P10" s="64">
        <f>DATE($M$2,$S$2,11)</f>
        <v>46123</v>
      </c>
      <c r="Q10" s="64">
        <f>DATE($M$2,$S$2,12)</f>
        <v>46124</v>
      </c>
      <c r="R10" s="64">
        <f>DATE($M$2,$S$2,13)</f>
        <v>46125</v>
      </c>
      <c r="S10" s="64">
        <f>DATE($M$2,$S$2,14)</f>
        <v>46126</v>
      </c>
      <c r="T10" s="64">
        <f>DATE($M$2,$S$2,15)</f>
        <v>46127</v>
      </c>
      <c r="U10" s="64">
        <f>DATE($M$2,$S$2,16)</f>
        <v>46128</v>
      </c>
      <c r="V10" s="64">
        <f>DATE($M$2,$S$2,17)</f>
        <v>46129</v>
      </c>
      <c r="W10" s="64">
        <f>DATE($M$2,$S$2,18)</f>
        <v>46130</v>
      </c>
      <c r="X10" s="64">
        <f>DATE($M$2,$S$2,19)</f>
        <v>46131</v>
      </c>
      <c r="Y10" s="64">
        <f>DATE($M$2,$S$2,20)</f>
        <v>46132</v>
      </c>
      <c r="Z10" s="64">
        <f>DATE($M$2,$S$2,21)</f>
        <v>46133</v>
      </c>
      <c r="AA10" s="64">
        <f>DATE($M$2,$S$2,22)</f>
        <v>46134</v>
      </c>
      <c r="AB10" s="64">
        <f>DATE($M$2,$S$2,23)</f>
        <v>46135</v>
      </c>
      <c r="AC10" s="64">
        <f>DATE($M$2,$S$2,24)</f>
        <v>46136</v>
      </c>
      <c r="AD10" s="64">
        <f>DATE($M$2,$S$2,25)</f>
        <v>46137</v>
      </c>
      <c r="AE10" s="64">
        <f>DATE($M$2,$S$2,26)</f>
        <v>46138</v>
      </c>
      <c r="AF10" s="64">
        <f>DATE($M$2,$S$2,27)</f>
        <v>46139</v>
      </c>
      <c r="AG10" s="64">
        <f>DATE($M$2,$S$2,28)</f>
        <v>46140</v>
      </c>
      <c r="AH10" s="64">
        <f>IF(DAY(EOMONTH(F10,0))&lt;29,"",DATE($M$2,$S$2,29))</f>
        <v>46141</v>
      </c>
      <c r="AI10" s="64">
        <f>IF(DAY(EOMONTH(F10,0))&lt;30,"",DATE($M$2,$S$2,30))</f>
        <v>46142</v>
      </c>
      <c r="AJ10" s="64" t="str">
        <f>IF(DAY(EOMONTH(F10,0))&lt;31,"",DATE($M$2,$S$2,31))</f>
        <v/>
      </c>
      <c r="AK10" s="371"/>
      <c r="AL10" s="280"/>
      <c r="AM10" s="275"/>
      <c r="AN10" s="275"/>
    </row>
    <row r="11" spans="1:40" ht="15" customHeight="1" x14ac:dyDescent="0.55000000000000004">
      <c r="A11" s="289"/>
      <c r="B11" s="319"/>
      <c r="C11" s="288"/>
      <c r="D11" s="281"/>
      <c r="E11" s="290"/>
      <c r="F11" s="65">
        <f>DATE($M$2,$S$2,1)</f>
        <v>46113</v>
      </c>
      <c r="G11" s="65">
        <f>DATE($M$2,$S$2,2)</f>
        <v>46114</v>
      </c>
      <c r="H11" s="65">
        <f>DATE($M$2,$S$2,3)</f>
        <v>46115</v>
      </c>
      <c r="I11" s="65">
        <f>DATE($M$2,$S$2,4)</f>
        <v>46116</v>
      </c>
      <c r="J11" s="65">
        <f>DATE($M$2,$S$2,5)</f>
        <v>46117</v>
      </c>
      <c r="K11" s="65">
        <f>DATE($M$2,$S$2,6)</f>
        <v>46118</v>
      </c>
      <c r="L11" s="65">
        <f>DATE($M$2,$S$2,7)</f>
        <v>46119</v>
      </c>
      <c r="M11" s="65">
        <f>DATE($M$2,$S$2,8)</f>
        <v>46120</v>
      </c>
      <c r="N11" s="65">
        <f>DATE($M$2,$S$2,9)</f>
        <v>46121</v>
      </c>
      <c r="O11" s="65">
        <f>DATE($M$2,$S$2,10)</f>
        <v>46122</v>
      </c>
      <c r="P11" s="65">
        <f>DATE($M$2,$S$2,11)</f>
        <v>46123</v>
      </c>
      <c r="Q11" s="65">
        <f>DATE($M$2,$S$2,12)</f>
        <v>46124</v>
      </c>
      <c r="R11" s="65">
        <f>DATE($M$2,$S$2,13)</f>
        <v>46125</v>
      </c>
      <c r="S11" s="65">
        <f>DATE($M$2,$S$2,14)</f>
        <v>46126</v>
      </c>
      <c r="T11" s="65">
        <f>DATE($M$2,$S$2,15)</f>
        <v>46127</v>
      </c>
      <c r="U11" s="65">
        <f>DATE($M$2,$S$2,16)</f>
        <v>46128</v>
      </c>
      <c r="V11" s="65">
        <f>DATE($M$2,$S$2,17)</f>
        <v>46129</v>
      </c>
      <c r="W11" s="65">
        <f>DATE($M$2,$S$2,18)</f>
        <v>46130</v>
      </c>
      <c r="X11" s="65">
        <f>DATE($M$2,$S$2,19)</f>
        <v>46131</v>
      </c>
      <c r="Y11" s="65">
        <f>DATE($M$2,$S$2,20)</f>
        <v>46132</v>
      </c>
      <c r="Z11" s="65">
        <f>DATE($M$2,$S$2,21)</f>
        <v>46133</v>
      </c>
      <c r="AA11" s="65">
        <f>DATE($M$2,$S$2,22)</f>
        <v>46134</v>
      </c>
      <c r="AB11" s="65">
        <f>DATE($M$2,$S$2,23)</f>
        <v>46135</v>
      </c>
      <c r="AC11" s="65">
        <f>DATE($M$2,$S$2,24)</f>
        <v>46136</v>
      </c>
      <c r="AD11" s="65">
        <f>DATE($M$2,$S$2,25)</f>
        <v>46137</v>
      </c>
      <c r="AE11" s="65">
        <f>DATE($M$2,$S$2,26)</f>
        <v>46138</v>
      </c>
      <c r="AF11" s="65">
        <f>DATE($M$2,$S$2,27)</f>
        <v>46139</v>
      </c>
      <c r="AG11" s="65">
        <f>DATE($M$2,$S$2,28)</f>
        <v>46140</v>
      </c>
      <c r="AH11" s="65">
        <f>IF(DAY(EOMONTH(F11,0))&lt;29,"",DATE($M$2,$S$2,29))</f>
        <v>46141</v>
      </c>
      <c r="AI11" s="65">
        <f>IF(DAY(EOMONTH(F11,0))&lt;30,"",DATE($M$2,$S$2,30))</f>
        <v>46142</v>
      </c>
      <c r="AJ11" s="65" t="str">
        <f>IF(DAY(EOMONTH(F11,0))&lt;31,"",DATE($M$2,$S$2,31))</f>
        <v/>
      </c>
      <c r="AK11" s="371"/>
      <c r="AL11" s="280"/>
      <c r="AM11" s="275"/>
      <c r="AN11" s="275"/>
    </row>
    <row r="12" spans="1:40" ht="18" customHeight="1" x14ac:dyDescent="0.55000000000000004">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3"/>
      <c r="AN12" s="293"/>
    </row>
    <row r="13" spans="1:40" ht="18" customHeight="1" x14ac:dyDescent="0.55000000000000004">
      <c r="A13" s="74">
        <v>2</v>
      </c>
      <c r="B13" s="103" t="s">
        <v>206</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3"/>
      <c r="AN13" s="293"/>
    </row>
    <row r="14" spans="1:40" ht="18" customHeight="1" x14ac:dyDescent="0.55000000000000004">
      <c r="A14" s="74">
        <v>3</v>
      </c>
      <c r="B14" s="103" t="s">
        <v>246</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3"/>
      <c r="AN14" s="293"/>
    </row>
    <row r="15" spans="1:40" ht="18" customHeight="1" x14ac:dyDescent="0.55000000000000004">
      <c r="A15" s="74">
        <v>4</v>
      </c>
      <c r="B15" s="103" t="s">
        <v>252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row>
    <row r="16" spans="1:40" ht="18" customHeight="1" x14ac:dyDescent="0.550000000000000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row>
    <row r="17" spans="1:43" ht="18" customHeight="1" x14ac:dyDescent="0.550000000000000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row>
    <row r="18" spans="1:43" ht="18" customHeight="1" x14ac:dyDescent="0.550000000000000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row>
    <row r="19" spans="1:43" ht="18" customHeight="1" x14ac:dyDescent="0.550000000000000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row>
    <row r="20" spans="1:43" ht="18" customHeight="1" x14ac:dyDescent="0.550000000000000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row>
    <row r="21" spans="1:43" ht="18" customHeight="1" x14ac:dyDescent="0.550000000000000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row>
    <row r="22" spans="1:43" ht="18" customHeight="1" x14ac:dyDescent="0.550000000000000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row>
    <row r="23" spans="1:43" ht="18" customHeight="1" x14ac:dyDescent="0.550000000000000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row>
    <row r="24" spans="1:43" ht="18" customHeight="1" x14ac:dyDescent="0.550000000000000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row>
    <row r="25" spans="1:43" ht="18" customHeight="1" x14ac:dyDescent="0.550000000000000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row>
    <row r="26" spans="1:43" ht="18" customHeight="1" x14ac:dyDescent="0.550000000000000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row>
    <row r="27" spans="1:43" ht="18" customHeight="1" x14ac:dyDescent="0.550000000000000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row>
    <row r="28" spans="1:43" ht="18" customHeight="1" x14ac:dyDescent="0.550000000000000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row>
    <row r="29" spans="1:43" ht="18" customHeight="1" x14ac:dyDescent="0.550000000000000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row>
    <row r="30" spans="1:43" ht="18" customHeight="1" x14ac:dyDescent="0.550000000000000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row>
    <row r="31" spans="1:43" ht="18" customHeight="1" x14ac:dyDescent="0.550000000000000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3"/>
      <c r="AN31" s="293"/>
    </row>
    <row r="32" spans="1:43" ht="18" customHeight="1" x14ac:dyDescent="0.55000000000000004">
      <c r="A32" s="290" t="s">
        <v>116</v>
      </c>
      <c r="B32" s="291"/>
      <c r="C32" s="291"/>
      <c r="D32" s="291"/>
      <c r="E32" s="29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9"/>
      <c r="AN32" s="289"/>
      <c r="AP32"/>
      <c r="AQ32"/>
    </row>
    <row r="33" spans="1:45" ht="18" customHeight="1" x14ac:dyDescent="0.55000000000000004">
      <c r="A33" s="291" t="s">
        <v>117</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9"/>
      <c r="AN33" s="289"/>
      <c r="AP33"/>
      <c r="AQ33"/>
    </row>
    <row r="34" spans="1:45"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x14ac:dyDescent="0.550000000000000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x14ac:dyDescent="0.55000000000000004">
      <c r="A37" s="68" t="s">
        <v>209</v>
      </c>
      <c r="B37" s="67"/>
      <c r="C37" s="67"/>
      <c r="D37" s="67"/>
      <c r="E37" s="67"/>
      <c r="F37" s="67"/>
      <c r="G37" s="60"/>
      <c r="H37" s="60"/>
      <c r="I37" s="60"/>
      <c r="J37" s="60"/>
      <c r="K37" s="60"/>
      <c r="L37" s="60"/>
      <c r="M37" s="60"/>
      <c r="N37" s="60"/>
      <c r="O37" s="60"/>
      <c r="AM37" s="67"/>
      <c r="AN37" s="62"/>
    </row>
    <row r="38" spans="1:45" ht="25" customHeight="1" x14ac:dyDescent="0.55000000000000004">
      <c r="A38" s="281"/>
      <c r="B38" s="281"/>
      <c r="C38" s="281"/>
      <c r="D38" s="98">
        <v>4</v>
      </c>
      <c r="E38" s="98">
        <v>5</v>
      </c>
      <c r="F38" s="352">
        <v>6</v>
      </c>
      <c r="G38" s="352"/>
      <c r="H38" s="352"/>
      <c r="I38" s="352">
        <v>7</v>
      </c>
      <c r="J38" s="352"/>
      <c r="K38" s="352"/>
      <c r="L38" s="352">
        <v>8</v>
      </c>
      <c r="M38" s="352"/>
      <c r="N38" s="352"/>
      <c r="O38" s="352">
        <v>9</v>
      </c>
      <c r="P38" s="352"/>
      <c r="Q38" s="352"/>
      <c r="R38" s="352">
        <v>10</v>
      </c>
      <c r="S38" s="352"/>
      <c r="T38" s="352"/>
      <c r="U38" s="352">
        <v>11</v>
      </c>
      <c r="V38" s="352"/>
      <c r="W38" s="352"/>
      <c r="X38" s="352">
        <v>12</v>
      </c>
      <c r="Y38" s="352"/>
      <c r="Z38" s="352"/>
      <c r="AA38" s="352">
        <v>1</v>
      </c>
      <c r="AB38" s="352"/>
      <c r="AC38" s="352"/>
      <c r="AD38" s="352">
        <v>2</v>
      </c>
      <c r="AE38" s="352"/>
      <c r="AF38" s="352"/>
      <c r="AG38" s="352">
        <v>3</v>
      </c>
      <c r="AH38" s="352"/>
      <c r="AI38" s="352"/>
      <c r="AJ38" s="281" t="s">
        <v>210</v>
      </c>
      <c r="AK38" s="281"/>
      <c r="AL38" s="82" t="s">
        <v>211</v>
      </c>
      <c r="AM38"/>
      <c r="AN38"/>
      <c r="AO38"/>
    </row>
    <row r="39" spans="1:45" ht="18" customHeight="1" x14ac:dyDescent="0.55000000000000004">
      <c r="A39" s="350" t="s">
        <v>212</v>
      </c>
      <c r="B39" s="350"/>
      <c r="C39" s="350"/>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353" t="e">
        <f>ROUNDUP(AJ39/AJ40,1)</f>
        <v>#DIV/0!</v>
      </c>
      <c r="AM39"/>
      <c r="AN39"/>
      <c r="AO39"/>
    </row>
    <row r="40" spans="1:45" ht="18" customHeight="1" x14ac:dyDescent="0.55000000000000004">
      <c r="A40" s="350" t="s">
        <v>213</v>
      </c>
      <c r="B40" s="350"/>
      <c r="C40" s="350"/>
      <c r="D40" s="69"/>
      <c r="E40" s="69"/>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294">
        <f>+SUM(D40:AI40)</f>
        <v>0</v>
      </c>
      <c r="AK40" s="294"/>
      <c r="AL40" s="354"/>
      <c r="AM40"/>
      <c r="AN40"/>
      <c r="AO40"/>
    </row>
    <row r="41" spans="1:45" ht="5.15" customHeight="1" x14ac:dyDescent="0.55000000000000004">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x14ac:dyDescent="0.55000000000000004">
      <c r="A42" s="68" t="s">
        <v>165</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5" customHeight="1" x14ac:dyDescent="0.55000000000000004">
      <c r="A43" s="281" t="s">
        <v>169</v>
      </c>
      <c r="B43" s="281"/>
      <c r="C43" s="281" t="s">
        <v>206</v>
      </c>
      <c r="D43" s="281"/>
      <c r="E43" s="280" t="s">
        <v>247</v>
      </c>
      <c r="F43" s="280"/>
      <c r="G43" s="280"/>
      <c r="H43" s="280"/>
      <c r="I43" s="329"/>
      <c r="J43" s="329"/>
      <c r="K43" s="329"/>
      <c r="L43" s="329"/>
      <c r="M43" s="329"/>
      <c r="N43" s="329"/>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x14ac:dyDescent="0.55000000000000004">
      <c r="A44" s="280" t="s">
        <v>171</v>
      </c>
      <c r="B44" s="280"/>
      <c r="C44" s="346" t="e">
        <f>ROUNDDOWN(IF(AL39&lt;=60,1,1+ROUNDUP((AL39-60)/40,0)),1)</f>
        <v>#DIV/0!</v>
      </c>
      <c r="D44" s="346"/>
      <c r="E44" s="346" t="e">
        <f>ROUNDDOWN(AL39/10,1)</f>
        <v>#DIV/0!</v>
      </c>
      <c r="F44" s="346"/>
      <c r="G44" s="346"/>
      <c r="H44" s="346"/>
      <c r="I44" s="372"/>
      <c r="J44" s="372"/>
      <c r="K44" s="372"/>
      <c r="L44" s="372"/>
      <c r="M44" s="372"/>
      <c r="N44" s="372"/>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15" customHeight="1" x14ac:dyDescent="0.55000000000000004">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x14ac:dyDescent="0.55000000000000004">
      <c r="A46" s="68" t="s">
        <v>188</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5" customHeight="1" x14ac:dyDescent="0.55000000000000004">
      <c r="A47" s="62"/>
      <c r="B47" s="67"/>
      <c r="C47" s="327" t="s">
        <v>374</v>
      </c>
      <c r="D47" s="328"/>
      <c r="E47" s="334" t="s">
        <v>377</v>
      </c>
      <c r="F47" s="334"/>
      <c r="G47" s="334"/>
      <c r="H47" s="334"/>
      <c r="I47" s="327" t="s">
        <v>378</v>
      </c>
      <c r="J47" s="328"/>
      <c r="K47" s="328"/>
      <c r="L47" s="328"/>
      <c r="M47" s="328"/>
      <c r="N47" s="335"/>
      <c r="O47" s="327" t="s">
        <v>268</v>
      </c>
      <c r="P47" s="328"/>
      <c r="Q47" s="328"/>
      <c r="R47" s="328"/>
      <c r="S47" s="328"/>
      <c r="T47" s="335"/>
      <c r="U47" s="327" t="s">
        <v>376</v>
      </c>
      <c r="V47" s="328"/>
      <c r="W47" s="328"/>
      <c r="X47" s="328"/>
      <c r="Y47" s="328"/>
      <c r="Z47" s="335"/>
      <c r="AA47" s="327" t="s">
        <v>376</v>
      </c>
      <c r="AB47" s="328"/>
      <c r="AC47" s="328"/>
      <c r="AD47" s="328"/>
      <c r="AE47" s="328"/>
      <c r="AF47" s="335"/>
      <c r="AG47" s="334" t="s">
        <v>376</v>
      </c>
      <c r="AH47" s="334"/>
      <c r="AI47" s="334"/>
      <c r="AJ47" s="334"/>
      <c r="AK47" s="334"/>
      <c r="AL47" s="334" t="s">
        <v>376</v>
      </c>
      <c r="AM47" s="334"/>
      <c r="AN47" s="62"/>
    </row>
    <row r="48" spans="1:45" ht="18" customHeight="1" x14ac:dyDescent="0.55000000000000004">
      <c r="A48" s="62"/>
      <c r="B48" s="67"/>
      <c r="C48" s="102" t="s">
        <v>189</v>
      </c>
      <c r="D48" s="102" t="s">
        <v>190</v>
      </c>
      <c r="E48" s="101" t="s">
        <v>189</v>
      </c>
      <c r="F48" s="333" t="s">
        <v>190</v>
      </c>
      <c r="G48" s="333"/>
      <c r="H48" s="333"/>
      <c r="I48" s="330" t="s">
        <v>189</v>
      </c>
      <c r="J48" s="331"/>
      <c r="K48" s="332"/>
      <c r="L48" s="330" t="s">
        <v>190</v>
      </c>
      <c r="M48" s="331"/>
      <c r="N48" s="332"/>
      <c r="O48" s="330" t="s">
        <v>189</v>
      </c>
      <c r="P48" s="331"/>
      <c r="Q48" s="332"/>
      <c r="R48" s="330" t="s">
        <v>190</v>
      </c>
      <c r="S48" s="331"/>
      <c r="T48" s="332"/>
      <c r="U48" s="330" t="s">
        <v>189</v>
      </c>
      <c r="V48" s="331"/>
      <c r="W48" s="332"/>
      <c r="X48" s="330" t="s">
        <v>190</v>
      </c>
      <c r="Y48" s="331"/>
      <c r="Z48" s="332"/>
      <c r="AA48" s="330" t="s">
        <v>189</v>
      </c>
      <c r="AB48" s="331"/>
      <c r="AC48" s="332"/>
      <c r="AD48" s="330" t="s">
        <v>190</v>
      </c>
      <c r="AE48" s="331"/>
      <c r="AF48" s="332"/>
      <c r="AG48" s="330" t="s">
        <v>189</v>
      </c>
      <c r="AH48" s="331"/>
      <c r="AI48" s="332"/>
      <c r="AJ48" s="330" t="s">
        <v>190</v>
      </c>
      <c r="AK48" s="332"/>
      <c r="AL48" s="101" t="s">
        <v>27</v>
      </c>
      <c r="AM48" s="101" t="s">
        <v>215</v>
      </c>
      <c r="AN48" s="62"/>
      <c r="AP48" s="60"/>
      <c r="AQ48" s="60"/>
      <c r="AR48" s="60"/>
      <c r="AS48" s="60"/>
    </row>
    <row r="49" spans="1:45" ht="18" customHeight="1" x14ac:dyDescent="0.55000000000000004">
      <c r="A49" s="62"/>
      <c r="B49" s="75" t="s">
        <v>191</v>
      </c>
      <c r="C49" s="101">
        <f>COUNTIFS($B$12:$B$31,C$47,$C$12:$C$31,"A",$E$12:$E$31,"*")</f>
        <v>1</v>
      </c>
      <c r="D49" s="101">
        <f>COUNTIFS($B$12:$B$31,C$47,$C$12:$C$31,"B",$E$12:$E$31,"*")</f>
        <v>0</v>
      </c>
      <c r="E49" s="101">
        <f>COUNTIFS($B$12:$B$31,E$47,$C$12:$C$31,"A",$E$12:$E$31,"*")</f>
        <v>0</v>
      </c>
      <c r="F49" s="330">
        <f>COUNTIFS($B$12:$B$31,E$47,$C$12:$C$31,"B",$E$12:$E$31,"*")</f>
        <v>1</v>
      </c>
      <c r="G49" s="331"/>
      <c r="H49" s="332"/>
      <c r="I49" s="330">
        <f>COUNTIFS($B$12:$B$31,I$47,$C$12:$C$31,"A",$E$12:$E$31,"*")</f>
        <v>0</v>
      </c>
      <c r="J49" s="331"/>
      <c r="K49" s="332"/>
      <c r="L49" s="330">
        <f>COUNTIFS($B$12:$B$31,I$47,$C$12:$C$31,"B",$E$12:$E$31,"*")</f>
        <v>0</v>
      </c>
      <c r="M49" s="331"/>
      <c r="N49" s="332"/>
      <c r="O49" s="330">
        <f>COUNTIFS($B$12:$B$31,O$47,$C$12:$C$31,"A",$E$12:$E$31,"*")</f>
        <v>0</v>
      </c>
      <c r="P49" s="331"/>
      <c r="Q49" s="332"/>
      <c r="R49" s="330">
        <f>COUNTIFS($B$12:$B$31,O$47,$C$12:$C$31,"B",$E$12:$E$31,"*")</f>
        <v>0</v>
      </c>
      <c r="S49" s="331"/>
      <c r="T49" s="332"/>
      <c r="U49" s="330">
        <f>COUNTIFS($B$12:$B$31,U$47,$C$12:$C$31,"A",$E$12:$E$31,"*")</f>
        <v>0</v>
      </c>
      <c r="V49" s="331"/>
      <c r="W49" s="332"/>
      <c r="X49" s="330">
        <f>COUNTIFS($B$12:$B$31,U$47,$C$12:$C$31,"B",$E$12:$E$31,"*")</f>
        <v>0</v>
      </c>
      <c r="Y49" s="331"/>
      <c r="Z49" s="332"/>
      <c r="AA49" s="330">
        <f>COUNTIFS($B$12:$B$31,AA$47,$C$12:$C$31,"A",$E$12:$E$31,"*")</f>
        <v>0</v>
      </c>
      <c r="AB49" s="331"/>
      <c r="AC49" s="332"/>
      <c r="AD49" s="330">
        <f>COUNTIFS($B$12:$B$31,AA$47,$C$12:$C$31,"B",$E$12:$E$31,"*")</f>
        <v>0</v>
      </c>
      <c r="AE49" s="331"/>
      <c r="AF49" s="332"/>
      <c r="AG49" s="330">
        <f>COUNTIFS($B$12:$B$31,AG$47,$C$12:$C$31,"A",$E$12:$E$31,"*")</f>
        <v>0</v>
      </c>
      <c r="AH49" s="331"/>
      <c r="AI49" s="332"/>
      <c r="AJ49" s="330">
        <f>COUNTIFS($B$12:$B$31,AG$47,$C$12:$C$31,"B",$E$12:$E$31,"*")</f>
        <v>0</v>
      </c>
      <c r="AK49" s="332"/>
      <c r="AL49" s="101">
        <f>COUNTIFS($B$12:$B$31,AL$47,$C$12:$C$31,"A",$E$12:$E$31,"*")</f>
        <v>0</v>
      </c>
      <c r="AM49" s="101">
        <f>COUNTIFS($B$12:$B$31,AL$47,$C$12:$C$31,"B",$E$12:$E$31,"*")</f>
        <v>0</v>
      </c>
      <c r="AN49" s="62"/>
      <c r="AP49" s="60"/>
      <c r="AQ49" s="60"/>
      <c r="AR49" s="60"/>
      <c r="AS49" s="60"/>
    </row>
    <row r="50" spans="1:45" ht="18" customHeight="1" x14ac:dyDescent="0.55000000000000004">
      <c r="A50" s="62"/>
      <c r="B50" s="82" t="s">
        <v>192</v>
      </c>
      <c r="C50" s="101">
        <f>COUNTIFS($B$12:$B$31,C$47,$C$12:$C$31,"C",$E$12:$E$31,"*")</f>
        <v>0</v>
      </c>
      <c r="D50" s="101">
        <f>COUNTIFS($B$12:$B$31,C$47,$C$12:$C$31,"D",$E$12:$E$31,"*")</f>
        <v>0</v>
      </c>
      <c r="E50" s="101">
        <f>COUNTIFS($B$12:$B$31,E$47,$C$12:$C$31,"C",$E$12:$E$31,"*")</f>
        <v>0</v>
      </c>
      <c r="F50" s="330">
        <f>COUNTIFS($B$12:$B$31,E$47,$C$12:$C$31,"D",$E$12:$E$31,"*")</f>
        <v>0</v>
      </c>
      <c r="G50" s="331"/>
      <c r="H50" s="332"/>
      <c r="I50" s="330">
        <f>COUNTIFS($B$12:$B$31,I$47,$C$12:$C$31,"C",$E$12:$E$31,"*")</f>
        <v>1</v>
      </c>
      <c r="J50" s="331"/>
      <c r="K50" s="332"/>
      <c r="L50" s="330">
        <f>COUNTIFS($B$12:$B$31,I$47,$C$12:$C$31,"D",$E$12:$E$31,"*")</f>
        <v>0</v>
      </c>
      <c r="M50" s="331"/>
      <c r="N50" s="332"/>
      <c r="O50" s="330">
        <f>COUNTIFS($B$12:$B$31,O$47,$C$12:$C$31,"C",$E$12:$E$31,"*")</f>
        <v>0</v>
      </c>
      <c r="P50" s="331"/>
      <c r="Q50" s="332"/>
      <c r="R50" s="330">
        <f>COUNTIFS($B$12:$B$31,O$47,$C$12:$C$31,"D",$E$12:$E$31,"*")</f>
        <v>1</v>
      </c>
      <c r="S50" s="331"/>
      <c r="T50" s="332"/>
      <c r="U50" s="330">
        <f>COUNTIFS($B$12:$B$31,U$47,$C$12:$C$31,"C",$E$12:$E$31,"*")</f>
        <v>0</v>
      </c>
      <c r="V50" s="331"/>
      <c r="W50" s="332"/>
      <c r="X50" s="330">
        <f>COUNTIFS($B$12:$B$31,U$47,$C$12:$C$31,"D",$E$12:$E$31,"*")</f>
        <v>0</v>
      </c>
      <c r="Y50" s="331"/>
      <c r="Z50" s="332"/>
      <c r="AA50" s="330">
        <f>COUNTIFS($B$12:$B$31,AA$47,$C$12:$C$31,"C",$E$12:$E$31,"*")</f>
        <v>0</v>
      </c>
      <c r="AB50" s="331"/>
      <c r="AC50" s="332"/>
      <c r="AD50" s="330">
        <f>COUNTIFS($B$12:$B$31,AA$47,$C$12:$C$31,"D",$E$12:$E$31,"*")</f>
        <v>0</v>
      </c>
      <c r="AE50" s="331"/>
      <c r="AF50" s="332"/>
      <c r="AG50" s="330">
        <f>COUNTIFS($B$12:$B$31,AG$47,$C$12:$C$31,"C",$E$12:$E$31,"*")</f>
        <v>0</v>
      </c>
      <c r="AH50" s="331"/>
      <c r="AI50" s="332"/>
      <c r="AJ50" s="330">
        <f>COUNTIFS($B$12:$B$31,AG$47,$C$12:$C$31,"D",$E$12:$E$31,"*")</f>
        <v>0</v>
      </c>
      <c r="AK50" s="332"/>
      <c r="AL50" s="101">
        <f>COUNTIFS($B$12:$B$31,AL$47,$C$12:$C$31,"C",$E$12:$E$31,"*")</f>
        <v>0</v>
      </c>
      <c r="AM50" s="101">
        <f>COUNTIFS($B$12:$B$31,AL$47,$C$12:$C$31,"D",$E$12:$E$31,"*")</f>
        <v>0</v>
      </c>
      <c r="AN50" s="62"/>
      <c r="AP50" s="60"/>
      <c r="AQ50" s="60"/>
      <c r="AR50" s="60"/>
      <c r="AS50" s="60"/>
    </row>
    <row r="51" spans="1:45" ht="25" customHeight="1" x14ac:dyDescent="0.55000000000000004">
      <c r="A51" s="62"/>
      <c r="B51" s="82" t="s">
        <v>193</v>
      </c>
      <c r="C51" s="327" t="e">
        <f>IF($AK$3="４週",SUMIFS($AK$12:$AK$31,$B$12:$B$31,C47)/4/$AH$6,IF($AK$3="歴月",SUMIFS($AK$12:$AK$31,$B$12:$B$31,C47)/$AL$6,"記載する期間を選択してください"))</f>
        <v>#DIV/0!</v>
      </c>
      <c r="D51" s="335"/>
      <c r="E51" s="327" t="e">
        <f>IF($AK$3="４週",SUMIFS($AK$12:$AK$31,$B$12:$B$31,E47)/4/$AH$6,IF($AK$3="歴月",SUMIFS($AK$12:$AK$31,$B$12:$B$31,E47)/$AL$6,"記載する期間を選択してください"))</f>
        <v>#DIV/0!</v>
      </c>
      <c r="F51" s="328"/>
      <c r="G51" s="328"/>
      <c r="H51" s="335"/>
      <c r="I51" s="327" t="e">
        <f>IF($AK$3="４週",SUMIFS($AK$12:$AK$31,$B$12:$B$31,I47)/4/$AH$6,IF($AK$3="歴月",SUMIFS($AK$12:$AK$31,$B$12:$B$31,I47)/$AL$6,"記載する期間を選択してください"))</f>
        <v>#DIV/0!</v>
      </c>
      <c r="J51" s="328"/>
      <c r="K51" s="328"/>
      <c r="L51" s="328"/>
      <c r="M51" s="328"/>
      <c r="N51" s="335"/>
      <c r="O51" s="327" t="e">
        <f>IF($AK$3="４週",SUMIFS($AK$12:$AK$31,$B$12:$B$31,O47)/4/$AH$6,IF($AK$3="歴月",SUMIFS($AK$12:$AK$31,$B$12:$B$31,O47)/$AL$6,"記載する期間を選択してください"))</f>
        <v>#DIV/0!</v>
      </c>
      <c r="P51" s="328"/>
      <c r="Q51" s="328"/>
      <c r="R51" s="328"/>
      <c r="S51" s="328"/>
      <c r="T51" s="335"/>
      <c r="U51" s="327" t="e">
        <f>IF($AK$3="４週",SUMIFS($AK$12:$AK$31,$B$12:$B$31,U47)/4/$AH$6,IF($AK$3="歴月",SUMIFS($AK$12:$AK$31,$B$12:$B$31,U47)/$AL$6,"記載する期間を選択してください"))</f>
        <v>#DIV/0!</v>
      </c>
      <c r="V51" s="328"/>
      <c r="W51" s="328"/>
      <c r="X51" s="328"/>
      <c r="Y51" s="328"/>
      <c r="Z51" s="335"/>
      <c r="AA51" s="327" t="e">
        <f>IF($AK$3="４週",SUMIFS($AK$12:$AK$31,$B$12:$B$31,AA47)/4/$AH$6,IF($AK$3="歴月",SUMIFS($AK$12:$AK$31,$B$12:$B$31,AA47)/$AL$6,"記載する期間を選択してください"))</f>
        <v>#DIV/0!</v>
      </c>
      <c r="AB51" s="328"/>
      <c r="AC51" s="328"/>
      <c r="AD51" s="328"/>
      <c r="AE51" s="328"/>
      <c r="AF51" s="335"/>
      <c r="AG51" s="327" t="e">
        <f>IF($AK$3="４週",SUMIFS($AK$12:$AK$31,$B$12:$B$31,AG47)/4/$AH$6,IF($AK$3="歴月",SUMIFS($AK$12:$AK$31,$B$12:$B$31,AG47)/$AL$6,"記載する期間を選択してください"))</f>
        <v>#DIV/0!</v>
      </c>
      <c r="AH51" s="328"/>
      <c r="AI51" s="328"/>
      <c r="AJ51" s="328"/>
      <c r="AK51" s="335"/>
      <c r="AL51" s="327" t="e">
        <f>IF($AK$3="４週",SUMIFS($AK$12:$AK$31,$B$12:$B$31,AL47)/4/$AH$6,IF($AK$3="歴月",SUMIFS($AK$12:$AK$31,$B$12:$B$31,AL47)/$AL$6,"記載する期間を選択してください"))</f>
        <v>#DIV/0!</v>
      </c>
      <c r="AM51" s="335"/>
      <c r="AN51" s="62"/>
      <c r="AP51" s="60"/>
      <c r="AQ51" s="60"/>
      <c r="AR51" s="60"/>
      <c r="AS51" s="60"/>
    </row>
    <row r="52" spans="1:45" ht="5.15" customHeight="1" x14ac:dyDescent="0.550000000000000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x14ac:dyDescent="0.550000000000000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x14ac:dyDescent="0.55000000000000004">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x14ac:dyDescent="0.55000000000000004">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x14ac:dyDescent="0.55000000000000004">
      <c r="A56" s="60" t="s">
        <v>249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x14ac:dyDescent="0.55000000000000004">
      <c r="A57" s="60" t="s">
        <v>361</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x14ac:dyDescent="0.55000000000000004">
      <c r="A58" s="60" t="s">
        <v>362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x14ac:dyDescent="0.55000000000000004">
      <c r="A59" s="60" t="s">
        <v>123</v>
      </c>
      <c r="B59" s="94"/>
      <c r="C59" s="60"/>
      <c r="D59" s="60"/>
      <c r="E59" s="60"/>
      <c r="F59" s="60"/>
      <c r="G59" s="60"/>
    </row>
    <row r="60" spans="1:45" ht="15" customHeight="1" x14ac:dyDescent="0.55000000000000004">
      <c r="A60" s="60" t="s">
        <v>363</v>
      </c>
      <c r="B60" s="94"/>
      <c r="C60" s="60"/>
      <c r="D60" s="60"/>
      <c r="E60" s="60"/>
      <c r="F60" s="60"/>
      <c r="G60" s="60"/>
    </row>
    <row r="61" spans="1:45" ht="15" customHeight="1" x14ac:dyDescent="0.55000000000000004">
      <c r="A61" s="60"/>
      <c r="B61" s="145" t="s">
        <v>125</v>
      </c>
      <c r="C61" s="281" t="s">
        <v>126</v>
      </c>
      <c r="D61" s="281"/>
      <c r="E61" s="281"/>
      <c r="F61" s="60"/>
      <c r="G61" s="60"/>
    </row>
    <row r="62" spans="1:45" ht="15" customHeight="1" x14ac:dyDescent="0.55000000000000004">
      <c r="A62" s="60"/>
      <c r="B62" s="97" t="s">
        <v>127</v>
      </c>
      <c r="C62" s="294" t="s">
        <v>128</v>
      </c>
      <c r="D62" s="294"/>
      <c r="E62" s="294"/>
      <c r="F62" s="60"/>
      <c r="G62" s="60"/>
    </row>
    <row r="63" spans="1:45" ht="15" customHeight="1" x14ac:dyDescent="0.55000000000000004">
      <c r="A63" s="60"/>
      <c r="B63" s="97" t="s">
        <v>129</v>
      </c>
      <c r="C63" s="294" t="s">
        <v>130</v>
      </c>
      <c r="D63" s="294"/>
      <c r="E63" s="294"/>
      <c r="F63" s="60"/>
      <c r="G63" s="60"/>
    </row>
    <row r="64" spans="1:45" ht="15" customHeight="1" x14ac:dyDescent="0.55000000000000004">
      <c r="A64" s="60"/>
      <c r="B64" s="97" t="s">
        <v>131</v>
      </c>
      <c r="C64" s="294" t="s">
        <v>132</v>
      </c>
      <c r="D64" s="294"/>
      <c r="E64" s="294"/>
      <c r="F64" s="60"/>
      <c r="G64" s="60"/>
    </row>
    <row r="65" spans="1:7" ht="15" customHeight="1" x14ac:dyDescent="0.55000000000000004">
      <c r="A65" s="60"/>
      <c r="B65" s="97" t="s">
        <v>133</v>
      </c>
      <c r="C65" s="294" t="s">
        <v>134</v>
      </c>
      <c r="D65" s="294"/>
      <c r="E65" s="294"/>
      <c r="F65" s="60"/>
      <c r="G65" s="60"/>
    </row>
    <row r="66" spans="1:7" ht="15" customHeight="1" x14ac:dyDescent="0.55000000000000004">
      <c r="A66" s="60"/>
      <c r="B66" s="60" t="s">
        <v>135</v>
      </c>
      <c r="C66" s="60"/>
      <c r="D66" s="60"/>
      <c r="E66" s="60"/>
      <c r="F66" s="60"/>
      <c r="G66" s="60"/>
    </row>
    <row r="67" spans="1:7" ht="15" customHeight="1" x14ac:dyDescent="0.55000000000000004">
      <c r="A67" s="60"/>
      <c r="B67" s="60" t="s">
        <v>136</v>
      </c>
      <c r="C67" s="60"/>
      <c r="D67" s="60"/>
      <c r="E67" s="60"/>
      <c r="F67" s="60"/>
      <c r="G67" s="60"/>
    </row>
    <row r="68" spans="1:7" ht="15" customHeight="1" x14ac:dyDescent="0.55000000000000004">
      <c r="A68" s="60"/>
      <c r="B68" s="60" t="s">
        <v>137</v>
      </c>
      <c r="C68" s="60"/>
      <c r="D68" s="60"/>
      <c r="E68" s="60"/>
      <c r="F68" s="60"/>
      <c r="G68" s="60"/>
    </row>
    <row r="69" spans="1:7" ht="15" customHeight="1" x14ac:dyDescent="0.55000000000000004">
      <c r="A69" s="60" t="s">
        <v>364</v>
      </c>
      <c r="B69" s="94"/>
      <c r="C69" s="60"/>
      <c r="D69" s="60"/>
      <c r="E69" s="60"/>
      <c r="F69" s="60"/>
      <c r="G69" s="60"/>
    </row>
    <row r="70" spans="1:7" ht="15" customHeight="1" x14ac:dyDescent="0.55000000000000004">
      <c r="A70" s="60" t="s">
        <v>139</v>
      </c>
      <c r="B70" s="94"/>
      <c r="C70" s="60"/>
      <c r="D70" s="60"/>
      <c r="E70" s="60"/>
      <c r="F70" s="60"/>
      <c r="G70" s="60"/>
    </row>
    <row r="71" spans="1:7" ht="15" customHeight="1" x14ac:dyDescent="0.55000000000000004">
      <c r="A71" s="60" t="s">
        <v>140</v>
      </c>
      <c r="B71" s="94"/>
      <c r="C71" s="60"/>
      <c r="D71" s="60"/>
      <c r="E71" s="60"/>
      <c r="F71" s="60"/>
      <c r="G71" s="60"/>
    </row>
    <row r="72" spans="1:7" ht="15" customHeight="1" x14ac:dyDescent="0.55000000000000004">
      <c r="A72" s="60" t="s">
        <v>365</v>
      </c>
      <c r="B72" s="94"/>
      <c r="C72" s="60"/>
      <c r="D72" s="60"/>
      <c r="E72" s="60"/>
      <c r="F72" s="60"/>
      <c r="G72" s="60"/>
    </row>
    <row r="73" spans="1:7" ht="15" customHeight="1" x14ac:dyDescent="0.55000000000000004">
      <c r="A73" s="60" t="s">
        <v>366</v>
      </c>
      <c r="B73" s="94"/>
      <c r="C73" s="60"/>
      <c r="D73" s="60"/>
      <c r="E73" s="60"/>
      <c r="F73" s="60"/>
      <c r="G73" s="60"/>
    </row>
    <row r="74" spans="1:7" ht="15" customHeight="1" x14ac:dyDescent="0.55000000000000004">
      <c r="A74" s="60" t="s">
        <v>367</v>
      </c>
      <c r="B74" s="94"/>
      <c r="C74" s="60"/>
      <c r="D74" s="60"/>
      <c r="E74" s="60"/>
      <c r="F74" s="60"/>
      <c r="G74" s="60"/>
    </row>
    <row r="75" spans="1:7" ht="15" customHeight="1" x14ac:dyDescent="0.55000000000000004">
      <c r="A75" s="60"/>
      <c r="B75" s="60" t="s">
        <v>144</v>
      </c>
      <c r="C75" s="60"/>
      <c r="D75" s="60"/>
      <c r="E75" s="60"/>
      <c r="F75" s="60"/>
      <c r="G75" s="60"/>
    </row>
    <row r="76" spans="1:7" ht="15" customHeight="1" x14ac:dyDescent="0.55000000000000004">
      <c r="A76" s="60"/>
      <c r="B76" s="60" t="s">
        <v>145</v>
      </c>
      <c r="C76" s="60"/>
      <c r="D76" s="60"/>
      <c r="E76" s="60"/>
      <c r="F76" s="60"/>
      <c r="G76" s="60"/>
    </row>
    <row r="77" spans="1:7" ht="15" customHeight="1" x14ac:dyDescent="0.55000000000000004">
      <c r="A77" s="60" t="s">
        <v>370</v>
      </c>
      <c r="B77" s="94"/>
      <c r="C77" s="60"/>
      <c r="D77" s="60"/>
      <c r="E77" s="60"/>
      <c r="F77" s="60"/>
      <c r="G77" s="60"/>
    </row>
    <row r="78" spans="1:7" ht="15" customHeight="1" x14ac:dyDescent="0.55000000000000004">
      <c r="A78" s="60" t="s">
        <v>147</v>
      </c>
      <c r="B78" s="94"/>
      <c r="C78" s="60"/>
      <c r="D78" s="60"/>
      <c r="E78" s="60"/>
      <c r="F78" s="60"/>
      <c r="G78" s="60"/>
    </row>
    <row r="79" spans="1:7" ht="15" customHeight="1" x14ac:dyDescent="0.55000000000000004">
      <c r="A79" s="60" t="s">
        <v>371</v>
      </c>
      <c r="B79" s="94"/>
      <c r="C79" s="60"/>
      <c r="D79" s="60"/>
      <c r="E79" s="60"/>
      <c r="F79" s="60"/>
      <c r="G79" s="60"/>
    </row>
    <row r="80" spans="1:7" ht="15" customHeight="1" x14ac:dyDescent="0.55000000000000004">
      <c r="A80" s="60" t="s">
        <v>372</v>
      </c>
      <c r="B80" s="94"/>
      <c r="C80" s="60"/>
      <c r="D80" s="60"/>
      <c r="E80" s="60"/>
      <c r="F80" s="60"/>
      <c r="G80" s="60"/>
    </row>
    <row r="81" spans="1:7" ht="15" customHeight="1" x14ac:dyDescent="0.55000000000000004">
      <c r="A81" s="60" t="s">
        <v>150</v>
      </c>
      <c r="B81" s="94"/>
      <c r="C81" s="60"/>
      <c r="D81" s="60"/>
      <c r="E81" s="60"/>
      <c r="F81" s="60"/>
      <c r="G81" s="60"/>
    </row>
    <row r="82" spans="1:7" ht="15" customHeight="1" x14ac:dyDescent="0.55000000000000004">
      <c r="A82" s="60" t="s">
        <v>151</v>
      </c>
      <c r="B82" s="94"/>
      <c r="C82" s="60"/>
      <c r="D82" s="60"/>
      <c r="E82" s="60"/>
      <c r="F82" s="60"/>
      <c r="G82" s="60"/>
    </row>
    <row r="83" spans="1:7" ht="15" customHeight="1" x14ac:dyDescent="0.55000000000000004">
      <c r="A83" s="60" t="s">
        <v>368</v>
      </c>
      <c r="B83" s="94"/>
      <c r="C83" s="60"/>
      <c r="D83" s="60"/>
      <c r="E83" s="60"/>
      <c r="F83" s="60"/>
      <c r="G83" s="60"/>
    </row>
    <row r="84" spans="1:7" ht="15" customHeight="1" x14ac:dyDescent="0.55000000000000004">
      <c r="A84" s="60" t="s">
        <v>369</v>
      </c>
      <c r="B84" s="94"/>
      <c r="C84" s="60"/>
      <c r="D84" s="60"/>
      <c r="E84" s="60"/>
      <c r="F84" s="60"/>
      <c r="G84" s="60"/>
    </row>
  </sheetData>
  <mergeCells count="147">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AL47:AM47"/>
    <mergeCell ref="F48:H48"/>
    <mergeCell ref="I48:K48"/>
    <mergeCell ref="L48:N48"/>
    <mergeCell ref="O48:Q48"/>
    <mergeCell ref="R48:T48"/>
    <mergeCell ref="U48:W48"/>
    <mergeCell ref="X48:Z48"/>
    <mergeCell ref="AA48:AC48"/>
    <mergeCell ref="AD48:AF48"/>
    <mergeCell ref="AG48:AI48"/>
    <mergeCell ref="AJ48:AK48"/>
    <mergeCell ref="A43:B43"/>
    <mergeCell ref="C43:D43"/>
    <mergeCell ref="E43:H43"/>
    <mergeCell ref="I43:N43"/>
    <mergeCell ref="A44:B44"/>
    <mergeCell ref="C44:D44"/>
    <mergeCell ref="E44:H44"/>
    <mergeCell ref="I44:N44"/>
    <mergeCell ref="AG47:AK47"/>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AM30:AN30"/>
    <mergeCell ref="AM31:AN31"/>
    <mergeCell ref="A32:E32"/>
    <mergeCell ref="AM32:AN33"/>
    <mergeCell ref="A33:E33"/>
    <mergeCell ref="A38:C38"/>
    <mergeCell ref="F38:H38"/>
    <mergeCell ref="I38:K38"/>
    <mergeCell ref="L38:N38"/>
    <mergeCell ref="O38:Q38"/>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AC32AE6-293F-4057-972E-966E4A1AD1F8}">
      <formula1>"有,無"</formula1>
    </dataValidation>
    <dataValidation allowBlank="1" showInputMessage="1" sqref="B12:B13" xr:uid="{2D2842CE-7B58-4422-84F0-5DFDE2462944}"/>
    <dataValidation type="whole" operator="greaterThanOrEqual" allowBlank="1" showInputMessage="1" showErrorMessage="1" sqref="I39:I40 D39:F40 AG39:AG40 AD39:AD40 AA39:AA40 X39:X40 U39:U40 R39:R40 O39:O40 L39:L40" xr:uid="{CEF14FBD-3499-4A2B-82A6-64E7E3021EC8}">
      <formula1>0</formula1>
    </dataValidation>
    <dataValidation operator="greaterThanOrEqual" allowBlank="1" showInputMessage="1" showErrorMessage="1" sqref="I45 AJ39:AJ40 AL39 L41 L45 I41" xr:uid="{40914CAA-4F54-4FE5-B02D-B7CA7A6FBCA1}"/>
    <dataValidation type="list" allowBlank="1" showInputMessage="1" showErrorMessage="1" sqref="C12:C31" xr:uid="{827B4E3B-5686-439D-8CB0-4BE0E3F76AE5}">
      <formula1>"A,B,C,D"</formula1>
    </dataValidation>
    <dataValidation type="list" allowBlank="1" showInputMessage="1" showErrorMessage="1" sqref="AK4:AN4" xr:uid="{0B1D12CC-E888-4BBE-9116-B23706256CFD}">
      <formula1>"予定,実績"</formula1>
    </dataValidation>
    <dataValidation type="list" allowBlank="1" showInputMessage="1" showErrorMessage="1" sqref="AK3:AN3" xr:uid="{8E9D2811-ED87-4530-A33D-0FE36A96A6E1}">
      <formula1>"４週,歴月"</formula1>
    </dataValidation>
    <dataValidation type="list" allowBlank="1" showInputMessage="1" sqref="B14:B31" xr:uid="{C1C5165F-8AF6-4EC0-9E79-B23105FC8572}">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r:id="rId1"/>
  <headerFooter alignWithMargins="0">
    <oddHeader>&amp;L&amp;"ＭＳ ゴシック,標準"&amp;10（参考様式）</oddHeader>
  </headerFooter>
  <rowBreaks count="1" manualBreakCount="1">
    <brk id="36"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1EFD-322E-4C8F-91A8-011E0A9EE2C7}">
  <dimension ref="A1:AS85"/>
  <sheetViews>
    <sheetView showGridLines="0" view="pageBreakPreview" zoomScaleNormal="106" zoomScaleSheetLayoutView="100" workbookViewId="0"/>
  </sheetViews>
  <sheetFormatPr defaultColWidth="8.25" defaultRowHeight="21" customHeight="1" x14ac:dyDescent="0.55000000000000004"/>
  <cols>
    <col min="1" max="1" width="2.58203125" style="59" customWidth="1"/>
    <col min="2" max="2" width="1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42" width="8.25" style="59"/>
    <col min="43" max="44" width="45.75" style="59" customWidth="1"/>
    <col min="45" max="45" width="32.08203125" style="59" customWidth="1"/>
    <col min="46" max="16384" width="8.25" style="59"/>
  </cols>
  <sheetData>
    <row r="1" spans="1:45"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253</v>
      </c>
      <c r="AL1" s="276"/>
      <c r="AM1" s="276"/>
      <c r="AN1" s="276"/>
    </row>
    <row r="2" spans="1:45"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5"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5"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5" ht="18" customHeight="1" x14ac:dyDescent="0.550000000000000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39"/>
      <c r="AD5" s="150"/>
      <c r="AE5" s="150"/>
      <c r="AF5" s="150"/>
      <c r="AG5" s="150"/>
      <c r="AH5" s="150"/>
      <c r="AI5" s="151" t="s">
        <v>243</v>
      </c>
      <c r="AJ5" s="149"/>
      <c r="AK5" s="278" t="s">
        <v>244</v>
      </c>
      <c r="AL5" s="278"/>
      <c r="AM5" s="278"/>
      <c r="AN5" s="278"/>
    </row>
    <row r="6" spans="1:45" ht="18" customHeight="1" x14ac:dyDescent="0.550000000000000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352</v>
      </c>
      <c r="AH6" s="315"/>
      <c r="AI6" s="315"/>
      <c r="AJ6" s="315"/>
      <c r="AK6" s="88" t="s">
        <v>100</v>
      </c>
      <c r="AL6" s="99"/>
      <c r="AM6" s="88" t="s">
        <v>101</v>
      </c>
      <c r="AN6" s="62"/>
    </row>
    <row r="7" spans="1:45" ht="17.25" customHeight="1" x14ac:dyDescent="0.550000000000000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c r="AS7" s="144"/>
    </row>
    <row r="8" spans="1:45" ht="15" customHeight="1" x14ac:dyDescent="0.55000000000000004">
      <c r="A8" s="289" t="s">
        <v>102</v>
      </c>
      <c r="B8" s="316" t="s">
        <v>354</v>
      </c>
      <c r="C8" s="286" t="s">
        <v>355</v>
      </c>
      <c r="D8" s="281" t="s">
        <v>356</v>
      </c>
      <c r="E8" s="290" t="s">
        <v>357</v>
      </c>
      <c r="F8" s="285" t="s">
        <v>353</v>
      </c>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79" t="s">
        <v>358</v>
      </c>
      <c r="AL8" s="280" t="s">
        <v>359</v>
      </c>
      <c r="AM8" s="275" t="s">
        <v>360</v>
      </c>
      <c r="AN8" s="275"/>
    </row>
    <row r="9" spans="1:45" ht="15" customHeight="1" x14ac:dyDescent="0.55000000000000004">
      <c r="A9" s="289"/>
      <c r="B9" s="317"/>
      <c r="C9" s="287"/>
      <c r="D9" s="281"/>
      <c r="E9" s="290"/>
      <c r="F9" s="281" t="s">
        <v>111</v>
      </c>
      <c r="G9" s="281"/>
      <c r="H9" s="281"/>
      <c r="I9" s="281"/>
      <c r="J9" s="281"/>
      <c r="K9" s="281"/>
      <c r="L9" s="281"/>
      <c r="M9" s="281" t="s">
        <v>112</v>
      </c>
      <c r="N9" s="281"/>
      <c r="O9" s="281"/>
      <c r="P9" s="281"/>
      <c r="Q9" s="281"/>
      <c r="R9" s="281"/>
      <c r="S9" s="281"/>
      <c r="T9" s="281" t="s">
        <v>113</v>
      </c>
      <c r="U9" s="281"/>
      <c r="V9" s="281"/>
      <c r="W9" s="281"/>
      <c r="X9" s="281"/>
      <c r="Y9" s="281"/>
      <c r="Z9" s="281"/>
      <c r="AA9" s="281" t="s">
        <v>114</v>
      </c>
      <c r="AB9" s="281"/>
      <c r="AC9" s="281"/>
      <c r="AD9" s="281"/>
      <c r="AE9" s="281"/>
      <c r="AF9" s="281"/>
      <c r="AG9" s="281"/>
      <c r="AH9" s="281" t="s">
        <v>115</v>
      </c>
      <c r="AI9" s="281"/>
      <c r="AJ9" s="281"/>
      <c r="AK9" s="279"/>
      <c r="AL9" s="280"/>
      <c r="AM9" s="275"/>
      <c r="AN9" s="275"/>
    </row>
    <row r="10" spans="1:45" ht="15" customHeight="1" x14ac:dyDescent="0.55000000000000004">
      <c r="A10" s="289"/>
      <c r="B10" s="318" t="s">
        <v>155</v>
      </c>
      <c r="C10" s="287"/>
      <c r="D10" s="281"/>
      <c r="E10" s="290"/>
      <c r="F10" s="64">
        <f>DATE($M$2,$S$2,1)</f>
        <v>46113</v>
      </c>
      <c r="G10" s="64">
        <f>DATE($M$2,$S$2,2)</f>
        <v>46114</v>
      </c>
      <c r="H10" s="64">
        <f>DATE($M$2,$S$2,3)</f>
        <v>46115</v>
      </c>
      <c r="I10" s="64">
        <f>DATE($M$2,$S$2,4)</f>
        <v>46116</v>
      </c>
      <c r="J10" s="64">
        <f>DATE($M$2,$S$2,5)</f>
        <v>46117</v>
      </c>
      <c r="K10" s="64">
        <f>DATE($M$2,$S$2,6)</f>
        <v>46118</v>
      </c>
      <c r="L10" s="64">
        <f>DATE($M$2,$S$2,7)</f>
        <v>46119</v>
      </c>
      <c r="M10" s="64">
        <f>DATE($M$2,$S$2,8)</f>
        <v>46120</v>
      </c>
      <c r="N10" s="64">
        <f>DATE($M$2,$S$2,9)</f>
        <v>46121</v>
      </c>
      <c r="O10" s="64">
        <f>DATE($M$2,$S$2,10)</f>
        <v>46122</v>
      </c>
      <c r="P10" s="64">
        <f>DATE($M$2,$S$2,11)</f>
        <v>46123</v>
      </c>
      <c r="Q10" s="64">
        <f>DATE($M$2,$S$2,12)</f>
        <v>46124</v>
      </c>
      <c r="R10" s="64">
        <f>DATE($M$2,$S$2,13)</f>
        <v>46125</v>
      </c>
      <c r="S10" s="64">
        <f>DATE($M$2,$S$2,14)</f>
        <v>46126</v>
      </c>
      <c r="T10" s="64">
        <f>DATE($M$2,$S$2,15)</f>
        <v>46127</v>
      </c>
      <c r="U10" s="64">
        <f>DATE($M$2,$S$2,16)</f>
        <v>46128</v>
      </c>
      <c r="V10" s="64">
        <f>DATE($M$2,$S$2,17)</f>
        <v>46129</v>
      </c>
      <c r="W10" s="64">
        <f>DATE($M$2,$S$2,18)</f>
        <v>46130</v>
      </c>
      <c r="X10" s="64">
        <f>DATE($M$2,$S$2,19)</f>
        <v>46131</v>
      </c>
      <c r="Y10" s="64">
        <f>DATE($M$2,$S$2,20)</f>
        <v>46132</v>
      </c>
      <c r="Z10" s="64">
        <f>DATE($M$2,$S$2,21)</f>
        <v>46133</v>
      </c>
      <c r="AA10" s="64">
        <f>DATE($M$2,$S$2,22)</f>
        <v>46134</v>
      </c>
      <c r="AB10" s="64">
        <f>DATE($M$2,$S$2,23)</f>
        <v>46135</v>
      </c>
      <c r="AC10" s="64">
        <f>DATE($M$2,$S$2,24)</f>
        <v>46136</v>
      </c>
      <c r="AD10" s="64">
        <f>DATE($M$2,$S$2,25)</f>
        <v>46137</v>
      </c>
      <c r="AE10" s="64">
        <f>DATE($M$2,$S$2,26)</f>
        <v>46138</v>
      </c>
      <c r="AF10" s="64">
        <f>DATE($M$2,$S$2,27)</f>
        <v>46139</v>
      </c>
      <c r="AG10" s="64">
        <f>DATE($M$2,$S$2,28)</f>
        <v>46140</v>
      </c>
      <c r="AH10" s="64">
        <f>IF(DAY(EOMONTH(F10,0))&lt;29,"",DATE($M$2,$S$2,29))</f>
        <v>46141</v>
      </c>
      <c r="AI10" s="64">
        <f>IF(DAY(EOMONTH(F10,0))&lt;30,"",DATE($M$2,$S$2,30))</f>
        <v>46142</v>
      </c>
      <c r="AJ10" s="64" t="str">
        <f>IF(DAY(EOMONTH(F10,0))&lt;31,"",DATE($M$2,$S$2,31))</f>
        <v/>
      </c>
      <c r="AK10" s="279"/>
      <c r="AL10" s="280"/>
      <c r="AM10" s="275"/>
      <c r="AN10" s="275"/>
    </row>
    <row r="11" spans="1:45" ht="15" customHeight="1" x14ac:dyDescent="0.55000000000000004">
      <c r="A11" s="289"/>
      <c r="B11" s="319"/>
      <c r="C11" s="288"/>
      <c r="D11" s="281"/>
      <c r="E11" s="290"/>
      <c r="F11" s="65">
        <f>DATE($M$2,$S$2,1)</f>
        <v>46113</v>
      </c>
      <c r="G11" s="65">
        <f>DATE($M$2,$S$2,2)</f>
        <v>46114</v>
      </c>
      <c r="H11" s="65">
        <f>DATE($M$2,$S$2,3)</f>
        <v>46115</v>
      </c>
      <c r="I11" s="65">
        <f>DATE($M$2,$S$2,4)</f>
        <v>46116</v>
      </c>
      <c r="J11" s="65">
        <f>DATE($M$2,$S$2,5)</f>
        <v>46117</v>
      </c>
      <c r="K11" s="65">
        <f>DATE($M$2,$S$2,6)</f>
        <v>46118</v>
      </c>
      <c r="L11" s="65">
        <f>DATE($M$2,$S$2,7)</f>
        <v>46119</v>
      </c>
      <c r="M11" s="65">
        <f>DATE($M$2,$S$2,8)</f>
        <v>46120</v>
      </c>
      <c r="N11" s="65">
        <f>DATE($M$2,$S$2,9)</f>
        <v>46121</v>
      </c>
      <c r="O11" s="65">
        <f>DATE($M$2,$S$2,10)</f>
        <v>46122</v>
      </c>
      <c r="P11" s="65">
        <f>DATE($M$2,$S$2,11)</f>
        <v>46123</v>
      </c>
      <c r="Q11" s="65">
        <f>DATE($M$2,$S$2,12)</f>
        <v>46124</v>
      </c>
      <c r="R11" s="65">
        <f>DATE($M$2,$S$2,13)</f>
        <v>46125</v>
      </c>
      <c r="S11" s="65">
        <f>DATE($M$2,$S$2,14)</f>
        <v>46126</v>
      </c>
      <c r="T11" s="65">
        <f>DATE($M$2,$S$2,15)</f>
        <v>46127</v>
      </c>
      <c r="U11" s="65">
        <f>DATE($M$2,$S$2,16)</f>
        <v>46128</v>
      </c>
      <c r="V11" s="65">
        <f>DATE($M$2,$S$2,17)</f>
        <v>46129</v>
      </c>
      <c r="W11" s="65">
        <f>DATE($M$2,$S$2,18)</f>
        <v>46130</v>
      </c>
      <c r="X11" s="65">
        <f>DATE($M$2,$S$2,19)</f>
        <v>46131</v>
      </c>
      <c r="Y11" s="65">
        <f>DATE($M$2,$S$2,20)</f>
        <v>46132</v>
      </c>
      <c r="Z11" s="65">
        <f>DATE($M$2,$S$2,21)</f>
        <v>46133</v>
      </c>
      <c r="AA11" s="65">
        <f>DATE($M$2,$S$2,22)</f>
        <v>46134</v>
      </c>
      <c r="AB11" s="65">
        <f>DATE($M$2,$S$2,23)</f>
        <v>46135</v>
      </c>
      <c r="AC11" s="65">
        <f>DATE($M$2,$S$2,24)</f>
        <v>46136</v>
      </c>
      <c r="AD11" s="65">
        <f>DATE($M$2,$S$2,25)</f>
        <v>46137</v>
      </c>
      <c r="AE11" s="65">
        <f>DATE($M$2,$S$2,26)</f>
        <v>46138</v>
      </c>
      <c r="AF11" s="65">
        <f>DATE($M$2,$S$2,27)</f>
        <v>46139</v>
      </c>
      <c r="AG11" s="65">
        <f>DATE($M$2,$S$2,28)</f>
        <v>46140</v>
      </c>
      <c r="AH11" s="65">
        <f>IF(DAY(EOMONTH(F11,0))&lt;29,"",DATE($M$2,$S$2,29))</f>
        <v>46141</v>
      </c>
      <c r="AI11" s="65">
        <f>IF(DAY(EOMONTH(F11,0))&lt;30,"",DATE($M$2,$S$2,30))</f>
        <v>46142</v>
      </c>
      <c r="AJ11" s="65" t="str">
        <f>IF(DAY(EOMONTH(F11,0))&lt;31,"",DATE($M$2,$S$2,31))</f>
        <v/>
      </c>
      <c r="AK11" s="279"/>
      <c r="AL11" s="280"/>
      <c r="AM11" s="275"/>
      <c r="AN11" s="275"/>
    </row>
    <row r="12" spans="1:45" ht="18" customHeight="1" x14ac:dyDescent="0.55000000000000004">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3"/>
      <c r="AN12" s="293"/>
    </row>
    <row r="13" spans="1:45" ht="18" customHeight="1" x14ac:dyDescent="0.55000000000000004">
      <c r="A13" s="74">
        <v>2</v>
      </c>
      <c r="B13" s="103" t="s">
        <v>206</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3"/>
      <c r="AN13" s="293"/>
    </row>
    <row r="14" spans="1:45" ht="18" customHeight="1" x14ac:dyDescent="0.55000000000000004">
      <c r="A14" s="74">
        <v>3</v>
      </c>
      <c r="B14" s="103" t="s">
        <v>246</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3"/>
      <c r="AN14" s="293"/>
    </row>
    <row r="15" spans="1:45" ht="18" customHeight="1" x14ac:dyDescent="0.55000000000000004">
      <c r="A15" s="74">
        <v>4</v>
      </c>
      <c r="B15" s="103" t="s">
        <v>252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row>
    <row r="16" spans="1:45" ht="18" customHeight="1" x14ac:dyDescent="0.550000000000000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row>
    <row r="17" spans="1:40" ht="18" customHeight="1" x14ac:dyDescent="0.550000000000000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row>
    <row r="18" spans="1:40" ht="18" customHeight="1" x14ac:dyDescent="0.550000000000000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row>
    <row r="19" spans="1:40" ht="18" customHeight="1" x14ac:dyDescent="0.550000000000000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row>
    <row r="20" spans="1:40" ht="18" customHeight="1" x14ac:dyDescent="0.550000000000000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row>
    <row r="21" spans="1:40" ht="18" customHeight="1" x14ac:dyDescent="0.550000000000000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row>
    <row r="22" spans="1:40" ht="18" customHeight="1" x14ac:dyDescent="0.550000000000000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row>
    <row r="23" spans="1:40" ht="18" customHeight="1" x14ac:dyDescent="0.550000000000000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row>
    <row r="24" spans="1:40" ht="18" customHeight="1" x14ac:dyDescent="0.550000000000000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row>
    <row r="25" spans="1:40" ht="18" customHeight="1" x14ac:dyDescent="0.550000000000000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row>
    <row r="26" spans="1:40" ht="18" customHeight="1" x14ac:dyDescent="0.550000000000000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row>
    <row r="27" spans="1:40" ht="18" customHeight="1" x14ac:dyDescent="0.550000000000000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row>
    <row r="28" spans="1:40" ht="18" customHeight="1" x14ac:dyDescent="0.550000000000000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row>
    <row r="29" spans="1:40" ht="18" customHeight="1" x14ac:dyDescent="0.550000000000000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row>
    <row r="30" spans="1:40" ht="18" customHeight="1" x14ac:dyDescent="0.550000000000000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row>
    <row r="31" spans="1:40" ht="18" customHeight="1" x14ac:dyDescent="0.550000000000000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3"/>
      <c r="AN31" s="293"/>
    </row>
    <row r="32" spans="1:40" ht="18" customHeight="1" x14ac:dyDescent="0.55000000000000004">
      <c r="A32" s="290" t="s">
        <v>116</v>
      </c>
      <c r="B32" s="291"/>
      <c r="C32" s="291"/>
      <c r="D32" s="291"/>
      <c r="E32" s="29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9"/>
      <c r="AN32" s="289"/>
    </row>
    <row r="33" spans="1:43" ht="18" customHeight="1" x14ac:dyDescent="0.55000000000000004">
      <c r="A33" s="291" t="s">
        <v>117</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9"/>
      <c r="AN33" s="289"/>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x14ac:dyDescent="0.550000000000000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15" customHeight="1" x14ac:dyDescent="0.55000000000000004">
      <c r="A37" s="67"/>
      <c r="B37" s="67"/>
      <c r="C37" s="67"/>
      <c r="D37" s="67"/>
      <c r="E37" s="67"/>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7"/>
      <c r="AL37" s="67"/>
      <c r="AM37" s="62"/>
    </row>
    <row r="38" spans="1:43" ht="21" customHeight="1" x14ac:dyDescent="0.55000000000000004">
      <c r="A38" s="68" t="s">
        <v>209</v>
      </c>
      <c r="B38" s="67"/>
      <c r="C38" s="67"/>
      <c r="D38" s="67"/>
      <c r="E38" s="67"/>
      <c r="F38" s="67"/>
      <c r="G38" s="60"/>
      <c r="H38" s="60"/>
      <c r="I38" s="60"/>
      <c r="J38" s="60"/>
      <c r="K38" s="60"/>
      <c r="L38" s="60"/>
      <c r="M38" s="60"/>
      <c r="N38" s="60"/>
      <c r="O38" s="60"/>
      <c r="AM38" s="67"/>
      <c r="AN38" s="62"/>
    </row>
    <row r="39" spans="1:43" ht="25" customHeight="1" x14ac:dyDescent="0.55000000000000004">
      <c r="A39" s="281"/>
      <c r="B39" s="281"/>
      <c r="C39" s="281"/>
      <c r="D39" s="98">
        <v>4</v>
      </c>
      <c r="E39" s="98">
        <v>5</v>
      </c>
      <c r="F39" s="352">
        <v>6</v>
      </c>
      <c r="G39" s="352"/>
      <c r="H39" s="352"/>
      <c r="I39" s="352">
        <v>7</v>
      </c>
      <c r="J39" s="352"/>
      <c r="K39" s="352"/>
      <c r="L39" s="352">
        <v>8</v>
      </c>
      <c r="M39" s="352"/>
      <c r="N39" s="352"/>
      <c r="O39" s="352">
        <v>9</v>
      </c>
      <c r="P39" s="352"/>
      <c r="Q39" s="352"/>
      <c r="R39" s="352">
        <v>10</v>
      </c>
      <c r="S39" s="352"/>
      <c r="T39" s="352"/>
      <c r="U39" s="352">
        <v>11</v>
      </c>
      <c r="V39" s="352"/>
      <c r="W39" s="352"/>
      <c r="X39" s="352">
        <v>12</v>
      </c>
      <c r="Y39" s="352"/>
      <c r="Z39" s="352"/>
      <c r="AA39" s="352">
        <v>1</v>
      </c>
      <c r="AB39" s="352"/>
      <c r="AC39" s="352"/>
      <c r="AD39" s="352">
        <v>2</v>
      </c>
      <c r="AE39" s="352"/>
      <c r="AF39" s="352"/>
      <c r="AG39" s="352">
        <v>3</v>
      </c>
      <c r="AH39" s="352"/>
      <c r="AI39" s="352"/>
      <c r="AJ39" s="281" t="s">
        <v>210</v>
      </c>
      <c r="AK39" s="281"/>
      <c r="AL39" s="82" t="s">
        <v>211</v>
      </c>
      <c r="AM39"/>
      <c r="AN39"/>
      <c r="AO39"/>
      <c r="AP39"/>
      <c r="AQ39"/>
    </row>
    <row r="40" spans="1:43" ht="18" customHeight="1" x14ac:dyDescent="0.55000000000000004">
      <c r="A40" s="350" t="s">
        <v>212</v>
      </c>
      <c r="B40" s="350"/>
      <c r="C40" s="350"/>
      <c r="D40" s="69"/>
      <c r="E40" s="69"/>
      <c r="F40" s="373"/>
      <c r="G40" s="374"/>
      <c r="H40" s="375"/>
      <c r="I40" s="373"/>
      <c r="J40" s="374"/>
      <c r="K40" s="375"/>
      <c r="L40" s="373"/>
      <c r="M40" s="374"/>
      <c r="N40" s="375"/>
      <c r="O40" s="373"/>
      <c r="P40" s="374"/>
      <c r="Q40" s="375"/>
      <c r="R40" s="373"/>
      <c r="S40" s="374"/>
      <c r="T40" s="375"/>
      <c r="U40" s="373"/>
      <c r="V40" s="374"/>
      <c r="W40" s="375"/>
      <c r="X40" s="373"/>
      <c r="Y40" s="374"/>
      <c r="Z40" s="375"/>
      <c r="AA40" s="373"/>
      <c r="AB40" s="374"/>
      <c r="AC40" s="375"/>
      <c r="AD40" s="373"/>
      <c r="AE40" s="374"/>
      <c r="AF40" s="375"/>
      <c r="AG40" s="373"/>
      <c r="AH40" s="374"/>
      <c r="AI40" s="375"/>
      <c r="AJ40" s="294">
        <f>SUM(D40:AI40)</f>
        <v>0</v>
      </c>
      <c r="AK40" s="294"/>
      <c r="AL40" s="353" t="e">
        <f>ROUNDUP(AJ40/AJ41,1)</f>
        <v>#DIV/0!</v>
      </c>
      <c r="AM40"/>
      <c r="AN40"/>
      <c r="AO40"/>
      <c r="AP40"/>
      <c r="AQ40"/>
    </row>
    <row r="41" spans="1:43" ht="18" customHeight="1" x14ac:dyDescent="0.55000000000000004">
      <c r="A41" s="350" t="s">
        <v>213</v>
      </c>
      <c r="B41" s="350"/>
      <c r="C41" s="350"/>
      <c r="D41" s="69"/>
      <c r="E41" s="69"/>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294">
        <f>+SUM(D41:AI41)</f>
        <v>0</v>
      </c>
      <c r="AK41" s="294"/>
      <c r="AL41" s="354"/>
      <c r="AM41"/>
      <c r="AN41"/>
      <c r="AO41"/>
      <c r="AP41"/>
      <c r="AQ41"/>
    </row>
    <row r="42" spans="1:43" ht="5.15" customHeight="1" x14ac:dyDescent="0.55000000000000004">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x14ac:dyDescent="0.55000000000000004">
      <c r="A43" s="68" t="s">
        <v>165</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25" customHeight="1" x14ac:dyDescent="0.55000000000000004">
      <c r="A44" s="281" t="s">
        <v>169</v>
      </c>
      <c r="B44" s="281"/>
      <c r="C44" s="281" t="s">
        <v>206</v>
      </c>
      <c r="D44" s="281"/>
      <c r="E44" s="280" t="s">
        <v>247</v>
      </c>
      <c r="F44" s="280"/>
      <c r="G44" s="280"/>
      <c r="H44" s="280"/>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x14ac:dyDescent="0.55000000000000004">
      <c r="A45" s="280" t="s">
        <v>171</v>
      </c>
      <c r="B45" s="280"/>
      <c r="C45" s="346" t="e">
        <f>ROUNDDOWN(IF(AL40&lt;=60,1,1+ROUNDUP((AL40-60)/40,0)),1)</f>
        <v>#DIV/0!</v>
      </c>
      <c r="D45" s="346"/>
      <c r="E45" s="346" t="e">
        <f>ROUNDDOWN(AL40/10,1)</f>
        <v>#DIV/0!</v>
      </c>
      <c r="F45" s="346"/>
      <c r="G45" s="346"/>
      <c r="H45" s="346"/>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15" customHeight="1" x14ac:dyDescent="0.55000000000000004">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x14ac:dyDescent="0.55000000000000004">
      <c r="A47" s="68" t="s">
        <v>188</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5" customHeight="1" x14ac:dyDescent="0.55000000000000004">
      <c r="A48" s="62"/>
      <c r="B48" s="67"/>
      <c r="C48" s="327" t="s">
        <v>374</v>
      </c>
      <c r="D48" s="328"/>
      <c r="E48" s="334" t="s">
        <v>377</v>
      </c>
      <c r="F48" s="334"/>
      <c r="G48" s="334"/>
      <c r="H48" s="334"/>
      <c r="I48" s="327" t="s">
        <v>378</v>
      </c>
      <c r="J48" s="328"/>
      <c r="K48" s="328"/>
      <c r="L48" s="328"/>
      <c r="M48" s="328"/>
      <c r="N48" s="335"/>
      <c r="O48" s="327" t="s">
        <v>268</v>
      </c>
      <c r="P48" s="328"/>
      <c r="Q48" s="328"/>
      <c r="R48" s="328"/>
      <c r="S48" s="328"/>
      <c r="T48" s="335"/>
      <c r="U48" s="327" t="s">
        <v>376</v>
      </c>
      <c r="V48" s="328"/>
      <c r="W48" s="328"/>
      <c r="X48" s="328"/>
      <c r="Y48" s="328"/>
      <c r="Z48" s="335"/>
      <c r="AA48" s="327" t="s">
        <v>376</v>
      </c>
      <c r="AB48" s="328"/>
      <c r="AC48" s="328"/>
      <c r="AD48" s="328"/>
      <c r="AE48" s="328"/>
      <c r="AF48" s="335"/>
      <c r="AG48" s="334" t="s">
        <v>376</v>
      </c>
      <c r="AH48" s="334"/>
      <c r="AI48" s="334"/>
      <c r="AJ48" s="334"/>
      <c r="AK48" s="334"/>
      <c r="AL48" s="334" t="s">
        <v>376</v>
      </c>
      <c r="AM48" s="334"/>
      <c r="AN48" s="62"/>
    </row>
    <row r="49" spans="1:40" ht="18" customHeight="1" x14ac:dyDescent="0.55000000000000004">
      <c r="A49" s="62"/>
      <c r="B49" s="67"/>
      <c r="C49" s="102" t="s">
        <v>189</v>
      </c>
      <c r="D49" s="102" t="s">
        <v>190</v>
      </c>
      <c r="E49" s="101" t="s">
        <v>189</v>
      </c>
      <c r="F49" s="333" t="s">
        <v>190</v>
      </c>
      <c r="G49" s="333"/>
      <c r="H49" s="333"/>
      <c r="I49" s="330" t="s">
        <v>189</v>
      </c>
      <c r="J49" s="331"/>
      <c r="K49" s="332"/>
      <c r="L49" s="330" t="s">
        <v>190</v>
      </c>
      <c r="M49" s="331"/>
      <c r="N49" s="332"/>
      <c r="O49" s="330" t="s">
        <v>189</v>
      </c>
      <c r="P49" s="331"/>
      <c r="Q49" s="332"/>
      <c r="R49" s="330" t="s">
        <v>190</v>
      </c>
      <c r="S49" s="331"/>
      <c r="T49" s="332"/>
      <c r="U49" s="330" t="s">
        <v>189</v>
      </c>
      <c r="V49" s="331"/>
      <c r="W49" s="332"/>
      <c r="X49" s="330" t="s">
        <v>190</v>
      </c>
      <c r="Y49" s="331"/>
      <c r="Z49" s="332"/>
      <c r="AA49" s="330" t="s">
        <v>189</v>
      </c>
      <c r="AB49" s="331"/>
      <c r="AC49" s="332"/>
      <c r="AD49" s="330" t="s">
        <v>190</v>
      </c>
      <c r="AE49" s="331"/>
      <c r="AF49" s="332"/>
      <c r="AG49" s="330" t="s">
        <v>189</v>
      </c>
      <c r="AH49" s="331"/>
      <c r="AI49" s="332"/>
      <c r="AJ49" s="330" t="s">
        <v>190</v>
      </c>
      <c r="AK49" s="332"/>
      <c r="AL49" s="101" t="s">
        <v>27</v>
      </c>
      <c r="AM49" s="101" t="s">
        <v>215</v>
      </c>
      <c r="AN49" s="62"/>
    </row>
    <row r="50" spans="1:40" ht="18" customHeight="1" x14ac:dyDescent="0.55000000000000004">
      <c r="A50" s="62"/>
      <c r="B50" s="75" t="s">
        <v>191</v>
      </c>
      <c r="C50" s="101">
        <f>COUNTIFS($B$12:$B$31,C$48,$C$12:$C$31,"A",$E$12:$E$31,"*")</f>
        <v>1</v>
      </c>
      <c r="D50" s="101">
        <f>COUNTIFS($B$12:$B$31,C$48,$C$12:$C$31,"B",$E$12:$E$31,"*")</f>
        <v>0</v>
      </c>
      <c r="E50" s="101">
        <f>COUNTIFS($B$12:$B$31,E$48,$C$12:$C$31,"A",$E$12:$E$31,"*")</f>
        <v>0</v>
      </c>
      <c r="F50" s="330">
        <f>COUNTIFS($B$12:$B$31,E$48,$C$12:$C$31,"B",$E$12:$E$31,"*")</f>
        <v>1</v>
      </c>
      <c r="G50" s="331"/>
      <c r="H50" s="332"/>
      <c r="I50" s="330">
        <f>COUNTIFS($B$12:$B$31,I$48,$C$12:$C$31,"A",$E$12:$E$31,"*")</f>
        <v>0</v>
      </c>
      <c r="J50" s="331"/>
      <c r="K50" s="332"/>
      <c r="L50" s="330">
        <f>COUNTIFS($B$12:$B$31,I$48,$C$12:$C$31,"B",$E$12:$E$31,"*")</f>
        <v>0</v>
      </c>
      <c r="M50" s="331"/>
      <c r="N50" s="332"/>
      <c r="O50" s="330">
        <f>COUNTIFS($B$12:$B$31,O$48,$C$12:$C$31,"A",$E$12:$E$31,"*")</f>
        <v>0</v>
      </c>
      <c r="P50" s="331"/>
      <c r="Q50" s="332"/>
      <c r="R50" s="330">
        <f>COUNTIFS($B$12:$B$31,O$48,$C$12:$C$31,"B",$E$12:$E$31,"*")</f>
        <v>0</v>
      </c>
      <c r="S50" s="331"/>
      <c r="T50" s="332"/>
      <c r="U50" s="330">
        <f>COUNTIFS($B$12:$B$31,U$48,$C$12:$C$31,"A",$E$12:$E$31,"*")</f>
        <v>0</v>
      </c>
      <c r="V50" s="331"/>
      <c r="W50" s="332"/>
      <c r="X50" s="330">
        <f>COUNTIFS($B$12:$B$31,U$48,$C$12:$C$31,"B",$E$12:$E$31,"*")</f>
        <v>0</v>
      </c>
      <c r="Y50" s="331"/>
      <c r="Z50" s="332"/>
      <c r="AA50" s="330">
        <f>COUNTIFS($B$12:$B$31,AA$48,$C$12:$C$31,"A",$E$12:$E$31,"*")</f>
        <v>0</v>
      </c>
      <c r="AB50" s="331"/>
      <c r="AC50" s="332"/>
      <c r="AD50" s="330">
        <f>COUNTIFS($B$12:$B$31,AA$48,$C$12:$C$31,"B",$E$12:$E$31,"*")</f>
        <v>0</v>
      </c>
      <c r="AE50" s="331"/>
      <c r="AF50" s="332"/>
      <c r="AG50" s="330">
        <f>COUNTIFS($B$12:$B$31,AG$48,$C$12:$C$31,"A",$E$12:$E$31,"*")</f>
        <v>0</v>
      </c>
      <c r="AH50" s="331"/>
      <c r="AI50" s="332"/>
      <c r="AJ50" s="330">
        <f>COUNTIFS($B$12:$B$31,AG$48,$C$12:$C$31,"B",$E$12:$E$31,"*")</f>
        <v>0</v>
      </c>
      <c r="AK50" s="332"/>
      <c r="AL50" s="101">
        <f>COUNTIFS($B$12:$B$31,AL$48,$C$12:$C$31,"A",$E$12:$E$31,"*")</f>
        <v>0</v>
      </c>
      <c r="AM50" s="101">
        <f>COUNTIFS($B$12:$B$31,AL$48,$C$12:$C$31,"B",$E$12:$E$31,"*")</f>
        <v>0</v>
      </c>
      <c r="AN50" s="62"/>
    </row>
    <row r="51" spans="1:40" ht="18" customHeight="1" x14ac:dyDescent="0.55000000000000004">
      <c r="A51" s="62"/>
      <c r="B51" s="82" t="s">
        <v>192</v>
      </c>
      <c r="C51" s="101">
        <f>COUNTIFS($B$12:$B$31,C$48,$C$12:$C$31,"C",$E$12:$E$31,"*")</f>
        <v>0</v>
      </c>
      <c r="D51" s="101">
        <f>COUNTIFS($B$12:$B$31,C$48,$C$12:$C$31,"D",$E$12:$E$31,"*")</f>
        <v>0</v>
      </c>
      <c r="E51" s="101">
        <f>COUNTIFS($B$12:$B$31,E$48,$C$12:$C$31,"C",$E$12:$E$31,"*")</f>
        <v>0</v>
      </c>
      <c r="F51" s="330">
        <f>COUNTIFS($B$12:$B$31,E$48,$C$12:$C$31,"D",$E$12:$E$31,"*")</f>
        <v>0</v>
      </c>
      <c r="G51" s="331"/>
      <c r="H51" s="332"/>
      <c r="I51" s="330">
        <f>COUNTIFS($B$12:$B$31,I$48,$C$12:$C$31,"C",$E$12:$E$31,"*")</f>
        <v>1</v>
      </c>
      <c r="J51" s="331"/>
      <c r="K51" s="332"/>
      <c r="L51" s="330">
        <f>COUNTIFS($B$12:$B$31,I$48,$C$12:$C$31,"D",$E$12:$E$31,"*")</f>
        <v>0</v>
      </c>
      <c r="M51" s="331"/>
      <c r="N51" s="332"/>
      <c r="O51" s="330">
        <f>COUNTIFS($B$12:$B$31,O$48,$C$12:$C$31,"C",$E$12:$E$31,"*")</f>
        <v>0</v>
      </c>
      <c r="P51" s="331"/>
      <c r="Q51" s="332"/>
      <c r="R51" s="330">
        <f>COUNTIFS($B$12:$B$31,O$48,$C$12:$C$31,"D",$E$12:$E$31,"*")</f>
        <v>1</v>
      </c>
      <c r="S51" s="331"/>
      <c r="T51" s="332"/>
      <c r="U51" s="330">
        <f>COUNTIFS($B$12:$B$31,U$48,$C$12:$C$31,"C",$E$12:$E$31,"*")</f>
        <v>0</v>
      </c>
      <c r="V51" s="331"/>
      <c r="W51" s="332"/>
      <c r="X51" s="330">
        <f>COUNTIFS($B$12:$B$31,U$48,$C$12:$C$31,"D",$E$12:$E$31,"*")</f>
        <v>0</v>
      </c>
      <c r="Y51" s="331"/>
      <c r="Z51" s="332"/>
      <c r="AA51" s="330">
        <f>COUNTIFS($B$12:$B$31,AA$48,$C$12:$C$31,"C",$E$12:$E$31,"*")</f>
        <v>0</v>
      </c>
      <c r="AB51" s="331"/>
      <c r="AC51" s="332"/>
      <c r="AD51" s="330">
        <f>COUNTIFS($B$12:$B$31,AA$48,$C$12:$C$31,"D",$E$12:$E$31,"*")</f>
        <v>0</v>
      </c>
      <c r="AE51" s="331"/>
      <c r="AF51" s="332"/>
      <c r="AG51" s="330">
        <f>COUNTIFS($B$12:$B$31,AG$48,$C$12:$C$31,"C",$E$12:$E$31,"*")</f>
        <v>0</v>
      </c>
      <c r="AH51" s="331"/>
      <c r="AI51" s="332"/>
      <c r="AJ51" s="330">
        <f>COUNTIFS($B$12:$B$31,AG$48,$C$12:$C$31,"D",$E$12:$E$31,"*")</f>
        <v>0</v>
      </c>
      <c r="AK51" s="332"/>
      <c r="AL51" s="101">
        <f>COUNTIFS($B$12:$B$31,AL$48,$C$12:$C$31,"C",$E$12:$E$31,"*")</f>
        <v>0</v>
      </c>
      <c r="AM51" s="101">
        <f>COUNTIFS($B$12:$B$31,AL$48,$C$12:$C$31,"D",$E$12:$E$31,"*")</f>
        <v>0</v>
      </c>
      <c r="AN51" s="62"/>
    </row>
    <row r="52" spans="1:40" ht="25" customHeight="1" x14ac:dyDescent="0.55000000000000004">
      <c r="A52" s="62"/>
      <c r="B52" s="82" t="s">
        <v>193</v>
      </c>
      <c r="C52" s="327" t="e">
        <f>IF($AK$3="４週",SUMIFS($AK$12:$AK$31,$B$12:$B$31,C48)/4/$AH$6,IF($AK$3="歴月",SUMIFS($AK$12:$AK$31,$B$12:$B$31,C48)/$AL$6,"記載する期間を選択してください"))</f>
        <v>#DIV/0!</v>
      </c>
      <c r="D52" s="335"/>
      <c r="E52" s="327" t="e">
        <f>IF($AK$3="４週",SUMIFS($AK$12:$AK$31,$B$12:$B$31,E48)/4/$AH$6,IF($AK$3="歴月",SUMIFS($AK$12:$AK$31,$B$12:$B$31,E48)/$AL$6,"記載する期間を選択してください"))</f>
        <v>#DIV/0!</v>
      </c>
      <c r="F52" s="328"/>
      <c r="G52" s="328"/>
      <c r="H52" s="335"/>
      <c r="I52" s="327" t="e">
        <f>IF($AK$3="４週",SUMIFS($AK$12:$AK$31,$B$12:$B$31,I48)/4/$AH$6,IF($AK$3="歴月",SUMIFS($AK$12:$AK$31,$B$12:$B$31,I48)/$AL$6,"記載する期間を選択してください"))</f>
        <v>#DIV/0!</v>
      </c>
      <c r="J52" s="328"/>
      <c r="K52" s="328"/>
      <c r="L52" s="328"/>
      <c r="M52" s="328"/>
      <c r="N52" s="335"/>
      <c r="O52" s="327" t="e">
        <f>IF($AK$3="４週",SUMIFS($AK$12:$AK$31,$B$12:$B$31,O48)/4/$AH$6,IF($AK$3="歴月",SUMIFS($AK$12:$AK$31,$B$12:$B$31,O48)/$AL$6,"記載する期間を選択してください"))</f>
        <v>#DIV/0!</v>
      </c>
      <c r="P52" s="328"/>
      <c r="Q52" s="328"/>
      <c r="R52" s="328"/>
      <c r="S52" s="328"/>
      <c r="T52" s="335"/>
      <c r="U52" s="327" t="e">
        <f>IF($AK$3="４週",SUMIFS($AK$12:$AK$31,$B$12:$B$31,U48)/4/$AH$6,IF($AK$3="歴月",SUMIFS($AK$12:$AK$31,$B$12:$B$31,U48)/$AL$6,"記載する期間を選択してください"))</f>
        <v>#DIV/0!</v>
      </c>
      <c r="V52" s="328"/>
      <c r="W52" s="328"/>
      <c r="X52" s="328"/>
      <c r="Y52" s="328"/>
      <c r="Z52" s="335"/>
      <c r="AA52" s="327" t="e">
        <f>IF($AK$3="４週",SUMIFS($AK$12:$AK$31,$B$12:$B$31,AA48)/4/$AH$6,IF($AK$3="歴月",SUMIFS($AK$12:$AK$31,$B$12:$B$31,AA48)/$AL$6,"記載する期間を選択してください"))</f>
        <v>#DIV/0!</v>
      </c>
      <c r="AB52" s="328"/>
      <c r="AC52" s="328"/>
      <c r="AD52" s="328"/>
      <c r="AE52" s="328"/>
      <c r="AF52" s="335"/>
      <c r="AG52" s="327" t="e">
        <f>IF($AK$3="４週",SUMIFS($AK$12:$AK$31,$B$12:$B$31,AG48)/4/$AH$6,IF($AK$3="歴月",SUMIFS($AK$12:$AK$31,$B$12:$B$31,AG48)/$AL$6,"記載する期間を選択してください"))</f>
        <v>#DIV/0!</v>
      </c>
      <c r="AH52" s="328"/>
      <c r="AI52" s="328"/>
      <c r="AJ52" s="328"/>
      <c r="AK52" s="335"/>
      <c r="AL52" s="327" t="e">
        <f>IF($AK$3="４週",SUMIFS($AK$12:$AK$31,$B$12:$B$31,AL48)/4/$AH$6,IF($AK$3="歴月",SUMIFS($AK$12:$AK$31,$B$12:$B$31,AL48)/$AL$6,"記載する期間を選択してください"))</f>
        <v>#DIV/0!</v>
      </c>
      <c r="AM52" s="335"/>
      <c r="AN52" s="62"/>
    </row>
    <row r="53" spans="1:40" ht="5.15" customHeight="1" x14ac:dyDescent="0.55000000000000004">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x14ac:dyDescent="0.55000000000000004">
      <c r="A54" s="60" t="s">
        <v>118</v>
      </c>
      <c r="B54" s="147"/>
      <c r="C54" s="146"/>
      <c r="D54" s="146"/>
      <c r="E54" s="146"/>
      <c r="F54" s="60"/>
      <c r="G54" s="146"/>
      <c r="H54" s="100"/>
      <c r="I54" s="100"/>
      <c r="J54" s="100"/>
      <c r="K54" s="100"/>
      <c r="L54" s="100"/>
      <c r="M54" s="100"/>
      <c r="N54" s="100"/>
      <c r="O54" s="100"/>
      <c r="P54" s="100"/>
      <c r="Q54" s="100"/>
      <c r="R54" s="100">
        <v>6</v>
      </c>
      <c r="S54" s="100"/>
      <c r="T54" s="100"/>
      <c r="U54" s="100"/>
      <c r="V54" s="100"/>
      <c r="W54" s="100"/>
      <c r="X54" s="100">
        <v>7</v>
      </c>
      <c r="Y54" s="100"/>
      <c r="Z54" s="100"/>
      <c r="AA54" s="100"/>
      <c r="AB54" s="100"/>
      <c r="AC54" s="100"/>
      <c r="AD54" s="100">
        <v>8</v>
      </c>
      <c r="AE54" s="100"/>
      <c r="AF54" s="100"/>
      <c r="AG54" s="62"/>
      <c r="AH54" s="62"/>
      <c r="AI54" s="62"/>
      <c r="AJ54" s="62">
        <v>9</v>
      </c>
      <c r="AK54" s="63"/>
      <c r="AL54" s="77"/>
      <c r="AM54" s="62"/>
    </row>
    <row r="55" spans="1:40" s="60" customFormat="1" ht="15" customHeight="1" x14ac:dyDescent="0.55000000000000004">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55000000000000004">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55000000000000004">
      <c r="A57" s="60" t="s">
        <v>249</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x14ac:dyDescent="0.55000000000000004">
      <c r="A58" s="60" t="s">
        <v>361</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55000000000000004">
      <c r="A59" s="60" t="s">
        <v>362</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ht="15" customHeight="1" x14ac:dyDescent="0.55000000000000004">
      <c r="A60" s="60" t="s">
        <v>123</v>
      </c>
      <c r="B60" s="94"/>
      <c r="C60" s="60"/>
      <c r="D60" s="60"/>
      <c r="E60" s="60"/>
      <c r="F60" s="60"/>
      <c r="G60" s="60"/>
    </row>
    <row r="61" spans="1:40" ht="15" customHeight="1" x14ac:dyDescent="0.55000000000000004">
      <c r="A61" s="60" t="s">
        <v>363</v>
      </c>
      <c r="B61" s="94"/>
      <c r="C61" s="60"/>
      <c r="D61" s="60"/>
      <c r="E61" s="60"/>
      <c r="F61" s="60"/>
      <c r="G61" s="60"/>
    </row>
    <row r="62" spans="1:40" ht="15" customHeight="1" x14ac:dyDescent="0.55000000000000004">
      <c r="A62" s="60"/>
      <c r="B62" s="145" t="s">
        <v>125</v>
      </c>
      <c r="C62" s="281" t="s">
        <v>126</v>
      </c>
      <c r="D62" s="281"/>
      <c r="E62" s="281"/>
      <c r="F62" s="60"/>
      <c r="G62" s="60"/>
    </row>
    <row r="63" spans="1:40" ht="15" customHeight="1" x14ac:dyDescent="0.55000000000000004">
      <c r="A63" s="60"/>
      <c r="B63" s="97" t="s">
        <v>127</v>
      </c>
      <c r="C63" s="294" t="s">
        <v>128</v>
      </c>
      <c r="D63" s="294"/>
      <c r="E63" s="294"/>
      <c r="F63" s="60"/>
      <c r="G63" s="60"/>
    </row>
    <row r="64" spans="1:40" ht="15" customHeight="1" x14ac:dyDescent="0.55000000000000004">
      <c r="A64" s="60"/>
      <c r="B64" s="97" t="s">
        <v>129</v>
      </c>
      <c r="C64" s="294" t="s">
        <v>130</v>
      </c>
      <c r="D64" s="294"/>
      <c r="E64" s="294"/>
      <c r="F64" s="60"/>
      <c r="G64" s="60"/>
    </row>
    <row r="65" spans="1:7" ht="15" customHeight="1" x14ac:dyDescent="0.55000000000000004">
      <c r="A65" s="60"/>
      <c r="B65" s="97" t="s">
        <v>131</v>
      </c>
      <c r="C65" s="294" t="s">
        <v>132</v>
      </c>
      <c r="D65" s="294"/>
      <c r="E65" s="294"/>
      <c r="F65" s="60"/>
      <c r="G65" s="60"/>
    </row>
    <row r="66" spans="1:7" ht="15" customHeight="1" x14ac:dyDescent="0.55000000000000004">
      <c r="A66" s="60"/>
      <c r="B66" s="97" t="s">
        <v>133</v>
      </c>
      <c r="C66" s="294" t="s">
        <v>134</v>
      </c>
      <c r="D66" s="294"/>
      <c r="E66" s="294"/>
      <c r="F66" s="60"/>
      <c r="G66" s="60"/>
    </row>
    <row r="67" spans="1:7" ht="15" customHeight="1" x14ac:dyDescent="0.55000000000000004">
      <c r="A67" s="60"/>
      <c r="B67" s="60" t="s">
        <v>135</v>
      </c>
      <c r="C67" s="60"/>
      <c r="D67" s="60"/>
      <c r="E67" s="60"/>
      <c r="F67" s="60"/>
      <c r="G67" s="60"/>
    </row>
    <row r="68" spans="1:7" ht="15" customHeight="1" x14ac:dyDescent="0.55000000000000004">
      <c r="A68" s="60"/>
      <c r="B68" s="60" t="s">
        <v>136</v>
      </c>
      <c r="C68" s="60"/>
      <c r="D68" s="60"/>
      <c r="E68" s="60"/>
      <c r="F68" s="60"/>
      <c r="G68" s="60"/>
    </row>
    <row r="69" spans="1:7" ht="15" customHeight="1" x14ac:dyDescent="0.55000000000000004">
      <c r="A69" s="60"/>
      <c r="B69" s="60" t="s">
        <v>137</v>
      </c>
      <c r="C69" s="60"/>
      <c r="D69" s="60"/>
      <c r="E69" s="60"/>
      <c r="F69" s="60"/>
      <c r="G69" s="60"/>
    </row>
    <row r="70" spans="1:7" ht="15" customHeight="1" x14ac:dyDescent="0.55000000000000004">
      <c r="A70" s="60" t="s">
        <v>364</v>
      </c>
      <c r="B70" s="94"/>
      <c r="C70" s="60"/>
      <c r="D70" s="60"/>
      <c r="E70" s="60"/>
      <c r="F70" s="60"/>
      <c r="G70" s="60"/>
    </row>
    <row r="71" spans="1:7" ht="15" customHeight="1" x14ac:dyDescent="0.55000000000000004">
      <c r="A71" s="60" t="s">
        <v>239</v>
      </c>
      <c r="B71" s="94"/>
      <c r="C71" s="60"/>
      <c r="D71" s="60"/>
      <c r="E71" s="60"/>
      <c r="F71" s="60"/>
      <c r="G71" s="60"/>
    </row>
    <row r="72" spans="1:7" ht="15" customHeight="1" x14ac:dyDescent="0.55000000000000004">
      <c r="A72" s="60" t="s">
        <v>140</v>
      </c>
      <c r="B72" s="94"/>
      <c r="C72" s="60"/>
      <c r="D72" s="60"/>
      <c r="E72" s="60"/>
      <c r="F72" s="60"/>
      <c r="G72" s="60"/>
    </row>
    <row r="73" spans="1:7" ht="15" customHeight="1" x14ac:dyDescent="0.55000000000000004">
      <c r="A73" s="60" t="s">
        <v>365</v>
      </c>
      <c r="B73" s="94"/>
      <c r="C73" s="60"/>
      <c r="D73" s="60"/>
      <c r="E73" s="60"/>
      <c r="F73" s="60"/>
      <c r="G73" s="60"/>
    </row>
    <row r="74" spans="1:7" ht="15" customHeight="1" x14ac:dyDescent="0.55000000000000004">
      <c r="A74" s="60" t="s">
        <v>366</v>
      </c>
      <c r="B74" s="94"/>
      <c r="C74" s="60"/>
      <c r="D74" s="60"/>
      <c r="E74" s="60"/>
      <c r="F74" s="60"/>
      <c r="G74" s="60"/>
    </row>
    <row r="75" spans="1:7" ht="15" customHeight="1" x14ac:dyDescent="0.55000000000000004">
      <c r="A75" s="60" t="s">
        <v>367</v>
      </c>
      <c r="B75" s="94"/>
      <c r="C75" s="60"/>
      <c r="D75" s="60"/>
      <c r="E75" s="60"/>
      <c r="F75" s="60"/>
      <c r="G75" s="60"/>
    </row>
    <row r="76" spans="1:7" ht="15" customHeight="1" x14ac:dyDescent="0.55000000000000004">
      <c r="A76" s="60"/>
      <c r="B76" s="60" t="s">
        <v>144</v>
      </c>
      <c r="C76" s="60"/>
      <c r="D76" s="60"/>
      <c r="E76" s="60"/>
      <c r="F76" s="60"/>
      <c r="G76" s="60"/>
    </row>
    <row r="77" spans="1:7" ht="15" customHeight="1" x14ac:dyDescent="0.55000000000000004">
      <c r="A77" s="60"/>
      <c r="B77" s="60" t="s">
        <v>145</v>
      </c>
      <c r="C77" s="60"/>
      <c r="D77" s="60"/>
      <c r="E77" s="60"/>
      <c r="F77" s="60"/>
      <c r="G77" s="60"/>
    </row>
    <row r="78" spans="1:7" ht="15" customHeight="1" x14ac:dyDescent="0.55000000000000004">
      <c r="A78" s="60" t="s">
        <v>370</v>
      </c>
      <c r="B78" s="94"/>
      <c r="C78" s="60"/>
      <c r="D78" s="60"/>
      <c r="E78" s="60"/>
      <c r="F78" s="60"/>
      <c r="G78" s="60"/>
    </row>
    <row r="79" spans="1:7" ht="15" customHeight="1" x14ac:dyDescent="0.55000000000000004">
      <c r="A79" s="60" t="s">
        <v>147</v>
      </c>
      <c r="B79" s="94"/>
      <c r="C79" s="60"/>
      <c r="D79" s="60"/>
      <c r="E79" s="60"/>
      <c r="F79" s="60"/>
      <c r="G79" s="60"/>
    </row>
    <row r="80" spans="1:7" ht="15" customHeight="1" x14ac:dyDescent="0.55000000000000004">
      <c r="A80" s="60" t="s">
        <v>371</v>
      </c>
      <c r="B80" s="94"/>
      <c r="C80" s="60"/>
      <c r="D80" s="60"/>
      <c r="E80" s="60"/>
      <c r="F80" s="60"/>
      <c r="G80" s="60"/>
    </row>
    <row r="81" spans="1:7" ht="15" customHeight="1" x14ac:dyDescent="0.55000000000000004">
      <c r="A81" s="60" t="s">
        <v>372</v>
      </c>
      <c r="B81" s="94"/>
      <c r="C81" s="60"/>
      <c r="D81" s="60"/>
      <c r="E81" s="60"/>
      <c r="F81" s="60"/>
      <c r="G81" s="60"/>
    </row>
    <row r="82" spans="1:7" ht="15" customHeight="1" x14ac:dyDescent="0.55000000000000004">
      <c r="A82" s="60" t="s">
        <v>150</v>
      </c>
      <c r="B82" s="94"/>
      <c r="C82" s="60"/>
      <c r="D82" s="60"/>
      <c r="E82" s="60"/>
      <c r="F82" s="60"/>
      <c r="G82" s="60"/>
    </row>
    <row r="83" spans="1:7" ht="15" customHeight="1" x14ac:dyDescent="0.55000000000000004">
      <c r="A83" s="60" t="s">
        <v>151</v>
      </c>
      <c r="B83" s="94"/>
      <c r="C83" s="60"/>
      <c r="D83" s="60"/>
      <c r="E83" s="60"/>
      <c r="F83" s="60"/>
      <c r="G83" s="60"/>
    </row>
    <row r="84" spans="1:7" ht="15" customHeight="1" x14ac:dyDescent="0.55000000000000004">
      <c r="A84" s="60" t="s">
        <v>368</v>
      </c>
      <c r="B84" s="94"/>
      <c r="C84" s="60"/>
      <c r="D84" s="60"/>
      <c r="E84" s="60"/>
      <c r="F84" s="60"/>
      <c r="G84" s="60"/>
    </row>
    <row r="85" spans="1:7" ht="15" customHeight="1" x14ac:dyDescent="0.55000000000000004">
      <c r="A85" s="60" t="s">
        <v>369</v>
      </c>
      <c r="B85" s="94"/>
      <c r="C85" s="60"/>
      <c r="D85" s="60"/>
      <c r="E85" s="60"/>
      <c r="F85" s="60"/>
      <c r="G85" s="60"/>
    </row>
  </sheetData>
  <mergeCells count="145">
    <mergeCell ref="C66:E66"/>
    <mergeCell ref="AA52:AF52"/>
    <mergeCell ref="AG52:AK52"/>
    <mergeCell ref="AL52:AM52"/>
    <mergeCell ref="C62:E62"/>
    <mergeCell ref="C63:E63"/>
    <mergeCell ref="C64:E64"/>
    <mergeCell ref="X51:Z51"/>
    <mergeCell ref="AA51:AC51"/>
    <mergeCell ref="AD51:AF51"/>
    <mergeCell ref="AG51:AI51"/>
    <mergeCell ref="AJ51:AK51"/>
    <mergeCell ref="C52:D52"/>
    <mergeCell ref="E52:H52"/>
    <mergeCell ref="I52:N52"/>
    <mergeCell ref="O52:T52"/>
    <mergeCell ref="U52:Z52"/>
    <mergeCell ref="AG50:AI50"/>
    <mergeCell ref="AJ50:AK50"/>
    <mergeCell ref="F51:H51"/>
    <mergeCell ref="I51:K51"/>
    <mergeCell ref="L51:N51"/>
    <mergeCell ref="O51:Q51"/>
    <mergeCell ref="R51:T51"/>
    <mergeCell ref="U51:W51"/>
    <mergeCell ref="C65:E65"/>
    <mergeCell ref="F50:H50"/>
    <mergeCell ref="I50:K50"/>
    <mergeCell ref="L50:N50"/>
    <mergeCell ref="O50:Q50"/>
    <mergeCell ref="R50:T50"/>
    <mergeCell ref="U50:W50"/>
    <mergeCell ref="X50:Z50"/>
    <mergeCell ref="AA50:AC50"/>
    <mergeCell ref="AD50:AF50"/>
    <mergeCell ref="A44:B44"/>
    <mergeCell ref="C44:D44"/>
    <mergeCell ref="E44:H44"/>
    <mergeCell ref="A45:B45"/>
    <mergeCell ref="C45:D45"/>
    <mergeCell ref="E45:H45"/>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X41:Z41"/>
    <mergeCell ref="AA41:AC41"/>
    <mergeCell ref="AD41:AF41"/>
    <mergeCell ref="AG41:AI41"/>
    <mergeCell ref="AJ41:AK41"/>
    <mergeCell ref="AD40:AF40"/>
    <mergeCell ref="AG40:AI40"/>
    <mergeCell ref="AJ40:AK40"/>
    <mergeCell ref="C48:D48"/>
    <mergeCell ref="E48:H48"/>
    <mergeCell ref="I48:N48"/>
    <mergeCell ref="O48:T48"/>
    <mergeCell ref="U48:Z48"/>
    <mergeCell ref="AA48:AF48"/>
    <mergeCell ref="AL40:AL41"/>
    <mergeCell ref="A41:C41"/>
    <mergeCell ref="F41:H41"/>
    <mergeCell ref="I41:K41"/>
    <mergeCell ref="L41:N41"/>
    <mergeCell ref="O41:Q41"/>
    <mergeCell ref="R41:T41"/>
    <mergeCell ref="AJ39:AK39"/>
    <mergeCell ref="A40:C40"/>
    <mergeCell ref="F40:H40"/>
    <mergeCell ref="I40:K40"/>
    <mergeCell ref="L40:N40"/>
    <mergeCell ref="O40:Q40"/>
    <mergeCell ref="R40:T40"/>
    <mergeCell ref="U40:W40"/>
    <mergeCell ref="X40:Z40"/>
    <mergeCell ref="AA40:AC40"/>
    <mergeCell ref="R39:T39"/>
    <mergeCell ref="U39:W39"/>
    <mergeCell ref="X39:Z39"/>
    <mergeCell ref="AA39:AC39"/>
    <mergeCell ref="AD39:AF39"/>
    <mergeCell ref="AG39:AI39"/>
    <mergeCell ref="U41:W41"/>
    <mergeCell ref="AM30:AN30"/>
    <mergeCell ref="AM31:AN31"/>
    <mergeCell ref="A32:E32"/>
    <mergeCell ref="AM32:AN33"/>
    <mergeCell ref="A33:E33"/>
    <mergeCell ref="A39:C39"/>
    <mergeCell ref="F39:H39"/>
    <mergeCell ref="I39:K39"/>
    <mergeCell ref="L39:N39"/>
    <mergeCell ref="O39:Q39"/>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BEA8707-5493-4EE6-B966-EF9C8B22351C}">
      <formula1>"有,無"</formula1>
    </dataValidation>
    <dataValidation allowBlank="1" showInputMessage="1" sqref="B12:B13" xr:uid="{BE116A10-D6F8-464B-B601-317D68173A9E}"/>
    <dataValidation type="list" allowBlank="1" showInputMessage="1" sqref="B14:B31" xr:uid="{B25D6474-030A-46A7-BA87-23F8CD5C5CBB}">
      <formula1>INDIRECT($AK$1)</formula1>
    </dataValidation>
    <dataValidation type="list" allowBlank="1" showInputMessage="1" showErrorMessage="1" sqref="AK3:AN3" xr:uid="{8CC991E6-CFDD-4C2F-9EBA-19D2A65878BC}">
      <formula1>"４週,歴月"</formula1>
    </dataValidation>
    <dataValidation type="list" allowBlank="1" showInputMessage="1" showErrorMessage="1" sqref="AK4:AN4" xr:uid="{71FC77B2-727B-417A-B8B7-F68D4F79BBB1}">
      <formula1>"予定,実績"</formula1>
    </dataValidation>
    <dataValidation type="whole" operator="greaterThanOrEqual" allowBlank="1" showInputMessage="1" showErrorMessage="1" sqref="I40:I41 D40:F41 AG40:AG41 AD40:AD41 AA40:AA41 X40:X41 U40:U41 R40:R41 O40:O41 L40:L41" xr:uid="{C48179ED-EF7F-4B73-A34E-7A9BDB8ADFF6}">
      <formula1>0</formula1>
    </dataValidation>
    <dataValidation operator="greaterThanOrEqual" allowBlank="1" showInputMessage="1" showErrorMessage="1" sqref="I46 AJ40:AJ41 AL40 L42 L46 I42" xr:uid="{FA862F3A-FD03-4C74-BFB8-A80935D7E38A}"/>
    <dataValidation type="list" allowBlank="1" showInputMessage="1" showErrorMessage="1" sqref="C12:C31" xr:uid="{8DF2832F-6F7C-43D4-B6B6-CFDE454DD96C}">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r:id="rId1"/>
  <headerFooter alignWithMargins="0">
    <oddHeader>&amp;L&amp;"ＭＳ ゴシック,標準"&amp;10（参考様式）</oddHeader>
  </headerFooter>
  <rowBreaks count="1" manualBreakCount="1">
    <brk id="37"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83D1-BDA0-4855-9226-3CAB7E0F11C1}">
  <dimension ref="A1:AQ82"/>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7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254</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03" t="s">
        <v>255</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03" t="s">
        <v>255</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209</v>
      </c>
      <c r="B36" s="67"/>
      <c r="C36" s="67"/>
      <c r="D36" s="67"/>
      <c r="E36" s="67"/>
      <c r="F36" s="67"/>
      <c r="G36" s="60"/>
      <c r="H36" s="60"/>
      <c r="I36" s="60"/>
      <c r="J36" s="60"/>
      <c r="K36" s="60"/>
      <c r="L36" s="60"/>
      <c r="M36" s="60"/>
      <c r="N36" s="60"/>
      <c r="O36" s="60"/>
      <c r="AM36" s="67"/>
      <c r="AN36" s="62"/>
    </row>
    <row r="37" spans="1:43" ht="25" customHeight="1" x14ac:dyDescent="0.55000000000000004">
      <c r="A37" s="281"/>
      <c r="B37" s="281"/>
      <c r="C37" s="281"/>
      <c r="D37" s="98">
        <v>4</v>
      </c>
      <c r="E37" s="98">
        <v>5</v>
      </c>
      <c r="F37" s="352">
        <v>6</v>
      </c>
      <c r="G37" s="352"/>
      <c r="H37" s="352"/>
      <c r="I37" s="352">
        <v>7</v>
      </c>
      <c r="J37" s="352"/>
      <c r="K37" s="352"/>
      <c r="L37" s="352">
        <v>8</v>
      </c>
      <c r="M37" s="352"/>
      <c r="N37" s="352"/>
      <c r="O37" s="352">
        <v>9</v>
      </c>
      <c r="P37" s="352"/>
      <c r="Q37" s="352"/>
      <c r="R37" s="352">
        <v>10</v>
      </c>
      <c r="S37" s="352"/>
      <c r="T37" s="352"/>
      <c r="U37" s="352">
        <v>11</v>
      </c>
      <c r="V37" s="352"/>
      <c r="W37" s="352"/>
      <c r="X37" s="352">
        <v>12</v>
      </c>
      <c r="Y37" s="352"/>
      <c r="Z37" s="352"/>
      <c r="AA37" s="352">
        <v>1</v>
      </c>
      <c r="AB37" s="352"/>
      <c r="AC37" s="352"/>
      <c r="AD37" s="352">
        <v>2</v>
      </c>
      <c r="AE37" s="352"/>
      <c r="AF37" s="352"/>
      <c r="AG37" s="352">
        <v>3</v>
      </c>
      <c r="AH37" s="352"/>
      <c r="AI37" s="352"/>
      <c r="AJ37" s="281" t="s">
        <v>210</v>
      </c>
      <c r="AK37" s="281"/>
      <c r="AL37" s="82" t="s">
        <v>211</v>
      </c>
      <c r="AM37"/>
      <c r="AN37"/>
      <c r="AO37"/>
      <c r="AP37"/>
      <c r="AQ37"/>
    </row>
    <row r="38" spans="1:43" ht="18" customHeight="1" x14ac:dyDescent="0.55000000000000004">
      <c r="A38" s="350" t="s">
        <v>212</v>
      </c>
      <c r="B38" s="350"/>
      <c r="C38" s="350"/>
      <c r="D38" s="69"/>
      <c r="E38" s="69"/>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294">
        <f>SUM(D38:AI38)</f>
        <v>0</v>
      </c>
      <c r="AK38" s="294"/>
      <c r="AL38" s="353" t="e">
        <f>ROUNDUP(AJ38/AJ39,1)</f>
        <v>#DIV/0!</v>
      </c>
      <c r="AM38"/>
      <c r="AN38"/>
      <c r="AO38"/>
      <c r="AP38"/>
      <c r="AQ38"/>
    </row>
    <row r="39" spans="1:43" ht="18" customHeight="1" x14ac:dyDescent="0.55000000000000004">
      <c r="A39" s="350" t="s">
        <v>213</v>
      </c>
      <c r="B39" s="350"/>
      <c r="C39" s="350"/>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354"/>
      <c r="AM39"/>
      <c r="AN39"/>
      <c r="AO39"/>
      <c r="AP39"/>
      <c r="AQ39"/>
    </row>
    <row r="40" spans="1:43" ht="5.15" customHeight="1" x14ac:dyDescent="0.550000000000000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55000000000000004">
      <c r="A41" s="68" t="s">
        <v>165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5" customHeight="1" x14ac:dyDescent="0.55000000000000004">
      <c r="A42" s="281" t="s">
        <v>169</v>
      </c>
      <c r="B42" s="281"/>
      <c r="C42" s="281" t="s">
        <v>206</v>
      </c>
      <c r="D42" s="281"/>
      <c r="E42" s="280" t="s">
        <v>256</v>
      </c>
      <c r="F42" s="280"/>
      <c r="G42" s="280"/>
      <c r="H42" s="280"/>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55000000000000004">
      <c r="A43" s="280" t="s">
        <v>171</v>
      </c>
      <c r="B43" s="280"/>
      <c r="C43" s="346" t="e">
        <f>ROUNDDOWN(IF(AL38&lt;=60,1,1+ROUNDUP((AL38-60)/40,0)),1)</f>
        <v>#DIV/0!</v>
      </c>
      <c r="D43" s="346"/>
      <c r="E43" s="346" t="e">
        <f>ROUNDDOWN(AL38/40,1)</f>
        <v>#DIV/0!</v>
      </c>
      <c r="F43" s="346"/>
      <c r="G43" s="346"/>
      <c r="H43" s="346"/>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15" customHeight="1" x14ac:dyDescent="0.550000000000000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55000000000000004">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5" customHeight="1" x14ac:dyDescent="0.55000000000000004">
      <c r="A46" s="62"/>
      <c r="B46" s="67"/>
      <c r="C46" s="327" t="s">
        <v>374</v>
      </c>
      <c r="D46" s="328"/>
      <c r="E46" s="334" t="s">
        <v>377</v>
      </c>
      <c r="F46" s="334"/>
      <c r="G46" s="334"/>
      <c r="H46" s="334"/>
      <c r="I46" s="327" t="s">
        <v>379</v>
      </c>
      <c r="J46" s="328"/>
      <c r="K46" s="328"/>
      <c r="L46" s="328"/>
      <c r="M46" s="328"/>
      <c r="N46" s="335"/>
      <c r="O46" s="327" t="s">
        <v>376</v>
      </c>
      <c r="P46" s="328"/>
      <c r="Q46" s="328"/>
      <c r="R46" s="328"/>
      <c r="S46" s="328"/>
      <c r="T46" s="335"/>
      <c r="U46" s="327" t="s">
        <v>376</v>
      </c>
      <c r="V46" s="328"/>
      <c r="W46" s="328"/>
      <c r="X46" s="328"/>
      <c r="Y46" s="328"/>
      <c r="Z46" s="335"/>
      <c r="AA46" s="327" t="s">
        <v>376</v>
      </c>
      <c r="AB46" s="328"/>
      <c r="AC46" s="328"/>
      <c r="AD46" s="328"/>
      <c r="AE46" s="328"/>
      <c r="AF46" s="335"/>
      <c r="AG46" s="334" t="s">
        <v>376</v>
      </c>
      <c r="AH46" s="334"/>
      <c r="AI46" s="334"/>
      <c r="AJ46" s="334"/>
      <c r="AK46" s="334"/>
      <c r="AL46" s="334" t="s">
        <v>376</v>
      </c>
      <c r="AM46" s="334"/>
      <c r="AN46" s="62"/>
    </row>
    <row r="47" spans="1:43" ht="18" customHeight="1" x14ac:dyDescent="0.55000000000000004">
      <c r="A47" s="62"/>
      <c r="B47" s="67"/>
      <c r="C47" s="102" t="s">
        <v>189</v>
      </c>
      <c r="D47" s="102" t="s">
        <v>190</v>
      </c>
      <c r="E47" s="101" t="s">
        <v>189</v>
      </c>
      <c r="F47" s="333" t="s">
        <v>190</v>
      </c>
      <c r="G47" s="333"/>
      <c r="H47" s="333"/>
      <c r="I47" s="330" t="s">
        <v>189</v>
      </c>
      <c r="J47" s="331"/>
      <c r="K47" s="332"/>
      <c r="L47" s="330" t="s">
        <v>190</v>
      </c>
      <c r="M47" s="331"/>
      <c r="N47" s="332"/>
      <c r="O47" s="330" t="s">
        <v>189</v>
      </c>
      <c r="P47" s="331"/>
      <c r="Q47" s="332"/>
      <c r="R47" s="330" t="s">
        <v>190</v>
      </c>
      <c r="S47" s="331"/>
      <c r="T47" s="332"/>
      <c r="U47" s="330" t="s">
        <v>189</v>
      </c>
      <c r="V47" s="331"/>
      <c r="W47" s="332"/>
      <c r="X47" s="330" t="s">
        <v>190</v>
      </c>
      <c r="Y47" s="331"/>
      <c r="Z47" s="332"/>
      <c r="AA47" s="330" t="s">
        <v>189</v>
      </c>
      <c r="AB47" s="331"/>
      <c r="AC47" s="332"/>
      <c r="AD47" s="330" t="s">
        <v>190</v>
      </c>
      <c r="AE47" s="331"/>
      <c r="AF47" s="332"/>
      <c r="AG47" s="330" t="s">
        <v>189</v>
      </c>
      <c r="AH47" s="331"/>
      <c r="AI47" s="332"/>
      <c r="AJ47" s="330" t="s">
        <v>190</v>
      </c>
      <c r="AK47" s="332"/>
      <c r="AL47" s="101" t="s">
        <v>27</v>
      </c>
      <c r="AM47" s="101" t="s">
        <v>215</v>
      </c>
      <c r="AN47" s="62"/>
    </row>
    <row r="48" spans="1:43" ht="18" customHeight="1" x14ac:dyDescent="0.55000000000000004">
      <c r="A48" s="62"/>
      <c r="B48" s="75" t="s">
        <v>191</v>
      </c>
      <c r="C48" s="101">
        <f>COUNTIFS($B$11:$B$30,C$46,$C$11:$C$30,"A",$E$11:$E$30,"*")</f>
        <v>1</v>
      </c>
      <c r="D48" s="101">
        <f>COUNTIFS($B$11:$B$30,C$46,$C$11:$C$30,"B",$E$11:$E$30,"*")</f>
        <v>0</v>
      </c>
      <c r="E48" s="101">
        <f>COUNTIFS($B$11:$B$30,E$46,$C$11:$C$30,"A",$E$11:$E$30,"*")</f>
        <v>0</v>
      </c>
      <c r="F48" s="330">
        <f>COUNTIFS($B$11:$B$30,E$46,$C$11:$C$30,"B",$E$11:$E$30,"*")</f>
        <v>1</v>
      </c>
      <c r="G48" s="331"/>
      <c r="H48" s="332"/>
      <c r="I48" s="330">
        <f>COUNTIFS($B$11:$B$30,I$46,$C$11:$C$30,"A",$E$11:$E$30,"*")</f>
        <v>0</v>
      </c>
      <c r="J48" s="331"/>
      <c r="K48" s="332"/>
      <c r="L48" s="330">
        <f>COUNTIFS($B$11:$B$30,I$46,$C$11:$C$30,"B",$E$11:$E$30,"*")</f>
        <v>0</v>
      </c>
      <c r="M48" s="331"/>
      <c r="N48" s="332"/>
      <c r="O48" s="330">
        <f>COUNTIFS($B$11:$B$30,O$46,$C$11:$C$30,"A",$E$11:$E$30,"*")</f>
        <v>0</v>
      </c>
      <c r="P48" s="331"/>
      <c r="Q48" s="332"/>
      <c r="R48" s="330">
        <f>COUNTIFS($B$11:$B$30,O$46,$C$11:$C$30,"B",$E$11:$E$30,"*")</f>
        <v>0</v>
      </c>
      <c r="S48" s="331"/>
      <c r="T48" s="332"/>
      <c r="U48" s="330">
        <f>COUNTIFS($B$11:$B$30,U$46,$C$11:$C$30,"A",$E$11:$E$30,"*")</f>
        <v>0</v>
      </c>
      <c r="V48" s="331"/>
      <c r="W48" s="332"/>
      <c r="X48" s="330">
        <f>COUNTIFS($B$11:$B$30,U$46,$C$11:$C$30,"B",$E$11:$E$30,"*")</f>
        <v>0</v>
      </c>
      <c r="Y48" s="331"/>
      <c r="Z48" s="332"/>
      <c r="AA48" s="330">
        <f>COUNTIFS($B$11:$B$30,AA$46,$C$11:$C$30,"A",$E$11:$E$30,"*")</f>
        <v>0</v>
      </c>
      <c r="AB48" s="331"/>
      <c r="AC48" s="332"/>
      <c r="AD48" s="330">
        <f>COUNTIFS($B$11:$B$30,AA$46,$C$11:$C$30,"B",$E$11:$E$30,"*")</f>
        <v>0</v>
      </c>
      <c r="AE48" s="331"/>
      <c r="AF48" s="332"/>
      <c r="AG48" s="330">
        <f>COUNTIFS($B$11:$B$30,AG$46,$C$11:$C$30,"A",$E$11:$E$30,"*")</f>
        <v>0</v>
      </c>
      <c r="AH48" s="331"/>
      <c r="AI48" s="332"/>
      <c r="AJ48" s="330">
        <f>COUNTIFS($B$11:$B$30,AG$46,$C$11:$C$30,"B",$E$11:$E$30,"*")</f>
        <v>0</v>
      </c>
      <c r="AK48" s="332"/>
      <c r="AL48" s="101">
        <f>COUNTIFS($B$11:$B$30,AL$46,$C$11:$C$30,"A",$E$11:$E$30,"*")</f>
        <v>0</v>
      </c>
      <c r="AM48" s="101">
        <f>COUNTIFS($B$11:$B$30,AL$46,$C$11:$C$30,"B",$E$11:$E$30,"*")</f>
        <v>0</v>
      </c>
      <c r="AN48" s="62"/>
    </row>
    <row r="49" spans="1:40" ht="18" customHeight="1" x14ac:dyDescent="0.55000000000000004">
      <c r="A49" s="62"/>
      <c r="B49" s="82" t="s">
        <v>192</v>
      </c>
      <c r="C49" s="101">
        <f>COUNTIFS($B$11:$B$30,C$46,$C$11:$C$30,"C",$E$11:$E$30,"*")</f>
        <v>0</v>
      </c>
      <c r="D49" s="101">
        <f>COUNTIFS($B$11:$B$30,C$46,$C$11:$C$30,"D",$E$11:$E$30,"*")</f>
        <v>0</v>
      </c>
      <c r="E49" s="101">
        <f>COUNTIFS($B$11:$B$30,E$46,$C$11:$C$30,"C",$E$11:$E$30,"*")</f>
        <v>0</v>
      </c>
      <c r="F49" s="330">
        <f>COUNTIFS($B$11:$B$30,E$46,$C$11:$C$30,"D",$E$11:$E$30,"*")</f>
        <v>0</v>
      </c>
      <c r="G49" s="331"/>
      <c r="H49" s="332"/>
      <c r="I49" s="330">
        <f>COUNTIFS($B$11:$B$30,I$46,$C$11:$C$30,"C",$E$11:$E$30,"*")</f>
        <v>1</v>
      </c>
      <c r="J49" s="331"/>
      <c r="K49" s="332"/>
      <c r="L49" s="330">
        <f>COUNTIFS($B$11:$B$30,I$46,$C$11:$C$30,"D",$E$11:$E$30,"*")</f>
        <v>1</v>
      </c>
      <c r="M49" s="331"/>
      <c r="N49" s="332"/>
      <c r="O49" s="330">
        <f>COUNTIFS($B$11:$B$30,O$46,$C$11:$C$30,"C",$E$11:$E$30,"*")</f>
        <v>0</v>
      </c>
      <c r="P49" s="331"/>
      <c r="Q49" s="332"/>
      <c r="R49" s="330">
        <f>COUNTIFS($B$11:$B$30,O$46,$C$11:$C$30,"D",$E$11:$E$30,"*")</f>
        <v>0</v>
      </c>
      <c r="S49" s="331"/>
      <c r="T49" s="332"/>
      <c r="U49" s="330">
        <f>COUNTIFS($B$11:$B$30,U$46,$C$11:$C$30,"C",$E$11:$E$30,"*")</f>
        <v>0</v>
      </c>
      <c r="V49" s="331"/>
      <c r="W49" s="332"/>
      <c r="X49" s="330">
        <f>COUNTIFS($B$11:$B$30,U$46,$C$11:$C$30,"D",$E$11:$E$30,"*")</f>
        <v>0</v>
      </c>
      <c r="Y49" s="331"/>
      <c r="Z49" s="332"/>
      <c r="AA49" s="330">
        <f>COUNTIFS($B$11:$B$30,AA$46,$C$11:$C$30,"C",$E$11:$E$30,"*")</f>
        <v>0</v>
      </c>
      <c r="AB49" s="331"/>
      <c r="AC49" s="332"/>
      <c r="AD49" s="330">
        <f>COUNTIFS($B$11:$B$30,AA$46,$C$11:$C$30,"D",$E$11:$E$30,"*")</f>
        <v>0</v>
      </c>
      <c r="AE49" s="331"/>
      <c r="AF49" s="332"/>
      <c r="AG49" s="330">
        <f>COUNTIFS($B$11:$B$30,AG$46,$C$11:$C$30,"C",$E$11:$E$30,"*")</f>
        <v>0</v>
      </c>
      <c r="AH49" s="331"/>
      <c r="AI49" s="332"/>
      <c r="AJ49" s="330">
        <f>COUNTIFS($B$11:$B$30,AG$46,$C$11:$C$30,"D",$E$11:$E$30,"*")</f>
        <v>0</v>
      </c>
      <c r="AK49" s="332"/>
      <c r="AL49" s="101">
        <f>COUNTIFS($B$11:$B$30,AL$46,$C$11:$C$30,"C",$E$11:$E$30,"*")</f>
        <v>0</v>
      </c>
      <c r="AM49" s="101">
        <f>COUNTIFS($B$11:$B$30,AL$46,$C$11:$C$30,"D",$E$11:$E$30,"*")</f>
        <v>0</v>
      </c>
      <c r="AN49" s="62"/>
    </row>
    <row r="50" spans="1:40" ht="25" customHeight="1" x14ac:dyDescent="0.55000000000000004">
      <c r="A50" s="62"/>
      <c r="B50" s="82" t="s">
        <v>193</v>
      </c>
      <c r="C50" s="327" t="e">
        <f>IF($AK$3="４週",SUMIFS($AK$11:$AK$30,$B$11:$B$30,C46)/4/$AH$5,IF($AK$3="歴月",SUMIFS($AK$11:$AK$30,$B$11:$B$30,C46)/$AL$5,"記載する期間を選択してください"))</f>
        <v>#DIV/0!</v>
      </c>
      <c r="D50" s="335"/>
      <c r="E50" s="327" t="e">
        <f>IF($AK$3="４週",SUMIFS($AK$11:$AK$30,$B$11:$B$30,E46)/4/$AH$5,IF($AK$3="歴月",SUMIFS($AK$11:$AK$30,$B$11:$B$30,E46)/$AL$5,"記載する期間を選択してください"))</f>
        <v>#DIV/0!</v>
      </c>
      <c r="F50" s="328"/>
      <c r="G50" s="328"/>
      <c r="H50" s="335"/>
      <c r="I50" s="327" t="e">
        <f>IF($AK$3="４週",SUMIFS($AK$11:$AK$30,$B$11:$B$30,I46)/4/$AH$5,IF($AK$3="歴月",SUMIFS($AK$11:$AK$30,$B$11:$B$30,I46)/$AL$5,"記載する期間を選択してください"))</f>
        <v>#DIV/0!</v>
      </c>
      <c r="J50" s="328"/>
      <c r="K50" s="328"/>
      <c r="L50" s="328"/>
      <c r="M50" s="328"/>
      <c r="N50" s="335"/>
      <c r="O50" s="327" t="e">
        <f>IF($AK$3="４週",SUMIFS($AK$11:$AK$30,$B$11:$B$30,O46)/4/$AH$5,IF($AK$3="歴月",SUMIFS($AK$11:$AK$30,$B$11:$B$30,O46)/$AL$5,"記載する期間を選択してください"))</f>
        <v>#DIV/0!</v>
      </c>
      <c r="P50" s="328"/>
      <c r="Q50" s="328"/>
      <c r="R50" s="328"/>
      <c r="S50" s="328"/>
      <c r="T50" s="335"/>
      <c r="U50" s="327" t="e">
        <f>IF($AK$3="４週",SUMIFS($AK$11:$AK$30,$B$11:$B$30,U46)/4/$AH$5,IF($AK$3="歴月",SUMIFS($AK$11:$AK$30,$B$11:$B$30,U46)/$AL$5,"記載する期間を選択してください"))</f>
        <v>#DIV/0!</v>
      </c>
      <c r="V50" s="328"/>
      <c r="W50" s="328"/>
      <c r="X50" s="328"/>
      <c r="Y50" s="328"/>
      <c r="Z50" s="335"/>
      <c r="AA50" s="327" t="e">
        <f>IF($AK$3="４週",SUMIFS($AK$11:$AK$30,$B$11:$B$30,AA46)/4/$AH$5,IF($AK$3="歴月",SUMIFS($AK$11:$AK$30,$B$11:$B$30,AA46)/$AL$5,"記載する期間を選択してください"))</f>
        <v>#DIV/0!</v>
      </c>
      <c r="AB50" s="328"/>
      <c r="AC50" s="328"/>
      <c r="AD50" s="328"/>
      <c r="AE50" s="328"/>
      <c r="AF50" s="335"/>
      <c r="AG50" s="327" t="e">
        <f>IF($AK$3="４週",SUMIFS($AK$11:$AK$30,$B$11:$B$30,AG46)/4/$AH$5,IF($AK$3="歴月",SUMIFS($AK$11:$AK$30,$B$11:$B$30,AG46)/$AL$5,"記載する期間を選択してください"))</f>
        <v>#DIV/0!</v>
      </c>
      <c r="AH50" s="328"/>
      <c r="AI50" s="328"/>
      <c r="AJ50" s="328"/>
      <c r="AK50" s="335"/>
      <c r="AL50" s="327" t="e">
        <f>IF($AK$3="４週",SUMIFS($AK$11:$AK$30,$B$11:$B$30,AL46)/4/$AH$5,IF($AK$3="歴月",SUMIFS($AK$11:$AK$30,$B$11:$B$30,AL46)/$AL$5,"記載する期間を選択してください"))</f>
        <v>#DIV/0!</v>
      </c>
      <c r="AM50" s="335"/>
      <c r="AN50" s="62"/>
    </row>
    <row r="51" spans="1:40" ht="6" customHeight="1" x14ac:dyDescent="0.550000000000000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550000000000000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550000000000000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550000000000000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550000000000000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550000000000000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55000000000000004">
      <c r="A57" s="60" t="s">
        <v>123</v>
      </c>
      <c r="B57" s="94"/>
      <c r="C57" s="60"/>
      <c r="D57" s="60"/>
      <c r="E57" s="60"/>
      <c r="F57" s="60"/>
      <c r="G57" s="60"/>
    </row>
    <row r="58" spans="1:40" ht="15" customHeight="1" x14ac:dyDescent="0.55000000000000004">
      <c r="A58" s="60" t="s">
        <v>124</v>
      </c>
      <c r="B58" s="94"/>
      <c r="C58" s="60"/>
      <c r="D58" s="60"/>
      <c r="E58" s="60"/>
      <c r="F58" s="60"/>
      <c r="G58" s="60"/>
    </row>
    <row r="59" spans="1:40" ht="15" customHeight="1" x14ac:dyDescent="0.55000000000000004">
      <c r="A59" s="60"/>
      <c r="B59" s="75" t="s">
        <v>125</v>
      </c>
      <c r="C59" s="281" t="s">
        <v>126</v>
      </c>
      <c r="D59" s="281"/>
      <c r="E59" s="281"/>
      <c r="F59" s="60"/>
      <c r="G59" s="60"/>
    </row>
    <row r="60" spans="1:40" ht="15" customHeight="1" x14ac:dyDescent="0.55000000000000004">
      <c r="A60" s="60"/>
      <c r="B60" s="97" t="s">
        <v>127</v>
      </c>
      <c r="C60" s="294" t="s">
        <v>128</v>
      </c>
      <c r="D60" s="294"/>
      <c r="E60" s="294"/>
      <c r="F60" s="60"/>
      <c r="G60" s="60"/>
    </row>
    <row r="61" spans="1:40" ht="15" customHeight="1" x14ac:dyDescent="0.55000000000000004">
      <c r="A61" s="60"/>
      <c r="B61" s="97" t="s">
        <v>129</v>
      </c>
      <c r="C61" s="294" t="s">
        <v>130</v>
      </c>
      <c r="D61" s="294"/>
      <c r="E61" s="294"/>
      <c r="F61" s="60"/>
      <c r="G61" s="60"/>
    </row>
    <row r="62" spans="1:40" ht="15" customHeight="1" x14ac:dyDescent="0.55000000000000004">
      <c r="A62" s="60"/>
      <c r="B62" s="97" t="s">
        <v>131</v>
      </c>
      <c r="C62" s="294" t="s">
        <v>132</v>
      </c>
      <c r="D62" s="294"/>
      <c r="E62" s="294"/>
      <c r="F62" s="60"/>
      <c r="G62" s="60"/>
    </row>
    <row r="63" spans="1:40" ht="15" customHeight="1" x14ac:dyDescent="0.55000000000000004">
      <c r="A63" s="60"/>
      <c r="B63" s="97" t="s">
        <v>133</v>
      </c>
      <c r="C63" s="294" t="s">
        <v>134</v>
      </c>
      <c r="D63" s="294"/>
      <c r="E63" s="294"/>
      <c r="F63" s="60"/>
      <c r="G63" s="60"/>
    </row>
    <row r="64" spans="1:40" ht="15" customHeight="1" x14ac:dyDescent="0.55000000000000004">
      <c r="A64" s="60"/>
      <c r="B64" s="60" t="s">
        <v>135</v>
      </c>
      <c r="C64" s="60"/>
      <c r="D64" s="60"/>
      <c r="E64" s="60"/>
      <c r="F64" s="60"/>
      <c r="G64" s="60"/>
    </row>
    <row r="65" spans="1:7" ht="15" customHeight="1" x14ac:dyDescent="0.55000000000000004">
      <c r="A65" s="60"/>
      <c r="B65" s="60" t="s">
        <v>136</v>
      </c>
      <c r="C65" s="60"/>
      <c r="D65" s="60"/>
      <c r="E65" s="60"/>
      <c r="F65" s="60"/>
      <c r="G65" s="60"/>
    </row>
    <row r="66" spans="1:7" ht="15" customHeight="1" x14ac:dyDescent="0.55000000000000004">
      <c r="A66" s="60"/>
      <c r="B66" s="60" t="s">
        <v>137</v>
      </c>
      <c r="C66" s="60"/>
      <c r="D66" s="60"/>
      <c r="E66" s="60"/>
      <c r="F66" s="60"/>
      <c r="G66" s="60"/>
    </row>
    <row r="67" spans="1:7" ht="15" customHeight="1" x14ac:dyDescent="0.55000000000000004">
      <c r="A67" s="60" t="s">
        <v>138</v>
      </c>
      <c r="B67" s="94"/>
      <c r="C67" s="60"/>
      <c r="D67" s="60"/>
      <c r="E67" s="60"/>
      <c r="F67" s="60"/>
      <c r="G67" s="60"/>
    </row>
    <row r="68" spans="1:7" ht="15" customHeight="1" x14ac:dyDescent="0.55000000000000004">
      <c r="A68" s="60" t="s">
        <v>139</v>
      </c>
      <c r="B68" s="94"/>
      <c r="C68" s="60"/>
      <c r="D68" s="60"/>
      <c r="E68" s="60"/>
      <c r="F68" s="60"/>
      <c r="G68" s="60"/>
    </row>
    <row r="69" spans="1:7" ht="15" customHeight="1" x14ac:dyDescent="0.55000000000000004">
      <c r="A69" s="60" t="s">
        <v>140</v>
      </c>
      <c r="B69" s="94"/>
      <c r="C69" s="60"/>
      <c r="D69" s="60"/>
      <c r="E69" s="60"/>
      <c r="F69" s="60"/>
      <c r="G69" s="60"/>
    </row>
    <row r="70" spans="1:7" ht="15" customHeight="1" x14ac:dyDescent="0.55000000000000004">
      <c r="A70" s="60" t="s">
        <v>141</v>
      </c>
      <c r="B70" s="94"/>
      <c r="C70" s="60"/>
      <c r="D70" s="60"/>
      <c r="E70" s="60"/>
      <c r="F70" s="60"/>
      <c r="G70" s="60"/>
    </row>
    <row r="71" spans="1:7" ht="15" customHeight="1" x14ac:dyDescent="0.55000000000000004">
      <c r="A71" s="60" t="s">
        <v>142</v>
      </c>
      <c r="B71" s="94"/>
      <c r="C71" s="60"/>
      <c r="D71" s="60"/>
      <c r="E71" s="60"/>
      <c r="F71" s="60"/>
      <c r="G71" s="60"/>
    </row>
    <row r="72" spans="1:7" ht="15" customHeight="1" x14ac:dyDescent="0.55000000000000004">
      <c r="A72" s="60" t="s">
        <v>143</v>
      </c>
      <c r="B72" s="94"/>
      <c r="C72" s="60"/>
      <c r="D72" s="60"/>
      <c r="E72" s="60"/>
      <c r="F72" s="60"/>
      <c r="G72" s="60"/>
    </row>
    <row r="73" spans="1:7" ht="15" customHeight="1" x14ac:dyDescent="0.55000000000000004">
      <c r="A73" s="60"/>
      <c r="B73" s="60" t="s">
        <v>144</v>
      </c>
      <c r="C73" s="60"/>
      <c r="D73" s="60"/>
      <c r="E73" s="60"/>
      <c r="F73" s="60"/>
      <c r="G73" s="60"/>
    </row>
    <row r="74" spans="1:7" ht="15" customHeight="1" x14ac:dyDescent="0.55000000000000004">
      <c r="A74" s="60"/>
      <c r="B74" s="60" t="s">
        <v>145</v>
      </c>
      <c r="C74" s="60"/>
      <c r="D74" s="60"/>
      <c r="E74" s="60"/>
      <c r="F74" s="60"/>
      <c r="G74" s="60"/>
    </row>
    <row r="75" spans="1:7" ht="15" customHeight="1" x14ac:dyDescent="0.55000000000000004">
      <c r="A75" s="60" t="s">
        <v>146</v>
      </c>
      <c r="B75" s="94"/>
      <c r="C75" s="60"/>
      <c r="D75" s="60"/>
      <c r="E75" s="60"/>
      <c r="F75" s="60"/>
      <c r="G75" s="60"/>
    </row>
    <row r="76" spans="1:7" ht="15" customHeight="1" x14ac:dyDescent="0.55000000000000004">
      <c r="A76" s="60" t="s">
        <v>147</v>
      </c>
      <c r="B76" s="94"/>
      <c r="C76" s="60"/>
      <c r="D76" s="60"/>
      <c r="E76" s="60"/>
      <c r="F76" s="60"/>
      <c r="G76" s="60"/>
    </row>
    <row r="77" spans="1:7" ht="15" customHeight="1" x14ac:dyDescent="0.55000000000000004">
      <c r="A77" s="60" t="s">
        <v>148</v>
      </c>
      <c r="B77" s="94"/>
      <c r="C77" s="60"/>
      <c r="D77" s="60"/>
      <c r="E77" s="60"/>
      <c r="F77" s="60"/>
      <c r="G77" s="60"/>
    </row>
    <row r="78" spans="1:7" ht="15" customHeight="1" x14ac:dyDescent="0.55000000000000004">
      <c r="A78" s="60" t="s">
        <v>149</v>
      </c>
      <c r="B78" s="94"/>
      <c r="C78" s="60"/>
      <c r="D78" s="60"/>
      <c r="E78" s="60"/>
      <c r="F78" s="60"/>
      <c r="G78" s="60"/>
    </row>
    <row r="79" spans="1:7" ht="15" customHeight="1" x14ac:dyDescent="0.55000000000000004">
      <c r="A79" s="60" t="s">
        <v>150</v>
      </c>
      <c r="B79" s="94"/>
      <c r="C79" s="60"/>
      <c r="D79" s="60"/>
      <c r="E79" s="60"/>
      <c r="F79" s="60"/>
      <c r="G79" s="60"/>
    </row>
    <row r="80" spans="1:7" ht="15" customHeight="1" x14ac:dyDescent="0.55000000000000004">
      <c r="A80" s="60" t="s">
        <v>151</v>
      </c>
      <c r="B80" s="94"/>
      <c r="C80" s="60"/>
      <c r="D80" s="60"/>
      <c r="E80" s="60"/>
      <c r="F80" s="60"/>
      <c r="G80" s="60"/>
    </row>
    <row r="81" spans="1:7" ht="15" customHeight="1" x14ac:dyDescent="0.55000000000000004">
      <c r="A81" s="60" t="s">
        <v>152</v>
      </c>
      <c r="B81" s="94"/>
      <c r="C81" s="60"/>
      <c r="D81" s="60"/>
      <c r="E81" s="60"/>
      <c r="F81" s="60"/>
      <c r="G81" s="60"/>
    </row>
    <row r="82" spans="1:7" ht="15" customHeight="1" x14ac:dyDescent="0.55000000000000004">
      <c r="A82" s="60" t="s">
        <v>153</v>
      </c>
      <c r="B82" s="94"/>
      <c r="C82" s="60"/>
      <c r="D82" s="60"/>
      <c r="E82" s="60"/>
      <c r="F82" s="60"/>
      <c r="G82" s="60"/>
    </row>
  </sheetData>
  <mergeCells count="144">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I38:K38"/>
    <mergeCell ref="L38:N38"/>
    <mergeCell ref="O38:Q38"/>
    <mergeCell ref="R38:T38"/>
    <mergeCell ref="U37:W37"/>
    <mergeCell ref="X37:Z37"/>
    <mergeCell ref="AA37:AC37"/>
    <mergeCell ref="AD37:AF37"/>
    <mergeCell ref="AG37:AI37"/>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4"/>
  <dataValidations count="7">
    <dataValidation allowBlank="1" showInputMessage="1" sqref="B11:B12" xr:uid="{F63F1367-DA56-4680-A254-47750E8A638F}"/>
    <dataValidation type="list" allowBlank="1" showInputMessage="1" sqref="B13:B30" xr:uid="{FD499E1D-87DE-4192-A5B0-D1818780CAA2}">
      <formula1>INDIRECT($AK$1)</formula1>
    </dataValidation>
    <dataValidation type="list" allowBlank="1" showInputMessage="1" showErrorMessage="1" sqref="AK3:AN3" xr:uid="{32F98CA6-C9D6-41C3-B4F1-346801C3F399}">
      <formula1>"４週,歴月"</formula1>
    </dataValidation>
    <dataValidation type="list" allowBlank="1" showInputMessage="1" showErrorMessage="1" sqref="AK4:AN4" xr:uid="{DE4C2DD4-EA41-4E99-A68B-B85CF5F25536}">
      <formula1>"予定,実績"</formula1>
    </dataValidation>
    <dataValidation type="list" allowBlank="1" showInputMessage="1" showErrorMessage="1" sqref="C11:C30" xr:uid="{70C9D72D-CA3F-4F13-9D6F-6C5787EFC8FC}">
      <formula1>"A,B,C,D"</formula1>
    </dataValidation>
    <dataValidation operator="greaterThanOrEqual" allowBlank="1" showInputMessage="1" showErrorMessage="1" sqref="I44 AJ38:AJ39 AL38 L40 L44 I40" xr:uid="{C5CB72C5-42BF-4F32-ACAC-D21250CC135E}"/>
    <dataValidation type="whole" operator="greaterThanOrEqual" allowBlank="1" showInputMessage="1" showErrorMessage="1" sqref="I38:I39 D38:F39 AG38:AG39 AD38:AD39 AA38:AA39 X38:X39 U38:U39 R38:R39 O38:O39 L38:L39" xr:uid="{1AC3EE75-BA15-4C04-8BEB-41681C94DC6C}">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view="pageBreakPreview" topLeftCell="A40" zoomScaleNormal="100" zoomScaleSheetLayoutView="100" workbookViewId="0">
      <selection activeCell="AK3" sqref="AK3:AN3"/>
    </sheetView>
  </sheetViews>
  <sheetFormatPr defaultColWidth="8.25" defaultRowHeight="21" customHeight="1" x14ac:dyDescent="0.55000000000000004"/>
  <cols>
    <col min="1" max="1" width="2.58203125" style="59" customWidth="1"/>
    <col min="2" max="2" width="15" style="61" customWidth="1"/>
    <col min="3" max="5" width="6.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18"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93</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84"/>
      <c r="AI5" s="284"/>
      <c r="AJ5" s="284"/>
      <c r="AK5" s="88" t="s">
        <v>100</v>
      </c>
      <c r="AL5" s="90"/>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281"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281"/>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281"/>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281"/>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8" customHeight="1" x14ac:dyDescent="0.55000000000000004">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293"/>
      <c r="AN20" s="293"/>
    </row>
    <row r="21" spans="1:40" ht="18" customHeight="1" x14ac:dyDescent="0.55000000000000004">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293"/>
      <c r="AN21" s="293"/>
    </row>
    <row r="22" spans="1:40" ht="18" customHeight="1" x14ac:dyDescent="0.55000000000000004">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293"/>
      <c r="AN22" s="293"/>
    </row>
    <row r="23" spans="1:40" ht="18" customHeight="1" x14ac:dyDescent="0.55000000000000004">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293"/>
      <c r="AN23" s="293"/>
    </row>
    <row r="24" spans="1:40" ht="18" customHeight="1" x14ac:dyDescent="0.55000000000000004">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293"/>
      <c r="AN24" s="293"/>
    </row>
    <row r="25" spans="1:40" ht="18" customHeight="1" x14ac:dyDescent="0.55000000000000004">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293"/>
      <c r="AN25" s="293"/>
    </row>
    <row r="26" spans="1:40" ht="18" customHeight="1" x14ac:dyDescent="0.55000000000000004">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293"/>
      <c r="AN26" s="293"/>
    </row>
    <row r="27" spans="1:40" ht="18" customHeight="1" x14ac:dyDescent="0.55000000000000004">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293"/>
      <c r="AN27" s="293"/>
    </row>
    <row r="28" spans="1:40" ht="18" customHeight="1" x14ac:dyDescent="0.55000000000000004">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293"/>
      <c r="AN28" s="293"/>
    </row>
    <row r="29" spans="1:40" ht="18" customHeight="1" x14ac:dyDescent="0.55000000000000004">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293"/>
      <c r="AN29" s="293"/>
    </row>
    <row r="30" spans="1:40" ht="18" customHeight="1" x14ac:dyDescent="0.55000000000000004">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39"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55000000000000004">
      <c r="A34" s="60" t="s">
        <v>118</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x14ac:dyDescent="0.55000000000000004">
      <c r="A35" s="60" t="s">
        <v>119</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x14ac:dyDescent="0.55000000000000004">
      <c r="A36" s="60" t="s">
        <v>120</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x14ac:dyDescent="0.55000000000000004">
      <c r="A37" s="60" t="s">
        <v>121</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55000000000000004">
      <c r="A38" s="60" t="s">
        <v>122</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x14ac:dyDescent="0.55000000000000004">
      <c r="A39" s="60" t="s">
        <v>123</v>
      </c>
      <c r="B39" s="94"/>
      <c r="C39" s="60"/>
      <c r="D39" s="60"/>
      <c r="E39" s="60"/>
      <c r="F39" s="60"/>
      <c r="G39" s="60"/>
    </row>
    <row r="40" spans="1:39" ht="15" customHeight="1" x14ac:dyDescent="0.55000000000000004">
      <c r="A40" s="60" t="s">
        <v>124</v>
      </c>
      <c r="B40" s="94"/>
      <c r="C40" s="60"/>
      <c r="D40" s="60"/>
      <c r="E40" s="60"/>
      <c r="F40" s="60"/>
      <c r="G40" s="60"/>
    </row>
    <row r="41" spans="1:39" ht="15" customHeight="1" x14ac:dyDescent="0.55000000000000004">
      <c r="A41" s="60"/>
      <c r="B41" s="75" t="s">
        <v>125</v>
      </c>
      <c r="C41" s="281" t="s">
        <v>126</v>
      </c>
      <c r="D41" s="281"/>
      <c r="E41" s="281"/>
      <c r="F41" s="60"/>
      <c r="G41" s="60"/>
    </row>
    <row r="42" spans="1:39" ht="15" customHeight="1" x14ac:dyDescent="0.55000000000000004">
      <c r="A42" s="60"/>
      <c r="B42" s="97" t="s">
        <v>127</v>
      </c>
      <c r="C42" s="294" t="s">
        <v>128</v>
      </c>
      <c r="D42" s="294"/>
      <c r="E42" s="294"/>
      <c r="F42" s="60"/>
      <c r="G42" s="60"/>
    </row>
    <row r="43" spans="1:39" ht="15" customHeight="1" x14ac:dyDescent="0.55000000000000004">
      <c r="A43" s="60"/>
      <c r="B43" s="97" t="s">
        <v>129</v>
      </c>
      <c r="C43" s="294" t="s">
        <v>130</v>
      </c>
      <c r="D43" s="294"/>
      <c r="E43" s="294"/>
      <c r="F43" s="60"/>
      <c r="G43" s="60"/>
    </row>
    <row r="44" spans="1:39" ht="15" customHeight="1" x14ac:dyDescent="0.55000000000000004">
      <c r="A44" s="60"/>
      <c r="B44" s="97" t="s">
        <v>131</v>
      </c>
      <c r="C44" s="294" t="s">
        <v>132</v>
      </c>
      <c r="D44" s="294"/>
      <c r="E44" s="294"/>
      <c r="F44" s="60"/>
      <c r="G44" s="60"/>
    </row>
    <row r="45" spans="1:39" ht="15" customHeight="1" x14ac:dyDescent="0.55000000000000004">
      <c r="A45" s="60"/>
      <c r="B45" s="97" t="s">
        <v>133</v>
      </c>
      <c r="C45" s="294" t="s">
        <v>134</v>
      </c>
      <c r="D45" s="294"/>
      <c r="E45" s="294"/>
      <c r="F45" s="60"/>
      <c r="G45" s="60"/>
    </row>
    <row r="46" spans="1:39" ht="15" customHeight="1" x14ac:dyDescent="0.55000000000000004">
      <c r="A46" s="60"/>
      <c r="B46" s="60" t="s">
        <v>135</v>
      </c>
      <c r="C46" s="60"/>
      <c r="D46" s="60"/>
      <c r="E46" s="60"/>
      <c r="F46" s="60"/>
      <c r="G46" s="60"/>
    </row>
    <row r="47" spans="1:39" ht="15" customHeight="1" x14ac:dyDescent="0.55000000000000004">
      <c r="A47" s="60"/>
      <c r="B47" s="60" t="s">
        <v>136</v>
      </c>
      <c r="C47" s="60"/>
      <c r="D47" s="60"/>
      <c r="E47" s="60"/>
      <c r="F47" s="60"/>
      <c r="G47" s="60"/>
    </row>
    <row r="48" spans="1:39" ht="15" customHeight="1" x14ac:dyDescent="0.55000000000000004">
      <c r="A48" s="60"/>
      <c r="B48" s="60" t="s">
        <v>137</v>
      </c>
      <c r="C48" s="60"/>
      <c r="D48" s="60"/>
      <c r="E48" s="60"/>
      <c r="F48" s="60"/>
      <c r="G48" s="60"/>
    </row>
    <row r="49" spans="1:7" ht="15" customHeight="1" x14ac:dyDescent="0.55000000000000004">
      <c r="A49" s="60" t="s">
        <v>138</v>
      </c>
      <c r="B49" s="94"/>
      <c r="C49" s="60"/>
      <c r="D49" s="60"/>
      <c r="E49" s="60"/>
      <c r="F49" s="60"/>
      <c r="G49" s="60"/>
    </row>
    <row r="50" spans="1:7" ht="15" customHeight="1" x14ac:dyDescent="0.55000000000000004">
      <c r="A50" s="60" t="s">
        <v>139</v>
      </c>
      <c r="B50" s="94"/>
      <c r="C50" s="60"/>
      <c r="D50" s="60"/>
      <c r="E50" s="60"/>
      <c r="F50" s="60"/>
      <c r="G50" s="60"/>
    </row>
    <row r="51" spans="1:7" ht="15" customHeight="1" x14ac:dyDescent="0.55000000000000004">
      <c r="A51" s="60" t="s">
        <v>140</v>
      </c>
      <c r="B51" s="94"/>
      <c r="C51" s="60"/>
      <c r="D51" s="60"/>
      <c r="E51" s="60"/>
      <c r="F51" s="60"/>
      <c r="G51" s="60"/>
    </row>
    <row r="52" spans="1:7" ht="15" customHeight="1" x14ac:dyDescent="0.55000000000000004">
      <c r="A52" s="60" t="s">
        <v>141</v>
      </c>
      <c r="B52" s="94"/>
      <c r="C52" s="60"/>
      <c r="D52" s="60"/>
      <c r="E52" s="60"/>
      <c r="F52" s="60"/>
      <c r="G52" s="60"/>
    </row>
    <row r="53" spans="1:7" ht="15" customHeight="1" x14ac:dyDescent="0.55000000000000004">
      <c r="A53" s="60" t="s">
        <v>142</v>
      </c>
      <c r="B53" s="94"/>
      <c r="C53" s="60"/>
      <c r="D53" s="60"/>
      <c r="E53" s="60"/>
      <c r="F53" s="60"/>
      <c r="G53" s="60"/>
    </row>
    <row r="54" spans="1:7" ht="15" customHeight="1" x14ac:dyDescent="0.55000000000000004">
      <c r="A54" s="60" t="s">
        <v>143</v>
      </c>
      <c r="B54" s="94"/>
      <c r="C54" s="60"/>
      <c r="D54" s="60"/>
      <c r="E54" s="60"/>
      <c r="F54" s="60"/>
      <c r="G54" s="60"/>
    </row>
    <row r="55" spans="1:7" ht="15" customHeight="1" x14ac:dyDescent="0.55000000000000004">
      <c r="A55" s="60"/>
      <c r="B55" s="60" t="s">
        <v>144</v>
      </c>
      <c r="C55" s="60"/>
      <c r="D55" s="60"/>
      <c r="E55" s="60"/>
      <c r="F55" s="60"/>
      <c r="G55" s="60"/>
    </row>
    <row r="56" spans="1:7" ht="15" customHeight="1" x14ac:dyDescent="0.55000000000000004">
      <c r="A56" s="60"/>
      <c r="B56" s="60" t="s">
        <v>145</v>
      </c>
      <c r="C56" s="60"/>
      <c r="D56" s="60"/>
      <c r="E56" s="60"/>
      <c r="F56" s="60"/>
      <c r="G56" s="60"/>
    </row>
    <row r="57" spans="1:7" ht="15" customHeight="1" x14ac:dyDescent="0.55000000000000004">
      <c r="A57" s="60" t="s">
        <v>146</v>
      </c>
      <c r="B57" s="94"/>
      <c r="C57" s="60"/>
      <c r="D57" s="60"/>
      <c r="E57" s="60"/>
      <c r="F57" s="60"/>
      <c r="G57" s="60"/>
    </row>
    <row r="58" spans="1:7" ht="15" customHeight="1" x14ac:dyDescent="0.55000000000000004">
      <c r="A58" s="60" t="s">
        <v>147</v>
      </c>
      <c r="B58" s="94"/>
      <c r="C58" s="60"/>
      <c r="D58" s="60"/>
      <c r="E58" s="60"/>
      <c r="F58" s="60"/>
      <c r="G58" s="60"/>
    </row>
    <row r="59" spans="1:7" ht="15" customHeight="1" x14ac:dyDescent="0.55000000000000004">
      <c r="A59" s="60" t="s">
        <v>148</v>
      </c>
      <c r="B59" s="94"/>
      <c r="C59" s="60"/>
      <c r="D59" s="60"/>
      <c r="E59" s="60"/>
      <c r="F59" s="60"/>
      <c r="G59" s="60"/>
    </row>
    <row r="60" spans="1:7" ht="15" customHeight="1" x14ac:dyDescent="0.55000000000000004">
      <c r="A60" s="60" t="s">
        <v>149</v>
      </c>
      <c r="B60" s="94"/>
      <c r="C60" s="60"/>
      <c r="D60" s="60"/>
      <c r="E60" s="60"/>
      <c r="F60" s="60"/>
      <c r="G60" s="60"/>
    </row>
    <row r="61" spans="1:7" ht="15" customHeight="1" x14ac:dyDescent="0.55000000000000004">
      <c r="A61" s="60" t="s">
        <v>150</v>
      </c>
      <c r="B61" s="94"/>
      <c r="C61" s="60"/>
      <c r="D61" s="60"/>
      <c r="E61" s="60"/>
      <c r="F61" s="60"/>
      <c r="G61" s="60"/>
    </row>
    <row r="62" spans="1:7" ht="15" customHeight="1" x14ac:dyDescent="0.55000000000000004">
      <c r="A62" s="60" t="s">
        <v>151</v>
      </c>
      <c r="B62" s="94"/>
      <c r="C62" s="60"/>
      <c r="D62" s="60"/>
      <c r="E62" s="60"/>
      <c r="F62" s="60"/>
      <c r="G62" s="60"/>
    </row>
    <row r="63" spans="1:7" ht="15" customHeight="1" x14ac:dyDescent="0.55000000000000004">
      <c r="A63" s="60" t="s">
        <v>152</v>
      </c>
      <c r="B63" s="94"/>
      <c r="C63" s="60"/>
      <c r="D63" s="60"/>
      <c r="E63" s="60"/>
      <c r="F63" s="60"/>
      <c r="G63" s="60"/>
    </row>
    <row r="64" spans="1:7" ht="15" customHeight="1" x14ac:dyDescent="0.55000000000000004">
      <c r="A64" s="60" t="s">
        <v>153</v>
      </c>
      <c r="B64" s="94"/>
      <c r="C64" s="60"/>
      <c r="D64" s="60"/>
      <c r="E64" s="60"/>
      <c r="F64" s="60"/>
      <c r="G64" s="60"/>
    </row>
  </sheetData>
  <mergeCells count="51">
    <mergeCell ref="AM21:AN21"/>
    <mergeCell ref="AM22:AN22"/>
    <mergeCell ref="AM23:AN23"/>
    <mergeCell ref="AM24:AN24"/>
    <mergeCell ref="AM25:AN25"/>
    <mergeCell ref="C41:E41"/>
    <mergeCell ref="C42:E42"/>
    <mergeCell ref="C43:E43"/>
    <mergeCell ref="C44:E44"/>
    <mergeCell ref="C45:E45"/>
    <mergeCell ref="AM31:AN32"/>
    <mergeCell ref="AM26:AN26"/>
    <mergeCell ref="AM27:AN27"/>
    <mergeCell ref="AM28:AN28"/>
    <mergeCell ref="AM29:AN29"/>
    <mergeCell ref="AM30:AN30"/>
    <mergeCell ref="AM18:AN18"/>
    <mergeCell ref="AM19:AN19"/>
    <mergeCell ref="AM20:AN20"/>
    <mergeCell ref="AM11:AN11"/>
    <mergeCell ref="AM12:AN12"/>
    <mergeCell ref="AM13:AN13"/>
    <mergeCell ref="AM14:AN14"/>
    <mergeCell ref="AM15:AN15"/>
    <mergeCell ref="AM16:AN16"/>
    <mergeCell ref="AM17:AN17"/>
    <mergeCell ref="B7:B10"/>
    <mergeCell ref="C7:C10"/>
    <mergeCell ref="A7:A10"/>
    <mergeCell ref="A31:E31"/>
    <mergeCell ref="A32:E32"/>
    <mergeCell ref="E7:E10"/>
    <mergeCell ref="D7:D10"/>
    <mergeCell ref="U2:V2"/>
    <mergeCell ref="S2:T2"/>
    <mergeCell ref="M2:P2"/>
    <mergeCell ref="AH5:AJ5"/>
    <mergeCell ref="F7:AJ7"/>
    <mergeCell ref="Q2:R2"/>
    <mergeCell ref="F8:L8"/>
    <mergeCell ref="M8:S8"/>
    <mergeCell ref="T8:Z8"/>
    <mergeCell ref="AA8:AG8"/>
    <mergeCell ref="AH8:AJ8"/>
    <mergeCell ref="AM7:AN10"/>
    <mergeCell ref="AK1:AN1"/>
    <mergeCell ref="AK2:AN2"/>
    <mergeCell ref="AK3:AN3"/>
    <mergeCell ref="AK4:AN4"/>
    <mergeCell ref="AK7:AK10"/>
    <mergeCell ref="AL7:AL10"/>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3"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82"/>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257</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03" t="s">
        <v>258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03" t="s">
        <v>258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209</v>
      </c>
      <c r="B36" s="67"/>
      <c r="C36" s="67"/>
      <c r="D36" s="67"/>
      <c r="E36" s="67"/>
      <c r="F36" s="67"/>
      <c r="G36" s="60"/>
      <c r="H36" s="60"/>
      <c r="I36" s="60"/>
      <c r="J36" s="60"/>
      <c r="K36" s="60"/>
      <c r="L36" s="60"/>
      <c r="M36" s="60"/>
      <c r="N36" s="60"/>
      <c r="O36" s="60"/>
      <c r="AM36" s="67"/>
      <c r="AN36" s="62"/>
    </row>
    <row r="37" spans="1:43" ht="25" customHeight="1" x14ac:dyDescent="0.55000000000000004">
      <c r="A37" s="281"/>
      <c r="B37" s="281"/>
      <c r="C37" s="281"/>
      <c r="D37" s="98">
        <v>4</v>
      </c>
      <c r="E37" s="98">
        <v>5</v>
      </c>
      <c r="F37" s="352">
        <v>6</v>
      </c>
      <c r="G37" s="352"/>
      <c r="H37" s="352"/>
      <c r="I37" s="352">
        <v>7</v>
      </c>
      <c r="J37" s="352"/>
      <c r="K37" s="352"/>
      <c r="L37" s="352">
        <v>8</v>
      </c>
      <c r="M37" s="352"/>
      <c r="N37" s="352"/>
      <c r="O37" s="352">
        <v>9</v>
      </c>
      <c r="P37" s="352"/>
      <c r="Q37" s="352"/>
      <c r="R37" s="352">
        <v>10</v>
      </c>
      <c r="S37" s="352"/>
      <c r="T37" s="352"/>
      <c r="U37" s="352">
        <v>11</v>
      </c>
      <c r="V37" s="352"/>
      <c r="W37" s="352"/>
      <c r="X37" s="352">
        <v>12</v>
      </c>
      <c r="Y37" s="352"/>
      <c r="Z37" s="352"/>
      <c r="AA37" s="352">
        <v>1</v>
      </c>
      <c r="AB37" s="352"/>
      <c r="AC37" s="352"/>
      <c r="AD37" s="352">
        <v>2</v>
      </c>
      <c r="AE37" s="352"/>
      <c r="AF37" s="352"/>
      <c r="AG37" s="352">
        <v>3</v>
      </c>
      <c r="AH37" s="352"/>
      <c r="AI37" s="352"/>
      <c r="AJ37" s="281" t="s">
        <v>210</v>
      </c>
      <c r="AK37" s="281"/>
      <c r="AL37" s="82" t="s">
        <v>211</v>
      </c>
      <c r="AM37"/>
      <c r="AN37"/>
      <c r="AO37"/>
      <c r="AP37"/>
      <c r="AQ37"/>
    </row>
    <row r="38" spans="1:43" ht="18" customHeight="1" x14ac:dyDescent="0.55000000000000004">
      <c r="A38" s="350" t="s">
        <v>212</v>
      </c>
      <c r="B38" s="350"/>
      <c r="C38" s="350"/>
      <c r="D38" s="69"/>
      <c r="E38" s="69"/>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294">
        <f>SUM(D38:AI38)</f>
        <v>0</v>
      </c>
      <c r="AK38" s="294"/>
      <c r="AL38" s="353" t="e">
        <f>ROUNDUP(AJ38/AJ39,1)</f>
        <v>#DIV/0!</v>
      </c>
      <c r="AM38"/>
      <c r="AN38"/>
      <c r="AO38"/>
      <c r="AP38"/>
      <c r="AQ38"/>
    </row>
    <row r="39" spans="1:43" ht="18" customHeight="1" x14ac:dyDescent="0.55000000000000004">
      <c r="A39" s="350" t="s">
        <v>213</v>
      </c>
      <c r="B39" s="350"/>
      <c r="C39" s="350"/>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354"/>
      <c r="AM39"/>
      <c r="AN39"/>
      <c r="AO39"/>
      <c r="AP39"/>
      <c r="AQ39"/>
    </row>
    <row r="40" spans="1:43" ht="5.15" customHeight="1" x14ac:dyDescent="0.550000000000000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55000000000000004">
      <c r="A41" s="68" t="s">
        <v>165</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5" customHeight="1" x14ac:dyDescent="0.55000000000000004">
      <c r="A42" s="281" t="s">
        <v>169</v>
      </c>
      <c r="B42" s="281"/>
      <c r="C42" s="280" t="s">
        <v>259</v>
      </c>
      <c r="D42" s="281"/>
      <c r="E42" s="280" t="s">
        <v>260</v>
      </c>
      <c r="F42" s="280"/>
      <c r="G42" s="280"/>
      <c r="H42" s="280"/>
      <c r="I42" s="280" t="s">
        <v>261</v>
      </c>
      <c r="J42" s="280"/>
      <c r="K42" s="280"/>
      <c r="L42" s="280"/>
      <c r="M42" s="280"/>
      <c r="N42" s="280"/>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55000000000000004">
      <c r="A43" s="280" t="s">
        <v>171</v>
      </c>
      <c r="B43" s="280"/>
      <c r="C43" s="346" t="e">
        <f>ROUNDDOWN(IF(AL38&lt;=60,1,1+ROUNDUP((AL38-60)/60,0)),1)</f>
        <v>#DIV/0!</v>
      </c>
      <c r="D43" s="346"/>
      <c r="E43" s="346" t="e">
        <f>ROUNDDOWN(IF(AL38&lt;=30,1,1+ROUNDUP((AL38-30)/30,0)),1)</f>
        <v>#DIV/0!</v>
      </c>
      <c r="F43" s="346"/>
      <c r="G43" s="346"/>
      <c r="H43" s="346"/>
      <c r="I43" s="346" t="e">
        <f>ROUNDDOWN(AL38/25,1)</f>
        <v>#DIV/0!</v>
      </c>
      <c r="J43" s="346"/>
      <c r="K43" s="346"/>
      <c r="L43" s="346"/>
      <c r="M43" s="346"/>
      <c r="N43" s="346"/>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15" customHeight="1" x14ac:dyDescent="0.550000000000000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55000000000000004">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5" customHeight="1" x14ac:dyDescent="0.55000000000000004">
      <c r="A46" s="62"/>
      <c r="B46" s="67"/>
      <c r="C46" s="327" t="str">
        <f>IF(VLOOKUP($AK$1,選択肢!$A$1:$J$32,C51,FALSE)=0,"-",VLOOKUP($AK$1,選択肢!$A$1:$J$32,C51,FALSE))</f>
        <v>管理者</v>
      </c>
      <c r="D46" s="328"/>
      <c r="E46" s="334" t="str">
        <f>IF(VLOOKUP($AK$1,選択肢!$A$1:$J$32,E51,FALSE)=0,"-",VLOOKUP($AK$1,選択肢!$A$1:$J$32,E51,FALSE))</f>
        <v>サービス管理責任者</v>
      </c>
      <c r="F46" s="334"/>
      <c r="G46" s="334"/>
      <c r="H46" s="334"/>
      <c r="I46" s="327" t="str">
        <f>IF(VLOOKUP($AK$1,選択肢!$A$1:$J$32,I51,FALSE)=0,"-",VLOOKUP($AK$1,選択肢!$A$1:$J$32,I51,FALSE))</f>
        <v>地域生活支援員</v>
      </c>
      <c r="J46" s="328"/>
      <c r="K46" s="328"/>
      <c r="L46" s="328"/>
      <c r="M46" s="328"/>
      <c r="N46" s="335"/>
      <c r="O46" s="327" t="str">
        <f>IF(VLOOKUP($AK$1,選択肢!$A$1:$J$32,O51,FALSE)=0,"-",VLOOKUP($AK$1,選択肢!$A$1:$J$32,O51,FALSE))</f>
        <v>-</v>
      </c>
      <c r="P46" s="328"/>
      <c r="Q46" s="328"/>
      <c r="R46" s="328"/>
      <c r="S46" s="328"/>
      <c r="T46" s="335"/>
      <c r="U46" s="327" t="str">
        <f>IF(VLOOKUP($AK$1,選択肢!$A$1:$J$32,U51,FALSE)=0,"-",VLOOKUP($AK$1,選択肢!$A$1:$J$32,U51,FALSE))</f>
        <v>-</v>
      </c>
      <c r="V46" s="328"/>
      <c r="W46" s="328"/>
      <c r="X46" s="328"/>
      <c r="Y46" s="328"/>
      <c r="Z46" s="335"/>
      <c r="AA46" s="327" t="str">
        <f>IF(VLOOKUP($AK$1,選択肢!$A$1:$J$32,AA51,FALSE)=0,"-",VLOOKUP($AK$1,選択肢!$A$1:$J$32,AA51,FALSE))</f>
        <v>-</v>
      </c>
      <c r="AB46" s="328"/>
      <c r="AC46" s="328"/>
      <c r="AD46" s="328"/>
      <c r="AE46" s="328"/>
      <c r="AF46" s="335"/>
      <c r="AG46" s="334" t="str">
        <f>IF(VLOOKUP($AK$1,選択肢!$A$1:$J$32,AG51,FALSE)=0,"-",VLOOKUP($AK$1,選択肢!$A$1:$J$32,AG51,FALSE))</f>
        <v>-</v>
      </c>
      <c r="AH46" s="334"/>
      <c r="AI46" s="334"/>
      <c r="AJ46" s="334"/>
      <c r="AK46" s="334"/>
      <c r="AL46" s="334" t="str">
        <f>IF(VLOOKUP($AK$1,選択肢!$A$1:$J$32,AL51,FALSE)=0,"-",VLOOKUP($AK$1,選択肢!$A$1:$J$32,AL51,FALSE))</f>
        <v>-</v>
      </c>
      <c r="AM46" s="334"/>
      <c r="AN46" s="62"/>
    </row>
    <row r="47" spans="1:43" ht="18" customHeight="1" x14ac:dyDescent="0.55000000000000004">
      <c r="A47" s="62"/>
      <c r="B47" s="67"/>
      <c r="C47" s="102" t="s">
        <v>189</v>
      </c>
      <c r="D47" s="102" t="s">
        <v>190</v>
      </c>
      <c r="E47" s="101" t="s">
        <v>189</v>
      </c>
      <c r="F47" s="333" t="s">
        <v>190</v>
      </c>
      <c r="G47" s="333"/>
      <c r="H47" s="333"/>
      <c r="I47" s="330" t="s">
        <v>189</v>
      </c>
      <c r="J47" s="331"/>
      <c r="K47" s="332"/>
      <c r="L47" s="330" t="s">
        <v>190</v>
      </c>
      <c r="M47" s="331"/>
      <c r="N47" s="332"/>
      <c r="O47" s="330" t="s">
        <v>189</v>
      </c>
      <c r="P47" s="331"/>
      <c r="Q47" s="332"/>
      <c r="R47" s="330" t="s">
        <v>190</v>
      </c>
      <c r="S47" s="331"/>
      <c r="T47" s="332"/>
      <c r="U47" s="330" t="s">
        <v>189</v>
      </c>
      <c r="V47" s="331"/>
      <c r="W47" s="332"/>
      <c r="X47" s="330" t="s">
        <v>190</v>
      </c>
      <c r="Y47" s="331"/>
      <c r="Z47" s="332"/>
      <c r="AA47" s="330" t="s">
        <v>189</v>
      </c>
      <c r="AB47" s="331"/>
      <c r="AC47" s="332"/>
      <c r="AD47" s="330" t="s">
        <v>190</v>
      </c>
      <c r="AE47" s="331"/>
      <c r="AF47" s="332"/>
      <c r="AG47" s="330" t="s">
        <v>189</v>
      </c>
      <c r="AH47" s="331"/>
      <c r="AI47" s="332"/>
      <c r="AJ47" s="330" t="s">
        <v>190</v>
      </c>
      <c r="AK47" s="332"/>
      <c r="AL47" s="101" t="s">
        <v>27</v>
      </c>
      <c r="AM47" s="101" t="s">
        <v>215</v>
      </c>
      <c r="AN47" s="62"/>
    </row>
    <row r="48" spans="1:43" ht="18" customHeight="1" x14ac:dyDescent="0.55000000000000004">
      <c r="A48" s="62"/>
      <c r="B48" s="75" t="s">
        <v>191</v>
      </c>
      <c r="C48" s="101">
        <f>COUNTIFS($B$11:$B$30,C$46,$C$11:$C$30,"A",$E$11:$E$30,"*")</f>
        <v>1</v>
      </c>
      <c r="D48" s="101">
        <f>COUNTIFS($B$11:$B$30,C$46,$C$11:$C$30,"B",$E$11:$E$30,"*")</f>
        <v>0</v>
      </c>
      <c r="E48" s="101">
        <f>COUNTIFS($B$11:$B$30,E$46,$C$11:$C$30,"A",$E$11:$E$30,"*")</f>
        <v>0</v>
      </c>
      <c r="F48" s="330">
        <f>COUNTIFS($B$11:$B$30,E$46,$C$11:$C$30,"B",$E$11:$E$30,"*")</f>
        <v>1</v>
      </c>
      <c r="G48" s="331"/>
      <c r="H48" s="332"/>
      <c r="I48" s="330">
        <f>COUNTIFS($B$11:$B$30,I$46,$C$11:$C$30,"A",$E$11:$E$30,"*")</f>
        <v>0</v>
      </c>
      <c r="J48" s="331"/>
      <c r="K48" s="332"/>
      <c r="L48" s="330">
        <f>COUNTIFS($B$11:$B$30,I$46,$C$11:$C$30,"B",$E$11:$E$30,"*")</f>
        <v>0</v>
      </c>
      <c r="M48" s="331"/>
      <c r="N48" s="332"/>
      <c r="O48" s="330">
        <f>COUNTIFS($B$11:$B$30,O$46,$C$11:$C$30,"A",$E$11:$E$30,"*")</f>
        <v>0</v>
      </c>
      <c r="P48" s="331"/>
      <c r="Q48" s="332"/>
      <c r="R48" s="330">
        <f>COUNTIFS($B$11:$B$30,O$46,$C$11:$C$30,"B",$E$11:$E$30,"*")</f>
        <v>0</v>
      </c>
      <c r="S48" s="331"/>
      <c r="T48" s="332"/>
      <c r="U48" s="330">
        <f>COUNTIFS($B$11:$B$30,U$46,$C$11:$C$30,"A",$E$11:$E$30,"*")</f>
        <v>0</v>
      </c>
      <c r="V48" s="331"/>
      <c r="W48" s="332"/>
      <c r="X48" s="330">
        <f>COUNTIFS($B$11:$B$30,U$46,$C$11:$C$30,"B",$E$11:$E$30,"*")</f>
        <v>0</v>
      </c>
      <c r="Y48" s="331"/>
      <c r="Z48" s="332"/>
      <c r="AA48" s="330">
        <f>COUNTIFS($B$11:$B$30,AA$46,$C$11:$C$30,"A",$E$11:$E$30,"*")</f>
        <v>0</v>
      </c>
      <c r="AB48" s="331"/>
      <c r="AC48" s="332"/>
      <c r="AD48" s="330">
        <f>COUNTIFS($B$11:$B$30,AA$46,$C$11:$C$30,"B",$E$11:$E$30,"*")</f>
        <v>0</v>
      </c>
      <c r="AE48" s="331"/>
      <c r="AF48" s="332"/>
      <c r="AG48" s="330">
        <f>COUNTIFS($B$11:$B$30,AG$46,$C$11:$C$30,"A",$E$11:$E$30,"*")</f>
        <v>0</v>
      </c>
      <c r="AH48" s="331"/>
      <c r="AI48" s="332"/>
      <c r="AJ48" s="330">
        <f>COUNTIFS($B$11:$B$30,AG$46,$C$11:$C$30,"B",$E$11:$E$30,"*")</f>
        <v>0</v>
      </c>
      <c r="AK48" s="332"/>
      <c r="AL48" s="101">
        <f>COUNTIFS($B$11:$B$30,AL$46,$C$11:$C$30,"A",$E$11:$E$30,"*")</f>
        <v>0</v>
      </c>
      <c r="AM48" s="101">
        <f>COUNTIFS($B$11:$B$30,AL$46,$C$11:$C$30,"B",$E$11:$E$30,"*")</f>
        <v>0</v>
      </c>
      <c r="AN48" s="62"/>
    </row>
    <row r="49" spans="1:40" ht="18" customHeight="1" x14ac:dyDescent="0.55000000000000004">
      <c r="A49" s="62"/>
      <c r="B49" s="82" t="s">
        <v>192</v>
      </c>
      <c r="C49" s="101">
        <f>COUNTIFS($B$11:$B$30,C$46,$C$11:$C$30,"C",$E$11:$E$30,"*")</f>
        <v>0</v>
      </c>
      <c r="D49" s="101">
        <f>COUNTIFS($B$11:$B$30,C$46,$C$11:$C$30,"D",$E$11:$E$30,"*")</f>
        <v>0</v>
      </c>
      <c r="E49" s="101">
        <f>COUNTIFS($B$11:$B$30,E$46,$C$11:$C$30,"C",$E$11:$E$30,"*")</f>
        <v>0</v>
      </c>
      <c r="F49" s="330">
        <f>COUNTIFS($B$11:$B$30,E$46,$C$11:$C$30,"D",$E$11:$E$30,"*")</f>
        <v>0</v>
      </c>
      <c r="G49" s="331"/>
      <c r="H49" s="332"/>
      <c r="I49" s="330">
        <f>COUNTIFS($B$11:$B$30,I$46,$C$11:$C$30,"C",$E$11:$E$30,"*")</f>
        <v>1</v>
      </c>
      <c r="J49" s="331"/>
      <c r="K49" s="332"/>
      <c r="L49" s="330">
        <f>COUNTIFS($B$11:$B$30,I$46,$C$11:$C$30,"D",$E$11:$E$30,"*")</f>
        <v>1</v>
      </c>
      <c r="M49" s="331"/>
      <c r="N49" s="332"/>
      <c r="O49" s="330">
        <f>COUNTIFS($B$11:$B$30,O$46,$C$11:$C$30,"C",$E$11:$E$30,"*")</f>
        <v>0</v>
      </c>
      <c r="P49" s="331"/>
      <c r="Q49" s="332"/>
      <c r="R49" s="330">
        <f>COUNTIFS($B$11:$B$30,O$46,$C$11:$C$30,"D",$E$11:$E$30,"*")</f>
        <v>0</v>
      </c>
      <c r="S49" s="331"/>
      <c r="T49" s="332"/>
      <c r="U49" s="330">
        <f>COUNTIFS($B$11:$B$30,U$46,$C$11:$C$30,"C",$E$11:$E$30,"*")</f>
        <v>0</v>
      </c>
      <c r="V49" s="331"/>
      <c r="W49" s="332"/>
      <c r="X49" s="330">
        <f>COUNTIFS($B$11:$B$30,U$46,$C$11:$C$30,"D",$E$11:$E$30,"*")</f>
        <v>0</v>
      </c>
      <c r="Y49" s="331"/>
      <c r="Z49" s="332"/>
      <c r="AA49" s="330">
        <f>COUNTIFS($B$11:$B$30,AA$46,$C$11:$C$30,"C",$E$11:$E$30,"*")</f>
        <v>0</v>
      </c>
      <c r="AB49" s="331"/>
      <c r="AC49" s="332"/>
      <c r="AD49" s="330">
        <f>COUNTIFS($B$11:$B$30,AA$46,$C$11:$C$30,"D",$E$11:$E$30,"*")</f>
        <v>0</v>
      </c>
      <c r="AE49" s="331"/>
      <c r="AF49" s="332"/>
      <c r="AG49" s="330">
        <f>COUNTIFS($B$11:$B$30,AG$46,$C$11:$C$30,"C",$E$11:$E$30,"*")</f>
        <v>0</v>
      </c>
      <c r="AH49" s="331"/>
      <c r="AI49" s="332"/>
      <c r="AJ49" s="330">
        <f>COUNTIFS($B$11:$B$30,AG$46,$C$11:$C$30,"D",$E$11:$E$30,"*")</f>
        <v>0</v>
      </c>
      <c r="AK49" s="332"/>
      <c r="AL49" s="101">
        <f>COUNTIFS($B$11:$B$30,AL$46,$C$11:$C$30,"C",$E$11:$E$30,"*")</f>
        <v>0</v>
      </c>
      <c r="AM49" s="101">
        <f>COUNTIFS($B$11:$B$30,AL$46,$C$11:$C$30,"D",$E$11:$E$30,"*")</f>
        <v>0</v>
      </c>
      <c r="AN49" s="62"/>
    </row>
    <row r="50" spans="1:40" ht="25" customHeight="1" x14ac:dyDescent="0.55000000000000004">
      <c r="A50" s="62"/>
      <c r="B50" s="82" t="s">
        <v>193</v>
      </c>
      <c r="C50" s="327" t="e">
        <f>IF($AK$3="４週",SUMIFS($AK$11:$AK$30,$B$11:$B$30,C46)/4/$AH$5,IF($AK$3="歴月",SUMIFS($AK$11:$AK$30,$B$11:$B$30,C46)/$AL$5,"記載する期間を選択してください"))</f>
        <v>#DIV/0!</v>
      </c>
      <c r="D50" s="335"/>
      <c r="E50" s="327" t="e">
        <f>IF($AK$3="４週",SUMIFS($AK$11:$AK$30,$B$11:$B$30,E46)/4/$AH$5,IF($AK$3="歴月",SUMIFS($AK$11:$AK$30,$B$11:$B$30,E46)/$AL$5,"記載する期間を選択してください"))</f>
        <v>#DIV/0!</v>
      </c>
      <c r="F50" s="328"/>
      <c r="G50" s="328"/>
      <c r="H50" s="335"/>
      <c r="I50" s="327" t="e">
        <f>IF($AK$3="４週",SUMIFS($AK$11:$AK$30,$B$11:$B$30,I46)/4/$AH$5,IF($AK$3="歴月",SUMIFS($AK$11:$AK$30,$B$11:$B$30,I46)/$AL$5,"記載する期間を選択してください"))</f>
        <v>#DIV/0!</v>
      </c>
      <c r="J50" s="328"/>
      <c r="K50" s="328"/>
      <c r="L50" s="328"/>
      <c r="M50" s="328"/>
      <c r="N50" s="335"/>
      <c r="O50" s="327" t="e">
        <f>IF($AK$3="４週",SUMIFS($AK$11:$AK$30,$B$11:$B$30,O46)/4/$AH$5,IF($AK$3="歴月",SUMIFS($AK$11:$AK$30,$B$11:$B$30,O46)/$AL$5,"記載する期間を選択してください"))</f>
        <v>#DIV/0!</v>
      </c>
      <c r="P50" s="328"/>
      <c r="Q50" s="328"/>
      <c r="R50" s="328"/>
      <c r="S50" s="328"/>
      <c r="T50" s="335"/>
      <c r="U50" s="327" t="e">
        <f>IF($AK$3="４週",SUMIFS($AK$11:$AK$30,$B$11:$B$30,U46)/4/$AH$5,IF($AK$3="歴月",SUMIFS($AK$11:$AK$30,$B$11:$B$30,U46)/$AL$5,"記載する期間を選択してください"))</f>
        <v>#DIV/0!</v>
      </c>
      <c r="V50" s="328"/>
      <c r="W50" s="328"/>
      <c r="X50" s="328"/>
      <c r="Y50" s="328"/>
      <c r="Z50" s="335"/>
      <c r="AA50" s="327" t="e">
        <f>IF($AK$3="４週",SUMIFS($AK$11:$AK$30,$B$11:$B$30,AA46)/4/$AH$5,IF($AK$3="歴月",SUMIFS($AK$11:$AK$30,$B$11:$B$30,AA46)/$AL$5,"記載する期間を選択してください"))</f>
        <v>#DIV/0!</v>
      </c>
      <c r="AB50" s="328"/>
      <c r="AC50" s="328"/>
      <c r="AD50" s="328"/>
      <c r="AE50" s="328"/>
      <c r="AF50" s="335"/>
      <c r="AG50" s="327" t="e">
        <f>IF($AK$3="４週",SUMIFS($AK$11:$AK$30,$B$11:$B$30,AG46)/4/$AH$5,IF($AK$3="歴月",SUMIFS($AK$11:$AK$30,$B$11:$B$30,AG46)/$AL$5,"記載する期間を選択してください"))</f>
        <v>#DIV/0!</v>
      </c>
      <c r="AH50" s="328"/>
      <c r="AI50" s="328"/>
      <c r="AJ50" s="328"/>
      <c r="AK50" s="335"/>
      <c r="AL50" s="327" t="e">
        <f>IF($AK$3="４週",SUMIFS($AK$11:$AK$30,$B$11:$B$30,AL46)/4/$AH$5,IF($AK$3="歴月",SUMIFS($AK$11:$AK$30,$B$11:$B$30,AL46)/$AL$5,"記載する期間を選択してください"))</f>
        <v>#DIV/0!</v>
      </c>
      <c r="AM50" s="335"/>
      <c r="AN50" s="62"/>
    </row>
    <row r="51" spans="1:40" ht="5.15" customHeight="1" x14ac:dyDescent="0.550000000000000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550000000000000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550000000000000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550000000000000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550000000000000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550000000000000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55000000000000004">
      <c r="A57" s="60" t="s">
        <v>123</v>
      </c>
      <c r="B57" s="94"/>
      <c r="C57" s="60"/>
      <c r="D57" s="60"/>
      <c r="E57" s="60"/>
      <c r="F57" s="60"/>
      <c r="G57" s="60"/>
    </row>
    <row r="58" spans="1:40" ht="15" customHeight="1" x14ac:dyDescent="0.55000000000000004">
      <c r="A58" s="60" t="s">
        <v>124</v>
      </c>
      <c r="B58" s="94"/>
      <c r="C58" s="60"/>
      <c r="D58" s="60"/>
      <c r="E58" s="60"/>
      <c r="F58" s="60"/>
      <c r="G58" s="60"/>
    </row>
    <row r="59" spans="1:40" ht="15" customHeight="1" x14ac:dyDescent="0.55000000000000004">
      <c r="A59" s="60"/>
      <c r="B59" s="75" t="s">
        <v>125</v>
      </c>
      <c r="C59" s="281" t="s">
        <v>126</v>
      </c>
      <c r="D59" s="281"/>
      <c r="E59" s="281"/>
      <c r="F59" s="60"/>
      <c r="G59" s="60"/>
    </row>
    <row r="60" spans="1:40" ht="15" customHeight="1" x14ac:dyDescent="0.55000000000000004">
      <c r="A60" s="60"/>
      <c r="B60" s="97" t="s">
        <v>127</v>
      </c>
      <c r="C60" s="294" t="s">
        <v>128</v>
      </c>
      <c r="D60" s="294"/>
      <c r="E60" s="294"/>
      <c r="F60" s="60"/>
      <c r="G60" s="60"/>
    </row>
    <row r="61" spans="1:40" ht="15" customHeight="1" x14ac:dyDescent="0.55000000000000004">
      <c r="A61" s="60"/>
      <c r="B61" s="97" t="s">
        <v>129</v>
      </c>
      <c r="C61" s="294" t="s">
        <v>130</v>
      </c>
      <c r="D61" s="294"/>
      <c r="E61" s="294"/>
      <c r="F61" s="60"/>
      <c r="G61" s="60"/>
    </row>
    <row r="62" spans="1:40" ht="15" customHeight="1" x14ac:dyDescent="0.55000000000000004">
      <c r="A62" s="60"/>
      <c r="B62" s="97" t="s">
        <v>131</v>
      </c>
      <c r="C62" s="294" t="s">
        <v>132</v>
      </c>
      <c r="D62" s="294"/>
      <c r="E62" s="294"/>
      <c r="F62" s="60"/>
      <c r="G62" s="60"/>
    </row>
    <row r="63" spans="1:40" ht="15" customHeight="1" x14ac:dyDescent="0.55000000000000004">
      <c r="A63" s="60"/>
      <c r="B63" s="97" t="s">
        <v>133</v>
      </c>
      <c r="C63" s="294" t="s">
        <v>134</v>
      </c>
      <c r="D63" s="294"/>
      <c r="E63" s="294"/>
      <c r="F63" s="60"/>
      <c r="G63" s="60"/>
    </row>
    <row r="64" spans="1:40" ht="15" customHeight="1" x14ac:dyDescent="0.55000000000000004">
      <c r="A64" s="60"/>
      <c r="B64" s="60" t="s">
        <v>135</v>
      </c>
      <c r="C64" s="60"/>
      <c r="D64" s="60"/>
      <c r="E64" s="60"/>
      <c r="F64" s="60"/>
      <c r="G64" s="60"/>
    </row>
    <row r="65" spans="1:7" ht="15" customHeight="1" x14ac:dyDescent="0.55000000000000004">
      <c r="A65" s="60"/>
      <c r="B65" s="60" t="s">
        <v>136</v>
      </c>
      <c r="C65" s="60"/>
      <c r="D65" s="60"/>
      <c r="E65" s="60"/>
      <c r="F65" s="60"/>
      <c r="G65" s="60"/>
    </row>
    <row r="66" spans="1:7" ht="15" customHeight="1" x14ac:dyDescent="0.55000000000000004">
      <c r="A66" s="60"/>
      <c r="B66" s="60" t="s">
        <v>137</v>
      </c>
      <c r="C66" s="60"/>
      <c r="D66" s="60"/>
      <c r="E66" s="60"/>
      <c r="F66" s="60"/>
      <c r="G66" s="60"/>
    </row>
    <row r="67" spans="1:7" ht="15" customHeight="1" x14ac:dyDescent="0.55000000000000004">
      <c r="A67" s="60" t="s">
        <v>138</v>
      </c>
      <c r="B67" s="94"/>
      <c r="C67" s="60"/>
      <c r="D67" s="60"/>
      <c r="E67" s="60"/>
      <c r="F67" s="60"/>
      <c r="G67" s="60"/>
    </row>
    <row r="68" spans="1:7" ht="15" customHeight="1" x14ac:dyDescent="0.55000000000000004">
      <c r="A68" s="60" t="s">
        <v>139</v>
      </c>
      <c r="B68" s="94"/>
      <c r="C68" s="60"/>
      <c r="D68" s="60"/>
      <c r="E68" s="60"/>
      <c r="F68" s="60"/>
      <c r="G68" s="60"/>
    </row>
    <row r="69" spans="1:7" ht="15" customHeight="1" x14ac:dyDescent="0.55000000000000004">
      <c r="A69" s="60" t="s">
        <v>140</v>
      </c>
      <c r="B69" s="94"/>
      <c r="C69" s="60"/>
      <c r="D69" s="60"/>
      <c r="E69" s="60"/>
      <c r="F69" s="60"/>
      <c r="G69" s="60"/>
    </row>
    <row r="70" spans="1:7" ht="15" customHeight="1" x14ac:dyDescent="0.55000000000000004">
      <c r="A70" s="60" t="s">
        <v>141</v>
      </c>
      <c r="B70" s="94"/>
      <c r="C70" s="60"/>
      <c r="D70" s="60"/>
      <c r="E70" s="60"/>
      <c r="F70" s="60"/>
      <c r="G70" s="60"/>
    </row>
    <row r="71" spans="1:7" ht="15" customHeight="1" x14ac:dyDescent="0.55000000000000004">
      <c r="A71" s="60" t="s">
        <v>142</v>
      </c>
      <c r="B71" s="94"/>
      <c r="C71" s="60"/>
      <c r="D71" s="60"/>
      <c r="E71" s="60"/>
      <c r="F71" s="60"/>
      <c r="G71" s="60"/>
    </row>
    <row r="72" spans="1:7" ht="15" customHeight="1" x14ac:dyDescent="0.55000000000000004">
      <c r="A72" s="60" t="s">
        <v>143</v>
      </c>
      <c r="B72" s="94"/>
      <c r="C72" s="60"/>
      <c r="D72" s="60"/>
      <c r="E72" s="60"/>
      <c r="F72" s="60"/>
      <c r="G72" s="60"/>
    </row>
    <row r="73" spans="1:7" ht="15" customHeight="1" x14ac:dyDescent="0.55000000000000004">
      <c r="A73" s="60"/>
      <c r="B73" s="60" t="s">
        <v>144</v>
      </c>
      <c r="C73" s="60"/>
      <c r="D73" s="60"/>
      <c r="E73" s="60"/>
      <c r="F73" s="60"/>
      <c r="G73" s="60"/>
    </row>
    <row r="74" spans="1:7" ht="15" customHeight="1" x14ac:dyDescent="0.55000000000000004">
      <c r="A74" s="60"/>
      <c r="B74" s="60" t="s">
        <v>145</v>
      </c>
      <c r="C74" s="60"/>
      <c r="D74" s="60"/>
      <c r="E74" s="60"/>
      <c r="F74" s="60"/>
      <c r="G74" s="60"/>
    </row>
    <row r="75" spans="1:7" ht="15" customHeight="1" x14ac:dyDescent="0.55000000000000004">
      <c r="A75" s="60" t="s">
        <v>146</v>
      </c>
      <c r="B75" s="94"/>
      <c r="C75" s="60"/>
      <c r="D75" s="60"/>
      <c r="E75" s="60"/>
      <c r="F75" s="60"/>
      <c r="G75" s="60"/>
    </row>
    <row r="76" spans="1:7" ht="15" customHeight="1" x14ac:dyDescent="0.55000000000000004">
      <c r="A76" s="60" t="s">
        <v>147</v>
      </c>
      <c r="B76" s="94"/>
      <c r="C76" s="60"/>
      <c r="D76" s="60"/>
      <c r="E76" s="60"/>
      <c r="F76" s="60"/>
      <c r="G76" s="60"/>
    </row>
    <row r="77" spans="1:7" ht="15" customHeight="1" x14ac:dyDescent="0.55000000000000004">
      <c r="A77" s="60" t="s">
        <v>148</v>
      </c>
      <c r="B77" s="94"/>
      <c r="C77" s="60"/>
      <c r="D77" s="60"/>
      <c r="E77" s="60"/>
      <c r="F77" s="60"/>
      <c r="G77" s="60"/>
    </row>
    <row r="78" spans="1:7" ht="15" customHeight="1" x14ac:dyDescent="0.55000000000000004">
      <c r="A78" s="60" t="s">
        <v>149</v>
      </c>
      <c r="B78" s="94"/>
      <c r="C78" s="60"/>
      <c r="D78" s="60"/>
      <c r="E78" s="60"/>
      <c r="F78" s="60"/>
      <c r="G78" s="60"/>
    </row>
    <row r="79" spans="1:7" ht="15" customHeight="1" x14ac:dyDescent="0.55000000000000004">
      <c r="A79" s="60" t="s">
        <v>150</v>
      </c>
      <c r="B79" s="94"/>
      <c r="C79" s="60"/>
      <c r="D79" s="60"/>
      <c r="E79" s="60"/>
      <c r="F79" s="60"/>
      <c r="G79" s="60"/>
    </row>
    <row r="80" spans="1:7" ht="15" customHeight="1" x14ac:dyDescent="0.55000000000000004">
      <c r="A80" s="60" t="s">
        <v>151</v>
      </c>
      <c r="B80" s="94"/>
      <c r="C80" s="60"/>
      <c r="D80" s="60"/>
      <c r="E80" s="60"/>
      <c r="F80" s="60"/>
      <c r="G80" s="60"/>
    </row>
    <row r="81" spans="1:7" ht="15" customHeight="1" x14ac:dyDescent="0.55000000000000004">
      <c r="A81" s="60" t="s">
        <v>152</v>
      </c>
      <c r="B81" s="94"/>
      <c r="C81" s="60"/>
      <c r="D81" s="60"/>
      <c r="E81" s="60"/>
      <c r="F81" s="60"/>
      <c r="G81" s="60"/>
    </row>
    <row r="82" spans="1:7" ht="15" customHeight="1" x14ac:dyDescent="0.55000000000000004">
      <c r="A82" s="60" t="s">
        <v>153</v>
      </c>
      <c r="B82" s="94"/>
      <c r="C82" s="60"/>
      <c r="D82" s="60"/>
      <c r="E82" s="60"/>
      <c r="F82" s="60"/>
      <c r="G82" s="60"/>
    </row>
  </sheetData>
  <mergeCells count="146">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7">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qref="B13:B30" xr:uid="{00000000-0002-0000-0E00-000005000000}">
      <formula1>INDIRECT($AK$1)</formula1>
    </dataValidation>
    <dataValidation allowBlank="1" showInputMessage="1" sqref="B11:B12" xr:uid="{4F0A0DCE-5C3D-4BC2-B956-023FAB77E937}"/>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90"/>
  <sheetViews>
    <sheetView showGridLines="0" view="pageBreakPreview" topLeftCell="A19" zoomScaleNormal="100" zoomScaleSheetLayoutView="100" workbookViewId="0">
      <selection activeCell="A33" sqref="A33:XFD33"/>
    </sheetView>
  </sheetViews>
  <sheetFormatPr defaultColWidth="8.25" defaultRowHeight="21" customHeight="1" x14ac:dyDescent="0.55000000000000004"/>
  <cols>
    <col min="1" max="1" width="2.58203125" style="59" customWidth="1"/>
    <col min="2" max="2" width="18.7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5"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262</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397" t="s">
        <v>102</v>
      </c>
      <c r="B7" s="316" t="s">
        <v>103</v>
      </c>
      <c r="C7" s="304"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397"/>
      <c r="B8" s="317"/>
      <c r="C8" s="306"/>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397"/>
      <c r="B9" s="318" t="s">
        <v>155</v>
      </c>
      <c r="C9" s="306"/>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397"/>
      <c r="B10" s="319"/>
      <c r="C10" s="30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41" t="s">
        <v>263</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41" t="s">
        <v>214</v>
      </c>
      <c r="C14" s="83" t="s">
        <v>127</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41"/>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41"/>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41"/>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41"/>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ref="AK18" si="2">+SUM(F18:AJ18)</f>
        <v>0</v>
      </c>
      <c r="AL18" s="71">
        <f t="shared" ref="AL18" si="3">IF($AK$3="４週",AK18/4,AK18/(DAY(EOMONTH($F$9,0))/7))</f>
        <v>0</v>
      </c>
      <c r="AM18" s="293"/>
      <c r="AN18" s="293"/>
    </row>
    <row r="19" spans="1:40" ht="18" customHeight="1" x14ac:dyDescent="0.55000000000000004">
      <c r="A19" s="74">
        <v>9</v>
      </c>
      <c r="B19" s="141"/>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41"/>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41"/>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41"/>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41"/>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41"/>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41"/>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41"/>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41"/>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41"/>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41"/>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41"/>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391"/>
      <c r="AN30" s="392"/>
    </row>
    <row r="31" spans="1:40" ht="18" customHeight="1" x14ac:dyDescent="0.55000000000000004">
      <c r="A31" s="290" t="s">
        <v>116</v>
      </c>
      <c r="B31" s="291"/>
      <c r="C31" s="291"/>
      <c r="D31" s="291"/>
      <c r="E31" s="291"/>
      <c r="F31" s="72">
        <f t="shared" ref="F31:AJ31" si="4">+SUM(F11:F30)</f>
        <v>0</v>
      </c>
      <c r="G31" s="72">
        <f t="shared" si="4"/>
        <v>0</v>
      </c>
      <c r="H31" s="72">
        <f t="shared" si="4"/>
        <v>0</v>
      </c>
      <c r="I31" s="72">
        <f t="shared" si="4"/>
        <v>0</v>
      </c>
      <c r="J31" s="72">
        <f t="shared" si="4"/>
        <v>0</v>
      </c>
      <c r="K31" s="72">
        <f t="shared" si="4"/>
        <v>0</v>
      </c>
      <c r="L31" s="72">
        <f t="shared" si="4"/>
        <v>0</v>
      </c>
      <c r="M31" s="72">
        <f t="shared" si="4"/>
        <v>0</v>
      </c>
      <c r="N31" s="72">
        <f t="shared" si="4"/>
        <v>0</v>
      </c>
      <c r="O31" s="72">
        <f t="shared" si="4"/>
        <v>0</v>
      </c>
      <c r="P31" s="72">
        <f t="shared" si="4"/>
        <v>0</v>
      </c>
      <c r="Q31" s="72">
        <f t="shared" si="4"/>
        <v>0</v>
      </c>
      <c r="R31" s="72">
        <f t="shared" si="4"/>
        <v>0</v>
      </c>
      <c r="S31" s="72">
        <f t="shared" si="4"/>
        <v>0</v>
      </c>
      <c r="T31" s="72">
        <f t="shared" si="4"/>
        <v>0</v>
      </c>
      <c r="U31" s="72">
        <f t="shared" si="4"/>
        <v>0</v>
      </c>
      <c r="V31" s="72">
        <f t="shared" si="4"/>
        <v>0</v>
      </c>
      <c r="W31" s="72">
        <f t="shared" si="4"/>
        <v>0</v>
      </c>
      <c r="X31" s="72">
        <f t="shared" si="4"/>
        <v>0</v>
      </c>
      <c r="Y31" s="72">
        <f t="shared" si="4"/>
        <v>0</v>
      </c>
      <c r="Z31" s="72">
        <f t="shared" si="4"/>
        <v>0</v>
      </c>
      <c r="AA31" s="72">
        <f t="shared" si="4"/>
        <v>0</v>
      </c>
      <c r="AB31" s="72">
        <f t="shared" si="4"/>
        <v>0</v>
      </c>
      <c r="AC31" s="72">
        <f t="shared" si="4"/>
        <v>0</v>
      </c>
      <c r="AD31" s="72">
        <f t="shared" si="4"/>
        <v>0</v>
      </c>
      <c r="AE31" s="72">
        <f t="shared" si="4"/>
        <v>0</v>
      </c>
      <c r="AF31" s="72">
        <f t="shared" si="4"/>
        <v>0</v>
      </c>
      <c r="AG31" s="72">
        <f t="shared" si="4"/>
        <v>0</v>
      </c>
      <c r="AH31" s="72">
        <f t="shared" si="4"/>
        <v>0</v>
      </c>
      <c r="AI31" s="72">
        <f t="shared" si="4"/>
        <v>0</v>
      </c>
      <c r="AJ31" s="72">
        <f t="shared" si="4"/>
        <v>0</v>
      </c>
      <c r="AK31" s="70">
        <f t="shared" si="0"/>
        <v>0</v>
      </c>
      <c r="AL31" s="71">
        <f>IF($AK$3="４週",AK31/4,AK31/(DAY(EOMONTH($F$9,0))/7))</f>
        <v>0</v>
      </c>
      <c r="AM31" s="393"/>
      <c r="AN31" s="394"/>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395"/>
      <c r="AN32" s="396"/>
    </row>
    <row r="33" spans="1:43" ht="18" customHeight="1" x14ac:dyDescent="0.55000000000000004">
      <c r="A33" s="291" t="s">
        <v>373</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154">
        <f>SUM(F33:AJ33)</f>
        <v>0</v>
      </c>
      <c r="AL33" s="73"/>
      <c r="AM33" s="155"/>
      <c r="AN33" s="155"/>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55000000000000004">
      <c r="A35" s="68" t="s">
        <v>209</v>
      </c>
      <c r="B35" s="67"/>
      <c r="C35" s="67"/>
      <c r="D35" s="67"/>
      <c r="E35" s="67"/>
      <c r="F35" s="67"/>
      <c r="G35" s="60"/>
      <c r="H35" s="60"/>
      <c r="I35" s="60"/>
      <c r="J35" s="60"/>
      <c r="K35" s="60"/>
      <c r="L35" s="60"/>
      <c r="M35" s="60"/>
      <c r="N35" s="60"/>
      <c r="O35" s="60"/>
      <c r="AM35" s="67"/>
      <c r="AN35" s="62"/>
    </row>
    <row r="36" spans="1:43" ht="25" customHeight="1" x14ac:dyDescent="0.55000000000000004">
      <c r="A36" s="281"/>
      <c r="B36" s="281"/>
      <c r="C36" s="281"/>
      <c r="D36" s="98">
        <v>4</v>
      </c>
      <c r="E36" s="98">
        <v>5</v>
      </c>
      <c r="F36" s="352">
        <v>6</v>
      </c>
      <c r="G36" s="352"/>
      <c r="H36" s="352"/>
      <c r="I36" s="352">
        <v>7</v>
      </c>
      <c r="J36" s="352"/>
      <c r="K36" s="352"/>
      <c r="L36" s="352">
        <v>8</v>
      </c>
      <c r="M36" s="352"/>
      <c r="N36" s="352"/>
      <c r="O36" s="352">
        <v>9</v>
      </c>
      <c r="P36" s="352"/>
      <c r="Q36" s="352"/>
      <c r="R36" s="352">
        <v>10</v>
      </c>
      <c r="S36" s="352"/>
      <c r="T36" s="352"/>
      <c r="U36" s="352">
        <v>11</v>
      </c>
      <c r="V36" s="352"/>
      <c r="W36" s="352"/>
      <c r="X36" s="352">
        <v>12</v>
      </c>
      <c r="Y36" s="352"/>
      <c r="Z36" s="352"/>
      <c r="AA36" s="352">
        <v>1</v>
      </c>
      <c r="AB36" s="352"/>
      <c r="AC36" s="352"/>
      <c r="AD36" s="352">
        <v>2</v>
      </c>
      <c r="AE36" s="352"/>
      <c r="AF36" s="352"/>
      <c r="AG36" s="352">
        <v>3</v>
      </c>
      <c r="AH36" s="352"/>
      <c r="AI36" s="352"/>
      <c r="AJ36" s="281" t="s">
        <v>210</v>
      </c>
      <c r="AK36" s="281"/>
      <c r="AL36" s="82" t="s">
        <v>211</v>
      </c>
      <c r="AM36" s="389" t="s">
        <v>264</v>
      </c>
      <c r="AN36" s="390"/>
      <c r="AO36"/>
      <c r="AP36"/>
      <c r="AQ36"/>
    </row>
    <row r="37" spans="1:43" ht="22" customHeight="1" x14ac:dyDescent="0.55000000000000004">
      <c r="A37" s="350" t="s">
        <v>218</v>
      </c>
      <c r="B37" s="350"/>
      <c r="C37" s="350"/>
      <c r="D37" s="123">
        <f>SUM(D38,D39,D40,D41,D43,D45)</f>
        <v>0</v>
      </c>
      <c r="E37" s="123">
        <f>SUM(E38,E39,E40,E41,E43,E45)</f>
        <v>0</v>
      </c>
      <c r="F37" s="382">
        <f>SUM(F38,F39,F40,F41,F43,F45)</f>
        <v>0</v>
      </c>
      <c r="G37" s="383"/>
      <c r="H37" s="384"/>
      <c r="I37" s="382">
        <f>SUM(I38,I39,I40,I41,I43,I45)</f>
        <v>0</v>
      </c>
      <c r="J37" s="383">
        <f t="shared" ref="J37:AI37" si="5">SUM(J38,J39,J40,J41,J43,J45)</f>
        <v>0</v>
      </c>
      <c r="K37" s="384">
        <f t="shared" si="5"/>
        <v>0</v>
      </c>
      <c r="L37" s="382">
        <f>SUM(L38,L39,L40,L41,L43,L45)</f>
        <v>0</v>
      </c>
      <c r="M37" s="383"/>
      <c r="N37" s="384"/>
      <c r="O37" s="382">
        <f>SUM(O38,O39,O40,O41,O43,O45)</f>
        <v>0</v>
      </c>
      <c r="P37" s="383"/>
      <c r="Q37" s="384"/>
      <c r="R37" s="382">
        <f>SUM(R38,R39,R40,R41,R43,R45)</f>
        <v>0</v>
      </c>
      <c r="S37" s="383"/>
      <c r="T37" s="384"/>
      <c r="U37" s="382">
        <f>SUM(U38,U39,U40,U41,U43,U45)</f>
        <v>0</v>
      </c>
      <c r="V37" s="383">
        <f t="shared" si="5"/>
        <v>0</v>
      </c>
      <c r="W37" s="384">
        <f t="shared" si="5"/>
        <v>0</v>
      </c>
      <c r="X37" s="382">
        <f>SUM(X38,X39,X40,X41,X43,X45)</f>
        <v>0</v>
      </c>
      <c r="Y37" s="383">
        <f t="shared" si="5"/>
        <v>0</v>
      </c>
      <c r="Z37" s="384">
        <f t="shared" si="5"/>
        <v>0</v>
      </c>
      <c r="AA37" s="382">
        <f>SUM(AA38,AA39,AA40,AA41,AA43,AA45)</f>
        <v>0</v>
      </c>
      <c r="AB37" s="383">
        <f t="shared" si="5"/>
        <v>0</v>
      </c>
      <c r="AC37" s="384">
        <f t="shared" si="5"/>
        <v>0</v>
      </c>
      <c r="AD37" s="382">
        <f>SUM(AD38,AD39,AD40,AD41,AD43,AD45)</f>
        <v>0</v>
      </c>
      <c r="AE37" s="383">
        <f t="shared" si="5"/>
        <v>0</v>
      </c>
      <c r="AF37" s="384">
        <f t="shared" si="5"/>
        <v>0</v>
      </c>
      <c r="AG37" s="382">
        <f>SUM(AG38,AG39,AG40,AG41,AG43,AG45)</f>
        <v>0</v>
      </c>
      <c r="AH37" s="383">
        <f t="shared" si="5"/>
        <v>0</v>
      </c>
      <c r="AI37" s="384">
        <f t="shared" si="5"/>
        <v>0</v>
      </c>
      <c r="AJ37" s="294">
        <f>SUM(D37:AI37)</f>
        <v>0</v>
      </c>
      <c r="AK37" s="294"/>
      <c r="AL37" s="108" t="e">
        <f>ROUNDUP(AJ37/AJ47,1)</f>
        <v>#DIV/0!</v>
      </c>
      <c r="AM37" s="387"/>
      <c r="AN37" s="388"/>
      <c r="AO37"/>
      <c r="AP37"/>
      <c r="AQ37"/>
    </row>
    <row r="38" spans="1:43" ht="22" customHeight="1" x14ac:dyDescent="0.55000000000000004">
      <c r="A38" s="301" t="s">
        <v>265</v>
      </c>
      <c r="B38" s="302"/>
      <c r="C38" s="303"/>
      <c r="D38" s="69"/>
      <c r="E38" s="69"/>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294">
        <f>SUM(D38:AI38)</f>
        <v>0</v>
      </c>
      <c r="AK38" s="294"/>
      <c r="AL38" s="108" t="e">
        <f t="shared" ref="AL38:AL46" si="6">ROUNDUP(AJ38/$AJ$47,1)</f>
        <v>#DIV/0!</v>
      </c>
      <c r="AM38" s="387"/>
      <c r="AN38" s="388"/>
      <c r="AO38"/>
      <c r="AP38"/>
      <c r="AQ38"/>
    </row>
    <row r="39" spans="1:43" ht="22" customHeight="1" x14ac:dyDescent="0.55000000000000004">
      <c r="A39" s="301" t="s">
        <v>219</v>
      </c>
      <c r="B39" s="302"/>
      <c r="C39" s="303"/>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108" t="e">
        <f t="shared" si="6"/>
        <v>#DIV/0!</v>
      </c>
      <c r="AM39" s="387"/>
      <c r="AN39" s="388"/>
      <c r="AO39"/>
      <c r="AP39"/>
      <c r="AQ39"/>
    </row>
    <row r="40" spans="1:43" ht="22" customHeight="1" x14ac:dyDescent="0.55000000000000004">
      <c r="A40" s="301" t="s">
        <v>220</v>
      </c>
      <c r="B40" s="302"/>
      <c r="C40" s="303"/>
      <c r="D40" s="69"/>
      <c r="E40" s="69"/>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294">
        <f>SUM(D40:AI40)</f>
        <v>0</v>
      </c>
      <c r="AK40" s="294"/>
      <c r="AL40" s="108" t="e">
        <f t="shared" si="6"/>
        <v>#DIV/0!</v>
      </c>
      <c r="AM40" s="387"/>
      <c r="AN40" s="388"/>
      <c r="AO40"/>
      <c r="AP40"/>
      <c r="AQ40"/>
    </row>
    <row r="41" spans="1:43" ht="22" customHeight="1" x14ac:dyDescent="0.55000000000000004">
      <c r="A41" s="376" t="s">
        <v>221</v>
      </c>
      <c r="B41" s="302"/>
      <c r="C41" s="303"/>
      <c r="D41" s="69"/>
      <c r="E41" s="69"/>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294">
        <f t="shared" ref="AJ41:AJ45" si="7">SUM(D41:AI41)</f>
        <v>0</v>
      </c>
      <c r="AK41" s="294"/>
      <c r="AL41" s="108" t="e">
        <f t="shared" si="6"/>
        <v>#DIV/0!</v>
      </c>
      <c r="AM41" s="387"/>
      <c r="AN41" s="388"/>
      <c r="AO41"/>
      <c r="AP41"/>
      <c r="AQ41"/>
    </row>
    <row r="42" spans="1:43" s="118" customFormat="1" ht="22" customHeight="1" x14ac:dyDescent="0.55000000000000004">
      <c r="A42" s="124"/>
      <c r="B42" s="377" t="s">
        <v>266</v>
      </c>
      <c r="C42" s="378"/>
      <c r="D42" s="69"/>
      <c r="E42" s="69"/>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294">
        <f>SUM(D42:AI42)</f>
        <v>0</v>
      </c>
      <c r="AK42" s="294"/>
      <c r="AL42" s="108" t="e">
        <f t="shared" si="6"/>
        <v>#DIV/0!</v>
      </c>
      <c r="AM42" s="385" t="e">
        <f>ROUNDUP($AJ$42/$AJ$47,1)</f>
        <v>#DIV/0!</v>
      </c>
      <c r="AN42" s="386"/>
      <c r="AO42" s="117"/>
      <c r="AP42" s="117"/>
      <c r="AQ42" s="117"/>
    </row>
    <row r="43" spans="1:43" ht="22" customHeight="1" x14ac:dyDescent="0.55000000000000004">
      <c r="A43" s="376" t="s">
        <v>222</v>
      </c>
      <c r="B43" s="302"/>
      <c r="C43" s="303"/>
      <c r="D43" s="69"/>
      <c r="E43" s="69"/>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294">
        <f t="shared" si="7"/>
        <v>0</v>
      </c>
      <c r="AK43" s="294"/>
      <c r="AL43" s="108" t="e">
        <f t="shared" si="6"/>
        <v>#DIV/0!</v>
      </c>
      <c r="AM43" s="387"/>
      <c r="AN43" s="388"/>
      <c r="AO43"/>
      <c r="AP43"/>
      <c r="AQ43"/>
    </row>
    <row r="44" spans="1:43" s="118" customFormat="1" ht="22" customHeight="1" x14ac:dyDescent="0.55000000000000004">
      <c r="A44" s="125"/>
      <c r="B44" s="377" t="s">
        <v>267</v>
      </c>
      <c r="C44" s="378"/>
      <c r="D44" s="69"/>
      <c r="E44" s="69"/>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294">
        <f>SUM(D44:AI44)</f>
        <v>0</v>
      </c>
      <c r="AK44" s="294"/>
      <c r="AL44" s="108" t="e">
        <f t="shared" si="6"/>
        <v>#DIV/0!</v>
      </c>
      <c r="AM44" s="385" t="e">
        <f>ROUNDUP($AJ$44/$AJ$47,1)</f>
        <v>#DIV/0!</v>
      </c>
      <c r="AN44" s="386"/>
      <c r="AO44" s="117"/>
      <c r="AP44" s="117"/>
      <c r="AQ44" s="117"/>
    </row>
    <row r="45" spans="1:43" ht="22" customHeight="1" x14ac:dyDescent="0.55000000000000004">
      <c r="A45" s="376" t="s">
        <v>223</v>
      </c>
      <c r="B45" s="302"/>
      <c r="C45" s="303"/>
      <c r="D45" s="69"/>
      <c r="E45" s="69"/>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294">
        <f t="shared" si="7"/>
        <v>0</v>
      </c>
      <c r="AK45" s="294"/>
      <c r="AL45" s="108" t="e">
        <f t="shared" si="6"/>
        <v>#DIV/0!</v>
      </c>
      <c r="AM45" s="387"/>
      <c r="AN45" s="388"/>
      <c r="AO45"/>
      <c r="AP45"/>
      <c r="AQ45"/>
    </row>
    <row r="46" spans="1:43" s="118" customFormat="1" ht="22" customHeight="1" x14ac:dyDescent="0.55000000000000004">
      <c r="A46" s="124"/>
      <c r="B46" s="377" t="s">
        <v>266</v>
      </c>
      <c r="C46" s="378"/>
      <c r="D46" s="69"/>
      <c r="E46" s="69"/>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294">
        <f>SUM(D46:AI46)</f>
        <v>0</v>
      </c>
      <c r="AK46" s="294"/>
      <c r="AL46" s="108" t="e">
        <f t="shared" si="6"/>
        <v>#DIV/0!</v>
      </c>
      <c r="AM46" s="385" t="e">
        <f>ROUNDUP($AJ$46/$AJ$47,1)</f>
        <v>#DIV/0!</v>
      </c>
      <c r="AN46" s="386"/>
      <c r="AO46" s="117"/>
      <c r="AP46" s="117"/>
      <c r="AQ46" s="117"/>
    </row>
    <row r="47" spans="1:43" ht="22" customHeight="1" x14ac:dyDescent="0.55000000000000004">
      <c r="A47" s="350" t="s">
        <v>213</v>
      </c>
      <c r="B47" s="350"/>
      <c r="C47" s="350"/>
      <c r="D47" s="69"/>
      <c r="E47" s="69"/>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294">
        <f>+SUM(D47:AI47)</f>
        <v>0</v>
      </c>
      <c r="AK47" s="294"/>
      <c r="AL47" s="107"/>
      <c r="AM47" s="387"/>
      <c r="AN47" s="388"/>
      <c r="AO47"/>
      <c r="AP47"/>
      <c r="AQ47"/>
    </row>
    <row r="48" spans="1:43" ht="5.15" customHeight="1" x14ac:dyDescent="0.55000000000000004">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55000000000000004">
      <c r="A49" s="68" t="s">
        <v>165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55000000000000004">
      <c r="A50" s="281" t="s">
        <v>169</v>
      </c>
      <c r="B50" s="281"/>
      <c r="C50" s="281" t="s">
        <v>206</v>
      </c>
      <c r="D50" s="281"/>
      <c r="E50" s="280" t="s">
        <v>263</v>
      </c>
      <c r="F50" s="280"/>
      <c r="G50" s="280"/>
      <c r="H50" s="280"/>
      <c r="I50" s="327" t="s">
        <v>268</v>
      </c>
      <c r="J50" s="328"/>
      <c r="K50" s="328"/>
      <c r="L50" s="328"/>
      <c r="M50" s="328"/>
      <c r="N50" s="335"/>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55000000000000004">
      <c r="A51" s="280" t="s">
        <v>171</v>
      </c>
      <c r="B51" s="280"/>
      <c r="C51" s="346" t="e">
        <f>ROUNDDOWN(IF(AL37&lt;=30,1,1+ROUNDUP((AL37-30)/30,0)),1)</f>
        <v>#DIV/0!</v>
      </c>
      <c r="D51" s="346"/>
      <c r="E51" s="346" t="e">
        <f>ROUNDDOWN(AL37/6,1)</f>
        <v>#DIV/0!</v>
      </c>
      <c r="F51" s="346"/>
      <c r="G51" s="346"/>
      <c r="H51" s="346"/>
      <c r="I51" s="379" t="e">
        <f>ROUNDDOWN($AL$40/9,1)+ROUNDDOWN(($AL$41-$AM$42)/6,1)+ROUNDDOWN($AM$42/12,1)+ROUNDDOWN(($AL$43-$AM$44)/4,1)+ROUNDDOWN($AM$44/8,1)+ROUNDDOWN(($AL$45-$AM$46)/2.5,1)+ROUNDDOWN($AM$46/5,1)</f>
        <v>#DIV/0!</v>
      </c>
      <c r="J51" s="379"/>
      <c r="K51" s="379"/>
      <c r="L51" s="379"/>
      <c r="M51" s="379"/>
      <c r="N51" s="379"/>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15" customHeight="1" x14ac:dyDescent="0.55000000000000004">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55000000000000004">
      <c r="A53" s="68" t="s">
        <v>188</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5" customHeight="1" x14ac:dyDescent="0.55000000000000004">
      <c r="A54" s="62"/>
      <c r="B54" s="67"/>
      <c r="C54" s="327" t="str">
        <f>IF(VLOOKUP($AK$1,選択肢!$A$1:$J$32,C59,FALSE)=0,"-",VLOOKUP($AK$1,選択肢!$A$1:$J$32,C59,FALSE))</f>
        <v>管理者</v>
      </c>
      <c r="D54" s="328"/>
      <c r="E54" s="334" t="str">
        <f>IF(VLOOKUP($AK$1,選択肢!$A$1:$J$32,E59,FALSE)=0,"-",VLOOKUP($AK$1,選択肢!$A$1:$J$32,E59,FALSE))</f>
        <v>サービス管理責任者</v>
      </c>
      <c r="F54" s="334"/>
      <c r="G54" s="334"/>
      <c r="H54" s="334"/>
      <c r="I54" s="327" t="str">
        <f>IF(VLOOKUP($AK$1,選択肢!$A$1:$J$32,I59,FALSE)=0,"-",VLOOKUP($AK$1,選択肢!$A$1:$J$32,I59,FALSE))</f>
        <v>世話人</v>
      </c>
      <c r="J54" s="328"/>
      <c r="K54" s="328"/>
      <c r="L54" s="328"/>
      <c r="M54" s="328"/>
      <c r="N54" s="335"/>
      <c r="O54" s="327" t="str">
        <f>IF(VLOOKUP($AK$1,選択肢!$A$1:$J$32,O59,FALSE)=0,"-",VLOOKUP($AK$1,選択肢!$A$1:$J$32,O59,FALSE))</f>
        <v>生活支援員</v>
      </c>
      <c r="P54" s="328"/>
      <c r="Q54" s="328"/>
      <c r="R54" s="328"/>
      <c r="S54" s="328"/>
      <c r="T54" s="335"/>
      <c r="U54" s="327" t="str">
        <f>IF(VLOOKUP($AK$1,選択肢!$A$1:$J$32,U59,FALSE)=0,"-",VLOOKUP($AK$1,選択肢!$A$1:$J$32,U59,FALSE))</f>
        <v>-</v>
      </c>
      <c r="V54" s="328"/>
      <c r="W54" s="328"/>
      <c r="X54" s="328"/>
      <c r="Y54" s="328"/>
      <c r="Z54" s="335"/>
      <c r="AA54" s="327" t="str">
        <f>IF(VLOOKUP($AK$1,選択肢!$A$1:$J$32,AA59,FALSE)=0,"-",VLOOKUP($AK$1,選択肢!$A$1:$J$32,AA59,FALSE))</f>
        <v>-</v>
      </c>
      <c r="AB54" s="328"/>
      <c r="AC54" s="328"/>
      <c r="AD54" s="328"/>
      <c r="AE54" s="328"/>
      <c r="AF54" s="335"/>
      <c r="AG54" s="334" t="str">
        <f>IF(VLOOKUP($AK$1,選択肢!$A$1:$J$32,AG59,FALSE)=0,"-",VLOOKUP($AK$1,選択肢!$A$1:$J$32,AG59,FALSE))</f>
        <v>-</v>
      </c>
      <c r="AH54" s="334"/>
      <c r="AI54" s="334"/>
      <c r="AJ54" s="334"/>
      <c r="AK54" s="334"/>
      <c r="AL54" s="334" t="str">
        <f>IF(VLOOKUP($AK$1,選択肢!$A$1:$J$32,AL59,FALSE)=0,"-",VLOOKUP($AK$1,選択肢!$A$1:$J$32,AL59,FALSE))</f>
        <v>-</v>
      </c>
      <c r="AM54" s="334"/>
      <c r="AN54" s="62"/>
    </row>
    <row r="55" spans="1:40" ht="18" customHeight="1" x14ac:dyDescent="0.55000000000000004">
      <c r="A55" s="62"/>
      <c r="B55" s="67"/>
      <c r="C55" s="102" t="s">
        <v>189</v>
      </c>
      <c r="D55" s="102" t="s">
        <v>190</v>
      </c>
      <c r="E55" s="101" t="s">
        <v>189</v>
      </c>
      <c r="F55" s="333" t="s">
        <v>190</v>
      </c>
      <c r="G55" s="333"/>
      <c r="H55" s="333"/>
      <c r="I55" s="330" t="s">
        <v>189</v>
      </c>
      <c r="J55" s="331"/>
      <c r="K55" s="332"/>
      <c r="L55" s="330" t="s">
        <v>190</v>
      </c>
      <c r="M55" s="331"/>
      <c r="N55" s="332"/>
      <c r="O55" s="330" t="s">
        <v>189</v>
      </c>
      <c r="P55" s="331"/>
      <c r="Q55" s="332"/>
      <c r="R55" s="330" t="s">
        <v>190</v>
      </c>
      <c r="S55" s="331"/>
      <c r="T55" s="332"/>
      <c r="U55" s="330" t="s">
        <v>189</v>
      </c>
      <c r="V55" s="331"/>
      <c r="W55" s="332"/>
      <c r="X55" s="330" t="s">
        <v>190</v>
      </c>
      <c r="Y55" s="331"/>
      <c r="Z55" s="332"/>
      <c r="AA55" s="330" t="s">
        <v>189</v>
      </c>
      <c r="AB55" s="331"/>
      <c r="AC55" s="332"/>
      <c r="AD55" s="330" t="s">
        <v>190</v>
      </c>
      <c r="AE55" s="331"/>
      <c r="AF55" s="332"/>
      <c r="AG55" s="330" t="s">
        <v>189</v>
      </c>
      <c r="AH55" s="331"/>
      <c r="AI55" s="332"/>
      <c r="AJ55" s="330" t="s">
        <v>190</v>
      </c>
      <c r="AK55" s="332"/>
      <c r="AL55" s="101" t="s">
        <v>27</v>
      </c>
      <c r="AM55" s="101" t="s">
        <v>215</v>
      </c>
      <c r="AN55" s="62"/>
    </row>
    <row r="56" spans="1:40" ht="18" customHeight="1" x14ac:dyDescent="0.55000000000000004">
      <c r="A56" s="62"/>
      <c r="B56" s="75" t="s">
        <v>191</v>
      </c>
      <c r="C56" s="101">
        <f>COUNTIFS($B$11:$B$30,C$54,$C$11:$C$30,"A",$E$11:$E$30,"*")</f>
        <v>1</v>
      </c>
      <c r="D56" s="101">
        <f>COUNTIFS($B$11:$B$30,C$54,$C$11:$C$30,"B",$E$11:$E$30,"*")</f>
        <v>0</v>
      </c>
      <c r="E56" s="101">
        <f>COUNTIFS($B$11:$B$30,E$54,$C$11:$C$30,"A",$E$11:$E$30,"*")</f>
        <v>0</v>
      </c>
      <c r="F56" s="330">
        <f>COUNTIFS($B$11:$B$30,E$54,$C$11:$C$30,"B",$E$11:$E$30,"*")</f>
        <v>1</v>
      </c>
      <c r="G56" s="331"/>
      <c r="H56" s="332"/>
      <c r="I56" s="330">
        <f>COUNTIFS($B$11:$B$30,I$54,$C$11:$C$30,"A",$E$11:$E$30,"*")</f>
        <v>0</v>
      </c>
      <c r="J56" s="331"/>
      <c r="K56" s="332"/>
      <c r="L56" s="330">
        <f>COUNTIFS($B$11:$B$30,I$54,$C$11:$C$30,"B",$E$11:$E$30,"*")</f>
        <v>0</v>
      </c>
      <c r="M56" s="331"/>
      <c r="N56" s="332"/>
      <c r="O56" s="330">
        <f>COUNTIFS($B$11:$B$30,O$54,$C$11:$C$30,"A",$E$11:$E$30,"*")</f>
        <v>1</v>
      </c>
      <c r="P56" s="331"/>
      <c r="Q56" s="332"/>
      <c r="R56" s="330">
        <f>COUNTIFS($B$11:$B$30,O$54,$C$11:$C$30,"B",$E$11:$E$30,"*")</f>
        <v>0</v>
      </c>
      <c r="S56" s="331"/>
      <c r="T56" s="332"/>
      <c r="U56" s="330">
        <f>COUNTIFS($B$11:$B$30,U$54,$C$11:$C$30,"A",$E$11:$E$30,"*")</f>
        <v>0</v>
      </c>
      <c r="V56" s="331"/>
      <c r="W56" s="332"/>
      <c r="X56" s="330">
        <f>COUNTIFS($B$11:$B$30,U$54,$C$11:$C$30,"B",$E$11:$E$30,"*")</f>
        <v>0</v>
      </c>
      <c r="Y56" s="331"/>
      <c r="Z56" s="332"/>
      <c r="AA56" s="330">
        <f>COUNTIFS($B$11:$B$30,AA$54,$C$11:$C$30,"A",$E$11:$E$30,"*")</f>
        <v>0</v>
      </c>
      <c r="AB56" s="331"/>
      <c r="AC56" s="332"/>
      <c r="AD56" s="330">
        <f>COUNTIFS($B$11:$B$30,AA$54,$C$11:$C$30,"B",$E$11:$E$30,"*")</f>
        <v>0</v>
      </c>
      <c r="AE56" s="331"/>
      <c r="AF56" s="332"/>
      <c r="AG56" s="330">
        <f>COUNTIFS($B$11:$B$30,AG$54,$C$11:$C$30,"A",$E$11:$E$30,"*")</f>
        <v>0</v>
      </c>
      <c r="AH56" s="331"/>
      <c r="AI56" s="332"/>
      <c r="AJ56" s="330">
        <f>COUNTIFS($B$11:$B$30,AG$54,$C$11:$C$30,"B",$E$11:$E$30,"*")</f>
        <v>0</v>
      </c>
      <c r="AK56" s="332"/>
      <c r="AL56" s="101">
        <f>COUNTIFS($B$11:$B$30,AL$54,$C$11:$C$30,"A",$E$11:$E$30,"*")</f>
        <v>0</v>
      </c>
      <c r="AM56" s="101">
        <f>COUNTIFS($B$11:$B$30,AL$54,$C$11:$C$30,"B",$E$11:$E$30,"*")</f>
        <v>0</v>
      </c>
      <c r="AN56" s="62"/>
    </row>
    <row r="57" spans="1:40" ht="18" customHeight="1" x14ac:dyDescent="0.55000000000000004">
      <c r="A57" s="62"/>
      <c r="B57" s="82" t="s">
        <v>192</v>
      </c>
      <c r="C57" s="113"/>
      <c r="D57" s="113"/>
      <c r="E57" s="101">
        <f>COUNTIFS($B$11:$B$30,E$54,$C$11:$C$30,"C",$E$11:$E$30,"*")</f>
        <v>0</v>
      </c>
      <c r="F57" s="330">
        <f>COUNTIFS($B$11:$B$30,E$54,$C$11:$C$30,"D",$E$11:$E$30,"*")</f>
        <v>0</v>
      </c>
      <c r="G57" s="331"/>
      <c r="H57" s="332"/>
      <c r="I57" s="330">
        <f>COUNTIFS($B$11:$B$30,I$54,$C$11:$C$30,"C",$E$11:$E$30,"*")</f>
        <v>1</v>
      </c>
      <c r="J57" s="331"/>
      <c r="K57" s="332"/>
      <c r="L57" s="330">
        <f>COUNTIFS($B$11:$B$30,I$54,$C$11:$C$30,"D",$E$11:$E$30,"*")</f>
        <v>0</v>
      </c>
      <c r="M57" s="331"/>
      <c r="N57" s="332"/>
      <c r="O57" s="330">
        <f>COUNTIFS($B$11:$B$30,O$54,$C$11:$C$30,"C",$E$11:$E$30,"*")</f>
        <v>0</v>
      </c>
      <c r="P57" s="331"/>
      <c r="Q57" s="332"/>
      <c r="R57" s="330">
        <f>COUNTIFS($B$11:$B$30,O$54,$C$11:$C$30,"D",$E$11:$E$30,"*")</f>
        <v>0</v>
      </c>
      <c r="S57" s="331"/>
      <c r="T57" s="332"/>
      <c r="U57" s="330">
        <f>COUNTIFS($B$11:$B$30,U$54,$C$11:$C$30,"C",$E$11:$E$30,"*")</f>
        <v>0</v>
      </c>
      <c r="V57" s="331"/>
      <c r="W57" s="332"/>
      <c r="X57" s="330">
        <f>COUNTIFS($B$11:$B$30,U$54,$C$11:$C$30,"D",$E$11:$E$30,"*")</f>
        <v>0</v>
      </c>
      <c r="Y57" s="331"/>
      <c r="Z57" s="332"/>
      <c r="AA57" s="330">
        <f>COUNTIFS($B$11:$B$30,AA$54,$C$11:$C$30,"C",$E$11:$E$30,"*")</f>
        <v>0</v>
      </c>
      <c r="AB57" s="331"/>
      <c r="AC57" s="332"/>
      <c r="AD57" s="330">
        <f>COUNTIFS($B$11:$B$30,AA$54,$C$11:$C$30,"D",$E$11:$E$30,"*")</f>
        <v>0</v>
      </c>
      <c r="AE57" s="331"/>
      <c r="AF57" s="332"/>
      <c r="AG57" s="330">
        <f>COUNTIFS($B$11:$B$30,AG$54,$C$11:$C$30,"C",$E$11:$E$30,"*")</f>
        <v>0</v>
      </c>
      <c r="AH57" s="331"/>
      <c r="AI57" s="332"/>
      <c r="AJ57" s="330">
        <f>COUNTIFS($B$11:$B$30,AG$54,$C$11:$C$30,"D",$E$11:$E$30,"*")</f>
        <v>0</v>
      </c>
      <c r="AK57" s="332"/>
      <c r="AL57" s="101">
        <f>COUNTIFS($B$11:$B$30,AL$54,$C$11:$C$30,"C",$E$11:$E$30,"*")</f>
        <v>0</v>
      </c>
      <c r="AM57" s="101">
        <f>COUNTIFS($B$11:$B$30,AL$54,$C$11:$C$30,"D",$E$11:$E$30,"*")</f>
        <v>0</v>
      </c>
      <c r="AN57" s="62"/>
    </row>
    <row r="58" spans="1:40" ht="25" customHeight="1" x14ac:dyDescent="0.55000000000000004">
      <c r="A58" s="62"/>
      <c r="B58" s="82" t="s">
        <v>193</v>
      </c>
      <c r="C58" s="380"/>
      <c r="D58" s="381"/>
      <c r="E58" s="327" t="e">
        <f>IF($AK$3="４週",SUMIFS($AK$11:$AK$30,$B$11:$B$30,E54)/4/$AH$5,IF($AK$3="歴月",SUMIFS($AK$11:$AK$30,$B$11:$B$30,E54)/$AL$5,"記載する期間を選択してください"))</f>
        <v>#DIV/0!</v>
      </c>
      <c r="F58" s="328"/>
      <c r="G58" s="328"/>
      <c r="H58" s="335"/>
      <c r="I58" s="327" t="e">
        <f>IF($AK$3="４週",SUMIFS($AK$11:$AK$30,$B$11:$B$30,I54)/4/$AH$5,IF($AK$3="歴月",SUMIFS($AK$11:$AK$30,$B$11:$B$30,I54)/$AL$5,"記載する期間を選択してください"))</f>
        <v>#DIV/0!</v>
      </c>
      <c r="J58" s="328"/>
      <c r="K58" s="328"/>
      <c r="L58" s="328"/>
      <c r="M58" s="328"/>
      <c r="N58" s="335"/>
      <c r="O58" s="327" t="e">
        <f>IF($AK$3="４週",SUMIFS($AK$11:$AK$30,$B$11:$B$30,O54)/4/$AH$5,IF($AK$3="歴月",SUMIFS($AK$11:$AK$30,$B$11:$B$30,O54)/$AL$5,"記載する期間を選択してください"))</f>
        <v>#DIV/0!</v>
      </c>
      <c r="P58" s="328"/>
      <c r="Q58" s="328"/>
      <c r="R58" s="328"/>
      <c r="S58" s="328"/>
      <c r="T58" s="335"/>
      <c r="U58" s="327" t="e">
        <f>IF($AK$3="４週",SUMIFS($AK$11:$AK$30,$B$11:$B$30,U54)/4/$AH$5,IF($AK$3="歴月",SUMIFS($AK$11:$AK$30,$B$11:$B$30,U54)/$AL$5,"記載する期間を選択してください"))</f>
        <v>#DIV/0!</v>
      </c>
      <c r="V58" s="328"/>
      <c r="W58" s="328"/>
      <c r="X58" s="328"/>
      <c r="Y58" s="328"/>
      <c r="Z58" s="335"/>
      <c r="AA58" s="327" t="e">
        <f>IF($AK$3="４週",SUMIFS($AK$11:$AK$30,$B$11:$B$30,AA54)/4/$AH$5,IF($AK$3="歴月",SUMIFS($AK$11:$AK$30,$B$11:$B$30,AA54)/$AL$5,"記載する期間を選択してください"))</f>
        <v>#DIV/0!</v>
      </c>
      <c r="AB58" s="328"/>
      <c r="AC58" s="328"/>
      <c r="AD58" s="328"/>
      <c r="AE58" s="328"/>
      <c r="AF58" s="335"/>
      <c r="AG58" s="327" t="e">
        <f>IF($AK$3="４週",SUMIFS($AK$11:$AK$30,$B$11:$B$30,AG54)/4/$AH$5,IF($AK$3="歴月",SUMIFS($AK$11:$AK$30,$B$11:$B$30,AG54)/$AL$5,"記載する期間を選択してください"))</f>
        <v>#DIV/0!</v>
      </c>
      <c r="AH58" s="328"/>
      <c r="AI58" s="328"/>
      <c r="AJ58" s="328"/>
      <c r="AK58" s="335"/>
      <c r="AL58" s="327" t="e">
        <f>IF($AK$3="４週",SUMIFS($AK$11:$AK$30,$B$11:$B$30,AL54)/4/$AH$5,IF($AK$3="歴月",SUMIFS($AK$11:$AK$30,$B$11:$B$30,AL54)/$AL$5,"記載する期間を選択してください"))</f>
        <v>#DIV/0!</v>
      </c>
      <c r="AM58" s="335"/>
      <c r="AN58" s="62"/>
    </row>
    <row r="59" spans="1:40" ht="5.15" customHeight="1" x14ac:dyDescent="0.55000000000000004">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55000000000000004">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55000000000000004">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55000000000000004">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55000000000000004">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55000000000000004">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55000000000000004">
      <c r="A65" s="60" t="s">
        <v>123</v>
      </c>
      <c r="B65" s="94"/>
      <c r="C65" s="60"/>
      <c r="D65" s="60"/>
      <c r="E65" s="60"/>
      <c r="F65" s="60"/>
      <c r="G65" s="60"/>
    </row>
    <row r="66" spans="1:7" ht="15" customHeight="1" x14ac:dyDescent="0.55000000000000004">
      <c r="A66" s="60" t="s">
        <v>124</v>
      </c>
      <c r="B66" s="94"/>
      <c r="C66" s="60"/>
      <c r="D66" s="60"/>
      <c r="E66" s="60"/>
      <c r="F66" s="60"/>
      <c r="G66" s="60"/>
    </row>
    <row r="67" spans="1:7" ht="15" customHeight="1" x14ac:dyDescent="0.55000000000000004">
      <c r="A67" s="60"/>
      <c r="B67" s="75" t="s">
        <v>125</v>
      </c>
      <c r="C67" s="281" t="s">
        <v>126</v>
      </c>
      <c r="D67" s="281"/>
      <c r="E67" s="281"/>
      <c r="F67" s="60"/>
      <c r="G67" s="60"/>
    </row>
    <row r="68" spans="1:7" ht="15" customHeight="1" x14ac:dyDescent="0.55000000000000004">
      <c r="A68" s="60"/>
      <c r="B68" s="97" t="s">
        <v>127</v>
      </c>
      <c r="C68" s="294" t="s">
        <v>128</v>
      </c>
      <c r="D68" s="294"/>
      <c r="E68" s="294"/>
      <c r="F68" s="60"/>
      <c r="G68" s="60"/>
    </row>
    <row r="69" spans="1:7" ht="15" customHeight="1" x14ac:dyDescent="0.55000000000000004">
      <c r="A69" s="60"/>
      <c r="B69" s="97" t="s">
        <v>129</v>
      </c>
      <c r="C69" s="294" t="s">
        <v>130</v>
      </c>
      <c r="D69" s="294"/>
      <c r="E69" s="294"/>
      <c r="F69" s="60"/>
      <c r="G69" s="60"/>
    </row>
    <row r="70" spans="1:7" ht="15" customHeight="1" x14ac:dyDescent="0.55000000000000004">
      <c r="A70" s="60"/>
      <c r="B70" s="97" t="s">
        <v>131</v>
      </c>
      <c r="C70" s="294" t="s">
        <v>132</v>
      </c>
      <c r="D70" s="294"/>
      <c r="E70" s="294"/>
      <c r="F70" s="60"/>
      <c r="G70" s="60"/>
    </row>
    <row r="71" spans="1:7" ht="15" customHeight="1" x14ac:dyDescent="0.55000000000000004">
      <c r="A71" s="60"/>
      <c r="B71" s="97" t="s">
        <v>133</v>
      </c>
      <c r="C71" s="294" t="s">
        <v>134</v>
      </c>
      <c r="D71" s="294"/>
      <c r="E71" s="294"/>
      <c r="F71" s="60"/>
      <c r="G71" s="60"/>
    </row>
    <row r="72" spans="1:7" ht="15" customHeight="1" x14ac:dyDescent="0.55000000000000004">
      <c r="A72" s="60"/>
      <c r="B72" s="60" t="s">
        <v>135</v>
      </c>
      <c r="C72" s="60"/>
      <c r="D72" s="60"/>
      <c r="E72" s="60"/>
      <c r="F72" s="60"/>
      <c r="G72" s="60"/>
    </row>
    <row r="73" spans="1:7" ht="15" customHeight="1" x14ac:dyDescent="0.55000000000000004">
      <c r="A73" s="60"/>
      <c r="B73" s="60" t="s">
        <v>136</v>
      </c>
      <c r="C73" s="60"/>
      <c r="D73" s="60"/>
      <c r="E73" s="60"/>
      <c r="F73" s="60"/>
      <c r="G73" s="60"/>
    </row>
    <row r="74" spans="1:7" ht="15" customHeight="1" x14ac:dyDescent="0.55000000000000004">
      <c r="A74" s="60"/>
      <c r="B74" s="60" t="s">
        <v>137</v>
      </c>
      <c r="C74" s="60"/>
      <c r="D74" s="60"/>
      <c r="E74" s="60"/>
      <c r="F74" s="60"/>
      <c r="G74" s="60"/>
    </row>
    <row r="75" spans="1:7" ht="15" customHeight="1" x14ac:dyDescent="0.55000000000000004">
      <c r="A75" s="60" t="s">
        <v>138</v>
      </c>
      <c r="B75" s="94"/>
      <c r="C75" s="60"/>
      <c r="D75" s="60"/>
      <c r="E75" s="60"/>
      <c r="F75" s="60"/>
      <c r="G75" s="60"/>
    </row>
    <row r="76" spans="1:7" ht="15" customHeight="1" x14ac:dyDescent="0.55000000000000004">
      <c r="A76" s="60" t="s">
        <v>239</v>
      </c>
      <c r="B76" s="94"/>
      <c r="C76" s="60"/>
      <c r="D76" s="60"/>
      <c r="E76" s="60"/>
      <c r="F76" s="60"/>
      <c r="G76" s="60"/>
    </row>
    <row r="77" spans="1:7" ht="15" customHeight="1" x14ac:dyDescent="0.55000000000000004">
      <c r="A77" s="60" t="s">
        <v>140</v>
      </c>
      <c r="B77" s="94"/>
      <c r="C77" s="60"/>
      <c r="D77" s="60"/>
      <c r="E77" s="60"/>
      <c r="F77" s="60"/>
      <c r="G77" s="60"/>
    </row>
    <row r="78" spans="1:7" ht="15" customHeight="1" x14ac:dyDescent="0.55000000000000004">
      <c r="A78" s="60" t="s">
        <v>141</v>
      </c>
      <c r="B78" s="94"/>
      <c r="C78" s="60"/>
      <c r="D78" s="60"/>
      <c r="E78" s="60"/>
      <c r="F78" s="60"/>
      <c r="G78" s="60"/>
    </row>
    <row r="79" spans="1:7" ht="15" customHeight="1" x14ac:dyDescent="0.55000000000000004">
      <c r="A79" s="60" t="s">
        <v>142</v>
      </c>
      <c r="B79" s="94"/>
      <c r="C79" s="60"/>
      <c r="D79" s="60"/>
      <c r="E79" s="60"/>
      <c r="F79" s="60"/>
      <c r="G79" s="60"/>
    </row>
    <row r="80" spans="1:7" ht="15" customHeight="1" x14ac:dyDescent="0.55000000000000004">
      <c r="A80" s="60" t="s">
        <v>143</v>
      </c>
      <c r="B80" s="94"/>
      <c r="C80" s="60"/>
      <c r="D80" s="60"/>
      <c r="E80" s="60"/>
      <c r="F80" s="60"/>
      <c r="G80" s="60"/>
    </row>
    <row r="81" spans="1:7" ht="15" customHeight="1" x14ac:dyDescent="0.55000000000000004">
      <c r="A81" s="60"/>
      <c r="B81" s="60" t="s">
        <v>144</v>
      </c>
      <c r="C81" s="60"/>
      <c r="D81" s="60"/>
      <c r="E81" s="60"/>
      <c r="F81" s="60"/>
      <c r="G81" s="60"/>
    </row>
    <row r="82" spans="1:7" ht="15" customHeight="1" x14ac:dyDescent="0.55000000000000004">
      <c r="A82" s="60"/>
      <c r="B82" s="60" t="s">
        <v>145</v>
      </c>
      <c r="C82" s="60"/>
      <c r="D82" s="60"/>
      <c r="E82" s="60"/>
      <c r="F82" s="60"/>
      <c r="G82" s="60"/>
    </row>
    <row r="83" spans="1:7" ht="15" customHeight="1" x14ac:dyDescent="0.55000000000000004">
      <c r="A83" s="60" t="s">
        <v>146</v>
      </c>
      <c r="B83" s="94"/>
      <c r="C83" s="60"/>
      <c r="D83" s="60"/>
      <c r="E83" s="60"/>
      <c r="F83" s="60"/>
      <c r="G83" s="60"/>
    </row>
    <row r="84" spans="1:7" ht="15" customHeight="1" x14ac:dyDescent="0.55000000000000004">
      <c r="A84" s="60" t="s">
        <v>147</v>
      </c>
      <c r="B84" s="94"/>
      <c r="C84" s="60"/>
      <c r="D84" s="60"/>
      <c r="E84" s="60"/>
      <c r="F84" s="60"/>
      <c r="G84" s="60"/>
    </row>
    <row r="85" spans="1:7" ht="15" customHeight="1" x14ac:dyDescent="0.55000000000000004">
      <c r="A85" s="60" t="s">
        <v>148</v>
      </c>
      <c r="B85" s="94"/>
      <c r="C85" s="60"/>
      <c r="D85" s="60"/>
      <c r="E85" s="60"/>
      <c r="F85" s="60"/>
      <c r="G85" s="60"/>
    </row>
    <row r="86" spans="1:7" ht="15" customHeight="1" x14ac:dyDescent="0.55000000000000004">
      <c r="A86" s="60" t="s">
        <v>149</v>
      </c>
      <c r="B86" s="94"/>
      <c r="C86" s="60"/>
      <c r="D86" s="60"/>
      <c r="E86" s="60"/>
      <c r="F86" s="60"/>
      <c r="G86" s="60"/>
    </row>
    <row r="87" spans="1:7" ht="15" customHeight="1" x14ac:dyDescent="0.55000000000000004">
      <c r="A87" s="60" t="s">
        <v>150</v>
      </c>
      <c r="B87" s="94"/>
      <c r="C87" s="60"/>
      <c r="D87" s="60"/>
      <c r="E87" s="60"/>
      <c r="F87" s="60"/>
      <c r="G87" s="60"/>
    </row>
    <row r="88" spans="1:7" ht="15" customHeight="1" x14ac:dyDescent="0.55000000000000004">
      <c r="A88" s="60" t="s">
        <v>151</v>
      </c>
      <c r="B88" s="94"/>
      <c r="C88" s="60"/>
      <c r="D88" s="60"/>
      <c r="E88" s="60"/>
      <c r="F88" s="60"/>
      <c r="G88" s="60"/>
    </row>
    <row r="89" spans="1:7" ht="15" customHeight="1" x14ac:dyDescent="0.55000000000000004">
      <c r="A89" s="60" t="s">
        <v>152</v>
      </c>
      <c r="B89" s="94"/>
      <c r="C89" s="60"/>
      <c r="D89" s="60"/>
      <c r="E89" s="60"/>
      <c r="F89" s="60"/>
      <c r="G89" s="60"/>
    </row>
    <row r="90" spans="1:7" ht="15" customHeight="1" x14ac:dyDescent="0.55000000000000004">
      <c r="A90" s="60" t="s">
        <v>153</v>
      </c>
      <c r="B90" s="94"/>
      <c r="C90" s="60"/>
      <c r="D90" s="60"/>
      <c r="E90" s="60"/>
      <c r="F90" s="60"/>
      <c r="G90" s="60"/>
    </row>
  </sheetData>
  <mergeCells count="266">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41:AN41"/>
    <mergeCell ref="AM42:AN42"/>
    <mergeCell ref="AM43:AN43"/>
    <mergeCell ref="AM44:AN44"/>
    <mergeCell ref="AM30:AN30"/>
    <mergeCell ref="U38:W38"/>
    <mergeCell ref="U37:W37"/>
    <mergeCell ref="AM31:AN32"/>
    <mergeCell ref="AM45:AN45"/>
    <mergeCell ref="AJ41:AK41"/>
    <mergeCell ref="AJ40:AK40"/>
    <mergeCell ref="AD40:AF40"/>
    <mergeCell ref="AG40:AI40"/>
    <mergeCell ref="AJ42:AK42"/>
    <mergeCell ref="AJ38:AK38"/>
    <mergeCell ref="AG38:AI38"/>
    <mergeCell ref="AJ45:AK45"/>
    <mergeCell ref="U42:W42"/>
    <mergeCell ref="X42:Z42"/>
    <mergeCell ref="AA42:AC42"/>
    <mergeCell ref="AD42:AF42"/>
    <mergeCell ref="AG42:AI42"/>
    <mergeCell ref="AA43:AC43"/>
    <mergeCell ref="AD43:AF43"/>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L40:N40"/>
    <mergeCell ref="O40:Q40"/>
    <mergeCell ref="L39:N39"/>
    <mergeCell ref="O39:Q39"/>
    <mergeCell ref="R39:T39"/>
    <mergeCell ref="R40:T40"/>
    <mergeCell ref="F41:H41"/>
    <mergeCell ref="I41:K41"/>
    <mergeCell ref="AJ36:AK36"/>
    <mergeCell ref="R36:T36"/>
    <mergeCell ref="U36:W36"/>
    <mergeCell ref="X36:Z36"/>
    <mergeCell ref="AA36:AC36"/>
    <mergeCell ref="AD36:AF36"/>
    <mergeCell ref="AG36:AI36"/>
    <mergeCell ref="AD37:AF37"/>
    <mergeCell ref="AG37:AI37"/>
    <mergeCell ref="AJ37:AK37"/>
    <mergeCell ref="X37:Z37"/>
    <mergeCell ref="AA37:AC37"/>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AL54:AM54"/>
    <mergeCell ref="F55:H55"/>
    <mergeCell ref="I55:K55"/>
    <mergeCell ref="L55:N55"/>
    <mergeCell ref="O55:Q55"/>
    <mergeCell ref="R55:T55"/>
    <mergeCell ref="U55:W55"/>
    <mergeCell ref="X55:Z55"/>
    <mergeCell ref="AA55:AC55"/>
    <mergeCell ref="AD55:AF55"/>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33:E33"/>
    <mergeCell ref="A43:C43"/>
    <mergeCell ref="B42:C42"/>
    <mergeCell ref="B44:C44"/>
    <mergeCell ref="U40:W40"/>
    <mergeCell ref="X40:Z40"/>
    <mergeCell ref="AA40:AC40"/>
    <mergeCell ref="AG43:AI43"/>
    <mergeCell ref="AJ43:AK43"/>
    <mergeCell ref="U43:W43"/>
    <mergeCell ref="X43:Z43"/>
    <mergeCell ref="AG44:AI44"/>
    <mergeCell ref="AG41:AI41"/>
    <mergeCell ref="O36:Q36"/>
    <mergeCell ref="F38:H38"/>
    <mergeCell ref="I38:K38"/>
    <mergeCell ref="L38:N38"/>
    <mergeCell ref="O38:Q38"/>
    <mergeCell ref="R38:T38"/>
    <mergeCell ref="L41:N41"/>
    <mergeCell ref="O41:Q41"/>
    <mergeCell ref="R41:T41"/>
    <mergeCell ref="F40:H40"/>
    <mergeCell ref="I40:K40"/>
  </mergeCells>
  <phoneticPr fontId="3"/>
  <dataValidations count="7">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 type="list" allowBlank="1" showInputMessage="1" sqref="B13:B30" xr:uid="{858F21E0-1C8D-42F7-9460-16A1E4EE960E}">
      <formula1>INDIRECT($AK$1)</formula1>
    </dataValidation>
    <dataValidation allowBlank="1" showInputMessage="1" sqref="B11:B12" xr:uid="{10F50073-74F8-46DD-A297-EF9326B2F0E5}"/>
  </dataValidations>
  <printOptions horizontalCentered="1" verticalCentered="1"/>
  <pageMargins left="0.19685039370078741" right="0.19685039370078741" top="0.39370078740157483" bottom="0.19685039370078741" header="0.19685039370078741" footer="0.39370078740157483"/>
  <pageSetup paperSize="9" scale="55" fitToWidth="0" fitToHeight="0" orientation="landscape" r:id="rId1"/>
  <headerFooter alignWithMargins="0">
    <oddHeader>&amp;L&amp;"ＭＳ ゴシック,標準"&amp;10（参考様式）</oddHeader>
  </headerFooter>
  <rowBreaks count="1" manualBreakCount="1">
    <brk id="3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7"/>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20.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5"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269</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03" t="s">
        <v>263</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03" t="s">
        <v>263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8" customHeight="1" x14ac:dyDescent="0.55000000000000004">
      <c r="A33" s="291" t="s">
        <v>373</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154">
        <f>SUM(F33:AJ33)</f>
        <v>0</v>
      </c>
      <c r="AL33" s="73"/>
      <c r="AM33" s="155"/>
      <c r="AN33" s="155"/>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55000000000000004">
      <c r="A35" s="68" t="s">
        <v>209</v>
      </c>
      <c r="B35" s="67"/>
      <c r="C35" s="67"/>
      <c r="D35" s="67"/>
      <c r="E35" s="67"/>
      <c r="F35" s="67"/>
      <c r="G35" s="60"/>
      <c r="H35" s="60"/>
      <c r="I35" s="60"/>
      <c r="J35" s="60"/>
      <c r="K35" s="60"/>
      <c r="L35" s="60"/>
      <c r="M35" s="60"/>
      <c r="N35" s="60"/>
      <c r="O35" s="60"/>
      <c r="AM35" s="67"/>
      <c r="AN35" s="62"/>
    </row>
    <row r="36" spans="1:43" ht="25" customHeight="1" x14ac:dyDescent="0.55000000000000004">
      <c r="A36" s="281"/>
      <c r="B36" s="281"/>
      <c r="C36" s="281"/>
      <c r="D36" s="98">
        <v>4</v>
      </c>
      <c r="E36" s="98">
        <v>5</v>
      </c>
      <c r="F36" s="352">
        <v>6</v>
      </c>
      <c r="G36" s="352"/>
      <c r="H36" s="352"/>
      <c r="I36" s="352">
        <v>7</v>
      </c>
      <c r="J36" s="352"/>
      <c r="K36" s="352"/>
      <c r="L36" s="352">
        <v>8</v>
      </c>
      <c r="M36" s="352"/>
      <c r="N36" s="352"/>
      <c r="O36" s="352">
        <v>9</v>
      </c>
      <c r="P36" s="352"/>
      <c r="Q36" s="352"/>
      <c r="R36" s="352">
        <v>10</v>
      </c>
      <c r="S36" s="352"/>
      <c r="T36" s="352"/>
      <c r="U36" s="352">
        <v>11</v>
      </c>
      <c r="V36" s="352"/>
      <c r="W36" s="352"/>
      <c r="X36" s="352">
        <v>12</v>
      </c>
      <c r="Y36" s="352"/>
      <c r="Z36" s="352"/>
      <c r="AA36" s="352">
        <v>1</v>
      </c>
      <c r="AB36" s="352"/>
      <c r="AC36" s="352"/>
      <c r="AD36" s="352">
        <v>2</v>
      </c>
      <c r="AE36" s="352"/>
      <c r="AF36" s="352"/>
      <c r="AG36" s="352">
        <v>3</v>
      </c>
      <c r="AH36" s="352"/>
      <c r="AI36" s="352"/>
      <c r="AJ36" s="281" t="s">
        <v>210</v>
      </c>
      <c r="AK36" s="281"/>
      <c r="AL36" s="82" t="s">
        <v>211</v>
      </c>
      <c r="AM36"/>
      <c r="AN36"/>
      <c r="AO36"/>
      <c r="AP36"/>
      <c r="AQ36"/>
    </row>
    <row r="37" spans="1:43" ht="18" customHeight="1" x14ac:dyDescent="0.55000000000000004">
      <c r="A37" s="350" t="s">
        <v>218</v>
      </c>
      <c r="B37" s="350"/>
      <c r="C37" s="350"/>
      <c r="D37" s="72">
        <f>SUM(D40:D43)</f>
        <v>0</v>
      </c>
      <c r="E37" s="72">
        <f>SUM(E40:E43)</f>
        <v>0</v>
      </c>
      <c r="F37" s="346">
        <f>SUM(F40:H43)</f>
        <v>0</v>
      </c>
      <c r="G37" s="346"/>
      <c r="H37" s="346"/>
      <c r="I37" s="346">
        <f>SUM(I40:K43)</f>
        <v>0</v>
      </c>
      <c r="J37" s="346"/>
      <c r="K37" s="346"/>
      <c r="L37" s="346">
        <f>SUM(L40:N43)</f>
        <v>0</v>
      </c>
      <c r="M37" s="346"/>
      <c r="N37" s="346"/>
      <c r="O37" s="346">
        <f>SUM(O40:Q43)</f>
        <v>0</v>
      </c>
      <c r="P37" s="346"/>
      <c r="Q37" s="346"/>
      <c r="R37" s="346">
        <f>SUM(R40:T43)</f>
        <v>0</v>
      </c>
      <c r="S37" s="346"/>
      <c r="T37" s="346"/>
      <c r="U37" s="346">
        <f>SUM(U40:W43)</f>
        <v>0</v>
      </c>
      <c r="V37" s="346"/>
      <c r="W37" s="346"/>
      <c r="X37" s="346">
        <f>SUM(X40:Z43)</f>
        <v>0</v>
      </c>
      <c r="Y37" s="346"/>
      <c r="Z37" s="346"/>
      <c r="AA37" s="346">
        <f>SUM(AA40:AC43)</f>
        <v>0</v>
      </c>
      <c r="AB37" s="346"/>
      <c r="AC37" s="346"/>
      <c r="AD37" s="346">
        <f>SUM(AD40:AF43)</f>
        <v>0</v>
      </c>
      <c r="AE37" s="346"/>
      <c r="AF37" s="346"/>
      <c r="AG37" s="346">
        <f>SUM(AG40:AI43)</f>
        <v>0</v>
      </c>
      <c r="AH37" s="346"/>
      <c r="AI37" s="346"/>
      <c r="AJ37" s="294">
        <f t="shared" ref="AJ37:AJ43" si="3">SUM(D37:AI37)</f>
        <v>0</v>
      </c>
      <c r="AK37" s="294"/>
      <c r="AL37" s="108" t="e">
        <f>ROUNDUP(AJ37/AJ44,1)</f>
        <v>#DIV/0!</v>
      </c>
      <c r="AM37"/>
      <c r="AN37"/>
      <c r="AO37"/>
      <c r="AP37"/>
      <c r="AQ37"/>
    </row>
    <row r="38" spans="1:43" ht="18" customHeight="1" x14ac:dyDescent="0.55000000000000004">
      <c r="A38" s="120" t="s">
        <v>265</v>
      </c>
      <c r="B38" s="121"/>
      <c r="C38" s="122"/>
      <c r="D38" s="69"/>
      <c r="E38" s="69"/>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294">
        <f t="shared" si="3"/>
        <v>0</v>
      </c>
      <c r="AK38" s="294"/>
      <c r="AL38" s="108" t="e">
        <f t="shared" ref="AL38:AL43" si="4">ROUNDUP(AJ38/$AJ$44,1)</f>
        <v>#DIV/0!</v>
      </c>
      <c r="AM38"/>
      <c r="AN38"/>
      <c r="AO38"/>
      <c r="AP38"/>
      <c r="AQ38"/>
    </row>
    <row r="39" spans="1:43" ht="18" customHeight="1" x14ac:dyDescent="0.55000000000000004">
      <c r="A39" s="120" t="s">
        <v>219</v>
      </c>
      <c r="B39" s="121"/>
      <c r="C39" s="122"/>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 t="shared" si="3"/>
        <v>0</v>
      </c>
      <c r="AK39" s="294"/>
      <c r="AL39" s="108" t="e">
        <f t="shared" si="4"/>
        <v>#DIV/0!</v>
      </c>
      <c r="AM39"/>
      <c r="AN39"/>
      <c r="AO39"/>
      <c r="AP39"/>
      <c r="AQ39"/>
    </row>
    <row r="40" spans="1:43" ht="18" customHeight="1" x14ac:dyDescent="0.55000000000000004">
      <c r="A40" s="120" t="s">
        <v>220</v>
      </c>
      <c r="B40" s="121"/>
      <c r="C40" s="122"/>
      <c r="D40" s="69"/>
      <c r="E40" s="69"/>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294">
        <f t="shared" si="3"/>
        <v>0</v>
      </c>
      <c r="AK40" s="294"/>
      <c r="AL40" s="108" t="e">
        <f t="shared" si="4"/>
        <v>#DIV/0!</v>
      </c>
      <c r="AM40"/>
      <c r="AN40"/>
      <c r="AO40"/>
      <c r="AP40"/>
      <c r="AQ40"/>
    </row>
    <row r="41" spans="1:43" ht="18" customHeight="1" x14ac:dyDescent="0.55000000000000004">
      <c r="A41" s="120" t="s">
        <v>221</v>
      </c>
      <c r="B41" s="121"/>
      <c r="C41" s="122"/>
      <c r="D41" s="69"/>
      <c r="E41" s="69"/>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294">
        <f t="shared" si="3"/>
        <v>0</v>
      </c>
      <c r="AK41" s="294"/>
      <c r="AL41" s="108" t="e">
        <f t="shared" si="4"/>
        <v>#DIV/0!</v>
      </c>
      <c r="AM41"/>
      <c r="AN41"/>
      <c r="AO41"/>
      <c r="AP41"/>
      <c r="AQ41"/>
    </row>
    <row r="42" spans="1:43" ht="18" customHeight="1" x14ac:dyDescent="0.55000000000000004">
      <c r="A42" s="120" t="s">
        <v>222</v>
      </c>
      <c r="B42" s="121"/>
      <c r="C42" s="122"/>
      <c r="D42" s="69"/>
      <c r="E42" s="69"/>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294">
        <f t="shared" si="3"/>
        <v>0</v>
      </c>
      <c r="AK42" s="294"/>
      <c r="AL42" s="108" t="e">
        <f t="shared" si="4"/>
        <v>#DIV/0!</v>
      </c>
      <c r="AM42"/>
      <c r="AN42"/>
      <c r="AO42"/>
      <c r="AP42"/>
      <c r="AQ42"/>
    </row>
    <row r="43" spans="1:43" ht="18" customHeight="1" x14ac:dyDescent="0.55000000000000004">
      <c r="A43" s="301" t="s">
        <v>223</v>
      </c>
      <c r="B43" s="302"/>
      <c r="C43" s="303"/>
      <c r="D43" s="69"/>
      <c r="E43" s="69"/>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294">
        <f t="shared" si="3"/>
        <v>0</v>
      </c>
      <c r="AK43" s="294"/>
      <c r="AL43" s="108" t="e">
        <f t="shared" si="4"/>
        <v>#DIV/0!</v>
      </c>
      <c r="AM43"/>
      <c r="AN43"/>
      <c r="AO43"/>
      <c r="AP43"/>
      <c r="AQ43"/>
    </row>
    <row r="44" spans="1:43" ht="18" customHeight="1" x14ac:dyDescent="0.55000000000000004">
      <c r="A44" s="350" t="s">
        <v>213</v>
      </c>
      <c r="B44" s="350"/>
      <c r="C44" s="350"/>
      <c r="D44" s="69"/>
      <c r="E44" s="69"/>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294">
        <f>+SUM(D44:AI44)</f>
        <v>0</v>
      </c>
      <c r="AK44" s="294"/>
      <c r="AL44" s="107"/>
      <c r="AM44"/>
      <c r="AN44"/>
      <c r="AO44"/>
      <c r="AP44"/>
      <c r="AQ44"/>
    </row>
    <row r="45" spans="1:43" ht="5.15" customHeight="1" x14ac:dyDescent="0.55000000000000004">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x14ac:dyDescent="0.55000000000000004">
      <c r="A46" s="68" t="s">
        <v>165</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x14ac:dyDescent="0.55000000000000004">
      <c r="A47" s="281" t="s">
        <v>169</v>
      </c>
      <c r="B47" s="281"/>
      <c r="C47" s="281" t="s">
        <v>206</v>
      </c>
      <c r="D47" s="281"/>
      <c r="E47" s="280" t="s">
        <v>263</v>
      </c>
      <c r="F47" s="280"/>
      <c r="G47" s="280"/>
      <c r="H47" s="280"/>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x14ac:dyDescent="0.55000000000000004">
      <c r="A48" s="280" t="s">
        <v>171</v>
      </c>
      <c r="B48" s="280"/>
      <c r="C48" s="346" t="e">
        <f>ROUNDDOWN(IF(AL37&lt;=30,1,1+ROUNDUP((AL37-30)/30,0)),1)</f>
        <v>#DIV/0!</v>
      </c>
      <c r="D48" s="346"/>
      <c r="E48" s="346" t="e">
        <f>ROUNDDOWN(AL37/6,1)</f>
        <v>#DIV/0!</v>
      </c>
      <c r="F48" s="346"/>
      <c r="G48" s="346"/>
      <c r="H48" s="346"/>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15" customHeight="1" x14ac:dyDescent="0.55000000000000004">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x14ac:dyDescent="0.55000000000000004">
      <c r="A50" s="68" t="s">
        <v>188</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5" customHeight="1" x14ac:dyDescent="0.55000000000000004">
      <c r="A51" s="62"/>
      <c r="B51" s="67"/>
      <c r="C51" s="327" t="str">
        <f>IF(VLOOKUP($AK$1,選択肢!$A$1:$J$32,C56,FALSE)=0,"-",VLOOKUP($AK$1,選択肢!$A$1:$J$32,C56,FALSE))</f>
        <v>管理者</v>
      </c>
      <c r="D51" s="328"/>
      <c r="E51" s="334" t="str">
        <f>IF(VLOOKUP($AK$1,選択肢!$A$1:$J$32,E56,FALSE)=0,"-",VLOOKUP($AK$1,選択肢!$A$1:$J$32,E56,FALSE))</f>
        <v>サービス管理責任者</v>
      </c>
      <c r="F51" s="334"/>
      <c r="G51" s="334"/>
      <c r="H51" s="334"/>
      <c r="I51" s="327" t="str">
        <f>IF(VLOOKUP($AK$1,選択肢!$A$1:$J$32,I56,FALSE)=0,"-",VLOOKUP($AK$1,選択肢!$A$1:$J$32,I56,FALSE))</f>
        <v>世話人</v>
      </c>
      <c r="J51" s="328"/>
      <c r="K51" s="328"/>
      <c r="L51" s="328"/>
      <c r="M51" s="328"/>
      <c r="N51" s="335"/>
      <c r="O51" s="327" t="str">
        <f>IF(VLOOKUP($AK$1,選択肢!$A$1:$J$32,O56,FALSE)=0,"-",VLOOKUP($AK$1,選択肢!$A$1:$J$32,O56,FALSE))</f>
        <v>-</v>
      </c>
      <c r="P51" s="328"/>
      <c r="Q51" s="328"/>
      <c r="R51" s="328"/>
      <c r="S51" s="328"/>
      <c r="T51" s="335"/>
      <c r="U51" s="327" t="str">
        <f>IF(VLOOKUP($AK$1,選択肢!$A$1:$J$32,U56,FALSE)=0,"-",VLOOKUP($AK$1,選択肢!$A$1:$J$32,U56,FALSE))</f>
        <v>-</v>
      </c>
      <c r="V51" s="328"/>
      <c r="W51" s="328"/>
      <c r="X51" s="328"/>
      <c r="Y51" s="328"/>
      <c r="Z51" s="335"/>
      <c r="AA51" s="327" t="str">
        <f>IF(VLOOKUP($AK$1,選択肢!$A$1:$J$32,AA56,FALSE)=0,"-",VLOOKUP($AK$1,選択肢!$A$1:$J$32,AA56,FALSE))</f>
        <v>-</v>
      </c>
      <c r="AB51" s="328"/>
      <c r="AC51" s="328"/>
      <c r="AD51" s="328"/>
      <c r="AE51" s="328"/>
      <c r="AF51" s="335"/>
      <c r="AG51" s="334" t="str">
        <f>IF(VLOOKUP($AK$1,選択肢!$A$1:$J$32,AG56,FALSE)=0,"-",VLOOKUP($AK$1,選択肢!$A$1:$J$32,AG56,FALSE))</f>
        <v>-</v>
      </c>
      <c r="AH51" s="334"/>
      <c r="AI51" s="334"/>
      <c r="AJ51" s="334"/>
      <c r="AK51" s="334"/>
      <c r="AL51" s="334" t="str">
        <f>IF(VLOOKUP($AK$1,選択肢!$A$1:$J$32,AL56,FALSE)=0,"-",VLOOKUP($AK$1,選択肢!$A$1:$J$32,AL56,FALSE))</f>
        <v>-</v>
      </c>
      <c r="AM51" s="334"/>
      <c r="AN51" s="62"/>
    </row>
    <row r="52" spans="1:40" ht="18" customHeight="1" x14ac:dyDescent="0.55000000000000004">
      <c r="A52" s="62"/>
      <c r="B52" s="67"/>
      <c r="C52" s="102" t="s">
        <v>189</v>
      </c>
      <c r="D52" s="102" t="s">
        <v>190</v>
      </c>
      <c r="E52" s="101" t="s">
        <v>189</v>
      </c>
      <c r="F52" s="333" t="s">
        <v>190</v>
      </c>
      <c r="G52" s="333"/>
      <c r="H52" s="333"/>
      <c r="I52" s="330" t="s">
        <v>189</v>
      </c>
      <c r="J52" s="331"/>
      <c r="K52" s="332"/>
      <c r="L52" s="330" t="s">
        <v>190</v>
      </c>
      <c r="M52" s="331"/>
      <c r="N52" s="332"/>
      <c r="O52" s="330" t="s">
        <v>189</v>
      </c>
      <c r="P52" s="331"/>
      <c r="Q52" s="332"/>
      <c r="R52" s="330" t="s">
        <v>190</v>
      </c>
      <c r="S52" s="331"/>
      <c r="T52" s="332"/>
      <c r="U52" s="330" t="s">
        <v>189</v>
      </c>
      <c r="V52" s="331"/>
      <c r="W52" s="332"/>
      <c r="X52" s="330" t="s">
        <v>190</v>
      </c>
      <c r="Y52" s="331"/>
      <c r="Z52" s="332"/>
      <c r="AA52" s="330" t="s">
        <v>189</v>
      </c>
      <c r="AB52" s="331"/>
      <c r="AC52" s="332"/>
      <c r="AD52" s="330" t="s">
        <v>190</v>
      </c>
      <c r="AE52" s="331"/>
      <c r="AF52" s="332"/>
      <c r="AG52" s="330" t="s">
        <v>189</v>
      </c>
      <c r="AH52" s="331"/>
      <c r="AI52" s="332"/>
      <c r="AJ52" s="330" t="s">
        <v>190</v>
      </c>
      <c r="AK52" s="332"/>
      <c r="AL52" s="101" t="s">
        <v>27</v>
      </c>
      <c r="AM52" s="101" t="s">
        <v>215</v>
      </c>
      <c r="AN52" s="62"/>
    </row>
    <row r="53" spans="1:40" ht="18" customHeight="1" x14ac:dyDescent="0.55000000000000004">
      <c r="A53" s="62"/>
      <c r="B53" s="75" t="s">
        <v>191</v>
      </c>
      <c r="C53" s="101">
        <f>COUNTIFS($B$11:$B$30,C$51,$C$11:$C$30,"A",$E$11:$E$30,"*")</f>
        <v>1</v>
      </c>
      <c r="D53" s="101">
        <f>COUNTIFS($B$11:$B$30,C$51,$C$11:$C$30,"B",$E$11:$E$30,"*")</f>
        <v>0</v>
      </c>
      <c r="E53" s="101">
        <f>COUNTIFS($B$11:$B$30,E$51,$C$11:$C$30,"A",$E$11:$E$30,"*")</f>
        <v>0</v>
      </c>
      <c r="F53" s="330">
        <f>COUNTIFS($B$11:$B$30,E$51,$C$11:$C$30,"B",$E$11:$E$30,"*")</f>
        <v>1</v>
      </c>
      <c r="G53" s="331"/>
      <c r="H53" s="332"/>
      <c r="I53" s="330">
        <f>COUNTIFS($B$11:$B$30,I$51,$C$11:$C$30,"A",$E$11:$E$30,"*")</f>
        <v>0</v>
      </c>
      <c r="J53" s="331"/>
      <c r="K53" s="332"/>
      <c r="L53" s="330">
        <f>COUNTIFS($B$11:$B$30,I$51,$C$11:$C$30,"B",$E$11:$E$30,"*")</f>
        <v>0</v>
      </c>
      <c r="M53" s="331"/>
      <c r="N53" s="332"/>
      <c r="O53" s="330">
        <f>COUNTIFS($B$11:$B$30,O$51,$C$11:$C$30,"A",$E$11:$E$30,"*")</f>
        <v>0</v>
      </c>
      <c r="P53" s="331"/>
      <c r="Q53" s="332"/>
      <c r="R53" s="330">
        <f>COUNTIFS($B$11:$B$30,O$51,$C$11:$C$30,"B",$E$11:$E$30,"*")</f>
        <v>0</v>
      </c>
      <c r="S53" s="331"/>
      <c r="T53" s="332"/>
      <c r="U53" s="330">
        <f>COUNTIFS($B$11:$B$30,U$51,$C$11:$C$30,"A",$E$11:$E$30,"*")</f>
        <v>0</v>
      </c>
      <c r="V53" s="331"/>
      <c r="W53" s="332"/>
      <c r="X53" s="330">
        <f>COUNTIFS($B$11:$B$30,U$51,$C$11:$C$30,"B",$E$11:$E$30,"*")</f>
        <v>0</v>
      </c>
      <c r="Y53" s="331"/>
      <c r="Z53" s="332"/>
      <c r="AA53" s="330">
        <f>COUNTIFS($B$11:$B$30,AA$51,$C$11:$C$30,"A",$E$11:$E$30,"*")</f>
        <v>0</v>
      </c>
      <c r="AB53" s="331"/>
      <c r="AC53" s="332"/>
      <c r="AD53" s="330">
        <f>COUNTIFS($B$11:$B$30,AA$51,$C$11:$C$30,"B",$E$11:$E$30,"*")</f>
        <v>0</v>
      </c>
      <c r="AE53" s="331"/>
      <c r="AF53" s="332"/>
      <c r="AG53" s="330">
        <f>COUNTIFS($B$11:$B$30,AG$51,$C$11:$C$30,"A",$E$11:$E$30,"*")</f>
        <v>0</v>
      </c>
      <c r="AH53" s="331"/>
      <c r="AI53" s="332"/>
      <c r="AJ53" s="330">
        <f>COUNTIFS($B$11:$B$30,AG$51,$C$11:$C$30,"B",$E$11:$E$30,"*")</f>
        <v>0</v>
      </c>
      <c r="AK53" s="332"/>
      <c r="AL53" s="101">
        <f>COUNTIFS($B$11:$B$30,AL$51,$C$11:$C$30,"A",$E$11:$E$30,"*")</f>
        <v>0</v>
      </c>
      <c r="AM53" s="101">
        <f>COUNTIFS($B$11:$B$30,AL$51,$C$11:$C$30,"B",$E$11:$E$30,"*")</f>
        <v>0</v>
      </c>
      <c r="AN53" s="62"/>
    </row>
    <row r="54" spans="1:40" ht="18" customHeight="1" x14ac:dyDescent="0.55000000000000004">
      <c r="A54" s="62"/>
      <c r="B54" s="82" t="s">
        <v>192</v>
      </c>
      <c r="C54" s="113"/>
      <c r="D54" s="113"/>
      <c r="E54" s="101">
        <f>COUNTIFS($B$11:$B$30,E$51,$C$11:$C$30,"C",$E$11:$E$30,"*")</f>
        <v>0</v>
      </c>
      <c r="F54" s="330">
        <f>COUNTIFS($B$11:$B$30,E$51,$C$11:$C$30,"D",$E$11:$E$30,"*")</f>
        <v>0</v>
      </c>
      <c r="G54" s="331"/>
      <c r="H54" s="332"/>
      <c r="I54" s="330">
        <f>COUNTIFS($B$11:$B$30,I$51,$C$11:$C$30,"C",$E$11:$E$30,"*")</f>
        <v>1</v>
      </c>
      <c r="J54" s="331"/>
      <c r="K54" s="332"/>
      <c r="L54" s="330">
        <f>COUNTIFS($B$11:$B$30,I$51,$C$11:$C$30,"D",$E$11:$E$30,"*")</f>
        <v>1</v>
      </c>
      <c r="M54" s="331"/>
      <c r="N54" s="332"/>
      <c r="O54" s="330">
        <f>COUNTIFS($B$11:$B$30,O$51,$C$11:$C$30,"C",$E$11:$E$30,"*")</f>
        <v>0</v>
      </c>
      <c r="P54" s="331"/>
      <c r="Q54" s="332"/>
      <c r="R54" s="330">
        <f>COUNTIFS($B$11:$B$30,O$51,$C$11:$C$30,"D",$E$11:$E$30,"*")</f>
        <v>0</v>
      </c>
      <c r="S54" s="331"/>
      <c r="T54" s="332"/>
      <c r="U54" s="330">
        <f>COUNTIFS($B$11:$B$30,U$51,$C$11:$C$30,"C",$E$11:$E$30,"*")</f>
        <v>0</v>
      </c>
      <c r="V54" s="331"/>
      <c r="W54" s="332"/>
      <c r="X54" s="330">
        <f>COUNTIFS($B$11:$B$30,U$51,$C$11:$C$30,"D",$E$11:$E$30,"*")</f>
        <v>0</v>
      </c>
      <c r="Y54" s="331"/>
      <c r="Z54" s="332"/>
      <c r="AA54" s="330">
        <f>COUNTIFS($B$11:$B$30,AA$51,$C$11:$C$30,"C",$E$11:$E$30,"*")</f>
        <v>0</v>
      </c>
      <c r="AB54" s="331"/>
      <c r="AC54" s="332"/>
      <c r="AD54" s="330">
        <f>COUNTIFS($B$11:$B$30,AA$51,$C$11:$C$30,"D",$E$11:$E$30,"*")</f>
        <v>0</v>
      </c>
      <c r="AE54" s="331"/>
      <c r="AF54" s="332"/>
      <c r="AG54" s="330">
        <f>COUNTIFS($B$11:$B$30,AG$51,$C$11:$C$30,"C",$E$11:$E$30,"*")</f>
        <v>0</v>
      </c>
      <c r="AH54" s="331"/>
      <c r="AI54" s="332"/>
      <c r="AJ54" s="330">
        <f>COUNTIFS($B$11:$B$30,AG$51,$C$11:$C$30,"D",$E$11:$E$30,"*")</f>
        <v>0</v>
      </c>
      <c r="AK54" s="332"/>
      <c r="AL54" s="101">
        <f>COUNTIFS($B$11:$B$30,AL$51,$C$11:$C$30,"C",$E$11:$E$30,"*")</f>
        <v>0</v>
      </c>
      <c r="AM54" s="101">
        <f>COUNTIFS($B$11:$B$30,AL$51,$C$11:$C$30,"D",$E$11:$E$30,"*")</f>
        <v>0</v>
      </c>
      <c r="AN54" s="62"/>
    </row>
    <row r="55" spans="1:40" ht="25" customHeight="1" x14ac:dyDescent="0.55000000000000004">
      <c r="A55" s="62"/>
      <c r="B55" s="82" t="s">
        <v>193</v>
      </c>
      <c r="C55" s="380"/>
      <c r="D55" s="381"/>
      <c r="E55" s="327" t="e">
        <f>IF($AK$3="４週",SUMIFS($AK$11:$AK$30,$B$11:$B$30,E51)/4/$AH$5,IF($AK$3="歴月",SUMIFS($AK$11:$AK$30,$B$11:$B$30,E51)/$AL$5,"記載する期間を選択してください"))</f>
        <v>#DIV/0!</v>
      </c>
      <c r="F55" s="328"/>
      <c r="G55" s="328"/>
      <c r="H55" s="335"/>
      <c r="I55" s="327" t="e">
        <f>IF($AK$3="４週",SUMIFS($AK$11:$AK$30,$B$11:$B$30,I51)/4/$AH$5,IF($AK$3="歴月",SUMIFS($AK$11:$AK$30,$B$11:$B$30,I51)/$AL$5,"記載する期間を選択してください"))</f>
        <v>#DIV/0!</v>
      </c>
      <c r="J55" s="328"/>
      <c r="K55" s="328"/>
      <c r="L55" s="328"/>
      <c r="M55" s="328"/>
      <c r="N55" s="335"/>
      <c r="O55" s="327" t="e">
        <f>IF($AK$3="４週",SUMIFS($AK$11:$AK$30,$B$11:$B$30,O51)/4/$AH$5,IF($AK$3="歴月",SUMIFS($AK$11:$AK$30,$B$11:$B$30,O51)/$AL$5,"記載する期間を選択してください"))</f>
        <v>#DIV/0!</v>
      </c>
      <c r="P55" s="328"/>
      <c r="Q55" s="328"/>
      <c r="R55" s="328"/>
      <c r="S55" s="328"/>
      <c r="T55" s="335"/>
      <c r="U55" s="327" t="e">
        <f>IF($AK$3="４週",SUMIFS($AK$11:$AK$30,$B$11:$B$30,U51)/4/$AH$5,IF($AK$3="歴月",SUMIFS($AK$11:$AK$30,$B$11:$B$30,U51)/$AL$5,"記載する期間を選択してください"))</f>
        <v>#DIV/0!</v>
      </c>
      <c r="V55" s="328"/>
      <c r="W55" s="328"/>
      <c r="X55" s="328"/>
      <c r="Y55" s="328"/>
      <c r="Z55" s="335"/>
      <c r="AA55" s="327" t="e">
        <f>IF($AK$3="４週",SUMIFS($AK$11:$AK$30,$B$11:$B$30,AA51)/4/$AH$5,IF($AK$3="歴月",SUMIFS($AK$11:$AK$30,$B$11:$B$30,AA51)/$AL$5,"記載する期間を選択してください"))</f>
        <v>#DIV/0!</v>
      </c>
      <c r="AB55" s="328"/>
      <c r="AC55" s="328"/>
      <c r="AD55" s="328"/>
      <c r="AE55" s="328"/>
      <c r="AF55" s="335"/>
      <c r="AG55" s="327" t="e">
        <f>IF($AK$3="４週",SUMIFS($AK$11:$AK$30,$B$11:$B$30,AG51)/4/$AH$5,IF($AK$3="歴月",SUMIFS($AK$11:$AK$30,$B$11:$B$30,AG51)/$AL$5,"記載する期間を選択してください"))</f>
        <v>#DIV/0!</v>
      </c>
      <c r="AH55" s="328"/>
      <c r="AI55" s="328"/>
      <c r="AJ55" s="328"/>
      <c r="AK55" s="335"/>
      <c r="AL55" s="327" t="e">
        <f>IF($AK$3="４週",SUMIFS($AK$11:$AK$30,$B$11:$B$30,AL51)/4/$AH$5,IF($AK$3="歴月",SUMIFS($AK$11:$AK$30,$B$11:$B$30,AL51)/$AL$5,"記載する期間を選択してください"))</f>
        <v>#DIV/0!</v>
      </c>
      <c r="AM55" s="335"/>
      <c r="AN55" s="62"/>
    </row>
    <row r="56" spans="1:40" ht="5.15" customHeight="1" x14ac:dyDescent="0.55000000000000004">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x14ac:dyDescent="0.55000000000000004">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55000000000000004">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55000000000000004">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55000000000000004">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55000000000000004">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55000000000000004">
      <c r="A62" s="60" t="s">
        <v>123</v>
      </c>
      <c r="B62" s="94"/>
      <c r="C62" s="60"/>
      <c r="D62" s="60"/>
      <c r="E62" s="60"/>
      <c r="F62" s="60"/>
      <c r="G62" s="60"/>
    </row>
    <row r="63" spans="1:40" ht="15" customHeight="1" x14ac:dyDescent="0.55000000000000004">
      <c r="A63" s="60" t="s">
        <v>124</v>
      </c>
      <c r="B63" s="94"/>
      <c r="C63" s="60"/>
      <c r="D63" s="60"/>
      <c r="E63" s="60"/>
      <c r="F63" s="60"/>
      <c r="G63" s="60"/>
    </row>
    <row r="64" spans="1:40" ht="15" customHeight="1" x14ac:dyDescent="0.55000000000000004">
      <c r="A64" s="60"/>
      <c r="B64" s="75" t="s">
        <v>125</v>
      </c>
      <c r="C64" s="281" t="s">
        <v>126</v>
      </c>
      <c r="D64" s="281"/>
      <c r="E64" s="281"/>
      <c r="F64" s="60"/>
      <c r="G64" s="60"/>
    </row>
    <row r="65" spans="1:7" ht="15" customHeight="1" x14ac:dyDescent="0.55000000000000004">
      <c r="A65" s="60"/>
      <c r="B65" s="97" t="s">
        <v>127</v>
      </c>
      <c r="C65" s="294" t="s">
        <v>128</v>
      </c>
      <c r="D65" s="294"/>
      <c r="E65" s="294"/>
      <c r="F65" s="60"/>
      <c r="G65" s="60"/>
    </row>
    <row r="66" spans="1:7" ht="15" customHeight="1" x14ac:dyDescent="0.55000000000000004">
      <c r="A66" s="60"/>
      <c r="B66" s="97" t="s">
        <v>129</v>
      </c>
      <c r="C66" s="294" t="s">
        <v>130</v>
      </c>
      <c r="D66" s="294"/>
      <c r="E66" s="294"/>
      <c r="F66" s="60"/>
      <c r="G66" s="60"/>
    </row>
    <row r="67" spans="1:7" ht="15" customHeight="1" x14ac:dyDescent="0.55000000000000004">
      <c r="A67" s="60"/>
      <c r="B67" s="97" t="s">
        <v>131</v>
      </c>
      <c r="C67" s="294" t="s">
        <v>132</v>
      </c>
      <c r="D67" s="294"/>
      <c r="E67" s="294"/>
      <c r="F67" s="60"/>
      <c r="G67" s="60"/>
    </row>
    <row r="68" spans="1:7" ht="15" customHeight="1" x14ac:dyDescent="0.55000000000000004">
      <c r="A68" s="60"/>
      <c r="B68" s="97" t="s">
        <v>133</v>
      </c>
      <c r="C68" s="294" t="s">
        <v>134</v>
      </c>
      <c r="D68" s="294"/>
      <c r="E68" s="294"/>
      <c r="F68" s="60"/>
      <c r="G68" s="60"/>
    </row>
    <row r="69" spans="1:7" ht="15" customHeight="1" x14ac:dyDescent="0.55000000000000004">
      <c r="A69" s="60"/>
      <c r="B69" s="60" t="s">
        <v>135</v>
      </c>
      <c r="C69" s="60"/>
      <c r="D69" s="60"/>
      <c r="E69" s="60"/>
      <c r="F69" s="60"/>
      <c r="G69" s="60"/>
    </row>
    <row r="70" spans="1:7" ht="15" customHeight="1" x14ac:dyDescent="0.55000000000000004">
      <c r="A70" s="60"/>
      <c r="B70" s="60" t="s">
        <v>136</v>
      </c>
      <c r="C70" s="60"/>
      <c r="D70" s="60"/>
      <c r="E70" s="60"/>
      <c r="F70" s="60"/>
      <c r="G70" s="60"/>
    </row>
    <row r="71" spans="1:7" ht="15" customHeight="1" x14ac:dyDescent="0.55000000000000004">
      <c r="A71" s="60"/>
      <c r="B71" s="60" t="s">
        <v>137</v>
      </c>
      <c r="C71" s="60"/>
      <c r="D71" s="60"/>
      <c r="E71" s="60"/>
      <c r="F71" s="60"/>
      <c r="G71" s="60"/>
    </row>
    <row r="72" spans="1:7" ht="15" customHeight="1" x14ac:dyDescent="0.55000000000000004">
      <c r="A72" s="60" t="s">
        <v>138</v>
      </c>
      <c r="B72" s="94"/>
      <c r="C72" s="60"/>
      <c r="D72" s="60"/>
      <c r="E72" s="60"/>
      <c r="F72" s="60"/>
      <c r="G72" s="60"/>
    </row>
    <row r="73" spans="1:7" ht="15" customHeight="1" x14ac:dyDescent="0.55000000000000004">
      <c r="A73" s="60" t="s">
        <v>239</v>
      </c>
      <c r="B73" s="94"/>
      <c r="C73" s="60"/>
      <c r="D73" s="60"/>
      <c r="E73" s="60"/>
      <c r="F73" s="60"/>
      <c r="G73" s="60"/>
    </row>
    <row r="74" spans="1:7" ht="15" customHeight="1" x14ac:dyDescent="0.55000000000000004">
      <c r="A74" s="60" t="s">
        <v>140</v>
      </c>
      <c r="B74" s="94"/>
      <c r="C74" s="60"/>
      <c r="D74" s="60"/>
      <c r="E74" s="60"/>
      <c r="F74" s="60"/>
      <c r="G74" s="60"/>
    </row>
    <row r="75" spans="1:7" ht="15" customHeight="1" x14ac:dyDescent="0.55000000000000004">
      <c r="A75" s="60" t="s">
        <v>141</v>
      </c>
      <c r="B75" s="94"/>
      <c r="C75" s="60"/>
      <c r="D75" s="60"/>
      <c r="E75" s="60"/>
      <c r="F75" s="60"/>
      <c r="G75" s="60"/>
    </row>
    <row r="76" spans="1:7" ht="15" customHeight="1" x14ac:dyDescent="0.55000000000000004">
      <c r="A76" s="60" t="s">
        <v>142</v>
      </c>
      <c r="B76" s="94"/>
      <c r="C76" s="60"/>
      <c r="D76" s="60"/>
      <c r="E76" s="60"/>
      <c r="F76" s="60"/>
      <c r="G76" s="60"/>
    </row>
    <row r="77" spans="1:7" ht="15" customHeight="1" x14ac:dyDescent="0.55000000000000004">
      <c r="A77" s="60" t="s">
        <v>143</v>
      </c>
      <c r="B77" s="94"/>
      <c r="C77" s="60"/>
      <c r="D77" s="60"/>
      <c r="E77" s="60"/>
      <c r="F77" s="60"/>
      <c r="G77" s="60"/>
    </row>
    <row r="78" spans="1:7" ht="15" customHeight="1" x14ac:dyDescent="0.55000000000000004">
      <c r="A78" s="60"/>
      <c r="B78" s="60" t="s">
        <v>144</v>
      </c>
      <c r="C78" s="60"/>
      <c r="D78" s="60"/>
      <c r="E78" s="60"/>
      <c r="F78" s="60"/>
      <c r="G78" s="60"/>
    </row>
    <row r="79" spans="1:7" ht="15" customHeight="1" x14ac:dyDescent="0.55000000000000004">
      <c r="A79" s="60"/>
      <c r="B79" s="60" t="s">
        <v>145</v>
      </c>
      <c r="C79" s="60"/>
      <c r="D79" s="60"/>
      <c r="E79" s="60"/>
      <c r="F79" s="60"/>
      <c r="G79" s="60"/>
    </row>
    <row r="80" spans="1:7" ht="15" customHeight="1" x14ac:dyDescent="0.55000000000000004">
      <c r="A80" s="60" t="s">
        <v>146</v>
      </c>
      <c r="B80" s="94"/>
      <c r="C80" s="60"/>
      <c r="D80" s="60"/>
      <c r="E80" s="60"/>
      <c r="F80" s="60"/>
      <c r="G80" s="60"/>
    </row>
    <row r="81" spans="1:7" ht="15" customHeight="1" x14ac:dyDescent="0.55000000000000004">
      <c r="A81" s="60" t="s">
        <v>147</v>
      </c>
      <c r="B81" s="94"/>
      <c r="C81" s="60"/>
      <c r="D81" s="60"/>
      <c r="E81" s="60"/>
      <c r="F81" s="60"/>
      <c r="G81" s="60"/>
    </row>
    <row r="82" spans="1:7" ht="15" customHeight="1" x14ac:dyDescent="0.55000000000000004">
      <c r="A82" s="60" t="s">
        <v>148</v>
      </c>
      <c r="B82" s="94"/>
      <c r="C82" s="60"/>
      <c r="D82" s="60"/>
      <c r="E82" s="60"/>
      <c r="F82" s="60"/>
      <c r="G82" s="60"/>
    </row>
    <row r="83" spans="1:7" ht="15" customHeight="1" x14ac:dyDescent="0.55000000000000004">
      <c r="A83" s="60" t="s">
        <v>149</v>
      </c>
      <c r="B83" s="94"/>
      <c r="C83" s="60"/>
      <c r="D83" s="60"/>
      <c r="E83" s="60"/>
      <c r="F83" s="60"/>
      <c r="G83" s="60"/>
    </row>
    <row r="84" spans="1:7" ht="15" customHeight="1" x14ac:dyDescent="0.55000000000000004">
      <c r="A84" s="60" t="s">
        <v>150</v>
      </c>
      <c r="B84" s="94"/>
      <c r="C84" s="60"/>
      <c r="D84" s="60"/>
      <c r="E84" s="60"/>
      <c r="F84" s="60"/>
      <c r="G84" s="60"/>
    </row>
    <row r="85" spans="1:7" ht="15" customHeight="1" x14ac:dyDescent="0.55000000000000004">
      <c r="A85" s="60" t="s">
        <v>151</v>
      </c>
      <c r="B85" s="94"/>
      <c r="C85" s="60"/>
      <c r="D85" s="60"/>
      <c r="E85" s="60"/>
      <c r="F85" s="60"/>
      <c r="G85" s="60"/>
    </row>
    <row r="86" spans="1:7" ht="15" customHeight="1" x14ac:dyDescent="0.55000000000000004">
      <c r="A86" s="60" t="s">
        <v>152</v>
      </c>
      <c r="B86" s="94"/>
      <c r="C86" s="60"/>
      <c r="D86" s="60"/>
      <c r="E86" s="60"/>
      <c r="F86" s="60"/>
      <c r="G86" s="60"/>
    </row>
    <row r="87" spans="1:7" ht="15" customHeight="1" x14ac:dyDescent="0.55000000000000004">
      <c r="A87" s="60" t="s">
        <v>153</v>
      </c>
      <c r="B87" s="94"/>
      <c r="C87" s="60"/>
      <c r="D87" s="60"/>
      <c r="E87" s="60"/>
      <c r="F87" s="60"/>
      <c r="G87" s="60"/>
    </row>
  </sheetData>
  <mergeCells count="211">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6:C36"/>
    <mergeCell ref="F36:H36"/>
    <mergeCell ref="I36:K36"/>
    <mergeCell ref="L36:N36"/>
    <mergeCell ref="O36:Q36"/>
    <mergeCell ref="A33:E33"/>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C68:E68"/>
    <mergeCell ref="I55:N55"/>
    <mergeCell ref="C55:D55"/>
    <mergeCell ref="E55:H55"/>
    <mergeCell ref="F53:H53"/>
    <mergeCell ref="I53:K53"/>
    <mergeCell ref="L53:N53"/>
    <mergeCell ref="O53:Q53"/>
    <mergeCell ref="R53:T53"/>
    <mergeCell ref="C66:E66"/>
    <mergeCell ref="C67:E67"/>
    <mergeCell ref="O55:T55"/>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s>
  <phoneticPr fontId="3"/>
  <dataValidations count="7">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qref="B13: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 allowBlank="1" showInputMessage="1" sqref="B11:B12" xr:uid="{A35C1431-C53D-41BA-8033-9634B3166EEA}"/>
  </dataValidations>
  <printOptions horizontalCentered="1" verticalCentered="1"/>
  <pageMargins left="0.19685039370078741" right="0.19685039370078741" top="0.39370078740157483" bottom="0.19685039370078741" header="0.19685039370078741" footer="0.39370078740157483"/>
  <pageSetup paperSize="9" scale="61" fitToWidth="0" fitToHeight="0" orientation="landscape" r:id="rId1"/>
  <headerFooter alignWithMargins="0">
    <oddHeader>&amp;L&amp;"ＭＳ ゴシック,標準"&amp;10（参考様式）</oddHeader>
  </headerFooter>
  <rowBreaks count="1" manualBreakCount="1">
    <brk id="34"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AQ90"/>
  <sheetViews>
    <sheetView showGridLines="0" view="pageBreakPreview" zoomScaleNormal="100" zoomScaleSheetLayoutView="100" workbookViewId="0">
      <selection activeCell="S3" sqref="S3"/>
    </sheetView>
  </sheetViews>
  <sheetFormatPr defaultColWidth="8.25" defaultRowHeight="21" customHeight="1" x14ac:dyDescent="0.55000000000000004"/>
  <cols>
    <col min="1" max="1" width="2.58203125" style="59" customWidth="1"/>
    <col min="2" max="2" width="14.83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5"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270</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03" t="s">
        <v>263</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03" t="s">
        <v>263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8" customHeight="1" x14ac:dyDescent="0.55000000000000004">
      <c r="A33" s="291" t="s">
        <v>373</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154">
        <f>SUM(F33:AJ33)</f>
        <v>0</v>
      </c>
      <c r="AL33" s="73"/>
      <c r="AM33" s="155"/>
      <c r="AN33" s="155"/>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55000000000000004">
      <c r="A35" s="68" t="s">
        <v>209</v>
      </c>
      <c r="B35" s="67"/>
      <c r="C35" s="67"/>
      <c r="D35" s="67"/>
      <c r="E35" s="67"/>
      <c r="F35" s="67"/>
      <c r="G35" s="60"/>
      <c r="H35" s="60"/>
      <c r="I35" s="60"/>
      <c r="J35" s="60"/>
      <c r="K35" s="60"/>
      <c r="L35" s="60"/>
      <c r="M35" s="60"/>
      <c r="N35" s="60"/>
      <c r="O35" s="60"/>
      <c r="AM35" s="67"/>
      <c r="AN35" s="62"/>
    </row>
    <row r="36" spans="1:43" ht="32.25" customHeight="1" x14ac:dyDescent="0.55000000000000004">
      <c r="A36" s="281"/>
      <c r="B36" s="281"/>
      <c r="C36" s="281"/>
      <c r="D36" s="98">
        <v>4</v>
      </c>
      <c r="E36" s="98">
        <v>5</v>
      </c>
      <c r="F36" s="352">
        <v>6</v>
      </c>
      <c r="G36" s="352"/>
      <c r="H36" s="352"/>
      <c r="I36" s="352">
        <v>7</v>
      </c>
      <c r="J36" s="352"/>
      <c r="K36" s="352"/>
      <c r="L36" s="352">
        <v>8</v>
      </c>
      <c r="M36" s="352"/>
      <c r="N36" s="352"/>
      <c r="O36" s="352">
        <v>9</v>
      </c>
      <c r="P36" s="352"/>
      <c r="Q36" s="352"/>
      <c r="R36" s="352">
        <v>10</v>
      </c>
      <c r="S36" s="352"/>
      <c r="T36" s="352"/>
      <c r="U36" s="352">
        <v>11</v>
      </c>
      <c r="V36" s="352"/>
      <c r="W36" s="352"/>
      <c r="X36" s="352">
        <v>12</v>
      </c>
      <c r="Y36" s="352"/>
      <c r="Z36" s="352"/>
      <c r="AA36" s="352">
        <v>1</v>
      </c>
      <c r="AB36" s="352"/>
      <c r="AC36" s="352"/>
      <c r="AD36" s="352">
        <v>2</v>
      </c>
      <c r="AE36" s="352"/>
      <c r="AF36" s="352"/>
      <c r="AG36" s="352">
        <v>3</v>
      </c>
      <c r="AH36" s="352"/>
      <c r="AI36" s="352"/>
      <c r="AJ36" s="281" t="s">
        <v>210</v>
      </c>
      <c r="AK36" s="281"/>
      <c r="AL36" s="82" t="s">
        <v>211</v>
      </c>
      <c r="AM36" s="389" t="s">
        <v>264</v>
      </c>
      <c r="AN36" s="390"/>
      <c r="AO36"/>
      <c r="AP36"/>
      <c r="AQ36"/>
    </row>
    <row r="37" spans="1:43" ht="20.149999999999999" customHeight="1" x14ac:dyDescent="0.55000000000000004">
      <c r="A37" s="350" t="s">
        <v>218</v>
      </c>
      <c r="B37" s="350"/>
      <c r="C37" s="350"/>
      <c r="D37" s="123">
        <f>SUM(D38,D39,D40,D41,D43,D45)</f>
        <v>0</v>
      </c>
      <c r="E37" s="123">
        <f>SUM(E38,E39,E40,E41,E43,E45)</f>
        <v>0</v>
      </c>
      <c r="F37" s="382">
        <f>SUM(F38,F39,F40,F41,F43,F45)</f>
        <v>0</v>
      </c>
      <c r="G37" s="383"/>
      <c r="H37" s="384"/>
      <c r="I37" s="382">
        <f>SUM(I38,I39,I40,I41,I43,I45)</f>
        <v>0</v>
      </c>
      <c r="J37" s="383">
        <f t="shared" ref="J37:AI37" si="3">SUM(J38,J39,J40,J41,J43,J45)</f>
        <v>0</v>
      </c>
      <c r="K37" s="384">
        <f t="shared" si="3"/>
        <v>0</v>
      </c>
      <c r="L37" s="382">
        <f>SUM(L38,L39,L40,L41,L43,L45)</f>
        <v>0</v>
      </c>
      <c r="M37" s="383"/>
      <c r="N37" s="384"/>
      <c r="O37" s="382">
        <f>SUM(O38,O39,O40,O41,O43,O45)</f>
        <v>0</v>
      </c>
      <c r="P37" s="383"/>
      <c r="Q37" s="384"/>
      <c r="R37" s="382">
        <f>SUM(R38,R39,R40,R41,R43,R45)</f>
        <v>0</v>
      </c>
      <c r="S37" s="383"/>
      <c r="T37" s="384"/>
      <c r="U37" s="382">
        <f>SUM(U38,U39,U40,U41,U43,U45)</f>
        <v>0</v>
      </c>
      <c r="V37" s="383">
        <f t="shared" si="3"/>
        <v>0</v>
      </c>
      <c r="W37" s="384">
        <f t="shared" si="3"/>
        <v>0</v>
      </c>
      <c r="X37" s="382">
        <f>SUM(X38,X39,X40,X41,X43,X45)</f>
        <v>0</v>
      </c>
      <c r="Y37" s="383">
        <f t="shared" si="3"/>
        <v>0</v>
      </c>
      <c r="Z37" s="384">
        <f t="shared" si="3"/>
        <v>0</v>
      </c>
      <c r="AA37" s="382">
        <f>SUM(AA38,AA39,AA40,AA41,AA43,AA45)</f>
        <v>0</v>
      </c>
      <c r="AB37" s="383">
        <f t="shared" si="3"/>
        <v>0</v>
      </c>
      <c r="AC37" s="384">
        <f t="shared" si="3"/>
        <v>0</v>
      </c>
      <c r="AD37" s="382">
        <f>SUM(AD38,AD39,AD40,AD41,AD43,AD45)</f>
        <v>0</v>
      </c>
      <c r="AE37" s="383">
        <f t="shared" si="3"/>
        <v>0</v>
      </c>
      <c r="AF37" s="384">
        <f t="shared" si="3"/>
        <v>0</v>
      </c>
      <c r="AG37" s="382">
        <f>SUM(AG38,AG39,AG40,AG41,AG43,AG45)</f>
        <v>0</v>
      </c>
      <c r="AH37" s="383">
        <f t="shared" si="3"/>
        <v>0</v>
      </c>
      <c r="AI37" s="384">
        <f t="shared" si="3"/>
        <v>0</v>
      </c>
      <c r="AJ37" s="294">
        <f>SUM(D37:AI37)</f>
        <v>0</v>
      </c>
      <c r="AK37" s="294"/>
      <c r="AL37" s="119" t="e">
        <f>ROUNDUP(AJ37/AJ47,1)</f>
        <v>#DIV/0!</v>
      </c>
      <c r="AM37" s="387"/>
      <c r="AN37" s="388"/>
      <c r="AO37"/>
      <c r="AP37"/>
      <c r="AQ37"/>
    </row>
    <row r="38" spans="1:43" s="118" customFormat="1" ht="20.149999999999999" customHeight="1" x14ac:dyDescent="0.55000000000000004">
      <c r="A38" s="120" t="s">
        <v>265</v>
      </c>
      <c r="B38" s="121"/>
      <c r="C38" s="122"/>
      <c r="D38" s="69"/>
      <c r="E38" s="69"/>
      <c r="F38" s="373"/>
      <c r="G38" s="374"/>
      <c r="H38" s="375"/>
      <c r="I38" s="373"/>
      <c r="J38" s="374"/>
      <c r="K38" s="375"/>
      <c r="L38" s="373"/>
      <c r="M38" s="374"/>
      <c r="N38" s="375"/>
      <c r="O38" s="373"/>
      <c r="P38" s="374"/>
      <c r="Q38" s="375"/>
      <c r="R38" s="373"/>
      <c r="S38" s="374"/>
      <c r="T38" s="375"/>
      <c r="U38" s="373"/>
      <c r="V38" s="374"/>
      <c r="W38" s="375"/>
      <c r="X38" s="373"/>
      <c r="Y38" s="374"/>
      <c r="Z38" s="375"/>
      <c r="AA38" s="373"/>
      <c r="AB38" s="374"/>
      <c r="AC38" s="375"/>
      <c r="AD38" s="373"/>
      <c r="AE38" s="374"/>
      <c r="AF38" s="375"/>
      <c r="AG38" s="373"/>
      <c r="AH38" s="374"/>
      <c r="AI38" s="375"/>
      <c r="AJ38" s="294">
        <f t="shared" ref="AJ38:AJ46" si="4">SUM(D38:AI38)</f>
        <v>0</v>
      </c>
      <c r="AK38" s="294"/>
      <c r="AL38" s="119" t="e">
        <f>ROUNDUP(AJ38/$AJ$47,1)</f>
        <v>#DIV/0!</v>
      </c>
      <c r="AM38" s="387"/>
      <c r="AN38" s="388"/>
      <c r="AO38" s="117"/>
      <c r="AP38" s="117"/>
      <c r="AQ38" s="117"/>
    </row>
    <row r="39" spans="1:43" s="118" customFormat="1" ht="20.149999999999999" customHeight="1" x14ac:dyDescent="0.55000000000000004">
      <c r="A39" s="120" t="s">
        <v>219</v>
      </c>
      <c r="B39" s="121"/>
      <c r="C39" s="122"/>
      <c r="D39" s="69"/>
      <c r="E39" s="69"/>
      <c r="F39" s="373"/>
      <c r="G39" s="374"/>
      <c r="H39" s="375"/>
      <c r="I39" s="373"/>
      <c r="J39" s="374"/>
      <c r="K39" s="375"/>
      <c r="L39" s="373"/>
      <c r="M39" s="374"/>
      <c r="N39" s="375"/>
      <c r="O39" s="373"/>
      <c r="P39" s="374"/>
      <c r="Q39" s="375"/>
      <c r="R39" s="373"/>
      <c r="S39" s="374"/>
      <c r="T39" s="375"/>
      <c r="U39" s="373"/>
      <c r="V39" s="374"/>
      <c r="W39" s="375"/>
      <c r="X39" s="373"/>
      <c r="Y39" s="374"/>
      <c r="Z39" s="375"/>
      <c r="AA39" s="373"/>
      <c r="AB39" s="374"/>
      <c r="AC39" s="375"/>
      <c r="AD39" s="373"/>
      <c r="AE39" s="374"/>
      <c r="AF39" s="375"/>
      <c r="AG39" s="373"/>
      <c r="AH39" s="374"/>
      <c r="AI39" s="375"/>
      <c r="AJ39" s="294">
        <f t="shared" si="4"/>
        <v>0</v>
      </c>
      <c r="AK39" s="294"/>
      <c r="AL39" s="119" t="e">
        <f>ROUNDUP(AJ39/$AJ$47,1)</f>
        <v>#DIV/0!</v>
      </c>
      <c r="AM39" s="387"/>
      <c r="AN39" s="388"/>
      <c r="AO39" s="117"/>
      <c r="AP39" s="117"/>
      <c r="AQ39" s="117"/>
    </row>
    <row r="40" spans="1:43" ht="20.149999999999999" customHeight="1" x14ac:dyDescent="0.55000000000000004">
      <c r="A40" s="120" t="s">
        <v>220</v>
      </c>
      <c r="B40" s="121"/>
      <c r="C40" s="122"/>
      <c r="D40" s="69"/>
      <c r="E40" s="69"/>
      <c r="F40" s="373"/>
      <c r="G40" s="374"/>
      <c r="H40" s="375"/>
      <c r="I40" s="373"/>
      <c r="J40" s="374"/>
      <c r="K40" s="375"/>
      <c r="L40" s="373"/>
      <c r="M40" s="374"/>
      <c r="N40" s="375"/>
      <c r="O40" s="373"/>
      <c r="P40" s="374"/>
      <c r="Q40" s="375"/>
      <c r="R40" s="373"/>
      <c r="S40" s="374"/>
      <c r="T40" s="375"/>
      <c r="U40" s="373"/>
      <c r="V40" s="374"/>
      <c r="W40" s="375"/>
      <c r="X40" s="373"/>
      <c r="Y40" s="374"/>
      <c r="Z40" s="375"/>
      <c r="AA40" s="373"/>
      <c r="AB40" s="374"/>
      <c r="AC40" s="375"/>
      <c r="AD40" s="373"/>
      <c r="AE40" s="374"/>
      <c r="AF40" s="375"/>
      <c r="AG40" s="373"/>
      <c r="AH40" s="374"/>
      <c r="AI40" s="375"/>
      <c r="AJ40" s="294">
        <f t="shared" si="4"/>
        <v>0</v>
      </c>
      <c r="AK40" s="294"/>
      <c r="AL40" s="119" t="e">
        <f>ROUNDUP(AJ40/$AJ$47,1)</f>
        <v>#DIV/0!</v>
      </c>
      <c r="AM40" s="387"/>
      <c r="AN40" s="388"/>
      <c r="AO40"/>
      <c r="AP40"/>
      <c r="AQ40"/>
    </row>
    <row r="41" spans="1:43" ht="20.149999999999999" customHeight="1" x14ac:dyDescent="0.55000000000000004">
      <c r="A41" s="376" t="s">
        <v>221</v>
      </c>
      <c r="B41" s="302"/>
      <c r="C41" s="303"/>
      <c r="D41" s="69"/>
      <c r="E41" s="69"/>
      <c r="F41" s="373"/>
      <c r="G41" s="374"/>
      <c r="H41" s="375"/>
      <c r="I41" s="373"/>
      <c r="J41" s="374"/>
      <c r="K41" s="375"/>
      <c r="L41" s="373"/>
      <c r="M41" s="374"/>
      <c r="N41" s="375"/>
      <c r="O41" s="373"/>
      <c r="P41" s="374"/>
      <c r="Q41" s="375"/>
      <c r="R41" s="373"/>
      <c r="S41" s="374"/>
      <c r="T41" s="375"/>
      <c r="U41" s="373"/>
      <c r="V41" s="374"/>
      <c r="W41" s="375"/>
      <c r="X41" s="373"/>
      <c r="Y41" s="374"/>
      <c r="Z41" s="375"/>
      <c r="AA41" s="373"/>
      <c r="AB41" s="374"/>
      <c r="AC41" s="375"/>
      <c r="AD41" s="373"/>
      <c r="AE41" s="374"/>
      <c r="AF41" s="375"/>
      <c r="AG41" s="373"/>
      <c r="AH41" s="374"/>
      <c r="AI41" s="375"/>
      <c r="AJ41" s="294">
        <f t="shared" si="4"/>
        <v>0</v>
      </c>
      <c r="AK41" s="294"/>
      <c r="AL41" s="403" t="e">
        <f>ROUNDUP(AJ41/$AJ$47,1)</f>
        <v>#DIV/0!</v>
      </c>
      <c r="AM41" s="387"/>
      <c r="AN41" s="388"/>
      <c r="AO41"/>
      <c r="AP41"/>
      <c r="AQ41"/>
    </row>
    <row r="42" spans="1:43" s="118" customFormat="1" ht="20.149999999999999" customHeight="1" x14ac:dyDescent="0.55000000000000004">
      <c r="A42" s="124"/>
      <c r="B42" s="377" t="s">
        <v>266</v>
      </c>
      <c r="C42" s="378"/>
      <c r="D42" s="69"/>
      <c r="E42" s="69"/>
      <c r="F42" s="373"/>
      <c r="G42" s="374"/>
      <c r="H42" s="375"/>
      <c r="I42" s="373"/>
      <c r="J42" s="374"/>
      <c r="K42" s="375"/>
      <c r="L42" s="373"/>
      <c r="M42" s="374"/>
      <c r="N42" s="375"/>
      <c r="O42" s="373"/>
      <c r="P42" s="374"/>
      <c r="Q42" s="375"/>
      <c r="R42" s="373"/>
      <c r="S42" s="374"/>
      <c r="T42" s="375"/>
      <c r="U42" s="373"/>
      <c r="V42" s="374"/>
      <c r="W42" s="375"/>
      <c r="X42" s="373"/>
      <c r="Y42" s="374"/>
      <c r="Z42" s="375"/>
      <c r="AA42" s="373"/>
      <c r="AB42" s="374"/>
      <c r="AC42" s="375"/>
      <c r="AD42" s="373"/>
      <c r="AE42" s="374"/>
      <c r="AF42" s="375"/>
      <c r="AG42" s="373"/>
      <c r="AH42" s="374"/>
      <c r="AI42" s="375"/>
      <c r="AJ42" s="294">
        <f t="shared" si="4"/>
        <v>0</v>
      </c>
      <c r="AK42" s="294"/>
      <c r="AL42" s="404"/>
      <c r="AM42" s="385" t="e">
        <f>ROUNDUP($AJ$42/$AJ$47,1)</f>
        <v>#DIV/0!</v>
      </c>
      <c r="AN42" s="386"/>
      <c r="AO42" s="117"/>
      <c r="AP42" s="117"/>
      <c r="AQ42" s="117"/>
    </row>
    <row r="43" spans="1:43" ht="20.149999999999999" customHeight="1" x14ac:dyDescent="0.55000000000000004">
      <c r="A43" s="376" t="s">
        <v>222</v>
      </c>
      <c r="B43" s="302"/>
      <c r="C43" s="303"/>
      <c r="D43" s="69"/>
      <c r="E43" s="69"/>
      <c r="F43" s="373"/>
      <c r="G43" s="374"/>
      <c r="H43" s="375"/>
      <c r="I43" s="373"/>
      <c r="J43" s="374"/>
      <c r="K43" s="375"/>
      <c r="L43" s="373"/>
      <c r="M43" s="374"/>
      <c r="N43" s="375"/>
      <c r="O43" s="373"/>
      <c r="P43" s="374"/>
      <c r="Q43" s="375"/>
      <c r="R43" s="373"/>
      <c r="S43" s="374"/>
      <c r="T43" s="375"/>
      <c r="U43" s="373"/>
      <c r="V43" s="374"/>
      <c r="W43" s="375"/>
      <c r="X43" s="373"/>
      <c r="Y43" s="374"/>
      <c r="Z43" s="375"/>
      <c r="AA43" s="373"/>
      <c r="AB43" s="374"/>
      <c r="AC43" s="375"/>
      <c r="AD43" s="373"/>
      <c r="AE43" s="374"/>
      <c r="AF43" s="375"/>
      <c r="AG43" s="373"/>
      <c r="AH43" s="374"/>
      <c r="AI43" s="375"/>
      <c r="AJ43" s="294">
        <f t="shared" si="4"/>
        <v>0</v>
      </c>
      <c r="AK43" s="294"/>
      <c r="AL43" s="403" t="e">
        <f>ROUNDUP(AJ43/$AJ$47,1)</f>
        <v>#DIV/0!</v>
      </c>
      <c r="AM43" s="387"/>
      <c r="AN43" s="388"/>
      <c r="AO43"/>
      <c r="AP43"/>
      <c r="AQ43"/>
    </row>
    <row r="44" spans="1:43" s="118" customFormat="1" ht="20.149999999999999" customHeight="1" x14ac:dyDescent="0.55000000000000004">
      <c r="A44" s="125"/>
      <c r="B44" s="377" t="s">
        <v>266</v>
      </c>
      <c r="C44" s="378"/>
      <c r="D44" s="69"/>
      <c r="E44" s="69"/>
      <c r="F44" s="373"/>
      <c r="G44" s="374"/>
      <c r="H44" s="375"/>
      <c r="I44" s="373"/>
      <c r="J44" s="374"/>
      <c r="K44" s="375"/>
      <c r="L44" s="373"/>
      <c r="M44" s="374"/>
      <c r="N44" s="375"/>
      <c r="O44" s="373"/>
      <c r="P44" s="374"/>
      <c r="Q44" s="375"/>
      <c r="R44" s="373"/>
      <c r="S44" s="374"/>
      <c r="T44" s="375"/>
      <c r="U44" s="373"/>
      <c r="V44" s="374"/>
      <c r="W44" s="375"/>
      <c r="X44" s="373"/>
      <c r="Y44" s="374"/>
      <c r="Z44" s="375"/>
      <c r="AA44" s="373"/>
      <c r="AB44" s="374"/>
      <c r="AC44" s="375"/>
      <c r="AD44" s="373"/>
      <c r="AE44" s="374"/>
      <c r="AF44" s="375"/>
      <c r="AG44" s="373"/>
      <c r="AH44" s="374"/>
      <c r="AI44" s="375"/>
      <c r="AJ44" s="294">
        <f t="shared" si="4"/>
        <v>0</v>
      </c>
      <c r="AK44" s="294"/>
      <c r="AL44" s="404"/>
      <c r="AM44" s="385" t="e">
        <f>ROUNDUP($AJ$44/$AJ$47,1)</f>
        <v>#DIV/0!</v>
      </c>
      <c r="AN44" s="386"/>
      <c r="AO44" s="117"/>
      <c r="AP44" s="117"/>
      <c r="AQ44" s="117"/>
    </row>
    <row r="45" spans="1:43" ht="20.149999999999999" customHeight="1" x14ac:dyDescent="0.55000000000000004">
      <c r="A45" s="376" t="s">
        <v>223</v>
      </c>
      <c r="B45" s="302"/>
      <c r="C45" s="303"/>
      <c r="D45" s="69"/>
      <c r="E45" s="69"/>
      <c r="F45" s="373"/>
      <c r="G45" s="374"/>
      <c r="H45" s="375"/>
      <c r="I45" s="373"/>
      <c r="J45" s="374"/>
      <c r="K45" s="375"/>
      <c r="L45" s="373"/>
      <c r="M45" s="374"/>
      <c r="N45" s="375"/>
      <c r="O45" s="373"/>
      <c r="P45" s="374"/>
      <c r="Q45" s="375"/>
      <c r="R45" s="373"/>
      <c r="S45" s="374"/>
      <c r="T45" s="375"/>
      <c r="U45" s="373"/>
      <c r="V45" s="374"/>
      <c r="W45" s="375"/>
      <c r="X45" s="373"/>
      <c r="Y45" s="374"/>
      <c r="Z45" s="375"/>
      <c r="AA45" s="373"/>
      <c r="AB45" s="374"/>
      <c r="AC45" s="375"/>
      <c r="AD45" s="373"/>
      <c r="AE45" s="374"/>
      <c r="AF45" s="375"/>
      <c r="AG45" s="373"/>
      <c r="AH45" s="374"/>
      <c r="AI45" s="375"/>
      <c r="AJ45" s="294">
        <f t="shared" si="4"/>
        <v>0</v>
      </c>
      <c r="AK45" s="294"/>
      <c r="AL45" s="403" t="e">
        <f>ROUNDUP(AJ45/$AJ$47,1)</f>
        <v>#DIV/0!</v>
      </c>
      <c r="AM45" s="387"/>
      <c r="AN45" s="388"/>
      <c r="AO45"/>
      <c r="AP45"/>
      <c r="AQ45"/>
    </row>
    <row r="46" spans="1:43" s="118" customFormat="1" ht="20.149999999999999" customHeight="1" x14ac:dyDescent="0.55000000000000004">
      <c r="A46" s="124"/>
      <c r="B46" s="377" t="s">
        <v>266</v>
      </c>
      <c r="C46" s="378"/>
      <c r="D46" s="69"/>
      <c r="E46" s="69"/>
      <c r="F46" s="373"/>
      <c r="G46" s="374"/>
      <c r="H46" s="375"/>
      <c r="I46" s="373"/>
      <c r="J46" s="374"/>
      <c r="K46" s="375"/>
      <c r="L46" s="373"/>
      <c r="M46" s="374"/>
      <c r="N46" s="375"/>
      <c r="O46" s="373"/>
      <c r="P46" s="374"/>
      <c r="Q46" s="375"/>
      <c r="R46" s="373"/>
      <c r="S46" s="374"/>
      <c r="T46" s="375"/>
      <c r="U46" s="373"/>
      <c r="V46" s="374"/>
      <c r="W46" s="375"/>
      <c r="X46" s="373"/>
      <c r="Y46" s="374"/>
      <c r="Z46" s="375"/>
      <c r="AA46" s="373"/>
      <c r="AB46" s="374"/>
      <c r="AC46" s="375"/>
      <c r="AD46" s="373"/>
      <c r="AE46" s="374"/>
      <c r="AF46" s="375"/>
      <c r="AG46" s="373"/>
      <c r="AH46" s="374"/>
      <c r="AI46" s="375"/>
      <c r="AJ46" s="294">
        <f t="shared" si="4"/>
        <v>0</v>
      </c>
      <c r="AK46" s="294"/>
      <c r="AL46" s="404"/>
      <c r="AM46" s="385" t="e">
        <f>ROUNDUP($AJ$46/$AJ$47,1)</f>
        <v>#DIV/0!</v>
      </c>
      <c r="AN46" s="386"/>
      <c r="AO46" s="117"/>
      <c r="AP46" s="117"/>
      <c r="AQ46" s="117"/>
    </row>
    <row r="47" spans="1:43" ht="20.149999999999999" customHeight="1" x14ac:dyDescent="0.55000000000000004">
      <c r="A47" s="350" t="s">
        <v>213</v>
      </c>
      <c r="B47" s="350"/>
      <c r="C47" s="350"/>
      <c r="D47" s="69"/>
      <c r="E47" s="69"/>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294">
        <f>+SUM(D47:AI47)</f>
        <v>0</v>
      </c>
      <c r="AK47" s="294"/>
      <c r="AL47" s="107"/>
      <c r="AM47" s="387"/>
      <c r="AN47" s="388"/>
      <c r="AO47"/>
      <c r="AP47"/>
      <c r="AQ47"/>
    </row>
    <row r="48" spans="1:43" ht="5.15" customHeight="1" x14ac:dyDescent="0.55000000000000004">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55000000000000004">
      <c r="A49" s="68" t="s">
        <v>165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55000000000000004">
      <c r="A50" s="281" t="s">
        <v>169</v>
      </c>
      <c r="B50" s="281"/>
      <c r="C50" s="281" t="s">
        <v>206</v>
      </c>
      <c r="D50" s="281"/>
      <c r="E50" s="280" t="s">
        <v>263</v>
      </c>
      <c r="F50" s="280"/>
      <c r="G50" s="280"/>
      <c r="H50" s="280"/>
      <c r="I50" s="327" t="s">
        <v>268</v>
      </c>
      <c r="J50" s="328"/>
      <c r="K50" s="328"/>
      <c r="L50" s="328"/>
      <c r="M50" s="328"/>
      <c r="N50" s="335"/>
      <c r="O50" s="327" t="s">
        <v>271</v>
      </c>
      <c r="P50" s="328"/>
      <c r="Q50" s="328"/>
      <c r="R50" s="328"/>
      <c r="S50" s="328"/>
      <c r="T50" s="335"/>
      <c r="U50"/>
      <c r="W50" s="67"/>
      <c r="X50" s="60"/>
      <c r="Y50" s="60"/>
      <c r="Z50" s="60"/>
      <c r="AA50" s="60"/>
      <c r="AB50" s="60"/>
      <c r="AC50" s="60"/>
      <c r="AD50" s="60"/>
      <c r="AE50" s="60"/>
      <c r="AF50" s="60"/>
      <c r="AG50" s="60"/>
      <c r="AH50" s="60"/>
      <c r="AI50" s="60"/>
      <c r="AJ50" s="106"/>
      <c r="AK50" s="60"/>
      <c r="AL50" s="67"/>
      <c r="AM50" s="67"/>
      <c r="AN50" s="62"/>
    </row>
    <row r="51" spans="1:40" ht="18" customHeight="1" x14ac:dyDescent="0.55000000000000004">
      <c r="A51" s="280" t="s">
        <v>171</v>
      </c>
      <c r="B51" s="280"/>
      <c r="C51" s="346" t="e">
        <f>ROUNDDOWN(IF(AL37&lt;=30,1,1+ROUNDUP((AL37-30)/30,0)),1)</f>
        <v>#DIV/0!</v>
      </c>
      <c r="D51" s="346"/>
      <c r="E51" s="346" t="e">
        <f>ROUNDDOWN(AL37/5,1)</f>
        <v>#DIV/0!</v>
      </c>
      <c r="F51" s="346"/>
      <c r="G51" s="346"/>
      <c r="H51" s="346"/>
      <c r="I51" s="401" t="e">
        <f>ROUNDDOWN($AL$40/9,1)+ROUNDDOWN(($AL$41-$AM$42)/6,1)+ROUNDDOWN($AM$42/12,1)+ROUNDDOWN(($AL$43-$AM$44)/4,1)+ROUNDDOWN($AM$44/8,1)+ROUNDDOWN(($AL$45-$AM$46)/2.5,1)+ROUNDDOWN($AM$46/5,1)</f>
        <v>#DIV/0!</v>
      </c>
      <c r="J51" s="379"/>
      <c r="K51" s="379"/>
      <c r="L51" s="379"/>
      <c r="M51" s="379"/>
      <c r="N51" s="379"/>
      <c r="O51" s="402">
        <v>1</v>
      </c>
      <c r="P51" s="402"/>
      <c r="Q51" s="402"/>
      <c r="R51" s="402"/>
      <c r="S51" s="402"/>
      <c r="T51" s="402"/>
      <c r="U51"/>
      <c r="W51" s="67"/>
      <c r="X51" s="60"/>
      <c r="Y51" s="60"/>
      <c r="Z51" s="60"/>
      <c r="AA51" s="60"/>
      <c r="AB51" s="60"/>
      <c r="AC51" s="60"/>
      <c r="AD51" s="60"/>
      <c r="AE51" s="60"/>
      <c r="AF51" s="60"/>
      <c r="AG51" s="60"/>
      <c r="AH51" s="60"/>
      <c r="AI51" s="60"/>
      <c r="AJ51" s="106"/>
      <c r="AK51" s="60"/>
      <c r="AL51" s="67"/>
      <c r="AM51" s="67"/>
      <c r="AN51" s="62"/>
    </row>
    <row r="52" spans="1:40" ht="5.15" customHeight="1" x14ac:dyDescent="0.55000000000000004">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55000000000000004">
      <c r="A53" s="68" t="s">
        <v>188</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5" customHeight="1" x14ac:dyDescent="0.55000000000000004">
      <c r="A54" s="62"/>
      <c r="B54" s="67"/>
      <c r="C54" s="327" t="str">
        <f>IF(VLOOKUP($AK$1,選択肢!$A$1:$J$32,C59,FALSE)=0,"-",VLOOKUP($AK$1,選択肢!$A$1:$J$32,C59,FALSE))</f>
        <v>管理者</v>
      </c>
      <c r="D54" s="328"/>
      <c r="E54" s="334" t="str">
        <f>IF(VLOOKUP($AK$1,選択肢!$A$1:$J$32,E59,FALSE)=0,"-",VLOOKUP($AK$1,選択肢!$A$1:$J$32,E59,FALSE))</f>
        <v>サービス管理責任者</v>
      </c>
      <c r="F54" s="334"/>
      <c r="G54" s="334"/>
      <c r="H54" s="334"/>
      <c r="I54" s="327" t="str">
        <f>IF(VLOOKUP($AK$1,選択肢!$A$1:$J$32,I59,FALSE)=0,"-",VLOOKUP($AK$1,選択肢!$A$1:$J$32,I59,FALSE))</f>
        <v>世話人</v>
      </c>
      <c r="J54" s="328"/>
      <c r="K54" s="328"/>
      <c r="L54" s="328"/>
      <c r="M54" s="328"/>
      <c r="N54" s="335"/>
      <c r="O54" s="327" t="str">
        <f>IF(VLOOKUP($AK$1,選択肢!$A$1:$J$32,O59,FALSE)=0,"-",VLOOKUP($AK$1,選択肢!$A$1:$J$32,O59,FALSE))</f>
        <v>生活支援員</v>
      </c>
      <c r="P54" s="328"/>
      <c r="Q54" s="328"/>
      <c r="R54" s="328"/>
      <c r="S54" s="328"/>
      <c r="T54" s="335"/>
      <c r="U54" s="327" t="str">
        <f>IF(VLOOKUP($AK$1,選択肢!$A$1:$J$32,U59,FALSE)=0,"-",VLOOKUP($AK$1,選択肢!$A$1:$J$32,U59,FALSE))</f>
        <v>夜間支援従事者</v>
      </c>
      <c r="V54" s="328"/>
      <c r="W54" s="328"/>
      <c r="X54" s="328"/>
      <c r="Y54" s="328"/>
      <c r="Z54" s="335"/>
      <c r="AA54" s="327" t="str">
        <f>IF(VLOOKUP($AK$1,選択肢!$A$1:$J$32,AA59,FALSE)=0,"-",VLOOKUP($AK$1,選択肢!$A$1:$J$32,AA59,FALSE))</f>
        <v>-</v>
      </c>
      <c r="AB54" s="328"/>
      <c r="AC54" s="328"/>
      <c r="AD54" s="328"/>
      <c r="AE54" s="328"/>
      <c r="AF54" s="335"/>
      <c r="AG54" s="334" t="str">
        <f>IF(VLOOKUP($AK$1,選択肢!$A$1:$J$32,AG59,FALSE)=0,"-",VLOOKUP($AK$1,選択肢!$A$1:$J$32,AG59,FALSE))</f>
        <v>-</v>
      </c>
      <c r="AH54" s="334"/>
      <c r="AI54" s="334"/>
      <c r="AJ54" s="334"/>
      <c r="AK54" s="334"/>
      <c r="AL54" s="334" t="str">
        <f>IF(VLOOKUP($AK$1,選択肢!$A$1:$J$32,AL59,FALSE)=0,"-",VLOOKUP($AK$1,選択肢!$A$1:$J$32,AL59,FALSE))</f>
        <v>-</v>
      </c>
      <c r="AM54" s="334"/>
      <c r="AN54" s="62"/>
    </row>
    <row r="55" spans="1:40" ht="18" customHeight="1" x14ac:dyDescent="0.55000000000000004">
      <c r="A55" s="62"/>
      <c r="B55" s="67"/>
      <c r="C55" s="102" t="s">
        <v>189</v>
      </c>
      <c r="D55" s="102" t="s">
        <v>190</v>
      </c>
      <c r="E55" s="101" t="s">
        <v>189</v>
      </c>
      <c r="F55" s="333" t="s">
        <v>190</v>
      </c>
      <c r="G55" s="333"/>
      <c r="H55" s="333"/>
      <c r="I55" s="330" t="s">
        <v>189</v>
      </c>
      <c r="J55" s="331"/>
      <c r="K55" s="332"/>
      <c r="L55" s="330" t="s">
        <v>190</v>
      </c>
      <c r="M55" s="331"/>
      <c r="N55" s="332"/>
      <c r="O55" s="330" t="s">
        <v>189</v>
      </c>
      <c r="P55" s="331"/>
      <c r="Q55" s="332"/>
      <c r="R55" s="330" t="s">
        <v>190</v>
      </c>
      <c r="S55" s="331"/>
      <c r="T55" s="332"/>
      <c r="U55" s="330" t="s">
        <v>189</v>
      </c>
      <c r="V55" s="331"/>
      <c r="W55" s="332"/>
      <c r="X55" s="330" t="s">
        <v>190</v>
      </c>
      <c r="Y55" s="331"/>
      <c r="Z55" s="332"/>
      <c r="AA55" s="330" t="s">
        <v>189</v>
      </c>
      <c r="AB55" s="331"/>
      <c r="AC55" s="332"/>
      <c r="AD55" s="330" t="s">
        <v>190</v>
      </c>
      <c r="AE55" s="331"/>
      <c r="AF55" s="332"/>
      <c r="AG55" s="330" t="s">
        <v>189</v>
      </c>
      <c r="AH55" s="331"/>
      <c r="AI55" s="332"/>
      <c r="AJ55" s="330" t="s">
        <v>190</v>
      </c>
      <c r="AK55" s="332"/>
      <c r="AL55" s="101" t="s">
        <v>27</v>
      </c>
      <c r="AM55" s="101" t="s">
        <v>215</v>
      </c>
      <c r="AN55" s="62"/>
    </row>
    <row r="56" spans="1:40" ht="18" customHeight="1" x14ac:dyDescent="0.55000000000000004">
      <c r="A56" s="62"/>
      <c r="B56" s="75" t="s">
        <v>191</v>
      </c>
      <c r="C56" s="101">
        <f>COUNTIFS($B$11:$B$30,C$54,$C$11:$C$30,"A",$E$11:$E$30,"*")</f>
        <v>1</v>
      </c>
      <c r="D56" s="101">
        <f>COUNTIFS($B$11:$B$30,C$54,$C$11:$C$30,"B",$E$11:$E$30,"*")</f>
        <v>0</v>
      </c>
      <c r="E56" s="101">
        <f>COUNTIFS($B$11:$B$30,E$54,$C$11:$C$30,"A",$E$11:$E$30,"*")</f>
        <v>0</v>
      </c>
      <c r="F56" s="330">
        <f>COUNTIFS($B$11:$B$30,E$54,$C$11:$C$30,"B",$E$11:$E$30,"*")</f>
        <v>1</v>
      </c>
      <c r="G56" s="331"/>
      <c r="H56" s="332"/>
      <c r="I56" s="330">
        <f>COUNTIFS($B$11:$B$30,I$54,$C$11:$C$30,"A",$E$11:$E$30,"*")</f>
        <v>0</v>
      </c>
      <c r="J56" s="331"/>
      <c r="K56" s="332"/>
      <c r="L56" s="330">
        <f>COUNTIFS($B$11:$B$30,I$54,$C$11:$C$30,"B",$E$11:$E$30,"*")</f>
        <v>0</v>
      </c>
      <c r="M56" s="331"/>
      <c r="N56" s="332"/>
      <c r="O56" s="330">
        <f>COUNTIFS($B$11:$B$30,O$54,$C$11:$C$30,"A",$E$11:$E$30,"*")</f>
        <v>0</v>
      </c>
      <c r="P56" s="331"/>
      <c r="Q56" s="332"/>
      <c r="R56" s="330">
        <f>COUNTIFS($B$11:$B$30,O$54,$C$11:$C$30,"B",$E$11:$E$30,"*")</f>
        <v>0</v>
      </c>
      <c r="S56" s="331"/>
      <c r="T56" s="332"/>
      <c r="U56" s="330">
        <f>COUNTIFS($B$11:$B$30,U$54,$C$11:$C$30,"A",$E$11:$E$30,"*")</f>
        <v>0</v>
      </c>
      <c r="V56" s="331"/>
      <c r="W56" s="332"/>
      <c r="X56" s="330">
        <f>COUNTIFS($B$11:$B$30,U$54,$C$11:$C$30,"B",$E$11:$E$30,"*")</f>
        <v>0</v>
      </c>
      <c r="Y56" s="331"/>
      <c r="Z56" s="332"/>
      <c r="AA56" s="330">
        <f>COUNTIFS($B$11:$B$30,AA$54,$C$11:$C$30,"A",$E$11:$E$30,"*")</f>
        <v>0</v>
      </c>
      <c r="AB56" s="331"/>
      <c r="AC56" s="332"/>
      <c r="AD56" s="330">
        <f>COUNTIFS($B$11:$B$30,AA$54,$C$11:$C$30,"B",$E$11:$E$30,"*")</f>
        <v>0</v>
      </c>
      <c r="AE56" s="331"/>
      <c r="AF56" s="332"/>
      <c r="AG56" s="330">
        <f>COUNTIFS($B$11:$B$30,AG$54,$C$11:$C$30,"A",$E$11:$E$30,"*")</f>
        <v>0</v>
      </c>
      <c r="AH56" s="331"/>
      <c r="AI56" s="332"/>
      <c r="AJ56" s="330">
        <f>COUNTIFS($B$11:$B$30,AG$54,$C$11:$C$30,"B",$E$11:$E$30,"*")</f>
        <v>0</v>
      </c>
      <c r="AK56" s="332"/>
      <c r="AL56" s="101">
        <f>COUNTIFS($B$11:$B$30,AL$54,$C$11:$C$30,"A",$E$11:$E$30,"*")</f>
        <v>0</v>
      </c>
      <c r="AM56" s="101">
        <f>COUNTIFS($B$11:$B$30,AL$54,$C$11:$C$30,"B",$E$11:$E$30,"*")</f>
        <v>0</v>
      </c>
      <c r="AN56" s="62"/>
    </row>
    <row r="57" spans="1:40" ht="18" customHeight="1" x14ac:dyDescent="0.55000000000000004">
      <c r="A57" s="62"/>
      <c r="B57" s="82" t="s">
        <v>192</v>
      </c>
      <c r="C57" s="113"/>
      <c r="D57" s="113"/>
      <c r="E57" s="101">
        <f>COUNTIFS($B$11:$B$30,E$54,$C$11:$C$30,"C",$E$11:$E$30,"*")</f>
        <v>0</v>
      </c>
      <c r="F57" s="330">
        <f>COUNTIFS($B$11:$B$30,E$54,$C$11:$C$30,"D",$E$11:$E$30,"*")</f>
        <v>0</v>
      </c>
      <c r="G57" s="331"/>
      <c r="H57" s="332"/>
      <c r="I57" s="330">
        <f>COUNTIFS($B$11:$B$30,I$54,$C$11:$C$30,"C",$E$11:$E$30,"*")</f>
        <v>1</v>
      </c>
      <c r="J57" s="331"/>
      <c r="K57" s="332"/>
      <c r="L57" s="330">
        <f>COUNTIFS($B$11:$B$30,I$54,$C$11:$C$30,"D",$E$11:$E$30,"*")</f>
        <v>1</v>
      </c>
      <c r="M57" s="331"/>
      <c r="N57" s="332"/>
      <c r="O57" s="330">
        <f>COUNTIFS($B$11:$B$30,O$54,$C$11:$C$30,"C",$E$11:$E$30,"*")</f>
        <v>0</v>
      </c>
      <c r="P57" s="331"/>
      <c r="Q57" s="332"/>
      <c r="R57" s="330">
        <f>COUNTIFS($B$11:$B$30,O$54,$C$11:$C$30,"D",$E$11:$E$30,"*")</f>
        <v>0</v>
      </c>
      <c r="S57" s="331"/>
      <c r="T57" s="332"/>
      <c r="U57" s="330">
        <f>COUNTIFS($B$11:$B$30,U$54,$C$11:$C$30,"C",$E$11:$E$30,"*")</f>
        <v>0</v>
      </c>
      <c r="V57" s="331"/>
      <c r="W57" s="332"/>
      <c r="X57" s="330">
        <f>COUNTIFS($B$11:$B$30,U$54,$C$11:$C$30,"D",$E$11:$E$30,"*")</f>
        <v>0</v>
      </c>
      <c r="Y57" s="331"/>
      <c r="Z57" s="332"/>
      <c r="AA57" s="330">
        <f>COUNTIFS($B$11:$B$30,AA$54,$C$11:$C$30,"C",$E$11:$E$30,"*")</f>
        <v>0</v>
      </c>
      <c r="AB57" s="331"/>
      <c r="AC57" s="332"/>
      <c r="AD57" s="330">
        <f>COUNTIFS($B$11:$B$30,AA$54,$C$11:$C$30,"D",$E$11:$E$30,"*")</f>
        <v>0</v>
      </c>
      <c r="AE57" s="331"/>
      <c r="AF57" s="332"/>
      <c r="AG57" s="330">
        <f>COUNTIFS($B$11:$B$30,AG$54,$C$11:$C$30,"C",$E$11:$E$30,"*")</f>
        <v>0</v>
      </c>
      <c r="AH57" s="331"/>
      <c r="AI57" s="332"/>
      <c r="AJ57" s="330">
        <f>COUNTIFS($B$11:$B$30,AG$54,$C$11:$C$30,"D",$E$11:$E$30,"*")</f>
        <v>0</v>
      </c>
      <c r="AK57" s="332"/>
      <c r="AL57" s="101">
        <f>COUNTIFS($B$11:$B$30,AL$54,$C$11:$C$30,"C",$E$11:$E$30,"*")</f>
        <v>0</v>
      </c>
      <c r="AM57" s="101">
        <f>COUNTIFS($B$11:$B$30,AL$54,$C$11:$C$30,"D",$E$11:$E$30,"*")</f>
        <v>0</v>
      </c>
      <c r="AN57" s="62"/>
    </row>
    <row r="58" spans="1:40" ht="25" customHeight="1" x14ac:dyDescent="0.55000000000000004">
      <c r="A58" s="62"/>
      <c r="B58" s="82" t="s">
        <v>193</v>
      </c>
      <c r="C58" s="380"/>
      <c r="D58" s="381"/>
      <c r="E58" s="327" t="e">
        <f>IF($AK$3="４週",SUMIFS($AK$11:$AK$30,$B$11:$B$30,E54)/4/$AH$5,IF($AK$3="歴月",SUMIFS($AK$11:$AK$30,$B$11:$B$30,E54)/$AL$5,"記載する期間を選択してください"))</f>
        <v>#DIV/0!</v>
      </c>
      <c r="F58" s="328"/>
      <c r="G58" s="328"/>
      <c r="H58" s="335"/>
      <c r="I58" s="327" t="e">
        <f>IF($AK$3="４週",SUMIFS($AK$11:$AK$30,$B$11:$B$30,I54)/4/$AH$5,IF($AK$3="歴月",SUMIFS($AK$11:$AK$30,$B$11:$B$30,I54)/$AL$5,"記載する期間を選択してください"))</f>
        <v>#DIV/0!</v>
      </c>
      <c r="J58" s="328"/>
      <c r="K58" s="328"/>
      <c r="L58" s="328"/>
      <c r="M58" s="328"/>
      <c r="N58" s="335"/>
      <c r="O58" s="327" t="e">
        <f>IF($AK$3="４週",SUMIFS($AK$11:$AK$30,$B$11:$B$30,O54)/4/$AH$5,IF($AK$3="歴月",SUMIFS($AK$11:$AK$30,$B$11:$B$30,O54)/$AL$5,"記載する期間を選択してください"))</f>
        <v>#DIV/0!</v>
      </c>
      <c r="P58" s="328"/>
      <c r="Q58" s="328"/>
      <c r="R58" s="328"/>
      <c r="S58" s="328"/>
      <c r="T58" s="335"/>
      <c r="U58" s="398"/>
      <c r="V58" s="399"/>
      <c r="W58" s="399"/>
      <c r="X58" s="399"/>
      <c r="Y58" s="399"/>
      <c r="Z58" s="400"/>
      <c r="AA58" s="327" t="e">
        <f>IF($AK$3="４週",SUMIFS($AK$11:$AK$30,$B$11:$B$30,AA54)/4/$AH$5,IF($AK$3="歴月",SUMIFS($AK$11:$AK$30,$B$11:$B$30,AA54)/$AL$5,"記載する期間を選択してください"))</f>
        <v>#DIV/0!</v>
      </c>
      <c r="AB58" s="328"/>
      <c r="AC58" s="328"/>
      <c r="AD58" s="328"/>
      <c r="AE58" s="328"/>
      <c r="AF58" s="335"/>
      <c r="AG58" s="327" t="e">
        <f>IF($AK$3="４週",SUMIFS($AK$11:$AK$30,$B$11:$B$30,AG54)/4/$AH$5,IF($AK$3="歴月",SUMIFS($AK$11:$AK$30,$B$11:$B$30,AG54)/$AL$5,"記載する期間を選択してください"))</f>
        <v>#DIV/0!</v>
      </c>
      <c r="AH58" s="328"/>
      <c r="AI58" s="328"/>
      <c r="AJ58" s="328"/>
      <c r="AK58" s="335"/>
      <c r="AL58" s="327" t="e">
        <f>IF($AK$3="４週",SUMIFS($AK$11:$AK$30,$B$11:$B$30,AL54)/4/$AH$5,IF($AK$3="歴月",SUMIFS($AK$11:$AK$30,$B$11:$B$30,AL54)/$AL$5,"記載する期間を選択してください"))</f>
        <v>#DIV/0!</v>
      </c>
      <c r="AM58" s="335"/>
      <c r="AN58" s="62"/>
    </row>
    <row r="59" spans="1:40" ht="5.15" customHeight="1" x14ac:dyDescent="0.55000000000000004">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55000000000000004">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55000000000000004">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55000000000000004">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55000000000000004">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55000000000000004">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55000000000000004">
      <c r="A65" s="60" t="s">
        <v>123</v>
      </c>
      <c r="B65" s="94"/>
      <c r="C65" s="60"/>
      <c r="D65" s="60"/>
      <c r="E65" s="60"/>
      <c r="F65" s="60"/>
      <c r="G65" s="60"/>
    </row>
    <row r="66" spans="1:7" ht="15" customHeight="1" x14ac:dyDescent="0.55000000000000004">
      <c r="A66" s="60" t="s">
        <v>124</v>
      </c>
      <c r="B66" s="94"/>
      <c r="C66" s="60"/>
      <c r="D66" s="60"/>
      <c r="E66" s="60"/>
      <c r="F66" s="60"/>
      <c r="G66" s="60"/>
    </row>
    <row r="67" spans="1:7" ht="15" customHeight="1" x14ac:dyDescent="0.55000000000000004">
      <c r="A67" s="60"/>
      <c r="B67" s="75" t="s">
        <v>125</v>
      </c>
      <c r="C67" s="281" t="s">
        <v>126</v>
      </c>
      <c r="D67" s="281"/>
      <c r="E67" s="281"/>
      <c r="F67" s="60"/>
      <c r="G67" s="60"/>
    </row>
    <row r="68" spans="1:7" ht="15" customHeight="1" x14ac:dyDescent="0.55000000000000004">
      <c r="A68" s="60"/>
      <c r="B68" s="97" t="s">
        <v>127</v>
      </c>
      <c r="C68" s="294" t="s">
        <v>128</v>
      </c>
      <c r="D68" s="294"/>
      <c r="E68" s="294"/>
      <c r="F68" s="60"/>
      <c r="G68" s="60"/>
    </row>
    <row r="69" spans="1:7" ht="15" customHeight="1" x14ac:dyDescent="0.55000000000000004">
      <c r="A69" s="60"/>
      <c r="B69" s="97" t="s">
        <v>129</v>
      </c>
      <c r="C69" s="294" t="s">
        <v>130</v>
      </c>
      <c r="D69" s="294"/>
      <c r="E69" s="294"/>
      <c r="F69" s="60"/>
      <c r="G69" s="60"/>
    </row>
    <row r="70" spans="1:7" ht="15" customHeight="1" x14ac:dyDescent="0.55000000000000004">
      <c r="A70" s="60"/>
      <c r="B70" s="97" t="s">
        <v>131</v>
      </c>
      <c r="C70" s="294" t="s">
        <v>132</v>
      </c>
      <c r="D70" s="294"/>
      <c r="E70" s="294"/>
      <c r="F70" s="60"/>
      <c r="G70" s="60"/>
    </row>
    <row r="71" spans="1:7" ht="15" customHeight="1" x14ac:dyDescent="0.55000000000000004">
      <c r="A71" s="60"/>
      <c r="B71" s="97" t="s">
        <v>133</v>
      </c>
      <c r="C71" s="294" t="s">
        <v>134</v>
      </c>
      <c r="D71" s="294"/>
      <c r="E71" s="294"/>
      <c r="F71" s="60"/>
      <c r="G71" s="60"/>
    </row>
    <row r="72" spans="1:7" ht="15" customHeight="1" x14ac:dyDescent="0.55000000000000004">
      <c r="A72" s="60"/>
      <c r="B72" s="60" t="s">
        <v>135</v>
      </c>
      <c r="C72" s="60"/>
      <c r="D72" s="60"/>
      <c r="E72" s="60"/>
      <c r="F72" s="60"/>
      <c r="G72" s="60"/>
    </row>
    <row r="73" spans="1:7" ht="15" customHeight="1" x14ac:dyDescent="0.55000000000000004">
      <c r="A73" s="60"/>
      <c r="B73" s="60" t="s">
        <v>136</v>
      </c>
      <c r="C73" s="60"/>
      <c r="D73" s="60"/>
      <c r="E73" s="60"/>
      <c r="F73" s="60"/>
      <c r="G73" s="60"/>
    </row>
    <row r="74" spans="1:7" ht="15" customHeight="1" x14ac:dyDescent="0.55000000000000004">
      <c r="A74" s="60"/>
      <c r="B74" s="60" t="s">
        <v>137</v>
      </c>
      <c r="C74" s="60"/>
      <c r="D74" s="60"/>
      <c r="E74" s="60"/>
      <c r="F74" s="60"/>
      <c r="G74" s="60"/>
    </row>
    <row r="75" spans="1:7" ht="15" customHeight="1" x14ac:dyDescent="0.55000000000000004">
      <c r="A75" s="60" t="s">
        <v>138</v>
      </c>
      <c r="B75" s="94"/>
      <c r="C75" s="60"/>
      <c r="D75" s="60"/>
      <c r="E75" s="60"/>
      <c r="F75" s="60"/>
      <c r="G75" s="60"/>
    </row>
    <row r="76" spans="1:7" ht="15" customHeight="1" x14ac:dyDescent="0.55000000000000004">
      <c r="A76" s="60" t="s">
        <v>239</v>
      </c>
      <c r="B76" s="94"/>
      <c r="C76" s="60"/>
      <c r="D76" s="60"/>
      <c r="E76" s="60"/>
      <c r="F76" s="60"/>
      <c r="G76" s="60"/>
    </row>
    <row r="77" spans="1:7" ht="15" customHeight="1" x14ac:dyDescent="0.55000000000000004">
      <c r="A77" s="60" t="s">
        <v>140</v>
      </c>
      <c r="B77" s="94"/>
      <c r="C77" s="60"/>
      <c r="D77" s="60"/>
      <c r="E77" s="60"/>
      <c r="F77" s="60"/>
      <c r="G77" s="60"/>
    </row>
    <row r="78" spans="1:7" ht="15" customHeight="1" x14ac:dyDescent="0.55000000000000004">
      <c r="A78" s="60" t="s">
        <v>141</v>
      </c>
      <c r="B78" s="94"/>
      <c r="C78" s="60"/>
      <c r="D78" s="60"/>
      <c r="E78" s="60"/>
      <c r="F78" s="60"/>
      <c r="G78" s="60"/>
    </row>
    <row r="79" spans="1:7" ht="15" customHeight="1" x14ac:dyDescent="0.55000000000000004">
      <c r="A79" s="60" t="s">
        <v>142</v>
      </c>
      <c r="B79" s="94"/>
      <c r="C79" s="60"/>
      <c r="D79" s="60"/>
      <c r="E79" s="60"/>
      <c r="F79" s="60"/>
      <c r="G79" s="60"/>
    </row>
    <row r="80" spans="1:7" ht="15" customHeight="1" x14ac:dyDescent="0.55000000000000004">
      <c r="A80" s="60" t="s">
        <v>143</v>
      </c>
      <c r="B80" s="94"/>
      <c r="C80" s="60"/>
      <c r="D80" s="60"/>
      <c r="E80" s="60"/>
      <c r="F80" s="60"/>
      <c r="G80" s="60"/>
    </row>
    <row r="81" spans="1:7" ht="15" customHeight="1" x14ac:dyDescent="0.55000000000000004">
      <c r="A81" s="60"/>
      <c r="B81" s="60" t="s">
        <v>144</v>
      </c>
      <c r="C81" s="60"/>
      <c r="D81" s="60"/>
      <c r="E81" s="60"/>
      <c r="F81" s="60"/>
      <c r="G81" s="60"/>
    </row>
    <row r="82" spans="1:7" ht="15" customHeight="1" x14ac:dyDescent="0.55000000000000004">
      <c r="A82" s="60"/>
      <c r="B82" s="60" t="s">
        <v>145</v>
      </c>
      <c r="C82" s="60"/>
      <c r="D82" s="60"/>
      <c r="E82" s="60"/>
      <c r="F82" s="60"/>
      <c r="G82" s="60"/>
    </row>
    <row r="83" spans="1:7" ht="15" customHeight="1" x14ac:dyDescent="0.55000000000000004">
      <c r="A83" s="60" t="s">
        <v>146</v>
      </c>
      <c r="B83" s="94"/>
      <c r="C83" s="60"/>
      <c r="D83" s="60"/>
      <c r="E83" s="60"/>
      <c r="F83" s="60"/>
      <c r="G83" s="60"/>
    </row>
    <row r="84" spans="1:7" ht="15" customHeight="1" x14ac:dyDescent="0.55000000000000004">
      <c r="A84" s="60" t="s">
        <v>147</v>
      </c>
      <c r="B84" s="94"/>
      <c r="C84" s="60"/>
      <c r="D84" s="60"/>
      <c r="E84" s="60"/>
      <c r="F84" s="60"/>
      <c r="G84" s="60"/>
    </row>
    <row r="85" spans="1:7" ht="15" customHeight="1" x14ac:dyDescent="0.55000000000000004">
      <c r="A85" s="60" t="s">
        <v>148</v>
      </c>
      <c r="B85" s="94"/>
      <c r="C85" s="60"/>
      <c r="D85" s="60"/>
      <c r="E85" s="60"/>
      <c r="F85" s="60"/>
      <c r="G85" s="60"/>
    </row>
    <row r="86" spans="1:7" ht="15" customHeight="1" x14ac:dyDescent="0.55000000000000004">
      <c r="A86" s="60" t="s">
        <v>149</v>
      </c>
      <c r="B86" s="94"/>
      <c r="C86" s="60"/>
      <c r="D86" s="60"/>
      <c r="E86" s="60"/>
      <c r="F86" s="60"/>
      <c r="G86" s="60"/>
    </row>
    <row r="87" spans="1:7" ht="15" customHeight="1" x14ac:dyDescent="0.55000000000000004">
      <c r="A87" s="60" t="s">
        <v>150</v>
      </c>
      <c r="B87" s="94"/>
      <c r="C87" s="60"/>
      <c r="D87" s="60"/>
      <c r="E87" s="60"/>
      <c r="F87" s="60"/>
      <c r="G87" s="60"/>
    </row>
    <row r="88" spans="1:7" ht="15" customHeight="1" x14ac:dyDescent="0.55000000000000004">
      <c r="A88" s="60" t="s">
        <v>151</v>
      </c>
      <c r="B88" s="94"/>
      <c r="C88" s="60"/>
      <c r="D88" s="60"/>
      <c r="E88" s="60"/>
      <c r="F88" s="60"/>
      <c r="G88" s="60"/>
    </row>
    <row r="89" spans="1:7" ht="15" customHeight="1" x14ac:dyDescent="0.55000000000000004">
      <c r="A89" s="60" t="s">
        <v>152</v>
      </c>
      <c r="B89" s="94"/>
      <c r="C89" s="60"/>
      <c r="D89" s="60"/>
      <c r="E89" s="60"/>
      <c r="F89" s="60"/>
      <c r="G89" s="60"/>
    </row>
    <row r="90" spans="1:7" ht="15" customHeight="1" x14ac:dyDescent="0.55000000000000004">
      <c r="A90" s="60" t="s">
        <v>153</v>
      </c>
      <c r="B90" s="94"/>
      <c r="C90" s="60"/>
      <c r="D90" s="60"/>
      <c r="E90" s="60"/>
      <c r="F90" s="60"/>
      <c r="G90" s="60"/>
    </row>
  </sheetData>
  <mergeCells count="268">
    <mergeCell ref="AM38:AN38"/>
    <mergeCell ref="AM39:AN39"/>
    <mergeCell ref="AM40:AN40"/>
    <mergeCell ref="AM41:AN41"/>
    <mergeCell ref="AM43:AN43"/>
    <mergeCell ref="AM45:AN45"/>
    <mergeCell ref="AM47:AN47"/>
    <mergeCell ref="AM42:AN42"/>
    <mergeCell ref="AM44:AN44"/>
    <mergeCell ref="AM46:AN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7:C37"/>
    <mergeCell ref="I37:K37"/>
    <mergeCell ref="F37:H37"/>
    <mergeCell ref="L37:N37"/>
    <mergeCell ref="O37:Q37"/>
    <mergeCell ref="R37:T37"/>
    <mergeCell ref="X38:Z38"/>
    <mergeCell ref="AA38:AC38"/>
    <mergeCell ref="AD38:AF38"/>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G40:AI40"/>
    <mergeCell ref="AJ40:AK40"/>
    <mergeCell ref="X39:Z39"/>
    <mergeCell ref="AA39:AC39"/>
    <mergeCell ref="AD39:AF39"/>
    <mergeCell ref="AG39:AI39"/>
    <mergeCell ref="AJ39:AK39"/>
    <mergeCell ref="U40:W40"/>
    <mergeCell ref="X40:Z40"/>
    <mergeCell ref="AA40:AC40"/>
    <mergeCell ref="AD40:AF40"/>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33:E33"/>
    <mergeCell ref="X56:Z56"/>
    <mergeCell ref="AA56:AC56"/>
    <mergeCell ref="I58:N58"/>
    <mergeCell ref="O58:T58"/>
    <mergeCell ref="U58:Z58"/>
    <mergeCell ref="AA58:AF58"/>
    <mergeCell ref="U57:W57"/>
    <mergeCell ref="X57:Z57"/>
    <mergeCell ref="AA57:AC57"/>
    <mergeCell ref="AD57:AF57"/>
    <mergeCell ref="U56:W56"/>
    <mergeCell ref="A51:B51"/>
    <mergeCell ref="C51:D51"/>
    <mergeCell ref="E51:H51"/>
    <mergeCell ref="I51:N51"/>
    <mergeCell ref="C54:D54"/>
    <mergeCell ref="E54:H54"/>
    <mergeCell ref="I54:N54"/>
    <mergeCell ref="O51:T51"/>
    <mergeCell ref="AD47:AF47"/>
    <mergeCell ref="AD45:AF45"/>
    <mergeCell ref="A43:C43"/>
    <mergeCell ref="F43:H43"/>
  </mergeCells>
  <phoneticPr fontId="3"/>
  <dataValidations count="7">
    <dataValidation type="list" allowBlank="1" showInputMessage="1" sqref="B13: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 allowBlank="1" showInputMessage="1" sqref="B11:B12" xr:uid="{1857A403-12F9-4A16-A9A5-7214599777F6}"/>
  </dataValidations>
  <printOptions horizontalCentered="1" verticalCentered="1"/>
  <pageMargins left="0.19685039370078741" right="0.19685039370078741" top="0.39370078740157483" bottom="0.19685039370078741" header="0.19685039370078741" footer="0.39370078740157483"/>
  <pageSetup paperSize="9" scale="56" fitToWidth="0" fitToHeight="0" orientation="landscape" r:id="rId1"/>
  <headerFooter alignWithMargins="0">
    <oddHeader>&amp;L&amp;"ＭＳ ゴシック,標準"&amp;10（参考様式）</oddHeader>
  </headerFooter>
  <rowBreaks count="1" manualBreakCount="1">
    <brk id="34"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101"/>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83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272</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8" customHeight="1" x14ac:dyDescent="0.55000000000000004">
      <c r="A13" s="74">
        <v>3</v>
      </c>
      <c r="B13" s="103" t="s">
        <v>206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t="s">
        <v>207</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t="s">
        <v>208</v>
      </c>
      <c r="C15" s="83" t="s">
        <v>127</v>
      </c>
      <c r="D15" s="104"/>
      <c r="E15" s="105" t="s">
        <v>273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274</v>
      </c>
      <c r="B36" s="67"/>
      <c r="C36" s="67"/>
      <c r="D36" s="67"/>
      <c r="E36" s="67"/>
      <c r="F36" s="67"/>
      <c r="G36" s="60"/>
      <c r="H36" s="60"/>
      <c r="I36" s="60"/>
      <c r="J36" s="60"/>
      <c r="K36" s="60"/>
      <c r="L36" s="60"/>
      <c r="M36" s="60"/>
      <c r="N36" s="60"/>
      <c r="O36" s="60"/>
      <c r="AM36" s="67"/>
      <c r="AN36" s="62"/>
    </row>
    <row r="37" spans="1:43" ht="25" customHeight="1" x14ac:dyDescent="0.55000000000000004">
      <c r="A37"/>
      <c r="B37" s="290" t="s">
        <v>275</v>
      </c>
      <c r="C37" s="292"/>
      <c r="D37" s="290" t="s">
        <v>276</v>
      </c>
      <c r="E37" s="292"/>
      <c r="F37" s="405" t="s">
        <v>277</v>
      </c>
      <c r="G37" s="406"/>
      <c r="H37" s="406"/>
      <c r="I37" s="406"/>
      <c r="J37" s="406"/>
      <c r="K37" s="407"/>
      <c r="L37" s="405" t="s">
        <v>278</v>
      </c>
      <c r="M37" s="406"/>
      <c r="N37" s="406"/>
      <c r="O37" s="406"/>
      <c r="P37" s="406"/>
      <c r="Q37" s="407"/>
      <c r="R37" s="405" t="s">
        <v>279</v>
      </c>
      <c r="S37" s="406"/>
      <c r="T37" s="406"/>
      <c r="U37" s="406"/>
      <c r="V37" s="406"/>
      <c r="W37" s="407"/>
      <c r="X37" s="405" t="s">
        <v>280</v>
      </c>
      <c r="Y37" s="406"/>
      <c r="Z37" s="406"/>
      <c r="AA37" s="406"/>
      <c r="AB37" s="406"/>
      <c r="AC37" s="407"/>
      <c r="AD37"/>
      <c r="AE37"/>
      <c r="AF37"/>
      <c r="AG37"/>
      <c r="AH37"/>
      <c r="AI37"/>
      <c r="AJ37"/>
      <c r="AK37"/>
      <c r="AL37"/>
      <c r="AM37"/>
      <c r="AN37"/>
      <c r="AO37"/>
      <c r="AP37"/>
      <c r="AQ37"/>
    </row>
    <row r="38" spans="1:43" ht="18" customHeight="1" x14ac:dyDescent="0.55000000000000004">
      <c r="A38"/>
      <c r="B38" s="290" t="s">
        <v>281</v>
      </c>
      <c r="C38" s="292"/>
      <c r="D38" s="408" t="s">
        <v>173</v>
      </c>
      <c r="E38" s="409"/>
      <c r="F38" s="408" t="s">
        <v>173</v>
      </c>
      <c r="G38" s="410"/>
      <c r="H38" s="410"/>
      <c r="I38" s="410"/>
      <c r="J38" s="410"/>
      <c r="K38" s="409"/>
      <c r="L38" s="408"/>
      <c r="M38" s="410"/>
      <c r="N38" s="410"/>
      <c r="O38" s="410"/>
      <c r="P38" s="410"/>
      <c r="Q38" s="409"/>
      <c r="R38" s="408"/>
      <c r="S38" s="410"/>
      <c r="T38" s="410"/>
      <c r="U38" s="410"/>
      <c r="V38" s="410"/>
      <c r="W38" s="409"/>
      <c r="X38" s="408"/>
      <c r="Y38" s="410"/>
      <c r="Z38" s="410"/>
      <c r="AA38" s="410"/>
      <c r="AB38" s="410"/>
      <c r="AC38" s="409"/>
      <c r="AD38"/>
      <c r="AE38"/>
      <c r="AF38"/>
      <c r="AG38"/>
      <c r="AH38"/>
      <c r="AI38"/>
      <c r="AJ38"/>
      <c r="AK38"/>
      <c r="AL38"/>
      <c r="AM38"/>
      <c r="AN38"/>
      <c r="AO38"/>
      <c r="AP38"/>
      <c r="AQ38"/>
    </row>
    <row r="39" spans="1:43" ht="25" customHeight="1" x14ac:dyDescent="0.55000000000000004">
      <c r="A39"/>
      <c r="B39" s="280" t="s">
        <v>282</v>
      </c>
      <c r="C39" s="280"/>
      <c r="D39" s="412"/>
      <c r="E39" s="412"/>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c r="AE39"/>
      <c r="AF39"/>
      <c r="AG39"/>
      <c r="AH39"/>
      <c r="AI39"/>
      <c r="AJ39"/>
      <c r="AK39"/>
      <c r="AL39"/>
      <c r="AM39"/>
      <c r="AN39"/>
      <c r="AO39"/>
      <c r="AP39"/>
      <c r="AQ39"/>
    </row>
    <row r="40" spans="1:43" ht="5.15" customHeight="1" x14ac:dyDescent="0.55000000000000004">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x14ac:dyDescent="0.55000000000000004">
      <c r="A41" s="68" t="s">
        <v>283</v>
      </c>
      <c r="B41" s="67"/>
      <c r="C41" s="67"/>
      <c r="D41" s="67"/>
      <c r="E41" s="67"/>
      <c r="F41" s="67"/>
      <c r="G41" s="60"/>
      <c r="H41" s="60"/>
      <c r="I41" s="60"/>
      <c r="J41" s="60"/>
      <c r="K41" s="60"/>
      <c r="L41" s="60"/>
      <c r="M41" s="60"/>
      <c r="N41" s="60"/>
      <c r="O41" s="60"/>
      <c r="AM41" s="67"/>
      <c r="AN41" s="62"/>
    </row>
    <row r="42" spans="1:43" ht="25" customHeight="1" x14ac:dyDescent="0.55000000000000004">
      <c r="A42" s="281"/>
      <c r="B42" s="281"/>
      <c r="C42" s="281"/>
      <c r="D42" s="98">
        <v>4</v>
      </c>
      <c r="E42" s="98">
        <v>5</v>
      </c>
      <c r="F42" s="352">
        <v>6</v>
      </c>
      <c r="G42" s="352"/>
      <c r="H42" s="352"/>
      <c r="I42" s="352">
        <v>7</v>
      </c>
      <c r="J42" s="352"/>
      <c r="K42" s="352"/>
      <c r="L42" s="352">
        <v>8</v>
      </c>
      <c r="M42" s="352"/>
      <c r="N42" s="352"/>
      <c r="O42" s="352">
        <v>9</v>
      </c>
      <c r="P42" s="352"/>
      <c r="Q42" s="352"/>
      <c r="R42" s="352">
        <v>10</v>
      </c>
      <c r="S42" s="352"/>
      <c r="T42" s="352"/>
      <c r="U42" s="352">
        <v>11</v>
      </c>
      <c r="V42" s="352"/>
      <c r="W42" s="352"/>
      <c r="X42" s="352">
        <v>12</v>
      </c>
      <c r="Y42" s="352"/>
      <c r="Z42" s="352"/>
      <c r="AA42" s="352">
        <v>1</v>
      </c>
      <c r="AB42" s="352"/>
      <c r="AC42" s="352"/>
      <c r="AD42" s="352">
        <v>2</v>
      </c>
      <c r="AE42" s="352"/>
      <c r="AF42" s="352"/>
      <c r="AG42" s="352">
        <v>3</v>
      </c>
      <c r="AH42" s="352"/>
      <c r="AI42" s="352"/>
      <c r="AJ42" s="281" t="s">
        <v>210</v>
      </c>
      <c r="AK42" s="281"/>
      <c r="AL42" s="82" t="s">
        <v>211</v>
      </c>
      <c r="AM42" s="82" t="s">
        <v>217</v>
      </c>
      <c r="AN42"/>
      <c r="AO42"/>
      <c r="AP42"/>
      <c r="AQ42"/>
    </row>
    <row r="43" spans="1:43" ht="18" customHeight="1" x14ac:dyDescent="0.55000000000000004">
      <c r="A43" s="350" t="s">
        <v>218</v>
      </c>
      <c r="B43" s="350"/>
      <c r="C43" s="350"/>
      <c r="D43" s="72">
        <f>SUM(D44:D48)</f>
        <v>0</v>
      </c>
      <c r="E43" s="72">
        <f>SUM(E44:E48)</f>
        <v>0</v>
      </c>
      <c r="F43" s="346">
        <f>SUM(F44:H48)</f>
        <v>0</v>
      </c>
      <c r="G43" s="346"/>
      <c r="H43" s="346"/>
      <c r="I43" s="346">
        <f>SUM(I44:K48)</f>
        <v>0</v>
      </c>
      <c r="J43" s="346"/>
      <c r="K43" s="346"/>
      <c r="L43" s="346">
        <f>SUM(L44:N48)</f>
        <v>0</v>
      </c>
      <c r="M43" s="346"/>
      <c r="N43" s="346"/>
      <c r="O43" s="346">
        <f>SUM(O44:Q48)</f>
        <v>0</v>
      </c>
      <c r="P43" s="346"/>
      <c r="Q43" s="346"/>
      <c r="R43" s="346">
        <f>SUM(R44:T48)</f>
        <v>0</v>
      </c>
      <c r="S43" s="346"/>
      <c r="T43" s="346"/>
      <c r="U43" s="346">
        <f>SUM(U44:W48)</f>
        <v>0</v>
      </c>
      <c r="V43" s="346"/>
      <c r="W43" s="346"/>
      <c r="X43" s="346">
        <f>SUM(X44:Z48)</f>
        <v>0</v>
      </c>
      <c r="Y43" s="346"/>
      <c r="Z43" s="346"/>
      <c r="AA43" s="346">
        <f>SUM(AA44:AC48)</f>
        <v>0</v>
      </c>
      <c r="AB43" s="346"/>
      <c r="AC43" s="346"/>
      <c r="AD43" s="346">
        <f>SUM(AD44:AF48)</f>
        <v>0</v>
      </c>
      <c r="AE43" s="346"/>
      <c r="AF43" s="346"/>
      <c r="AG43" s="346">
        <f>SUM(AG44:AI48)</f>
        <v>0</v>
      </c>
      <c r="AH43" s="346"/>
      <c r="AI43" s="346"/>
      <c r="AJ43" s="294">
        <f t="shared" ref="AJ43:AJ48" si="3">SUM(D43:AI43)</f>
        <v>0</v>
      </c>
      <c r="AK43" s="294"/>
      <c r="AL43" s="353" t="e">
        <f>ROUNDUP(((AJ43-AJ49-AJ50)+AJ49*0.5+AJ50*0.75)/AJ51,1)</f>
        <v>#DIV/0!</v>
      </c>
      <c r="AM43" s="353" t="e">
        <f>ROUND((2*AJ44+3*AJ45+4*AJ46+5*AJ47+6*AJ48)/AJ43,1)</f>
        <v>#DIV/0!</v>
      </c>
      <c r="AN43"/>
      <c r="AO43"/>
      <c r="AP43"/>
      <c r="AQ43"/>
    </row>
    <row r="44" spans="1:43" ht="18" customHeight="1" x14ac:dyDescent="0.55000000000000004">
      <c r="A44" s="301" t="s">
        <v>219</v>
      </c>
      <c r="B44" s="302"/>
      <c r="C44" s="303"/>
      <c r="D44" s="69"/>
      <c r="E44" s="69"/>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294">
        <f t="shared" si="3"/>
        <v>0</v>
      </c>
      <c r="AK44" s="294"/>
      <c r="AL44" s="355"/>
      <c r="AM44" s="355"/>
      <c r="AN44"/>
      <c r="AO44"/>
      <c r="AP44"/>
      <c r="AQ44"/>
    </row>
    <row r="45" spans="1:43" ht="18" customHeight="1" x14ac:dyDescent="0.55000000000000004">
      <c r="A45" s="301" t="s">
        <v>220</v>
      </c>
      <c r="B45" s="302"/>
      <c r="C45" s="303"/>
      <c r="D45" s="69"/>
      <c r="E45" s="69"/>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294">
        <f t="shared" si="3"/>
        <v>0</v>
      </c>
      <c r="AK45" s="294"/>
      <c r="AL45" s="355"/>
      <c r="AM45" s="355"/>
      <c r="AN45"/>
      <c r="AO45"/>
      <c r="AP45"/>
      <c r="AQ45"/>
    </row>
    <row r="46" spans="1:43" ht="18" customHeight="1" x14ac:dyDescent="0.55000000000000004">
      <c r="A46" s="301" t="s">
        <v>221</v>
      </c>
      <c r="B46" s="302"/>
      <c r="C46" s="303"/>
      <c r="D46" s="69"/>
      <c r="E46" s="69"/>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294">
        <f t="shared" si="3"/>
        <v>0</v>
      </c>
      <c r="AK46" s="294"/>
      <c r="AL46" s="355"/>
      <c r="AM46" s="355"/>
      <c r="AN46"/>
      <c r="AO46"/>
      <c r="AP46"/>
      <c r="AQ46"/>
    </row>
    <row r="47" spans="1:43" ht="18" customHeight="1" x14ac:dyDescent="0.55000000000000004">
      <c r="A47" s="301" t="s">
        <v>222</v>
      </c>
      <c r="B47" s="302"/>
      <c r="C47" s="303"/>
      <c r="D47" s="69"/>
      <c r="E47" s="69"/>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294">
        <f t="shared" si="3"/>
        <v>0</v>
      </c>
      <c r="AK47" s="294"/>
      <c r="AL47" s="355"/>
      <c r="AM47" s="355"/>
      <c r="AN47"/>
      <c r="AO47"/>
      <c r="AP47"/>
      <c r="AQ47"/>
    </row>
    <row r="48" spans="1:43" ht="18" customHeight="1" x14ac:dyDescent="0.55000000000000004">
      <c r="A48" s="301" t="s">
        <v>223</v>
      </c>
      <c r="B48" s="302"/>
      <c r="C48" s="303"/>
      <c r="D48" s="69"/>
      <c r="E48" s="69"/>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294">
        <f t="shared" si="3"/>
        <v>0</v>
      </c>
      <c r="AK48" s="294"/>
      <c r="AL48" s="355"/>
      <c r="AM48" s="355"/>
      <c r="AN48"/>
      <c r="AO48"/>
      <c r="AP48"/>
      <c r="AQ48"/>
    </row>
    <row r="49" spans="1:43" ht="18" customHeight="1" x14ac:dyDescent="0.55000000000000004">
      <c r="A49" s="120"/>
      <c r="B49" s="127" t="s">
        <v>224</v>
      </c>
      <c r="C49" s="122"/>
      <c r="D49" s="69"/>
      <c r="E49" s="69"/>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294">
        <f>SUM(D49:AI49)</f>
        <v>0</v>
      </c>
      <c r="AK49" s="294"/>
      <c r="AL49" s="355"/>
      <c r="AM49" s="355"/>
      <c r="AN49"/>
      <c r="AO49"/>
      <c r="AP49"/>
      <c r="AQ49"/>
    </row>
    <row r="50" spans="1:43" ht="18" customHeight="1" x14ac:dyDescent="0.55000000000000004">
      <c r="A50" s="120"/>
      <c r="B50" s="356" t="s">
        <v>225</v>
      </c>
      <c r="C50" s="357"/>
      <c r="D50" s="69"/>
      <c r="E50" s="69"/>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294">
        <f>SUM(D50:AI50)</f>
        <v>0</v>
      </c>
      <c r="AK50" s="294"/>
      <c r="AL50" s="355"/>
      <c r="AM50" s="355"/>
      <c r="AN50"/>
      <c r="AO50"/>
      <c r="AP50"/>
      <c r="AQ50"/>
    </row>
    <row r="51" spans="1:43" ht="18" customHeight="1" x14ac:dyDescent="0.55000000000000004">
      <c r="A51" s="350" t="s">
        <v>213</v>
      </c>
      <c r="B51" s="350"/>
      <c r="C51" s="350"/>
      <c r="D51" s="69"/>
      <c r="E51" s="69"/>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294">
        <f>+SUM(D51:AI51)</f>
        <v>0</v>
      </c>
      <c r="AK51" s="294"/>
      <c r="AL51" s="354"/>
      <c r="AM51" s="354"/>
      <c r="AN51"/>
      <c r="AO51"/>
      <c r="AP51"/>
      <c r="AQ51"/>
    </row>
    <row r="52" spans="1:43" ht="21" customHeight="1" x14ac:dyDescent="0.55000000000000004">
      <c r="A52" s="86" t="s">
        <v>226</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15" customHeight="1" x14ac:dyDescent="0.55000000000000004">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x14ac:dyDescent="0.55000000000000004">
      <c r="A54" s="68" t="s">
        <v>165</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5" customHeight="1" x14ac:dyDescent="0.55000000000000004">
      <c r="A55" s="281" t="s">
        <v>169</v>
      </c>
      <c r="B55" s="281"/>
      <c r="C55" s="281" t="s">
        <v>206</v>
      </c>
      <c r="D55" s="281"/>
      <c r="E55" s="280" t="s">
        <v>284</v>
      </c>
      <c r="F55" s="280"/>
      <c r="G55" s="280"/>
      <c r="H55" s="280"/>
      <c r="I55" s="297" t="s">
        <v>285</v>
      </c>
      <c r="J55" s="411"/>
      <c r="K55" s="411"/>
      <c r="L55" s="411"/>
      <c r="M55" s="411"/>
      <c r="N55" s="279"/>
      <c r="O55" s="297" t="s">
        <v>286</v>
      </c>
      <c r="P55" s="411"/>
      <c r="Q55" s="411"/>
      <c r="R55" s="411"/>
      <c r="S55" s="411"/>
      <c r="T55" s="279"/>
      <c r="U55" s="297" t="s">
        <v>287</v>
      </c>
      <c r="V55" s="411"/>
      <c r="W55" s="411"/>
      <c r="X55" s="411"/>
      <c r="Y55" s="411"/>
      <c r="Z55" s="279"/>
      <c r="AA55" s="297" t="s">
        <v>288</v>
      </c>
      <c r="AB55" s="411"/>
      <c r="AC55" s="411"/>
      <c r="AD55" s="411"/>
      <c r="AE55" s="411"/>
      <c r="AF55" s="279"/>
      <c r="AG55" s="280" t="s">
        <v>289</v>
      </c>
      <c r="AH55" s="280"/>
      <c r="AI55" s="280"/>
      <c r="AJ55" s="280"/>
      <c r="AK55" s="280"/>
      <c r="AL55"/>
      <c r="AM55" s="67"/>
      <c r="AN55" s="62"/>
    </row>
    <row r="56" spans="1:43" ht="18" customHeight="1" x14ac:dyDescent="0.55000000000000004">
      <c r="A56" s="280" t="s">
        <v>171</v>
      </c>
      <c r="B56" s="280"/>
      <c r="C56" s="346" t="e">
        <f>ROUNDDOWN(IF(AL43&lt;=60,1,1+ROUNDUP((AL43-60)/40,0)),1)</f>
        <v>#DIV/0!</v>
      </c>
      <c r="D56" s="346"/>
      <c r="E56" s="346" t="e">
        <f>IF(D38="○",ROUNDDOWN(IF(AM43&lt;4,AL43/6,IF(AM43&lt;5,AL43/5,AL43/3)),1),"-")</f>
        <v>#DIV/0!</v>
      </c>
      <c r="F56" s="346"/>
      <c r="G56" s="346"/>
      <c r="H56" s="346"/>
      <c r="I56" s="346">
        <f>IF(F38="○",ROUNDDOWN(F39/6,1),"-")</f>
        <v>0</v>
      </c>
      <c r="J56" s="346"/>
      <c r="K56" s="346"/>
      <c r="L56" s="346"/>
      <c r="M56" s="346"/>
      <c r="N56" s="346"/>
      <c r="O56" s="346" t="str">
        <f>IF(L38="○",ROUNDDOWN(L39/6,1),"-")</f>
        <v>-</v>
      </c>
      <c r="P56" s="346"/>
      <c r="Q56" s="346"/>
      <c r="R56" s="346"/>
      <c r="S56" s="346"/>
      <c r="T56" s="346"/>
      <c r="U56" s="346" t="str">
        <f>IF(R38="○",ROUNDDOWN(R39/6,1),"-")</f>
        <v>-</v>
      </c>
      <c r="V56" s="346"/>
      <c r="W56" s="346"/>
      <c r="X56" s="346"/>
      <c r="Y56" s="346"/>
      <c r="Z56" s="346"/>
      <c r="AA56" s="346" t="str">
        <f>IF(R38="○",ROUNDDOWN(R39/15,1),"-")</f>
        <v>-</v>
      </c>
      <c r="AB56" s="346"/>
      <c r="AC56" s="346"/>
      <c r="AD56" s="346"/>
      <c r="AE56" s="346"/>
      <c r="AF56" s="346"/>
      <c r="AG56" s="346" t="str">
        <f>IF(X38="○",ROUNDDOWN(X39/10,1),"-")</f>
        <v>-</v>
      </c>
      <c r="AH56" s="346"/>
      <c r="AI56" s="346"/>
      <c r="AJ56" s="346"/>
      <c r="AK56" s="346"/>
      <c r="AL56"/>
      <c r="AM56" s="67"/>
      <c r="AN56" s="62"/>
    </row>
    <row r="57" spans="1:43" ht="5.15" customHeight="1" x14ac:dyDescent="0.55000000000000004">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x14ac:dyDescent="0.55000000000000004">
      <c r="A58" s="68" t="s">
        <v>188</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5" customHeight="1" x14ac:dyDescent="0.55000000000000004">
      <c r="A59" s="62"/>
      <c r="B59" s="67"/>
      <c r="C59" s="327" t="str">
        <f>IF(VLOOKUP($AK$1,選択肢!$A:$Z,C64,FALSE)=0,"-",VLOOKUP($AK$1,選択肢!$A:$Z,C64,FALSE))</f>
        <v>管理者</v>
      </c>
      <c r="D59" s="328"/>
      <c r="E59" s="334" t="str">
        <f>IF(VLOOKUP($AK$1,選択肢!$A:$Z,E64,FALSE)=0,"-",VLOOKUP($AK$1,選択肢!$A:$Z,E64,FALSE))</f>
        <v>サービス管理責任者</v>
      </c>
      <c r="F59" s="334"/>
      <c r="G59" s="334"/>
      <c r="H59" s="334"/>
      <c r="I59" s="327" t="str">
        <f>IF(VLOOKUP($AK$1,選択肢!$A:$Z,I64,FALSE)=0,"-",VLOOKUP($AK$1,選択肢!$A:$Z,I64,FALSE))</f>
        <v>医師</v>
      </c>
      <c r="J59" s="328"/>
      <c r="K59" s="328"/>
      <c r="L59" s="328"/>
      <c r="M59" s="328"/>
      <c r="N59" s="335"/>
      <c r="O59" s="327" t="str">
        <f>IF(VLOOKUP($AK$1,選択肢!$A:$Z,O64,FALSE)=0,"-",VLOOKUP($AK$1,選択肢!$A:$Z,O64,FALSE))</f>
        <v>看護職員</v>
      </c>
      <c r="P59" s="328"/>
      <c r="Q59" s="328"/>
      <c r="R59" s="328"/>
      <c r="S59" s="328"/>
      <c r="T59" s="335"/>
      <c r="U59" s="327" t="str">
        <f>IF(VLOOKUP($AK$1,選択肢!$A:$Z,U64,FALSE)=0,"-",VLOOKUP($AK$1,選択肢!$A:$Z,U64,FALSE))</f>
        <v>理学療法士</v>
      </c>
      <c r="V59" s="328"/>
      <c r="W59" s="328"/>
      <c r="X59" s="328"/>
      <c r="Y59" s="328"/>
      <c r="Z59" s="335"/>
      <c r="AA59" s="327" t="str">
        <f>IF(VLOOKUP($AK$1,選択肢!$A:$Z,AA64,FALSE)=0,"-",VLOOKUP($AK$1,選択肢!$A:$Z,AA64,FALSE))</f>
        <v>作業療法士</v>
      </c>
      <c r="AB59" s="328"/>
      <c r="AC59" s="328"/>
      <c r="AD59" s="328"/>
      <c r="AE59" s="328"/>
      <c r="AF59" s="335"/>
      <c r="AG59" s="334" t="str">
        <f>IF(VLOOKUP($AK$1,選択肢!$A:$Z,AG64,FALSE)=0,"-",VLOOKUP($AK$1,選択肢!$A:$Z,AG64,FALSE))</f>
        <v>言語聴覚士</v>
      </c>
      <c r="AH59" s="334"/>
      <c r="AI59" s="334"/>
      <c r="AJ59" s="334"/>
      <c r="AK59" s="334"/>
      <c r="AL59" s="334" t="str">
        <f>IF(VLOOKUP($AK$1,選択肢!$A:$Z,AL64,FALSE)=0,"-",VLOOKUP($AK$1,選択肢!$A:$Z,AL64,FALSE))</f>
        <v>就労支援員</v>
      </c>
      <c r="AM59" s="334"/>
      <c r="AN59" s="62"/>
    </row>
    <row r="60" spans="1:43" ht="18" customHeight="1" x14ac:dyDescent="0.55000000000000004">
      <c r="A60" s="62"/>
      <c r="B60" s="67"/>
      <c r="C60" s="102" t="s">
        <v>189</v>
      </c>
      <c r="D60" s="102" t="s">
        <v>190</v>
      </c>
      <c r="E60" s="101" t="s">
        <v>189</v>
      </c>
      <c r="F60" s="333" t="s">
        <v>190</v>
      </c>
      <c r="G60" s="333"/>
      <c r="H60" s="333"/>
      <c r="I60" s="330" t="s">
        <v>189</v>
      </c>
      <c r="J60" s="331"/>
      <c r="K60" s="332"/>
      <c r="L60" s="330" t="s">
        <v>190</v>
      </c>
      <c r="M60" s="331"/>
      <c r="N60" s="332"/>
      <c r="O60" s="330" t="s">
        <v>189</v>
      </c>
      <c r="P60" s="331"/>
      <c r="Q60" s="332"/>
      <c r="R60" s="330" t="s">
        <v>190</v>
      </c>
      <c r="S60" s="331"/>
      <c r="T60" s="332"/>
      <c r="U60" s="330" t="s">
        <v>189</v>
      </c>
      <c r="V60" s="331"/>
      <c r="W60" s="332"/>
      <c r="X60" s="330" t="s">
        <v>190</v>
      </c>
      <c r="Y60" s="331"/>
      <c r="Z60" s="332"/>
      <c r="AA60" s="330" t="s">
        <v>189</v>
      </c>
      <c r="AB60" s="331"/>
      <c r="AC60" s="332"/>
      <c r="AD60" s="330" t="s">
        <v>190</v>
      </c>
      <c r="AE60" s="331"/>
      <c r="AF60" s="332"/>
      <c r="AG60" s="330" t="s">
        <v>189</v>
      </c>
      <c r="AH60" s="331"/>
      <c r="AI60" s="332"/>
      <c r="AJ60" s="330" t="s">
        <v>190</v>
      </c>
      <c r="AK60" s="332"/>
      <c r="AL60" s="101" t="s">
        <v>27</v>
      </c>
      <c r="AM60" s="101" t="s">
        <v>215</v>
      </c>
      <c r="AN60" s="62"/>
    </row>
    <row r="61" spans="1:43" ht="18" customHeight="1" x14ac:dyDescent="0.55000000000000004">
      <c r="A61" s="62"/>
      <c r="B61" s="75" t="s">
        <v>191</v>
      </c>
      <c r="C61" s="101">
        <f>COUNTIFS($B$11:$B$30,C$59,$C$11:$C$30,"A",$E$11:$E$30,"*")</f>
        <v>1</v>
      </c>
      <c r="D61" s="101">
        <f>COUNTIFS($B$11:$B$30,C$59,$C$11:$C$30,"B",$E$11:$E$30,"*")</f>
        <v>0</v>
      </c>
      <c r="E61" s="101">
        <f>COUNTIFS($B$11:$B$30,E$59,$C$11:$C$30,"A",$E$11:$E$30,"*")</f>
        <v>0</v>
      </c>
      <c r="F61" s="330">
        <f>COUNTIFS($B$11:$B$30,E$59,$C$11:$C$30,"B",$E$11:$E$30,"*")</f>
        <v>1</v>
      </c>
      <c r="G61" s="331"/>
      <c r="H61" s="332"/>
      <c r="I61" s="330">
        <f>COUNTIFS($B$11:$B$30,I$59,$C$11:$C$30,"A",$E$11:$E$30,"*")</f>
        <v>0</v>
      </c>
      <c r="J61" s="331"/>
      <c r="K61" s="332"/>
      <c r="L61" s="330">
        <f>COUNTIFS($B$11:$B$30,I$59,$C$11:$C$30,"B",$E$11:$E$30,"*")</f>
        <v>0</v>
      </c>
      <c r="M61" s="331"/>
      <c r="N61" s="332"/>
      <c r="O61" s="330">
        <f>COUNTIFS($B$11:$B$30,O$59,$C$11:$C$30,"A",$E$11:$E$30,"*")</f>
        <v>1</v>
      </c>
      <c r="P61" s="331"/>
      <c r="Q61" s="332"/>
      <c r="R61" s="330">
        <f>COUNTIFS($B$11:$B$30,O$59,$C$11:$C$30,"B",$E$11:$E$30,"*")</f>
        <v>0</v>
      </c>
      <c r="S61" s="331"/>
      <c r="T61" s="332"/>
      <c r="U61" s="330">
        <f>COUNTIFS($B$11:$B$30,U$59,$C$11:$C$30,"A",$E$11:$E$30,"*")</f>
        <v>0</v>
      </c>
      <c r="V61" s="331"/>
      <c r="W61" s="332"/>
      <c r="X61" s="330">
        <f>COUNTIFS($B$11:$B$30,U$59,$C$11:$C$30,"B",$E$11:$E$30,"*")</f>
        <v>0</v>
      </c>
      <c r="Y61" s="331"/>
      <c r="Z61" s="332"/>
      <c r="AA61" s="330">
        <f>COUNTIFS($B$11:$B$30,AA$59,$C$11:$C$30,"A",$E$11:$E$30,"*")</f>
        <v>0</v>
      </c>
      <c r="AB61" s="331"/>
      <c r="AC61" s="332"/>
      <c r="AD61" s="330">
        <f>COUNTIFS($B$11:$B$30,AA$59,$C$11:$C$30,"B",$E$11:$E$30,"*")</f>
        <v>0</v>
      </c>
      <c r="AE61" s="331"/>
      <c r="AF61" s="332"/>
      <c r="AG61" s="330">
        <f>COUNTIFS($B$11:$B$30,AG$59,$C$11:$C$30,"A",$E$11:$E$30,"*")</f>
        <v>0</v>
      </c>
      <c r="AH61" s="331"/>
      <c r="AI61" s="332"/>
      <c r="AJ61" s="330">
        <f>COUNTIFS($B$11:$B$30,AG$59,$C$11:$C$30,"B",$E$11:$E$30,"*")</f>
        <v>0</v>
      </c>
      <c r="AK61" s="332"/>
      <c r="AL61" s="101">
        <f>COUNTIFS($B$11:$B$30,AL$59,$C$11:$C$30,"A",$E$11:$E$30,"*")</f>
        <v>0</v>
      </c>
      <c r="AM61" s="101">
        <f>COUNTIFS($B$11:$B$30,AL$59,$C$11:$C$30,"B",$E$11:$E$30,"*")</f>
        <v>0</v>
      </c>
      <c r="AN61" s="62"/>
    </row>
    <row r="62" spans="1:43" ht="18" customHeight="1" x14ac:dyDescent="0.55000000000000004">
      <c r="A62" s="62"/>
      <c r="B62" s="82" t="s">
        <v>192</v>
      </c>
      <c r="C62" s="101">
        <f>COUNTIFS($B$11:$B$30,C$59,$C$11:$C$30,"C",$E$11:$E$30,"*")</f>
        <v>0</v>
      </c>
      <c r="D62" s="101">
        <f>COUNTIFS($B$11:$B$30,C$59,$C$11:$C$30,"D",$E$11:$E$30,"*")</f>
        <v>0</v>
      </c>
      <c r="E62" s="101">
        <f>COUNTIFS($B$11:$B$30,E$59,$C$11:$C$30,"C",$E$11:$E$30,"*")</f>
        <v>1</v>
      </c>
      <c r="F62" s="330">
        <f>COUNTIFS($B$11:$B$30,E$59,$C$11:$C$30,"D",$E$11:$E$30,"*")</f>
        <v>0</v>
      </c>
      <c r="G62" s="331"/>
      <c r="H62" s="332"/>
      <c r="I62" s="330">
        <f>COUNTIFS($B$11:$B$30,I$59,$C$11:$C$30,"C",$E$11:$E$30,"*")</f>
        <v>0</v>
      </c>
      <c r="J62" s="331"/>
      <c r="K62" s="332"/>
      <c r="L62" s="330">
        <f>COUNTIFS($B$11:$B$30,I$59,$C$11:$C$30,"D",$E$11:$E$30,"*")</f>
        <v>1</v>
      </c>
      <c r="M62" s="331"/>
      <c r="N62" s="332"/>
      <c r="O62" s="330">
        <f>COUNTIFS($B$11:$B$30,O$59,$C$11:$C$30,"C",$E$11:$E$30,"*")</f>
        <v>0</v>
      </c>
      <c r="P62" s="331"/>
      <c r="Q62" s="332"/>
      <c r="R62" s="330">
        <f>COUNTIFS($B$11:$B$30,O$59,$C$11:$C$30,"D",$E$11:$E$30,"*")</f>
        <v>0</v>
      </c>
      <c r="S62" s="331"/>
      <c r="T62" s="332"/>
      <c r="U62" s="330">
        <f>COUNTIFS($B$11:$B$30,U$59,$C$11:$C$30,"C",$E$11:$E$30,"*")</f>
        <v>0</v>
      </c>
      <c r="V62" s="331"/>
      <c r="W62" s="332"/>
      <c r="X62" s="330">
        <f>COUNTIFS($B$11:$B$30,U$59,$C$11:$C$30,"D",$E$11:$E$30,"*")</f>
        <v>0</v>
      </c>
      <c r="Y62" s="331"/>
      <c r="Z62" s="332"/>
      <c r="AA62" s="330">
        <f>COUNTIFS($B$11:$B$30,AA$59,$C$11:$C$30,"C",$E$11:$E$30,"*")</f>
        <v>0</v>
      </c>
      <c r="AB62" s="331"/>
      <c r="AC62" s="332"/>
      <c r="AD62" s="330">
        <f>COUNTIFS($B$11:$B$30,AA$59,$C$11:$C$30,"D",$E$11:$E$30,"*")</f>
        <v>0</v>
      </c>
      <c r="AE62" s="331"/>
      <c r="AF62" s="332"/>
      <c r="AG62" s="330">
        <f>COUNTIFS($B$11:$B$30,AG$59,$C$11:$C$30,"C",$E$11:$E$30,"*")</f>
        <v>0</v>
      </c>
      <c r="AH62" s="331"/>
      <c r="AI62" s="332"/>
      <c r="AJ62" s="330">
        <f>COUNTIFS($B$11:$B$30,AG$59,$C$11:$C$30,"D",$E$11:$E$30,"*")</f>
        <v>0</v>
      </c>
      <c r="AK62" s="332"/>
      <c r="AL62" s="101">
        <f>COUNTIFS($B$11:$B$30,AL$59,$C$11:$C$30,"C",$E$11:$E$30,"*")</f>
        <v>0</v>
      </c>
      <c r="AM62" s="101">
        <f>COUNTIFS($B$11:$B$30,AL$59,$C$11:$C$30,"D",$E$11:$E$30,"*")</f>
        <v>0</v>
      </c>
      <c r="AN62" s="62"/>
    </row>
    <row r="63" spans="1:43" ht="24.75" customHeight="1" x14ac:dyDescent="0.55000000000000004">
      <c r="A63" s="62"/>
      <c r="B63" s="82" t="s">
        <v>193</v>
      </c>
      <c r="C63" s="327" t="e">
        <f>IF($AK$3="４週",SUMIFS($AK$11:$AK$30,$B$11:$B$30,C59)/4/$AH$5,IF($AK$3="歴月",SUMIFS($AK$11:$AK$30,$B$11:$B$30,C59)/$AL$5,"記載する期間を選択してください"))</f>
        <v>#DIV/0!</v>
      </c>
      <c r="D63" s="335"/>
      <c r="E63" s="327" t="e">
        <f>IF($AK$3="４週",SUMIFS($AK$11:$AK$30,$B$11:$B$30,E59)/4/$AH$5,IF($AK$3="歴月",SUMIFS($AK$11:$AK$30,$B$11:$B$30,E59)/$AL$5,"記載する期間を選択してください"))</f>
        <v>#DIV/0!</v>
      </c>
      <c r="F63" s="328"/>
      <c r="G63" s="328"/>
      <c r="H63" s="335"/>
      <c r="I63" s="327" t="e">
        <f>IF($AK$3="４週",SUMIFS($AK$11:$AK$30,$B$11:$B$30,I59)/4/$AH$5,IF($AK$3="歴月",SUMIFS($AK$11:$AK$30,$B$11:$B$30,I59)/$AL$5,"記載する期間を選択してください"))</f>
        <v>#DIV/0!</v>
      </c>
      <c r="J63" s="328"/>
      <c r="K63" s="328"/>
      <c r="L63" s="328"/>
      <c r="M63" s="328"/>
      <c r="N63" s="335"/>
      <c r="O63" s="327" t="e">
        <f>IF($AK$3="４週",SUMIFS($AK$11:$AK$30,$B$11:$B$30,O59)/4/$AH$5,IF($AK$3="歴月",SUMIFS($AK$11:$AK$30,$B$11:$B$30,O59)/$AL$5,"記載する期間を選択してください"))</f>
        <v>#DIV/0!</v>
      </c>
      <c r="P63" s="328"/>
      <c r="Q63" s="328"/>
      <c r="R63" s="328"/>
      <c r="S63" s="328"/>
      <c r="T63" s="335"/>
      <c r="U63" s="327" t="e">
        <f>IF($AK$3="４週",SUMIFS($AK$11:$AK$30,$B$11:$B$30,U59)/4/$AH$5,IF($AK$3="歴月",SUMIFS($AK$11:$AK$30,$B$11:$B$30,U59)/$AL$5,"記載する期間を選択してください"))</f>
        <v>#DIV/0!</v>
      </c>
      <c r="V63" s="328"/>
      <c r="W63" s="328"/>
      <c r="X63" s="328"/>
      <c r="Y63" s="328"/>
      <c r="Z63" s="335"/>
      <c r="AA63" s="327" t="e">
        <f>IF($AK$3="４週",SUMIFS($AK$11:$AK$30,$B$11:$B$30,AA59)/4/$AH$5,IF($AK$3="歴月",SUMIFS($AK$11:$AK$30,$B$11:$B$30,AA59)/$AL$5,"記載する期間を選択してください"))</f>
        <v>#DIV/0!</v>
      </c>
      <c r="AB63" s="328"/>
      <c r="AC63" s="328"/>
      <c r="AD63" s="328"/>
      <c r="AE63" s="328"/>
      <c r="AF63" s="335"/>
      <c r="AG63" s="327" t="e">
        <f>IF($AK$3="４週",SUMIFS($AK$11:$AK$30,$B$11:$B$30,AG59)/4/$AH$5,IF($AK$3="歴月",SUMIFS($AK$11:$AK$30,$B$11:$B$30,AG59)/$AL$5,"記載する期間を選択してください"))</f>
        <v>#DIV/0!</v>
      </c>
      <c r="AH63" s="328"/>
      <c r="AI63" s="328"/>
      <c r="AJ63" s="328"/>
      <c r="AK63" s="335"/>
      <c r="AL63" s="327" t="e">
        <f>IF($AK$3="４週",SUMIFS($AK$11:$AK$30,$B$11:$B$30,AL59)/4/$AH$5,IF($AK$3="歴月",SUMIFS($AK$11:$AK$30,$B$11:$B$30,AL59)/$AL$5,"記載する期間を選択してください"))</f>
        <v>#DIV/0!</v>
      </c>
      <c r="AM63" s="335"/>
      <c r="AN63" s="62"/>
    </row>
    <row r="64" spans="1:43" ht="4.5" customHeight="1" x14ac:dyDescent="0.55000000000000004">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x14ac:dyDescent="0.55000000000000004">
      <c r="A65" s="62"/>
      <c r="B65" s="67"/>
      <c r="C65" s="334" t="str">
        <f>IF(VLOOKUP($AK$1,選択肢!$A:$Z,C70,FALSE)=0,"-",VLOOKUP($AK$1,選択肢!$A:$Z,C70,FALSE))</f>
        <v>職業指導員</v>
      </c>
      <c r="D65" s="334"/>
      <c r="E65" s="334" t="str">
        <f>IF(VLOOKUP($AK$1,選択肢!$A:$Z,E70,FALSE)=0,"-",VLOOKUP($AK$1,選択肢!$A:$Z,E70,FALSE))</f>
        <v>生活支援員</v>
      </c>
      <c r="F65" s="334"/>
      <c r="G65" s="334"/>
      <c r="H65" s="334"/>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x14ac:dyDescent="0.55000000000000004">
      <c r="A66" s="62"/>
      <c r="B66" s="67"/>
      <c r="C66" s="101" t="s">
        <v>189</v>
      </c>
      <c r="D66" s="101" t="s">
        <v>190</v>
      </c>
      <c r="E66" s="101" t="s">
        <v>189</v>
      </c>
      <c r="F66" s="333" t="s">
        <v>190</v>
      </c>
      <c r="G66" s="333"/>
      <c r="H66" s="333"/>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x14ac:dyDescent="0.55000000000000004">
      <c r="A67" s="62"/>
      <c r="B67" s="75" t="s">
        <v>191</v>
      </c>
      <c r="C67" s="101">
        <f>COUNTIFS($B$11:$B$30,C$65,$C$11:$C$30,"A",$E$11:$E$30,"*")</f>
        <v>0</v>
      </c>
      <c r="D67" s="101">
        <f>COUNTIFS($B$11:$B$30,C$65,$C$11:$C$30,"B",$E$11:$E$30,"*")</f>
        <v>0</v>
      </c>
      <c r="E67" s="101">
        <f>COUNTIFS($B$11:$B$30,E$65,$C$11:$C$30,"A",$E$11:$E$30,"*")</f>
        <v>0</v>
      </c>
      <c r="F67" s="330">
        <f>COUNTIFS($B$11:$B$30,E$65,$C$11:$C$30,"B",$E$11:$E$30,"*")</f>
        <v>0</v>
      </c>
      <c r="G67" s="331"/>
      <c r="H67" s="332"/>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x14ac:dyDescent="0.55000000000000004">
      <c r="A68" s="62"/>
      <c r="B68" s="82" t="s">
        <v>192</v>
      </c>
      <c r="C68" s="101">
        <f>COUNTIFS($B$11:$B$30,C$65,$C$11:$C$30,"C",$E$11:$E$30,"*")</f>
        <v>0</v>
      </c>
      <c r="D68" s="101">
        <f>COUNTIFS($B$11:$B$30,C$65,$C$11:$C$30,"D",$E$11:$E$30,"*")</f>
        <v>0</v>
      </c>
      <c r="E68" s="101">
        <f>COUNTIFS($B$11:$B$30,E$65,$C$11:$C$30,"C",$E$11:$E$30,"*")</f>
        <v>0</v>
      </c>
      <c r="F68" s="330">
        <f>COUNTIFS($B$11:$B$30,E$65,$C$11:$C$30,"D",$E$11:$E$30,"*")</f>
        <v>0</v>
      </c>
      <c r="G68" s="331"/>
      <c r="H68" s="332"/>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x14ac:dyDescent="0.55000000000000004">
      <c r="A69" s="62"/>
      <c r="B69" s="82" t="s">
        <v>193</v>
      </c>
      <c r="C69" s="327" t="e">
        <f>IF($AK$3="４週",SUMIFS($AK$11:$AK$30,$B$11:$B$30,C65)/4/$AH$5,IF($AK$3="歴月",SUMIFS($AK$11:$AK$30,$B$11:$B$30,C65)/$AL$5,"記載する期間を選択してください"))</f>
        <v>#DIV/0!</v>
      </c>
      <c r="D69" s="335"/>
      <c r="E69" s="327" t="e">
        <f>IF($AK$3="４週",SUMIFS($AK$11:$AK$30,$B$11:$B$30,E65)/4/$AH$5,IF($AK$3="歴月",SUMIFS($AK$11:$AK$30,$B$11:$B$30,E65)/$AL$5,"記載する期間を選択してください"))</f>
        <v>#DIV/0!</v>
      </c>
      <c r="F69" s="328"/>
      <c r="G69" s="328"/>
      <c r="H69" s="335"/>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x14ac:dyDescent="0.55000000000000004">
      <c r="A70" s="62"/>
      <c r="B70" s="59"/>
      <c r="C70" s="78">
        <v>10</v>
      </c>
      <c r="D70" s="78"/>
      <c r="E70" s="78">
        <f>C70+1</f>
        <v>11</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x14ac:dyDescent="0.55000000000000004">
      <c r="A71" s="60" t="s">
        <v>118</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x14ac:dyDescent="0.55000000000000004">
      <c r="A72" s="60" t="s">
        <v>119</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x14ac:dyDescent="0.55000000000000004">
      <c r="A73" s="60" t="s">
        <v>120</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x14ac:dyDescent="0.55000000000000004">
      <c r="A74" s="60" t="s">
        <v>121</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x14ac:dyDescent="0.55000000000000004">
      <c r="A75" s="60" t="s">
        <v>122</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x14ac:dyDescent="0.55000000000000004">
      <c r="A76" s="60" t="s">
        <v>123</v>
      </c>
      <c r="B76" s="94"/>
      <c r="C76" s="60"/>
      <c r="D76" s="60"/>
      <c r="E76" s="60"/>
      <c r="F76" s="60"/>
      <c r="G76" s="60"/>
    </row>
    <row r="77" spans="1:40" ht="15" customHeight="1" x14ac:dyDescent="0.55000000000000004">
      <c r="A77" s="60" t="s">
        <v>124</v>
      </c>
      <c r="B77" s="94"/>
      <c r="C77" s="60"/>
      <c r="D77" s="60"/>
      <c r="E77" s="60"/>
      <c r="F77" s="60"/>
      <c r="G77" s="60"/>
    </row>
    <row r="78" spans="1:40" ht="15" customHeight="1" x14ac:dyDescent="0.55000000000000004">
      <c r="A78" s="60"/>
      <c r="B78" s="75" t="s">
        <v>125</v>
      </c>
      <c r="C78" s="281" t="s">
        <v>126</v>
      </c>
      <c r="D78" s="281"/>
      <c r="E78" s="281"/>
      <c r="F78" s="60"/>
      <c r="G78" s="60"/>
    </row>
    <row r="79" spans="1:40" ht="15" customHeight="1" x14ac:dyDescent="0.55000000000000004">
      <c r="A79" s="60"/>
      <c r="B79" s="97" t="s">
        <v>127</v>
      </c>
      <c r="C79" s="294" t="s">
        <v>128</v>
      </c>
      <c r="D79" s="294"/>
      <c r="E79" s="294"/>
      <c r="F79" s="60"/>
      <c r="G79" s="60"/>
    </row>
    <row r="80" spans="1:40" ht="15" customHeight="1" x14ac:dyDescent="0.55000000000000004">
      <c r="A80" s="60"/>
      <c r="B80" s="97" t="s">
        <v>129</v>
      </c>
      <c r="C80" s="294" t="s">
        <v>130</v>
      </c>
      <c r="D80" s="294"/>
      <c r="E80" s="294"/>
      <c r="F80" s="60"/>
      <c r="G80" s="60"/>
    </row>
    <row r="81" spans="1:7" ht="15" customHeight="1" x14ac:dyDescent="0.55000000000000004">
      <c r="A81" s="60"/>
      <c r="B81" s="97" t="s">
        <v>131</v>
      </c>
      <c r="C81" s="294" t="s">
        <v>132</v>
      </c>
      <c r="D81" s="294"/>
      <c r="E81" s="294"/>
      <c r="F81" s="60"/>
      <c r="G81" s="60"/>
    </row>
    <row r="82" spans="1:7" ht="15" customHeight="1" x14ac:dyDescent="0.55000000000000004">
      <c r="A82" s="60"/>
      <c r="B82" s="97" t="s">
        <v>133</v>
      </c>
      <c r="C82" s="294" t="s">
        <v>134</v>
      </c>
      <c r="D82" s="294"/>
      <c r="E82" s="294"/>
      <c r="F82" s="60"/>
      <c r="G82" s="60"/>
    </row>
    <row r="83" spans="1:7" ht="15" customHeight="1" x14ac:dyDescent="0.55000000000000004">
      <c r="A83" s="60"/>
      <c r="B83" s="60" t="s">
        <v>135</v>
      </c>
      <c r="C83" s="60"/>
      <c r="D83" s="60"/>
      <c r="E83" s="60"/>
      <c r="F83" s="60"/>
      <c r="G83" s="60"/>
    </row>
    <row r="84" spans="1:7" ht="15" customHeight="1" x14ac:dyDescent="0.55000000000000004">
      <c r="A84" s="60"/>
      <c r="B84" s="60" t="s">
        <v>136</v>
      </c>
      <c r="C84" s="60"/>
      <c r="D84" s="60"/>
      <c r="E84" s="60"/>
      <c r="F84" s="60"/>
      <c r="G84" s="60"/>
    </row>
    <row r="85" spans="1:7" ht="15" customHeight="1" x14ac:dyDescent="0.55000000000000004">
      <c r="A85" s="60"/>
      <c r="B85" s="60" t="s">
        <v>137</v>
      </c>
      <c r="C85" s="60"/>
      <c r="D85" s="60"/>
      <c r="E85" s="60"/>
      <c r="F85" s="60"/>
      <c r="G85" s="60"/>
    </row>
    <row r="86" spans="1:7" ht="15" customHeight="1" x14ac:dyDescent="0.55000000000000004">
      <c r="A86" s="60" t="s">
        <v>138</v>
      </c>
      <c r="B86" s="94"/>
      <c r="C86" s="60"/>
      <c r="D86" s="60"/>
      <c r="E86" s="60"/>
      <c r="F86" s="60"/>
      <c r="G86" s="60"/>
    </row>
    <row r="87" spans="1:7" ht="15" customHeight="1" x14ac:dyDescent="0.55000000000000004">
      <c r="A87" s="60" t="s">
        <v>239</v>
      </c>
      <c r="B87" s="94"/>
      <c r="C87" s="60"/>
      <c r="D87" s="60"/>
      <c r="E87" s="60"/>
      <c r="F87" s="60"/>
      <c r="G87" s="60"/>
    </row>
    <row r="88" spans="1:7" ht="15" customHeight="1" x14ac:dyDescent="0.55000000000000004">
      <c r="A88" s="60" t="s">
        <v>140</v>
      </c>
      <c r="B88" s="94"/>
      <c r="C88" s="60"/>
      <c r="D88" s="60"/>
      <c r="E88" s="60"/>
      <c r="F88" s="60"/>
      <c r="G88" s="60"/>
    </row>
    <row r="89" spans="1:7" ht="15" customHeight="1" x14ac:dyDescent="0.55000000000000004">
      <c r="A89" s="60" t="s">
        <v>141</v>
      </c>
      <c r="B89" s="94"/>
      <c r="C89" s="60"/>
      <c r="D89" s="60"/>
      <c r="E89" s="60"/>
      <c r="F89" s="60"/>
      <c r="G89" s="60"/>
    </row>
    <row r="90" spans="1:7" ht="15" customHeight="1" x14ac:dyDescent="0.55000000000000004">
      <c r="A90" s="60" t="s">
        <v>142</v>
      </c>
      <c r="B90" s="94"/>
      <c r="C90" s="60"/>
      <c r="D90" s="60"/>
      <c r="E90" s="60"/>
      <c r="F90" s="60"/>
      <c r="G90" s="60"/>
    </row>
    <row r="91" spans="1:7" ht="15" customHeight="1" x14ac:dyDescent="0.55000000000000004">
      <c r="A91" s="60" t="s">
        <v>143</v>
      </c>
      <c r="B91" s="94"/>
      <c r="C91" s="60"/>
      <c r="D91" s="60"/>
      <c r="E91" s="60"/>
      <c r="F91" s="60"/>
      <c r="G91" s="60"/>
    </row>
    <row r="92" spans="1:7" ht="15" customHeight="1" x14ac:dyDescent="0.55000000000000004">
      <c r="A92" s="60"/>
      <c r="B92" s="60" t="s">
        <v>144</v>
      </c>
      <c r="C92" s="60"/>
      <c r="D92" s="60"/>
      <c r="E92" s="60"/>
      <c r="F92" s="60"/>
      <c r="G92" s="60"/>
    </row>
    <row r="93" spans="1:7" ht="15" customHeight="1" x14ac:dyDescent="0.55000000000000004">
      <c r="A93" s="60"/>
      <c r="B93" s="60" t="s">
        <v>145</v>
      </c>
      <c r="C93" s="60"/>
      <c r="D93" s="60"/>
      <c r="E93" s="60"/>
      <c r="F93" s="60"/>
      <c r="G93" s="60"/>
    </row>
    <row r="94" spans="1:7" ht="15" customHeight="1" x14ac:dyDescent="0.55000000000000004">
      <c r="A94" s="60" t="s">
        <v>146</v>
      </c>
      <c r="B94" s="94"/>
      <c r="C94" s="60"/>
      <c r="D94" s="60"/>
      <c r="E94" s="60"/>
      <c r="F94" s="60"/>
      <c r="G94" s="60"/>
    </row>
    <row r="95" spans="1:7" ht="15" customHeight="1" x14ac:dyDescent="0.55000000000000004">
      <c r="A95" s="60" t="s">
        <v>147</v>
      </c>
      <c r="B95" s="94"/>
      <c r="C95" s="60"/>
      <c r="D95" s="60"/>
      <c r="E95" s="60"/>
      <c r="F95" s="60"/>
      <c r="G95" s="60"/>
    </row>
    <row r="96" spans="1:7" ht="15" customHeight="1" x14ac:dyDescent="0.55000000000000004">
      <c r="A96" s="60" t="s">
        <v>148</v>
      </c>
      <c r="B96" s="94"/>
      <c r="C96" s="60"/>
      <c r="D96" s="60"/>
      <c r="E96" s="60"/>
      <c r="F96" s="60"/>
      <c r="G96" s="60"/>
    </row>
    <row r="97" spans="1:7" ht="15" customHeight="1" x14ac:dyDescent="0.55000000000000004">
      <c r="A97" s="60" t="s">
        <v>149</v>
      </c>
      <c r="B97" s="94"/>
      <c r="C97" s="60"/>
      <c r="D97" s="60"/>
      <c r="E97" s="60"/>
      <c r="F97" s="60"/>
      <c r="G97" s="60"/>
    </row>
    <row r="98" spans="1:7" ht="15" customHeight="1" x14ac:dyDescent="0.55000000000000004">
      <c r="A98" s="60" t="s">
        <v>150</v>
      </c>
      <c r="B98" s="94"/>
      <c r="C98" s="60"/>
      <c r="D98" s="60"/>
      <c r="E98" s="60"/>
      <c r="F98" s="60"/>
      <c r="G98" s="60"/>
    </row>
    <row r="99" spans="1:7" ht="15" customHeight="1" x14ac:dyDescent="0.55000000000000004">
      <c r="A99" s="60" t="s">
        <v>151</v>
      </c>
      <c r="B99" s="94"/>
      <c r="C99" s="60"/>
      <c r="D99" s="60"/>
      <c r="E99" s="60"/>
      <c r="F99" s="60"/>
      <c r="G99" s="60"/>
    </row>
    <row r="100" spans="1:7" ht="15" customHeight="1" x14ac:dyDescent="0.55000000000000004">
      <c r="A100" s="60" t="s">
        <v>152</v>
      </c>
      <c r="B100" s="94"/>
      <c r="C100" s="60"/>
      <c r="D100" s="60"/>
      <c r="E100" s="60"/>
      <c r="F100" s="60"/>
      <c r="G100" s="60"/>
    </row>
    <row r="101" spans="1:7" ht="15" customHeight="1" x14ac:dyDescent="0.55000000000000004">
      <c r="A101" s="60" t="s">
        <v>153</v>
      </c>
      <c r="B101" s="94"/>
      <c r="C101" s="60"/>
      <c r="D101" s="60"/>
      <c r="E101" s="60"/>
      <c r="F101" s="60"/>
      <c r="G101" s="60"/>
    </row>
  </sheetData>
  <mergeCells count="263">
    <mergeCell ref="B50:C50"/>
    <mergeCell ref="F50:H50"/>
    <mergeCell ref="I50:K50"/>
    <mergeCell ref="L50:N50"/>
    <mergeCell ref="O50:Q50"/>
    <mergeCell ref="R50:T50"/>
    <mergeCell ref="U50:W50"/>
    <mergeCell ref="X50:Z50"/>
    <mergeCell ref="AA50:AC50"/>
    <mergeCell ref="F49:H49"/>
    <mergeCell ref="I49:K49"/>
    <mergeCell ref="L49:N49"/>
    <mergeCell ref="O49:Q49"/>
    <mergeCell ref="R49:T49"/>
    <mergeCell ref="U49:W49"/>
    <mergeCell ref="X49:Z49"/>
    <mergeCell ref="AA49:AC49"/>
    <mergeCell ref="AD49:AF49"/>
    <mergeCell ref="AK1:AN1"/>
    <mergeCell ref="M2:P2"/>
    <mergeCell ref="Q2:R2"/>
    <mergeCell ref="S2:T2"/>
    <mergeCell ref="U2:V2"/>
    <mergeCell ref="AK2:AN2"/>
    <mergeCell ref="AM13:AN13"/>
    <mergeCell ref="AM14:AN14"/>
    <mergeCell ref="AM15:AN15"/>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5:AI45"/>
    <mergeCell ref="AJ45:AK45"/>
    <mergeCell ref="A46:C46"/>
    <mergeCell ref="F46:H46"/>
    <mergeCell ref="I46:K46"/>
    <mergeCell ref="L46:N46"/>
    <mergeCell ref="O46:Q46"/>
    <mergeCell ref="X45:Z45"/>
    <mergeCell ref="AA45:AC45"/>
    <mergeCell ref="R44:T44"/>
    <mergeCell ref="U44:W44"/>
    <mergeCell ref="X44:Z44"/>
    <mergeCell ref="AA44:AC44"/>
    <mergeCell ref="F45:H45"/>
    <mergeCell ref="I45:K45"/>
    <mergeCell ref="L45:N45"/>
    <mergeCell ref="O45:Q45"/>
    <mergeCell ref="R45:T45"/>
    <mergeCell ref="U45:W45"/>
    <mergeCell ref="A47:C47"/>
    <mergeCell ref="F47:H47"/>
    <mergeCell ref="I47:K47"/>
    <mergeCell ref="L47:N47"/>
    <mergeCell ref="O47:Q47"/>
    <mergeCell ref="A48:C48"/>
    <mergeCell ref="F48:H48"/>
    <mergeCell ref="I48:K48"/>
    <mergeCell ref="L48:N48"/>
    <mergeCell ref="O48:Q48"/>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F61:H61"/>
    <mergeCell ref="I61:K61"/>
    <mergeCell ref="L61:N61"/>
    <mergeCell ref="AJ61:AK61"/>
    <mergeCell ref="AD60:AF60"/>
    <mergeCell ref="AG60:AI60"/>
    <mergeCell ref="AJ60:AK60"/>
    <mergeCell ref="AA61:AC61"/>
    <mergeCell ref="AD61:AF61"/>
    <mergeCell ref="AG61:AI61"/>
    <mergeCell ref="AA60:AC6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s>
  <phoneticPr fontId="3"/>
  <dataValidations count="9">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qref="B13:B30" xr:uid="{00000000-0002-0000-1400-000007000000}">
      <formula1>INDIRECT($AK$1)</formula1>
    </dataValidation>
    <dataValidation allowBlank="1" showInputMessage="1" sqref="B11:B12" xr:uid="{B1165005-1A70-4459-BBFA-A42CC81EDAEC}"/>
  </dataValidations>
  <printOptions horizontalCentered="1" verticalCentered="1"/>
  <pageMargins left="0.19685039370078741" right="0.19685039370078741" top="0.39370078740157483" bottom="0.19685039370078741" header="0.19685039370078741" footer="0.39370078740157483"/>
  <pageSetup paperSize="9" scale="48" fitToWidth="0" fitToHeight="0" orientation="landscape" r:id="rId1"/>
  <headerFooter alignWithMargins="0">
    <oddHeader>&amp;L&amp;"ＭＳ ゴシック,標準"&amp;10（参考様式）</oddHeader>
  </headerFooter>
  <rowBreaks count="1" manualBreakCount="1">
    <brk id="35"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3"/>
  <sheetViews>
    <sheetView showGridLines="0" view="pageBreakPreview" zoomScale="85" zoomScaleNormal="100" zoomScaleSheetLayoutView="85" workbookViewId="0"/>
  </sheetViews>
  <sheetFormatPr defaultColWidth="8.25" defaultRowHeight="21" customHeight="1" x14ac:dyDescent="0.55000000000000004"/>
  <cols>
    <col min="1" max="1" width="2.58203125" style="59" customWidth="1"/>
    <col min="2" max="2" width="1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290</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03" t="s">
        <v>158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0"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55000000000000004">
      <c r="A36" s="68" t="s">
        <v>188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5" customHeight="1" x14ac:dyDescent="0.55000000000000004">
      <c r="A37" s="62"/>
      <c r="B37" s="67"/>
      <c r="C37" s="327" t="str">
        <f>IF(VLOOKUP($AK$1,選択肢!$A$1:$J$32,C42,FALSE)=0,"-",VLOOKUP($AK$1,選択肢!$A$1:$J$32,C42,FALSE))</f>
        <v>管理者</v>
      </c>
      <c r="D37" s="328"/>
      <c r="E37" s="334" t="str">
        <f>IF(VLOOKUP($AK$1,選択肢!$A$1:$J$32,E42,FALSE)=0,"-",VLOOKUP($AK$1,選択肢!$A$1:$J$32,E42,FALSE))</f>
        <v>従業者</v>
      </c>
      <c r="F37" s="334"/>
      <c r="G37" s="334"/>
      <c r="H37" s="334"/>
      <c r="I37" s="327" t="str">
        <f>IF(VLOOKUP($AK$1,選択肢!$A$1:$J$32,I42,FALSE)=0,"-",VLOOKUP($AK$1,選択肢!$A$1:$J$32,I42,FALSE))</f>
        <v>-</v>
      </c>
      <c r="J37" s="328"/>
      <c r="K37" s="328"/>
      <c r="L37" s="328"/>
      <c r="M37" s="328"/>
      <c r="N37" s="335"/>
      <c r="O37" s="327" t="str">
        <f>IF(VLOOKUP($AK$1,選択肢!$A$1:$J$32,O42,FALSE)=0,"-",VLOOKUP($AK$1,選択肢!$A$1:$J$32,O42,FALSE))</f>
        <v>-</v>
      </c>
      <c r="P37" s="328"/>
      <c r="Q37" s="328"/>
      <c r="R37" s="328"/>
      <c r="S37" s="328"/>
      <c r="T37" s="335"/>
      <c r="U37" s="327" t="str">
        <f>IF(VLOOKUP($AK$1,選択肢!$A$1:$J$32,U42,FALSE)=0,"-",VLOOKUP($AK$1,選択肢!$A$1:$J$32,U42,FALSE))</f>
        <v>-</v>
      </c>
      <c r="V37" s="328"/>
      <c r="W37" s="328"/>
      <c r="X37" s="328"/>
      <c r="Y37" s="328"/>
      <c r="Z37" s="335"/>
      <c r="AA37" s="327" t="str">
        <f>IF(VLOOKUP($AK$1,選択肢!$A$1:$J$32,AA42,FALSE)=0,"-",VLOOKUP($AK$1,選択肢!$A$1:$J$32,AA42,FALSE))</f>
        <v>-</v>
      </c>
      <c r="AB37" s="328"/>
      <c r="AC37" s="328"/>
      <c r="AD37" s="328"/>
      <c r="AE37" s="328"/>
      <c r="AF37" s="335"/>
      <c r="AG37" s="334" t="str">
        <f>IF(VLOOKUP($AK$1,選択肢!$A$1:$J$32,AG42,FALSE)=0,"-",VLOOKUP($AK$1,選択肢!$A$1:$J$32,AG42,FALSE))</f>
        <v>-</v>
      </c>
      <c r="AH37" s="334"/>
      <c r="AI37" s="334"/>
      <c r="AJ37" s="334"/>
      <c r="AK37" s="334"/>
      <c r="AL37" s="334" t="str">
        <f>IF(VLOOKUP($AK$1,選択肢!$A$1:$J$32,AL42,FALSE)=0,"-",VLOOKUP($AK$1,選択肢!$A$1:$J$32,AL42,FALSE))</f>
        <v>-</v>
      </c>
      <c r="AM37" s="334"/>
      <c r="AN37" s="62"/>
    </row>
    <row r="38" spans="1:40" ht="18" customHeight="1" x14ac:dyDescent="0.55000000000000004">
      <c r="A38" s="62"/>
      <c r="B38" s="67"/>
      <c r="C38" s="102" t="s">
        <v>189</v>
      </c>
      <c r="D38" s="102" t="s">
        <v>190</v>
      </c>
      <c r="E38" s="101" t="s">
        <v>189</v>
      </c>
      <c r="F38" s="333" t="s">
        <v>190</v>
      </c>
      <c r="G38" s="333"/>
      <c r="H38" s="333"/>
      <c r="I38" s="330" t="s">
        <v>189</v>
      </c>
      <c r="J38" s="331"/>
      <c r="K38" s="332"/>
      <c r="L38" s="330" t="s">
        <v>190</v>
      </c>
      <c r="M38" s="331"/>
      <c r="N38" s="332"/>
      <c r="O38" s="330" t="s">
        <v>189</v>
      </c>
      <c r="P38" s="331"/>
      <c r="Q38" s="332"/>
      <c r="R38" s="330" t="s">
        <v>190</v>
      </c>
      <c r="S38" s="331"/>
      <c r="T38" s="332"/>
      <c r="U38" s="330" t="s">
        <v>189</v>
      </c>
      <c r="V38" s="331"/>
      <c r="W38" s="332"/>
      <c r="X38" s="330" t="s">
        <v>190</v>
      </c>
      <c r="Y38" s="331"/>
      <c r="Z38" s="332"/>
      <c r="AA38" s="330" t="s">
        <v>189</v>
      </c>
      <c r="AB38" s="331"/>
      <c r="AC38" s="332"/>
      <c r="AD38" s="330" t="s">
        <v>190</v>
      </c>
      <c r="AE38" s="331"/>
      <c r="AF38" s="332"/>
      <c r="AG38" s="330" t="s">
        <v>189</v>
      </c>
      <c r="AH38" s="331"/>
      <c r="AI38" s="332"/>
      <c r="AJ38" s="330" t="s">
        <v>190</v>
      </c>
      <c r="AK38" s="332"/>
      <c r="AL38" s="101" t="s">
        <v>27</v>
      </c>
      <c r="AM38" s="101" t="s">
        <v>215</v>
      </c>
      <c r="AN38" s="62"/>
    </row>
    <row r="39" spans="1:40" ht="18" customHeight="1" x14ac:dyDescent="0.55000000000000004">
      <c r="A39" s="62"/>
      <c r="B39" s="75" t="s">
        <v>191</v>
      </c>
      <c r="C39" s="101">
        <f>COUNTIFS($B$11:$B$30,C$37,$C$11:$C$30,"A",$E$11:$E$30,"*")</f>
        <v>1</v>
      </c>
      <c r="D39" s="101">
        <f>COUNTIFS($B$11:$B$30,C$37,$C$11:$C$30,"B",$E$11:$E$30,"*")</f>
        <v>0</v>
      </c>
      <c r="E39" s="101">
        <f>COUNTIFS($B$11:$B$30,E$37,$C$11:$C$30,"A",$E$11:$E$30,"*")</f>
        <v>0</v>
      </c>
      <c r="F39" s="330">
        <f>COUNTIFS($B$11:$B$30,E$37,$C$11:$C$30,"B",$E$11:$E$30,"*")</f>
        <v>1</v>
      </c>
      <c r="G39" s="331"/>
      <c r="H39" s="332"/>
      <c r="I39" s="330">
        <f>COUNTIFS($B$11:$B$30,I$37,$C$11:$C$30,"A",$E$11:$E$30,"*")</f>
        <v>0</v>
      </c>
      <c r="J39" s="331"/>
      <c r="K39" s="332"/>
      <c r="L39" s="330">
        <f>COUNTIFS($B$11:$B$30,I$37,$C$11:$C$30,"B",$E$11:$E$30,"*")</f>
        <v>0</v>
      </c>
      <c r="M39" s="331"/>
      <c r="N39" s="332"/>
      <c r="O39" s="330">
        <f>COUNTIFS($B$11:$B$30,O$37,$C$11:$C$30,"A",$E$11:$E$30,"*")</f>
        <v>0</v>
      </c>
      <c r="P39" s="331"/>
      <c r="Q39" s="332"/>
      <c r="R39" s="330">
        <f>COUNTIFS($B$11:$B$30,O$37,$C$11:$C$30,"B",$E$11:$E$30,"*")</f>
        <v>0</v>
      </c>
      <c r="S39" s="331"/>
      <c r="T39" s="332"/>
      <c r="U39" s="330">
        <f>COUNTIFS($B$11:$B$30,U$37,$C$11:$C$30,"A",$E$11:$E$30,"*")</f>
        <v>0</v>
      </c>
      <c r="V39" s="331"/>
      <c r="W39" s="332"/>
      <c r="X39" s="330">
        <f>COUNTIFS($B$11:$B$30,U$37,$C$11:$C$30,"B",$E$11:$E$30,"*")</f>
        <v>0</v>
      </c>
      <c r="Y39" s="331"/>
      <c r="Z39" s="332"/>
      <c r="AA39" s="330">
        <f>COUNTIFS($B$11:$B$30,AA$37,$C$11:$C$30,"A",$E$11:$E$30,"*")</f>
        <v>0</v>
      </c>
      <c r="AB39" s="331"/>
      <c r="AC39" s="332"/>
      <c r="AD39" s="330">
        <f>COUNTIFS($B$11:$B$30,AA$37,$C$11:$C$30,"B",$E$11:$E$30,"*")</f>
        <v>0</v>
      </c>
      <c r="AE39" s="331"/>
      <c r="AF39" s="332"/>
      <c r="AG39" s="330">
        <f>COUNTIFS($B$11:$B$30,AG$37,$C$11:$C$30,"A",$E$11:$E$30,"*")</f>
        <v>0</v>
      </c>
      <c r="AH39" s="331"/>
      <c r="AI39" s="332"/>
      <c r="AJ39" s="330">
        <f>COUNTIFS($B$11:$B$30,AG$37,$C$11:$C$30,"B",$E$11:$E$30,"*")</f>
        <v>0</v>
      </c>
      <c r="AK39" s="332"/>
      <c r="AL39" s="101">
        <f>COUNTIFS($B$11:$B$30,AL$37,$C$11:$C$30,"A",$E$11:$E$30,"*")</f>
        <v>0</v>
      </c>
      <c r="AM39" s="101">
        <f>COUNTIFS($B$11:$B$30,AL$37,$C$11:$C$30,"B",$E$11:$E$30,"*")</f>
        <v>0</v>
      </c>
      <c r="AN39" s="62"/>
    </row>
    <row r="40" spans="1:40" ht="18" customHeight="1" x14ac:dyDescent="0.55000000000000004">
      <c r="A40" s="62"/>
      <c r="B40" s="82" t="s">
        <v>192</v>
      </c>
      <c r="C40" s="101">
        <f>COUNTIFS($B$11:$B$30,C$37,$C$11:$C$30,"C",$E$11:$E$30,"*")</f>
        <v>0</v>
      </c>
      <c r="D40" s="101">
        <f>COUNTIFS($B$11:$B$30,C$37,$C$11:$C$30,"D",$E$11:$E$30,"*")</f>
        <v>0</v>
      </c>
      <c r="E40" s="101">
        <f>COUNTIFS($B$11:$B$30,E$37,$C$11:$C$30,"C",$E$11:$E$30,"*")</f>
        <v>1</v>
      </c>
      <c r="F40" s="330">
        <f>COUNTIFS($B$11:$B$30,E$37,$C$11:$C$30,"D",$E$11:$E$30,"*")</f>
        <v>1</v>
      </c>
      <c r="G40" s="331"/>
      <c r="H40" s="332"/>
      <c r="I40" s="330">
        <f>COUNTIFS($B$11:$B$30,I$37,$C$11:$C$30,"C",$E$11:$E$30,"*")</f>
        <v>0</v>
      </c>
      <c r="J40" s="331"/>
      <c r="K40" s="332"/>
      <c r="L40" s="330">
        <f>COUNTIFS($B$11:$B$30,I$37,$C$11:$C$30,"D",$E$11:$E$30,"*")</f>
        <v>0</v>
      </c>
      <c r="M40" s="331"/>
      <c r="N40" s="332"/>
      <c r="O40" s="330">
        <f>COUNTIFS($B$11:$B$30,O$37,$C$11:$C$30,"C",$E$11:$E$30,"*")</f>
        <v>0</v>
      </c>
      <c r="P40" s="331"/>
      <c r="Q40" s="332"/>
      <c r="R40" s="330">
        <f>COUNTIFS($B$11:$B$30,O$37,$C$11:$C$30,"D",$E$11:$E$30,"*")</f>
        <v>0</v>
      </c>
      <c r="S40" s="331"/>
      <c r="T40" s="332"/>
      <c r="U40" s="330">
        <f>COUNTIFS($B$11:$B$30,U$37,$C$11:$C$30,"C",$E$11:$E$30,"*")</f>
        <v>0</v>
      </c>
      <c r="V40" s="331"/>
      <c r="W40" s="332"/>
      <c r="X40" s="330">
        <f>COUNTIFS($B$11:$B$30,U$37,$C$11:$C$30,"D",$E$11:$E$30,"*")</f>
        <v>0</v>
      </c>
      <c r="Y40" s="331"/>
      <c r="Z40" s="332"/>
      <c r="AA40" s="330">
        <f>COUNTIFS($B$11:$B$30,AA$37,$C$11:$C$30,"C",$E$11:$E$30,"*")</f>
        <v>0</v>
      </c>
      <c r="AB40" s="331"/>
      <c r="AC40" s="332"/>
      <c r="AD40" s="330">
        <f>COUNTIFS($B$11:$B$30,AA$37,$C$11:$C$30,"D",$E$11:$E$30,"*")</f>
        <v>0</v>
      </c>
      <c r="AE40" s="331"/>
      <c r="AF40" s="332"/>
      <c r="AG40" s="330">
        <f>COUNTIFS($B$11:$B$30,AG$37,$C$11:$C$30,"C",$E$11:$E$30,"*")</f>
        <v>0</v>
      </c>
      <c r="AH40" s="331"/>
      <c r="AI40" s="332"/>
      <c r="AJ40" s="330">
        <f>COUNTIFS($B$11:$B$30,AG$37,$C$11:$C$30,"D",$E$11:$E$30,"*")</f>
        <v>0</v>
      </c>
      <c r="AK40" s="332"/>
      <c r="AL40" s="101">
        <f>COUNTIFS($B$11:$B$30,AL$37,$C$11:$C$30,"C",$E$11:$E$30,"*")</f>
        <v>0</v>
      </c>
      <c r="AM40" s="101">
        <f>COUNTIFS($B$11:$B$30,AL$37,$C$11:$C$30,"D",$E$11:$E$30,"*")</f>
        <v>0</v>
      </c>
      <c r="AN40" s="62"/>
    </row>
    <row r="41" spans="1:40" ht="25" customHeight="1" x14ac:dyDescent="0.55000000000000004">
      <c r="A41" s="62"/>
      <c r="B41" s="82" t="s">
        <v>193</v>
      </c>
      <c r="C41" s="327" t="e">
        <f>IF($AK$3="４週",SUMIFS($AK$11:$AK$30,$B$11:$B$30,C37)/4/$AH$5,IF($AK$3="歴月",SUMIFS($AK$11:$AK$30,$B$11:$B$30,C37)/$AL$5,"記載する期間を選択してください"))</f>
        <v>#DIV/0!</v>
      </c>
      <c r="D41" s="335"/>
      <c r="E41" s="327" t="e">
        <f>IF($AK$3="４週",SUMIFS($AK$11:$AK$30,$B$11:$B$30,E37)/4/$AH$5,IF($AK$3="歴月",SUMIFS($AK$11:$AK$30,$B$11:$B$30,E37)/$AL$5,"記載する期間を選択してください"))</f>
        <v>#DIV/0!</v>
      </c>
      <c r="F41" s="328"/>
      <c r="G41" s="328"/>
      <c r="H41" s="335"/>
      <c r="I41" s="327" t="e">
        <f>IF($AK$3="４週",SUMIFS($AK$11:$AK$30,$B$11:$B$30,I37)/4/$AH$5,IF($AK$3="歴月",SUMIFS($AK$11:$AK$30,$B$11:$B$30,I37)/$AL$5,"記載する期間を選択してください"))</f>
        <v>#DIV/0!</v>
      </c>
      <c r="J41" s="328"/>
      <c r="K41" s="328"/>
      <c r="L41" s="328"/>
      <c r="M41" s="328"/>
      <c r="N41" s="335"/>
      <c r="O41" s="327" t="e">
        <f>IF($AK$3="４週",SUMIFS($AK$11:$AK$30,$B$11:$B$30,O37)/4/$AH$5,IF($AK$3="歴月",SUMIFS($AK$11:$AK$30,$B$11:$B$30,O37)/$AL$5,"記載する期間を選択してください"))</f>
        <v>#DIV/0!</v>
      </c>
      <c r="P41" s="328"/>
      <c r="Q41" s="328"/>
      <c r="R41" s="328"/>
      <c r="S41" s="328"/>
      <c r="T41" s="335"/>
      <c r="U41" s="327" t="e">
        <f>IF($AK$3="４週",SUMIFS($AK$11:$AK$30,$B$11:$B$30,U37)/4/$AH$5,IF($AK$3="歴月",SUMIFS($AK$11:$AK$30,$B$11:$B$30,U37)/$AL$5,"記載する期間を選択してください"))</f>
        <v>#DIV/0!</v>
      </c>
      <c r="V41" s="328"/>
      <c r="W41" s="328"/>
      <c r="X41" s="328"/>
      <c r="Y41" s="328"/>
      <c r="Z41" s="335"/>
      <c r="AA41" s="327" t="e">
        <f>IF($AK$3="４週",SUMIFS($AK$11:$AK$30,$B$11:$B$30,AA37)/4/$AH$5,IF($AK$3="歴月",SUMIFS($AK$11:$AK$30,$B$11:$B$30,AA37)/$AL$5,"記載する期間を選択してください"))</f>
        <v>#DIV/0!</v>
      </c>
      <c r="AB41" s="328"/>
      <c r="AC41" s="328"/>
      <c r="AD41" s="328"/>
      <c r="AE41" s="328"/>
      <c r="AF41" s="335"/>
      <c r="AG41" s="327" t="e">
        <f>IF($AK$3="４週",SUMIFS($AK$11:$AK$30,$B$11:$B$30,AG37)/4/$AH$5,IF($AK$3="歴月",SUMIFS($AK$11:$AK$30,$B$11:$B$30,AG37)/$AL$5,"記載する期間を選択してください"))</f>
        <v>#DIV/0!</v>
      </c>
      <c r="AH41" s="328"/>
      <c r="AI41" s="328"/>
      <c r="AJ41" s="328"/>
      <c r="AK41" s="335"/>
      <c r="AL41" s="327" t="e">
        <f>IF($AK$3="４週",SUMIFS($AK$11:$AK$30,$B$11:$B$30,AL37)/4/$AH$5,IF($AK$3="歴月",SUMIFS($AK$11:$AK$30,$B$11:$B$30,AL37)/$AL$5,"記載する期間を選択してください"))</f>
        <v>#DIV/0!</v>
      </c>
      <c r="AM41" s="335"/>
      <c r="AN41" s="62"/>
    </row>
    <row r="42" spans="1:40" ht="5.15" customHeight="1" x14ac:dyDescent="0.550000000000000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550000000000000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550000000000000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550000000000000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550000000000000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550000000000000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55000000000000004">
      <c r="A48" s="60" t="s">
        <v>123</v>
      </c>
      <c r="B48" s="94"/>
      <c r="C48" s="60"/>
      <c r="D48" s="60"/>
      <c r="E48" s="60"/>
      <c r="F48" s="60"/>
      <c r="G48" s="60"/>
    </row>
    <row r="49" spans="1:7" ht="15" customHeight="1" x14ac:dyDescent="0.55000000000000004">
      <c r="A49" s="60" t="s">
        <v>124</v>
      </c>
      <c r="B49" s="94"/>
      <c r="C49" s="60"/>
      <c r="D49" s="60"/>
      <c r="E49" s="60"/>
      <c r="F49" s="60"/>
      <c r="G49" s="60"/>
    </row>
    <row r="50" spans="1:7" ht="15" customHeight="1" x14ac:dyDescent="0.55000000000000004">
      <c r="A50" s="60"/>
      <c r="B50" s="75" t="s">
        <v>125</v>
      </c>
      <c r="C50" s="281" t="s">
        <v>126</v>
      </c>
      <c r="D50" s="281"/>
      <c r="E50" s="281"/>
      <c r="F50" s="60"/>
      <c r="G50" s="60"/>
    </row>
    <row r="51" spans="1:7" ht="15" customHeight="1" x14ac:dyDescent="0.55000000000000004">
      <c r="A51" s="60"/>
      <c r="B51" s="97" t="s">
        <v>127</v>
      </c>
      <c r="C51" s="294" t="s">
        <v>128</v>
      </c>
      <c r="D51" s="294"/>
      <c r="E51" s="294"/>
      <c r="F51" s="60"/>
      <c r="G51" s="60"/>
    </row>
    <row r="52" spans="1:7" ht="15" customHeight="1" x14ac:dyDescent="0.55000000000000004">
      <c r="A52" s="60"/>
      <c r="B52" s="97" t="s">
        <v>129</v>
      </c>
      <c r="C52" s="294" t="s">
        <v>130</v>
      </c>
      <c r="D52" s="294"/>
      <c r="E52" s="294"/>
      <c r="F52" s="60"/>
      <c r="G52" s="60"/>
    </row>
    <row r="53" spans="1:7" ht="15" customHeight="1" x14ac:dyDescent="0.55000000000000004">
      <c r="A53" s="60"/>
      <c r="B53" s="97" t="s">
        <v>131</v>
      </c>
      <c r="C53" s="294" t="s">
        <v>132</v>
      </c>
      <c r="D53" s="294"/>
      <c r="E53" s="294"/>
      <c r="F53" s="60"/>
      <c r="G53" s="60"/>
    </row>
    <row r="54" spans="1:7" ht="15" customHeight="1" x14ac:dyDescent="0.55000000000000004">
      <c r="A54" s="60"/>
      <c r="B54" s="97" t="s">
        <v>133</v>
      </c>
      <c r="C54" s="294" t="s">
        <v>134</v>
      </c>
      <c r="D54" s="294"/>
      <c r="E54" s="294"/>
      <c r="F54" s="60"/>
      <c r="G54" s="60"/>
    </row>
    <row r="55" spans="1:7" ht="15" customHeight="1" x14ac:dyDescent="0.55000000000000004">
      <c r="A55" s="60"/>
      <c r="B55" s="60" t="s">
        <v>135</v>
      </c>
      <c r="C55" s="60"/>
      <c r="D55" s="60"/>
      <c r="E55" s="60"/>
      <c r="F55" s="60"/>
      <c r="G55" s="60"/>
    </row>
    <row r="56" spans="1:7" ht="15" customHeight="1" x14ac:dyDescent="0.55000000000000004">
      <c r="A56" s="60"/>
      <c r="B56" s="60" t="s">
        <v>136</v>
      </c>
      <c r="C56" s="60"/>
      <c r="D56" s="60"/>
      <c r="E56" s="60"/>
      <c r="F56" s="60"/>
      <c r="G56" s="60"/>
    </row>
    <row r="57" spans="1:7" ht="15" customHeight="1" x14ac:dyDescent="0.55000000000000004">
      <c r="A57" s="60"/>
      <c r="B57" s="60" t="s">
        <v>137</v>
      </c>
      <c r="C57" s="60"/>
      <c r="D57" s="60"/>
      <c r="E57" s="60"/>
      <c r="F57" s="60"/>
      <c r="G57" s="60"/>
    </row>
    <row r="58" spans="1:7" ht="15" customHeight="1" x14ac:dyDescent="0.55000000000000004">
      <c r="A58" s="60" t="s">
        <v>138</v>
      </c>
      <c r="B58" s="94"/>
      <c r="C58" s="60"/>
      <c r="D58" s="60"/>
      <c r="E58" s="60"/>
      <c r="F58" s="60"/>
      <c r="G58" s="60"/>
    </row>
    <row r="59" spans="1:7" ht="15" customHeight="1" x14ac:dyDescent="0.55000000000000004">
      <c r="A59" s="60" t="s">
        <v>139</v>
      </c>
      <c r="B59" s="94"/>
      <c r="C59" s="60"/>
      <c r="D59" s="60"/>
      <c r="E59" s="60"/>
      <c r="F59" s="60"/>
      <c r="G59" s="60"/>
    </row>
    <row r="60" spans="1:7" ht="15" customHeight="1" x14ac:dyDescent="0.55000000000000004">
      <c r="A60" s="60" t="s">
        <v>140</v>
      </c>
      <c r="B60" s="94"/>
      <c r="C60" s="60"/>
      <c r="D60" s="60"/>
      <c r="E60" s="60"/>
      <c r="F60" s="60"/>
      <c r="G60" s="60"/>
    </row>
    <row r="61" spans="1:7" ht="15" customHeight="1" x14ac:dyDescent="0.55000000000000004">
      <c r="A61" s="60" t="s">
        <v>141</v>
      </c>
      <c r="B61" s="94"/>
      <c r="C61" s="60"/>
      <c r="D61" s="60"/>
      <c r="E61" s="60"/>
      <c r="F61" s="60"/>
      <c r="G61" s="60"/>
    </row>
    <row r="62" spans="1:7" ht="15" customHeight="1" x14ac:dyDescent="0.55000000000000004">
      <c r="A62" s="60" t="s">
        <v>142</v>
      </c>
      <c r="B62" s="94"/>
      <c r="C62" s="60"/>
      <c r="D62" s="60"/>
      <c r="E62" s="60"/>
      <c r="F62" s="60"/>
      <c r="G62" s="60"/>
    </row>
    <row r="63" spans="1:7" ht="15" customHeight="1" x14ac:dyDescent="0.55000000000000004">
      <c r="A63" s="60" t="s">
        <v>143</v>
      </c>
      <c r="B63" s="94"/>
      <c r="C63" s="60"/>
      <c r="D63" s="60"/>
      <c r="E63" s="60"/>
      <c r="F63" s="60"/>
      <c r="G63" s="60"/>
    </row>
    <row r="64" spans="1:7" ht="15" customHeight="1" x14ac:dyDescent="0.55000000000000004">
      <c r="A64" s="60"/>
      <c r="B64" s="60" t="s">
        <v>144</v>
      </c>
      <c r="C64" s="60"/>
      <c r="D64" s="60"/>
      <c r="E64" s="60"/>
      <c r="F64" s="60"/>
      <c r="G64" s="60"/>
    </row>
    <row r="65" spans="1:7" ht="15" customHeight="1" x14ac:dyDescent="0.55000000000000004">
      <c r="A65" s="60"/>
      <c r="B65" s="60" t="s">
        <v>145</v>
      </c>
      <c r="C65" s="60"/>
      <c r="D65" s="60"/>
      <c r="E65" s="60"/>
      <c r="F65" s="60"/>
      <c r="G65" s="60"/>
    </row>
    <row r="66" spans="1:7" ht="15" customHeight="1" x14ac:dyDescent="0.55000000000000004">
      <c r="A66" s="60" t="s">
        <v>146</v>
      </c>
      <c r="B66" s="94"/>
      <c r="C66" s="60"/>
      <c r="D66" s="60"/>
      <c r="E66" s="60"/>
      <c r="F66" s="60"/>
      <c r="G66" s="60"/>
    </row>
    <row r="67" spans="1:7" ht="15" customHeight="1" x14ac:dyDescent="0.55000000000000004">
      <c r="A67" s="60" t="s">
        <v>147</v>
      </c>
      <c r="B67" s="94"/>
      <c r="C67" s="60"/>
      <c r="D67" s="60"/>
      <c r="E67" s="60"/>
      <c r="F67" s="60"/>
      <c r="G67" s="60"/>
    </row>
    <row r="68" spans="1:7" ht="15" customHeight="1" x14ac:dyDescent="0.55000000000000004">
      <c r="A68" s="60" t="s">
        <v>148</v>
      </c>
      <c r="B68" s="94"/>
      <c r="C68" s="60"/>
      <c r="D68" s="60"/>
      <c r="E68" s="60"/>
      <c r="F68" s="60"/>
      <c r="G68" s="60"/>
    </row>
    <row r="69" spans="1:7" ht="15" customHeight="1" x14ac:dyDescent="0.55000000000000004">
      <c r="A69" s="60" t="s">
        <v>149</v>
      </c>
      <c r="B69" s="94"/>
      <c r="C69" s="60"/>
      <c r="D69" s="60"/>
      <c r="E69" s="60"/>
      <c r="F69" s="60"/>
      <c r="G69" s="60"/>
    </row>
    <row r="70" spans="1:7" ht="15" customHeight="1" x14ac:dyDescent="0.55000000000000004">
      <c r="A70" s="60" t="s">
        <v>150</v>
      </c>
      <c r="B70" s="94"/>
      <c r="C70" s="60"/>
      <c r="D70" s="60"/>
      <c r="E70" s="60"/>
      <c r="F70" s="60"/>
      <c r="G70" s="60"/>
    </row>
    <row r="71" spans="1:7" ht="15" customHeight="1" x14ac:dyDescent="0.55000000000000004">
      <c r="A71" s="60" t="s">
        <v>151</v>
      </c>
      <c r="B71" s="94"/>
      <c r="C71" s="60"/>
      <c r="D71" s="60"/>
      <c r="E71" s="60"/>
      <c r="F71" s="60"/>
      <c r="G71" s="60"/>
    </row>
    <row r="72" spans="1:7" ht="15" customHeight="1" x14ac:dyDescent="0.55000000000000004">
      <c r="A72" s="60" t="s">
        <v>152</v>
      </c>
      <c r="B72" s="94"/>
      <c r="C72" s="60"/>
      <c r="D72" s="60"/>
      <c r="E72" s="60"/>
      <c r="F72" s="60"/>
      <c r="G72" s="60"/>
    </row>
    <row r="73" spans="1:7" ht="15" customHeight="1" x14ac:dyDescent="0.55000000000000004">
      <c r="A73" s="60" t="s">
        <v>153</v>
      </c>
      <c r="B73" s="94"/>
      <c r="C73" s="60"/>
      <c r="D73" s="60"/>
      <c r="E73" s="60"/>
      <c r="F73" s="60"/>
      <c r="G73" s="60"/>
    </row>
  </sheetData>
  <mergeCells count="101">
    <mergeCell ref="A7:A10"/>
    <mergeCell ref="C7:C10"/>
    <mergeCell ref="D7:D10"/>
    <mergeCell ref="E7:E10"/>
    <mergeCell ref="B7:B8"/>
    <mergeCell ref="B9:B10"/>
    <mergeCell ref="AK1:AN1"/>
    <mergeCell ref="M2:P2"/>
    <mergeCell ref="Q2:R2"/>
    <mergeCell ref="S2:T2"/>
    <mergeCell ref="U2:V2"/>
    <mergeCell ref="AK2:AN2"/>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C37:D37"/>
    <mergeCell ref="E37:H37"/>
    <mergeCell ref="I37:N37"/>
    <mergeCell ref="O37:T37"/>
    <mergeCell ref="U37:Z37"/>
    <mergeCell ref="AM30:AN30"/>
    <mergeCell ref="A31:E31"/>
    <mergeCell ref="AM31:AN32"/>
    <mergeCell ref="A32:E32"/>
    <mergeCell ref="AG37:AK37"/>
    <mergeCell ref="AL37:AM37"/>
    <mergeCell ref="F38:H38"/>
    <mergeCell ref="I38:K38"/>
    <mergeCell ref="L38:N38"/>
    <mergeCell ref="O38:Q38"/>
    <mergeCell ref="R38:T38"/>
    <mergeCell ref="U38:W38"/>
    <mergeCell ref="X38:Z38"/>
    <mergeCell ref="AA38:AC38"/>
    <mergeCell ref="AA37:AF37"/>
    <mergeCell ref="AD38:AF38"/>
    <mergeCell ref="AG38:AI38"/>
    <mergeCell ref="AJ38:AK38"/>
    <mergeCell ref="U39:W39"/>
    <mergeCell ref="X39:Z39"/>
    <mergeCell ref="AA39:AC39"/>
    <mergeCell ref="AD39:AF39"/>
    <mergeCell ref="AG39:AI39"/>
    <mergeCell ref="U40:W40"/>
    <mergeCell ref="AG41:AK41"/>
    <mergeCell ref="F39:H39"/>
    <mergeCell ref="I39:K39"/>
    <mergeCell ref="L39:N39"/>
    <mergeCell ref="O39:Q39"/>
    <mergeCell ref="R39:T39"/>
    <mergeCell ref="AJ39:AK39"/>
    <mergeCell ref="AL41:AM41"/>
    <mergeCell ref="C50:E50"/>
    <mergeCell ref="C51:E51"/>
    <mergeCell ref="AG40:AI40"/>
    <mergeCell ref="AJ40:AK40"/>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6"/>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2.08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291</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292</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03" t="s">
        <v>292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03" t="s">
        <v>293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0"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x14ac:dyDescent="0.55000000000000004">
      <c r="A35" s="68" t="s">
        <v>294</v>
      </c>
      <c r="B35" s="67"/>
      <c r="C35" s="67"/>
      <c r="D35" s="67"/>
      <c r="E35" s="67"/>
      <c r="F35" s="67"/>
      <c r="G35" s="60"/>
      <c r="H35" s="60"/>
      <c r="I35" s="60"/>
      <c r="J35" s="60"/>
      <c r="K35" s="60"/>
      <c r="L35" s="60"/>
      <c r="M35" s="60"/>
      <c r="N35" s="60"/>
      <c r="O35" s="60"/>
      <c r="Y35" s="68"/>
      <c r="AM35" s="67"/>
      <c r="AN35" s="62"/>
    </row>
    <row r="36" spans="1:40" ht="25" customHeight="1" x14ac:dyDescent="0.55000000000000004">
      <c r="A36" s="281"/>
      <c r="B36" s="281"/>
      <c r="C36" s="281"/>
      <c r="D36" s="98">
        <f>IF(MONTH($F$9)&lt;7,MONTH($F$9)+6,MONTH($F$9)-6)</f>
        <v>10</v>
      </c>
      <c r="E36" s="98">
        <f>IF(MONTH($F$9)&lt;6,MONTH($F$9)+7,MONTH($F$9)-5)</f>
        <v>11</v>
      </c>
      <c r="F36" s="352">
        <f>IF(MONTH($F$9)&lt;5,MONTH($F$9)+8,MONTH($F$9)-4)</f>
        <v>12</v>
      </c>
      <c r="G36" s="352"/>
      <c r="H36" s="352"/>
      <c r="I36" s="352">
        <f>IF(MONTH($F$9)&lt;4,MONTH($F$9)+9,MONTH($F$9)-3)</f>
        <v>1</v>
      </c>
      <c r="J36" s="352"/>
      <c r="K36" s="352"/>
      <c r="L36" s="352">
        <f>IF(MONTH($F$9)&lt;3,MONTH($F$9)+10,MONTH($F$9)-2)</f>
        <v>2</v>
      </c>
      <c r="M36" s="352"/>
      <c r="N36" s="352"/>
      <c r="O36" s="352">
        <f>IF(MONTH($F$9)&lt;2,MONTH($F$9)+11,MONTH($F$9)-1)</f>
        <v>3</v>
      </c>
      <c r="P36" s="352"/>
      <c r="Q36" s="352"/>
      <c r="R36" s="281" t="s">
        <v>210</v>
      </c>
      <c r="S36" s="281"/>
      <c r="T36" s="281"/>
      <c r="U36" s="281"/>
      <c r="V36" s="280" t="s">
        <v>211</v>
      </c>
      <c r="W36" s="280"/>
      <c r="X36" s="280"/>
      <c r="Y36" s="280"/>
      <c r="Z36" s="280" t="s">
        <v>295</v>
      </c>
      <c r="AA36" s="280"/>
      <c r="AB36" s="280"/>
      <c r="AC36" s="280"/>
    </row>
    <row r="37" spans="1:40" ht="18" customHeight="1" x14ac:dyDescent="0.55000000000000004">
      <c r="A37" s="350" t="s">
        <v>296</v>
      </c>
      <c r="B37" s="350"/>
      <c r="C37" s="350"/>
      <c r="D37" s="69"/>
      <c r="E37" s="69"/>
      <c r="F37" s="351"/>
      <c r="G37" s="351"/>
      <c r="H37" s="351"/>
      <c r="I37" s="351"/>
      <c r="J37" s="351"/>
      <c r="K37" s="351"/>
      <c r="L37" s="351"/>
      <c r="M37" s="351"/>
      <c r="N37" s="351"/>
      <c r="O37" s="351"/>
      <c r="P37" s="351"/>
      <c r="Q37" s="351"/>
      <c r="R37" s="294">
        <f>SUM(D37:Q37)</f>
        <v>0</v>
      </c>
      <c r="S37" s="294"/>
      <c r="T37" s="294"/>
      <c r="U37" s="294"/>
      <c r="V37" s="414">
        <f>ROUNDUP((R37+R38)/6,1)</f>
        <v>0</v>
      </c>
      <c r="W37" s="414"/>
      <c r="X37" s="414"/>
      <c r="Y37" s="414"/>
      <c r="Z37" s="414">
        <f>ROUNDDOWN(V37/35,1)</f>
        <v>0</v>
      </c>
      <c r="AA37" s="414"/>
      <c r="AB37" s="414"/>
      <c r="AC37" s="414"/>
    </row>
    <row r="38" spans="1:40" ht="18" customHeight="1" x14ac:dyDescent="0.55000000000000004">
      <c r="A38" s="350" t="s">
        <v>297</v>
      </c>
      <c r="B38" s="350"/>
      <c r="C38" s="350"/>
      <c r="D38" s="69"/>
      <c r="E38" s="69"/>
      <c r="F38" s="351"/>
      <c r="G38" s="351"/>
      <c r="H38" s="351"/>
      <c r="I38" s="351"/>
      <c r="J38" s="351"/>
      <c r="K38" s="351"/>
      <c r="L38" s="351"/>
      <c r="M38" s="351"/>
      <c r="N38" s="351"/>
      <c r="O38" s="351"/>
      <c r="P38" s="351"/>
      <c r="Q38" s="351"/>
      <c r="R38" s="294">
        <f>+SUM(D38:Q38)</f>
        <v>0</v>
      </c>
      <c r="S38" s="294"/>
      <c r="T38" s="294"/>
      <c r="U38" s="294"/>
      <c r="V38" s="414"/>
      <c r="W38" s="414"/>
      <c r="X38" s="414"/>
      <c r="Y38" s="414"/>
      <c r="Z38" s="414"/>
      <c r="AA38" s="414"/>
      <c r="AB38" s="414"/>
      <c r="AC38" s="414"/>
    </row>
    <row r="39" spans="1:40" ht="21" customHeight="1" x14ac:dyDescent="0.55000000000000004">
      <c r="A39" s="68" t="s">
        <v>188</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5" customHeight="1" x14ac:dyDescent="0.55000000000000004">
      <c r="A40" s="62"/>
      <c r="B40" s="67"/>
      <c r="C40" s="327" t="str">
        <f>IF(VLOOKUP($AK$1,選択肢!$A$1:$J$32,C45,FALSE)=0,"-",VLOOKUP($AK$1,選択肢!$A$1:$J$32,C45,FALSE))</f>
        <v>管理者</v>
      </c>
      <c r="D40" s="328"/>
      <c r="E40" s="334" t="str">
        <f>IF(VLOOKUP($AK$1,選択肢!$A$1:$J$32,E45,FALSE)=0,"-",VLOOKUP($AK$1,選択肢!$A$1:$J$32,E45,FALSE))</f>
        <v>相談支援専門員</v>
      </c>
      <c r="F40" s="334"/>
      <c r="G40" s="334"/>
      <c r="H40" s="334"/>
      <c r="I40" s="327" t="str">
        <f>IF(VLOOKUP($AK$1,選択肢!$A$1:$J$32,I45,FALSE)=0,"-",VLOOKUP($AK$1,選択肢!$A$1:$J$32,I45,FALSE))</f>
        <v>相談支援員</v>
      </c>
      <c r="J40" s="328"/>
      <c r="K40" s="328"/>
      <c r="L40" s="328"/>
      <c r="M40" s="328"/>
      <c r="N40" s="335"/>
      <c r="O40" s="327" t="str">
        <f>IF(VLOOKUP($AK$1,選択肢!$A$1:$J$32,O45,FALSE)=0,"-",VLOOKUP($AK$1,選択肢!$A$1:$J$32,O45,FALSE))</f>
        <v>-</v>
      </c>
      <c r="P40" s="328"/>
      <c r="Q40" s="328"/>
      <c r="R40" s="328"/>
      <c r="S40" s="328"/>
      <c r="T40" s="335"/>
      <c r="U40" s="327" t="str">
        <f>IF(VLOOKUP($AK$1,選択肢!$A$1:$J$32,U45,FALSE)=0,"-",VLOOKUP($AK$1,選択肢!$A$1:$J$32,U45,FALSE))</f>
        <v>-</v>
      </c>
      <c r="V40" s="328"/>
      <c r="W40" s="328"/>
      <c r="X40" s="328"/>
      <c r="Y40" s="328"/>
      <c r="Z40" s="335"/>
      <c r="AA40" s="327" t="str">
        <f>IF(VLOOKUP($AK$1,選択肢!$A$1:$J$32,AA45,FALSE)=0,"-",VLOOKUP($AK$1,選択肢!$A$1:$J$32,AA45,FALSE))</f>
        <v>-</v>
      </c>
      <c r="AB40" s="328"/>
      <c r="AC40" s="328"/>
      <c r="AD40" s="328"/>
      <c r="AE40" s="328"/>
      <c r="AF40" s="335"/>
      <c r="AG40" s="334" t="str">
        <f>IF(VLOOKUP($AK$1,選択肢!$A$1:$J$32,AG45,FALSE)=0,"-",VLOOKUP($AK$1,選択肢!$A$1:$J$32,AG45,FALSE))</f>
        <v>-</v>
      </c>
      <c r="AH40" s="334"/>
      <c r="AI40" s="334"/>
      <c r="AJ40" s="334"/>
      <c r="AK40" s="334"/>
      <c r="AL40" s="334" t="str">
        <f>IF(VLOOKUP($AK$1,選択肢!$A$1:$J$32,AL45,FALSE)=0,"-",VLOOKUP($AK$1,選択肢!$A$1:$J$32,AL45,FALSE))</f>
        <v>-</v>
      </c>
      <c r="AM40" s="334"/>
      <c r="AN40" s="62"/>
    </row>
    <row r="41" spans="1:40" ht="18" customHeight="1" x14ac:dyDescent="0.55000000000000004">
      <c r="A41" s="62"/>
      <c r="B41" s="67"/>
      <c r="C41" s="102" t="s">
        <v>189</v>
      </c>
      <c r="D41" s="102" t="s">
        <v>190</v>
      </c>
      <c r="E41" s="101" t="s">
        <v>189</v>
      </c>
      <c r="F41" s="333" t="s">
        <v>190</v>
      </c>
      <c r="G41" s="333"/>
      <c r="H41" s="333"/>
      <c r="I41" s="330" t="s">
        <v>189</v>
      </c>
      <c r="J41" s="331"/>
      <c r="K41" s="332"/>
      <c r="L41" s="330" t="s">
        <v>190</v>
      </c>
      <c r="M41" s="331"/>
      <c r="N41" s="332"/>
      <c r="O41" s="330" t="s">
        <v>189</v>
      </c>
      <c r="P41" s="331"/>
      <c r="Q41" s="332"/>
      <c r="R41" s="330" t="s">
        <v>190</v>
      </c>
      <c r="S41" s="331"/>
      <c r="T41" s="332"/>
      <c r="U41" s="330" t="s">
        <v>189</v>
      </c>
      <c r="V41" s="331"/>
      <c r="W41" s="332"/>
      <c r="X41" s="330" t="s">
        <v>190</v>
      </c>
      <c r="Y41" s="331"/>
      <c r="Z41" s="332"/>
      <c r="AA41" s="330" t="s">
        <v>189</v>
      </c>
      <c r="AB41" s="331"/>
      <c r="AC41" s="332"/>
      <c r="AD41" s="330" t="s">
        <v>190</v>
      </c>
      <c r="AE41" s="331"/>
      <c r="AF41" s="332"/>
      <c r="AG41" s="330" t="s">
        <v>189</v>
      </c>
      <c r="AH41" s="331"/>
      <c r="AI41" s="332"/>
      <c r="AJ41" s="330" t="s">
        <v>190</v>
      </c>
      <c r="AK41" s="332"/>
      <c r="AL41" s="101" t="s">
        <v>27</v>
      </c>
      <c r="AM41" s="101" t="s">
        <v>215</v>
      </c>
      <c r="AN41" s="62"/>
    </row>
    <row r="42" spans="1:40" ht="18" customHeight="1" x14ac:dyDescent="0.55000000000000004">
      <c r="A42" s="62"/>
      <c r="B42" s="75" t="s">
        <v>191</v>
      </c>
      <c r="C42" s="101">
        <f>COUNTIFS($B$11:$B$30,C$40,$C$11:$C$30,"A",$E$11:$E$30,"*")</f>
        <v>1</v>
      </c>
      <c r="D42" s="101">
        <f>COUNTIFS($B$11:$B$30,C$40,$C$11:$C$30,"B",$E$11:$E$30,"*")</f>
        <v>0</v>
      </c>
      <c r="E42" s="101">
        <f>COUNTIFS($B$11:$B$30,E$40,$C$11:$C$30,"A",$E$11:$E$30,"*")</f>
        <v>0</v>
      </c>
      <c r="F42" s="330">
        <f>COUNTIFS($B$11:$B$30,E$40,$C$11:$C$30,"B",$E$11:$E$30,"*")</f>
        <v>1</v>
      </c>
      <c r="G42" s="331"/>
      <c r="H42" s="332"/>
      <c r="I42" s="330">
        <f>COUNTIFS($B$11:$B$30,I$40,$C$11:$C$30,"A",$E$11:$E$30,"*")</f>
        <v>0</v>
      </c>
      <c r="J42" s="331"/>
      <c r="K42" s="332"/>
      <c r="L42" s="330">
        <f>COUNTIFS($B$11:$B$30,I$40,$C$11:$C$30,"B",$E$11:$E$30,"*")</f>
        <v>0</v>
      </c>
      <c r="M42" s="331"/>
      <c r="N42" s="332"/>
      <c r="O42" s="330">
        <f>COUNTIFS($B$11:$B$30,O$40,$C$11:$C$30,"A",$E$11:$E$30,"*")</f>
        <v>0</v>
      </c>
      <c r="P42" s="331"/>
      <c r="Q42" s="332"/>
      <c r="R42" s="330">
        <f>COUNTIFS($B$11:$B$30,O$40,$C$11:$C$30,"B",$E$11:$E$30,"*")</f>
        <v>0</v>
      </c>
      <c r="S42" s="331"/>
      <c r="T42" s="332"/>
      <c r="U42" s="330">
        <f>COUNTIFS($B$11:$B$30,U$40,$C$11:$C$30,"A",$E$11:$E$30,"*")</f>
        <v>0</v>
      </c>
      <c r="V42" s="331"/>
      <c r="W42" s="332"/>
      <c r="X42" s="330">
        <f>COUNTIFS($B$11:$B$30,U$40,$C$11:$C$30,"B",$E$11:$E$30,"*")</f>
        <v>0</v>
      </c>
      <c r="Y42" s="331"/>
      <c r="Z42" s="332"/>
      <c r="AA42" s="330">
        <f>COUNTIFS($B$11:$B$30,AA$40,$C$11:$C$30,"A",$E$11:$E$30,"*")</f>
        <v>0</v>
      </c>
      <c r="AB42" s="331"/>
      <c r="AC42" s="332"/>
      <c r="AD42" s="330">
        <f>COUNTIFS($B$11:$B$30,AA$40,$C$11:$C$30,"B",$E$11:$E$30,"*")</f>
        <v>0</v>
      </c>
      <c r="AE42" s="331"/>
      <c r="AF42" s="332"/>
      <c r="AG42" s="330">
        <f>COUNTIFS($B$11:$B$30,AG$40,$C$11:$C$30,"A",$E$11:$E$30,"*")</f>
        <v>0</v>
      </c>
      <c r="AH42" s="331"/>
      <c r="AI42" s="332"/>
      <c r="AJ42" s="330">
        <f>COUNTIFS($B$11:$B$30,AG$40,$C$11:$C$30,"B",$E$11:$E$30,"*")</f>
        <v>0</v>
      </c>
      <c r="AK42" s="332"/>
      <c r="AL42" s="101">
        <f>COUNTIFS($B$11:$B$30,AL$40,$C$11:$C$30,"A",$E$11:$E$30,"*")</f>
        <v>0</v>
      </c>
      <c r="AM42" s="101">
        <f>COUNTIFS($B$11:$B$30,AL$40,$C$11:$C$30,"B",$E$11:$E$30,"*")</f>
        <v>0</v>
      </c>
      <c r="AN42" s="62"/>
    </row>
    <row r="43" spans="1:40" ht="18" customHeight="1" x14ac:dyDescent="0.55000000000000004">
      <c r="A43" s="62"/>
      <c r="B43" s="82" t="s">
        <v>192</v>
      </c>
      <c r="C43" s="101">
        <f>COUNTIFS($B$11:$B$30,C$40,$C$11:$C$30,"C",$E$11:$E$30,"*")</f>
        <v>0</v>
      </c>
      <c r="D43" s="101">
        <f>COUNTIFS($B$11:$B$30,C$40,$C$11:$C$30,"D",$E$11:$E$30,"*")</f>
        <v>0</v>
      </c>
      <c r="E43" s="101">
        <f>COUNTIFS($B$11:$B$30,E$40,$C$11:$C$30,"C",$E$11:$E$30,"*")</f>
        <v>1</v>
      </c>
      <c r="F43" s="330">
        <f>COUNTIFS($B$11:$B$30,E$40,$C$11:$C$30,"D",$E$11:$E$30,"*")</f>
        <v>0</v>
      </c>
      <c r="G43" s="331"/>
      <c r="H43" s="332"/>
      <c r="I43" s="330">
        <f>COUNTIFS($B$11:$B$30,I$40,$C$11:$C$30,"C",$E$11:$E$30,"*")</f>
        <v>0</v>
      </c>
      <c r="J43" s="331"/>
      <c r="K43" s="332"/>
      <c r="L43" s="330">
        <f>COUNTIFS($B$11:$B$30,I$40,$C$11:$C$30,"D",$E$11:$E$30,"*")</f>
        <v>1</v>
      </c>
      <c r="M43" s="331"/>
      <c r="N43" s="332"/>
      <c r="O43" s="330">
        <f>COUNTIFS($B$11:$B$30,O$40,$C$11:$C$30,"C",$E$11:$E$30,"*")</f>
        <v>0</v>
      </c>
      <c r="P43" s="331"/>
      <c r="Q43" s="332"/>
      <c r="R43" s="330">
        <f>COUNTIFS($B$11:$B$30,O$40,$C$11:$C$30,"D",$E$11:$E$30,"*")</f>
        <v>0</v>
      </c>
      <c r="S43" s="331"/>
      <c r="T43" s="332"/>
      <c r="U43" s="330">
        <f>COUNTIFS($B$11:$B$30,U$40,$C$11:$C$30,"C",$E$11:$E$30,"*")</f>
        <v>0</v>
      </c>
      <c r="V43" s="331"/>
      <c r="W43" s="332"/>
      <c r="X43" s="330">
        <f>COUNTIFS($B$11:$B$30,U$40,$C$11:$C$30,"D",$E$11:$E$30,"*")</f>
        <v>0</v>
      </c>
      <c r="Y43" s="331"/>
      <c r="Z43" s="332"/>
      <c r="AA43" s="330">
        <f>COUNTIFS($B$11:$B$30,AA$40,$C$11:$C$30,"C",$E$11:$E$30,"*")</f>
        <v>0</v>
      </c>
      <c r="AB43" s="331"/>
      <c r="AC43" s="332"/>
      <c r="AD43" s="330">
        <f>COUNTIFS($B$11:$B$30,AA$40,$C$11:$C$30,"D",$E$11:$E$30,"*")</f>
        <v>0</v>
      </c>
      <c r="AE43" s="331"/>
      <c r="AF43" s="332"/>
      <c r="AG43" s="330">
        <f>COUNTIFS($B$11:$B$30,AG$40,$C$11:$C$30,"C",$E$11:$E$30,"*")</f>
        <v>0</v>
      </c>
      <c r="AH43" s="331"/>
      <c r="AI43" s="332"/>
      <c r="AJ43" s="330">
        <f>COUNTIFS($B$11:$B$30,AG$40,$C$11:$C$30,"D",$E$11:$E$30,"*")</f>
        <v>0</v>
      </c>
      <c r="AK43" s="332"/>
      <c r="AL43" s="101">
        <f>COUNTIFS($B$11:$B$30,AL$40,$C$11:$C$30,"C",$E$11:$E$30,"*")</f>
        <v>0</v>
      </c>
      <c r="AM43" s="101">
        <f>COUNTIFS($B$11:$B$30,AL$40,$C$11:$C$30,"D",$E$11:$E$30,"*")</f>
        <v>0</v>
      </c>
      <c r="AN43" s="62"/>
    </row>
    <row r="44" spans="1:40" ht="25" customHeight="1" x14ac:dyDescent="0.55000000000000004">
      <c r="A44" s="62"/>
      <c r="B44" s="82" t="s">
        <v>193</v>
      </c>
      <c r="C44" s="327" t="e">
        <f>IF($AK$3="４週",SUMIFS($AK$11:$AK$30,$B$11:$B$30,C40)/4/$AH$5,IF($AK$3="歴月",SUMIFS($AK$11:$AK$30,$B$11:$B$30,C40)/$AL$5,"記載する期間を選択してください"))</f>
        <v>#DIV/0!</v>
      </c>
      <c r="D44" s="335"/>
      <c r="E44" s="327" t="e">
        <f>IF($AK$3="４週",SUMIFS($AK$11:$AK$30,$B$11:$B$30,E40)/4/$AH$5,IF($AK$3="歴月",SUMIFS($AK$11:$AK$30,$B$11:$B$30,E40)/$AL$5,"記載する期間を選択してください"))</f>
        <v>#DIV/0!</v>
      </c>
      <c r="F44" s="328"/>
      <c r="G44" s="328"/>
      <c r="H44" s="335"/>
      <c r="I44" s="327" t="e">
        <f>IF($AK$3="４週",SUMIFS($AK$11:$AK$30,$B$11:$B$30,I40)/4/$AH$5,IF($AK$3="歴月",SUMIFS($AK$11:$AK$30,$B$11:$B$30,I40)/$AL$5,"記載する期間を選択してください"))</f>
        <v>#DIV/0!</v>
      </c>
      <c r="J44" s="328"/>
      <c r="K44" s="328"/>
      <c r="L44" s="328"/>
      <c r="M44" s="328"/>
      <c r="N44" s="335"/>
      <c r="O44" s="327" t="e">
        <f>IF($AK$3="４週",SUMIFS($AK$11:$AK$30,$B$11:$B$30,O40)/4/$AH$5,IF($AK$3="歴月",SUMIFS($AK$11:$AK$30,$B$11:$B$30,O40)/$AL$5,"記載する期間を選択してください"))</f>
        <v>#DIV/0!</v>
      </c>
      <c r="P44" s="328"/>
      <c r="Q44" s="328"/>
      <c r="R44" s="328"/>
      <c r="S44" s="328"/>
      <c r="T44" s="335"/>
      <c r="U44" s="327" t="e">
        <f>IF($AK$3="４週",SUMIFS($AK$11:$AK$30,$B$11:$B$30,U40)/4/$AH$5,IF($AK$3="歴月",SUMIFS($AK$11:$AK$30,$B$11:$B$30,U40)/$AL$5,"記載する期間を選択してください"))</f>
        <v>#DIV/0!</v>
      </c>
      <c r="V44" s="328"/>
      <c r="W44" s="328"/>
      <c r="X44" s="328"/>
      <c r="Y44" s="328"/>
      <c r="Z44" s="335"/>
      <c r="AA44" s="327" t="e">
        <f>IF($AK$3="４週",SUMIFS($AK$11:$AK$30,$B$11:$B$30,AA40)/4/$AH$5,IF($AK$3="歴月",SUMIFS($AK$11:$AK$30,$B$11:$B$30,AA40)/$AL$5,"記載する期間を選択してください"))</f>
        <v>#DIV/0!</v>
      </c>
      <c r="AB44" s="328"/>
      <c r="AC44" s="328"/>
      <c r="AD44" s="328"/>
      <c r="AE44" s="328"/>
      <c r="AF44" s="335"/>
      <c r="AG44" s="327" t="e">
        <f>IF($AK$3="４週",SUMIFS($AK$11:$AK$30,$B$11:$B$30,AG40)/4/$AH$5,IF($AK$3="歴月",SUMIFS($AK$11:$AK$30,$B$11:$B$30,AG40)/$AL$5,"記載する期間を選択してください"))</f>
        <v>#DIV/0!</v>
      </c>
      <c r="AH44" s="328"/>
      <c r="AI44" s="328"/>
      <c r="AJ44" s="328"/>
      <c r="AK44" s="335"/>
      <c r="AL44" s="327" t="e">
        <f>IF($AK$3="４週",SUMIFS($AK$11:$AK$30,$B$11:$B$30,AL40)/4/$AH$5,IF($AK$3="歴月",SUMIFS($AK$11:$AK$30,$B$11:$B$30,AL40)/$AL$5,"記載する期間を選択してください"))</f>
        <v>#DIV/0!</v>
      </c>
      <c r="AM44" s="335"/>
      <c r="AN44" s="62"/>
    </row>
    <row r="45" spans="1:40" ht="5.15" customHeight="1" x14ac:dyDescent="0.55000000000000004">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x14ac:dyDescent="0.55000000000000004">
      <c r="A46" s="60" t="s">
        <v>118</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x14ac:dyDescent="0.55000000000000004">
      <c r="A47" s="60" t="s">
        <v>119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55000000000000004">
      <c r="A48" s="60" t="s">
        <v>120</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55000000000000004">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55000000000000004">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55000000000000004">
      <c r="A51" s="60" t="s">
        <v>123</v>
      </c>
      <c r="B51" s="94"/>
      <c r="C51" s="60"/>
      <c r="D51" s="60"/>
      <c r="E51" s="60"/>
      <c r="F51" s="60"/>
      <c r="G51" s="60"/>
    </row>
    <row r="52" spans="1:39" ht="15" customHeight="1" x14ac:dyDescent="0.55000000000000004">
      <c r="A52" s="60" t="s">
        <v>124</v>
      </c>
      <c r="B52" s="94"/>
      <c r="C52" s="60"/>
      <c r="D52" s="60"/>
      <c r="E52" s="60"/>
      <c r="F52" s="60"/>
      <c r="G52" s="60"/>
    </row>
    <row r="53" spans="1:39" ht="15" customHeight="1" x14ac:dyDescent="0.55000000000000004">
      <c r="A53" s="60"/>
      <c r="B53" s="75" t="s">
        <v>125</v>
      </c>
      <c r="C53" s="281" t="s">
        <v>126</v>
      </c>
      <c r="D53" s="281"/>
      <c r="E53" s="281"/>
      <c r="F53" s="60"/>
      <c r="G53" s="60"/>
    </row>
    <row r="54" spans="1:39" ht="15" customHeight="1" x14ac:dyDescent="0.55000000000000004">
      <c r="A54" s="60"/>
      <c r="B54" s="97" t="s">
        <v>127</v>
      </c>
      <c r="C54" s="294" t="s">
        <v>128</v>
      </c>
      <c r="D54" s="294"/>
      <c r="E54" s="294"/>
      <c r="F54" s="60"/>
      <c r="G54" s="60"/>
    </row>
    <row r="55" spans="1:39" ht="15" customHeight="1" x14ac:dyDescent="0.55000000000000004">
      <c r="A55" s="60"/>
      <c r="B55" s="97" t="s">
        <v>129</v>
      </c>
      <c r="C55" s="294" t="s">
        <v>130</v>
      </c>
      <c r="D55" s="294"/>
      <c r="E55" s="294"/>
      <c r="F55" s="60"/>
      <c r="G55" s="60"/>
    </row>
    <row r="56" spans="1:39" ht="15" customHeight="1" x14ac:dyDescent="0.55000000000000004">
      <c r="A56" s="60"/>
      <c r="B56" s="97" t="s">
        <v>131</v>
      </c>
      <c r="C56" s="294" t="s">
        <v>132</v>
      </c>
      <c r="D56" s="294"/>
      <c r="E56" s="294"/>
      <c r="F56" s="60"/>
      <c r="G56" s="60"/>
    </row>
    <row r="57" spans="1:39" ht="15" customHeight="1" x14ac:dyDescent="0.55000000000000004">
      <c r="A57" s="60"/>
      <c r="B57" s="97" t="s">
        <v>133</v>
      </c>
      <c r="C57" s="294" t="s">
        <v>134</v>
      </c>
      <c r="D57" s="294"/>
      <c r="E57" s="294"/>
      <c r="F57" s="60"/>
      <c r="G57" s="60"/>
    </row>
    <row r="58" spans="1:39" ht="15" customHeight="1" x14ac:dyDescent="0.55000000000000004">
      <c r="A58" s="60"/>
      <c r="B58" s="60" t="s">
        <v>135</v>
      </c>
      <c r="C58" s="60"/>
      <c r="D58" s="60"/>
      <c r="E58" s="60"/>
      <c r="F58" s="60"/>
      <c r="G58" s="60"/>
    </row>
    <row r="59" spans="1:39" ht="15" customHeight="1" x14ac:dyDescent="0.55000000000000004">
      <c r="A59" s="60"/>
      <c r="B59" s="60" t="s">
        <v>136</v>
      </c>
      <c r="C59" s="60"/>
      <c r="D59" s="60"/>
      <c r="E59" s="60"/>
      <c r="F59" s="60"/>
      <c r="G59" s="60"/>
    </row>
    <row r="60" spans="1:39" ht="15" customHeight="1" x14ac:dyDescent="0.55000000000000004">
      <c r="A60" s="60"/>
      <c r="B60" s="60" t="s">
        <v>137</v>
      </c>
      <c r="C60" s="60"/>
      <c r="D60" s="60"/>
      <c r="E60" s="60"/>
      <c r="F60" s="60"/>
      <c r="G60" s="60"/>
    </row>
    <row r="61" spans="1:39" ht="15" customHeight="1" x14ac:dyDescent="0.55000000000000004">
      <c r="A61" s="60" t="s">
        <v>138</v>
      </c>
      <c r="B61" s="94"/>
      <c r="C61" s="60"/>
      <c r="D61" s="60"/>
      <c r="E61" s="60"/>
      <c r="F61" s="60"/>
      <c r="G61" s="60"/>
    </row>
    <row r="62" spans="1:39" ht="15" customHeight="1" x14ac:dyDescent="0.55000000000000004">
      <c r="A62" s="60" t="s">
        <v>139</v>
      </c>
      <c r="B62" s="94"/>
      <c r="C62" s="60"/>
      <c r="D62" s="60"/>
      <c r="E62" s="60"/>
      <c r="F62" s="60"/>
      <c r="G62" s="60"/>
    </row>
    <row r="63" spans="1:39" ht="15" customHeight="1" x14ac:dyDescent="0.55000000000000004">
      <c r="A63" s="60" t="s">
        <v>140</v>
      </c>
      <c r="B63" s="94"/>
      <c r="C63" s="60"/>
      <c r="D63" s="60"/>
      <c r="E63" s="60"/>
      <c r="F63" s="60"/>
      <c r="G63" s="60"/>
    </row>
    <row r="64" spans="1:39" ht="15" customHeight="1" x14ac:dyDescent="0.55000000000000004">
      <c r="A64" s="60" t="s">
        <v>141</v>
      </c>
      <c r="B64" s="94"/>
      <c r="C64" s="60"/>
      <c r="D64" s="60"/>
      <c r="E64" s="60"/>
      <c r="F64" s="60"/>
      <c r="G64" s="60"/>
    </row>
    <row r="65" spans="1:7" ht="15" customHeight="1" x14ac:dyDescent="0.55000000000000004">
      <c r="A65" s="60" t="s">
        <v>142</v>
      </c>
      <c r="B65" s="94"/>
      <c r="C65" s="60"/>
      <c r="D65" s="60"/>
      <c r="E65" s="60"/>
      <c r="F65" s="60"/>
      <c r="G65" s="60"/>
    </row>
    <row r="66" spans="1:7" ht="15" customHeight="1" x14ac:dyDescent="0.55000000000000004">
      <c r="A66" s="60" t="s">
        <v>143</v>
      </c>
      <c r="B66" s="94"/>
      <c r="C66" s="60"/>
      <c r="D66" s="60"/>
      <c r="E66" s="60"/>
      <c r="F66" s="60"/>
      <c r="G66" s="60"/>
    </row>
    <row r="67" spans="1:7" ht="15" customHeight="1" x14ac:dyDescent="0.55000000000000004">
      <c r="A67" s="60"/>
      <c r="B67" s="60" t="s">
        <v>144</v>
      </c>
      <c r="C67" s="60"/>
      <c r="D67" s="60"/>
      <c r="E67" s="60"/>
      <c r="F67" s="60"/>
      <c r="G67" s="60"/>
    </row>
    <row r="68" spans="1:7" ht="15" customHeight="1" x14ac:dyDescent="0.55000000000000004">
      <c r="A68" s="60"/>
      <c r="B68" s="60" t="s">
        <v>145</v>
      </c>
      <c r="C68" s="60"/>
      <c r="D68" s="60"/>
      <c r="E68" s="60"/>
      <c r="F68" s="60"/>
      <c r="G68" s="60"/>
    </row>
    <row r="69" spans="1:7" ht="15" customHeight="1" x14ac:dyDescent="0.55000000000000004">
      <c r="A69" s="60" t="s">
        <v>146</v>
      </c>
      <c r="B69" s="94"/>
      <c r="C69" s="60"/>
      <c r="D69" s="60"/>
      <c r="E69" s="60"/>
      <c r="F69" s="60"/>
      <c r="G69" s="60"/>
    </row>
    <row r="70" spans="1:7" ht="15" customHeight="1" x14ac:dyDescent="0.55000000000000004">
      <c r="A70" s="60" t="s">
        <v>147</v>
      </c>
      <c r="B70" s="94"/>
      <c r="C70" s="60"/>
      <c r="D70" s="60"/>
      <c r="E70" s="60"/>
      <c r="F70" s="60"/>
      <c r="G70" s="60"/>
    </row>
    <row r="71" spans="1:7" ht="15" customHeight="1" x14ac:dyDescent="0.55000000000000004">
      <c r="A71" s="60" t="s">
        <v>148</v>
      </c>
      <c r="B71" s="94"/>
      <c r="C71" s="60"/>
      <c r="D71" s="60"/>
      <c r="E71" s="60"/>
      <c r="F71" s="60"/>
      <c r="G71" s="60"/>
    </row>
    <row r="72" spans="1:7" ht="15" customHeight="1" x14ac:dyDescent="0.55000000000000004">
      <c r="A72" s="60" t="s">
        <v>149</v>
      </c>
      <c r="B72" s="94"/>
      <c r="C72" s="60"/>
      <c r="D72" s="60"/>
      <c r="E72" s="60"/>
      <c r="F72" s="60"/>
      <c r="G72" s="60"/>
    </row>
    <row r="73" spans="1:7" ht="15" customHeight="1" x14ac:dyDescent="0.55000000000000004">
      <c r="A73" s="60" t="s">
        <v>150</v>
      </c>
      <c r="B73" s="94"/>
      <c r="C73" s="60"/>
      <c r="D73" s="60"/>
      <c r="E73" s="60"/>
      <c r="F73" s="60"/>
      <c r="G73" s="60"/>
    </row>
    <row r="74" spans="1:7" ht="15" customHeight="1" x14ac:dyDescent="0.55000000000000004">
      <c r="A74" s="60" t="s">
        <v>151</v>
      </c>
      <c r="B74" s="94"/>
      <c r="C74" s="60"/>
      <c r="D74" s="60"/>
      <c r="E74" s="60"/>
      <c r="F74" s="60"/>
      <c r="G74" s="60"/>
    </row>
    <row r="75" spans="1:7" ht="15" customHeight="1" x14ac:dyDescent="0.55000000000000004">
      <c r="A75" s="60" t="s">
        <v>152</v>
      </c>
      <c r="B75" s="94"/>
      <c r="C75" s="60"/>
      <c r="D75" s="60"/>
      <c r="E75" s="60"/>
      <c r="F75" s="60"/>
      <c r="G75" s="60"/>
    </row>
    <row r="76" spans="1:7" ht="15" customHeight="1" x14ac:dyDescent="0.55000000000000004">
      <c r="A76" s="60" t="s">
        <v>153</v>
      </c>
      <c r="B76" s="94"/>
      <c r="C76" s="60"/>
      <c r="D76" s="60"/>
      <c r="E76" s="60"/>
      <c r="F76" s="60"/>
      <c r="G76" s="60"/>
    </row>
  </sheetData>
  <mergeCells count="12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4" max="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AO76"/>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5.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1"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298</v>
      </c>
      <c r="AL1" s="276"/>
      <c r="AM1" s="276"/>
      <c r="AN1" s="276"/>
    </row>
    <row r="2" spans="1:41"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1"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1"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1" ht="18" customHeight="1" x14ac:dyDescent="0.550000000000000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39"/>
      <c r="AF5" s="139"/>
      <c r="AG5" s="139"/>
      <c r="AH5" s="139"/>
      <c r="AI5" s="140" t="s">
        <v>299</v>
      </c>
      <c r="AJ5" s="81"/>
      <c r="AK5" s="278"/>
      <c r="AL5" s="278"/>
      <c r="AM5" s="278"/>
      <c r="AN5" s="278"/>
    </row>
    <row r="6" spans="1:41" ht="18" customHeight="1" x14ac:dyDescent="0.550000000000000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138"/>
      <c r="AM6" s="88" t="s">
        <v>101</v>
      </c>
      <c r="AN6" s="62"/>
    </row>
    <row r="7" spans="1:41" ht="10" customHeight="1" x14ac:dyDescent="0.550000000000000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55000000000000004">
      <c r="A8" s="289" t="s">
        <v>102</v>
      </c>
      <c r="B8" s="316" t="s">
        <v>103</v>
      </c>
      <c r="C8" s="286" t="s">
        <v>104</v>
      </c>
      <c r="D8" s="281" t="s">
        <v>105</v>
      </c>
      <c r="E8" s="290" t="s">
        <v>106</v>
      </c>
      <c r="F8" s="285" t="s">
        <v>107</v>
      </c>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79" t="s">
        <v>108</v>
      </c>
      <c r="AL8" s="280" t="s">
        <v>109</v>
      </c>
      <c r="AM8" s="275" t="s">
        <v>110</v>
      </c>
      <c r="AN8" s="275"/>
    </row>
    <row r="9" spans="1:41" ht="15" customHeight="1" x14ac:dyDescent="0.55000000000000004">
      <c r="A9" s="289"/>
      <c r="B9" s="317"/>
      <c r="C9" s="287"/>
      <c r="D9" s="281"/>
      <c r="E9" s="290"/>
      <c r="F9" s="281" t="s">
        <v>111</v>
      </c>
      <c r="G9" s="281"/>
      <c r="H9" s="281"/>
      <c r="I9" s="281"/>
      <c r="J9" s="281"/>
      <c r="K9" s="281"/>
      <c r="L9" s="281"/>
      <c r="M9" s="281" t="s">
        <v>112</v>
      </c>
      <c r="N9" s="281"/>
      <c r="O9" s="281"/>
      <c r="P9" s="281"/>
      <c r="Q9" s="281"/>
      <c r="R9" s="281"/>
      <c r="S9" s="281"/>
      <c r="T9" s="281" t="s">
        <v>113</v>
      </c>
      <c r="U9" s="281"/>
      <c r="V9" s="281"/>
      <c r="W9" s="281"/>
      <c r="X9" s="281"/>
      <c r="Y9" s="281"/>
      <c r="Z9" s="281"/>
      <c r="AA9" s="281" t="s">
        <v>114</v>
      </c>
      <c r="AB9" s="281"/>
      <c r="AC9" s="281"/>
      <c r="AD9" s="281"/>
      <c r="AE9" s="281"/>
      <c r="AF9" s="281"/>
      <c r="AG9" s="281"/>
      <c r="AH9" s="281" t="s">
        <v>115</v>
      </c>
      <c r="AI9" s="281"/>
      <c r="AJ9" s="281"/>
      <c r="AK9" s="279"/>
      <c r="AL9" s="280"/>
      <c r="AM9" s="275"/>
      <c r="AN9" s="275"/>
    </row>
    <row r="10" spans="1:41" ht="15" customHeight="1" x14ac:dyDescent="0.55000000000000004">
      <c r="A10" s="289"/>
      <c r="B10" s="318" t="s">
        <v>155</v>
      </c>
      <c r="C10" s="287"/>
      <c r="D10" s="281"/>
      <c r="E10" s="290"/>
      <c r="F10" s="64">
        <f>DATE($M$2,$S$2,1)</f>
        <v>46113</v>
      </c>
      <c r="G10" s="64">
        <f>DATE($M$2,$S$2,2)</f>
        <v>46114</v>
      </c>
      <c r="H10" s="64">
        <f>DATE($M$2,$S$2,3)</f>
        <v>46115</v>
      </c>
      <c r="I10" s="64">
        <f>DATE($M$2,$S$2,4)</f>
        <v>46116</v>
      </c>
      <c r="J10" s="64">
        <f>DATE($M$2,$S$2,5)</f>
        <v>46117</v>
      </c>
      <c r="K10" s="64">
        <f>DATE($M$2,$S$2,6)</f>
        <v>46118</v>
      </c>
      <c r="L10" s="64">
        <f>DATE($M$2,$S$2,7)</f>
        <v>46119</v>
      </c>
      <c r="M10" s="64">
        <f>DATE($M$2,$S$2,8)</f>
        <v>46120</v>
      </c>
      <c r="N10" s="64">
        <f>DATE($M$2,$S$2,9)</f>
        <v>46121</v>
      </c>
      <c r="O10" s="64">
        <f>DATE($M$2,$S$2,10)</f>
        <v>46122</v>
      </c>
      <c r="P10" s="64">
        <f>DATE($M$2,$S$2,11)</f>
        <v>46123</v>
      </c>
      <c r="Q10" s="64">
        <f>DATE($M$2,$S$2,12)</f>
        <v>46124</v>
      </c>
      <c r="R10" s="64">
        <f>DATE($M$2,$S$2,13)</f>
        <v>46125</v>
      </c>
      <c r="S10" s="64">
        <f>DATE($M$2,$S$2,14)</f>
        <v>46126</v>
      </c>
      <c r="T10" s="64">
        <f>DATE($M$2,$S$2,15)</f>
        <v>46127</v>
      </c>
      <c r="U10" s="64">
        <f>DATE($M$2,$S$2,16)</f>
        <v>46128</v>
      </c>
      <c r="V10" s="64">
        <f>DATE($M$2,$S$2,17)</f>
        <v>46129</v>
      </c>
      <c r="W10" s="64">
        <f>DATE($M$2,$S$2,18)</f>
        <v>46130</v>
      </c>
      <c r="X10" s="64">
        <f>DATE($M$2,$S$2,19)</f>
        <v>46131</v>
      </c>
      <c r="Y10" s="64">
        <f>DATE($M$2,$S$2,20)</f>
        <v>46132</v>
      </c>
      <c r="Z10" s="64">
        <f>DATE($M$2,$S$2,21)</f>
        <v>46133</v>
      </c>
      <c r="AA10" s="64">
        <f>DATE($M$2,$S$2,22)</f>
        <v>46134</v>
      </c>
      <c r="AB10" s="64">
        <f>DATE($M$2,$S$2,23)</f>
        <v>46135</v>
      </c>
      <c r="AC10" s="64">
        <f>DATE($M$2,$S$2,24)</f>
        <v>46136</v>
      </c>
      <c r="AD10" s="64">
        <f>DATE($M$2,$S$2,25)</f>
        <v>46137</v>
      </c>
      <c r="AE10" s="64">
        <f>DATE($M$2,$S$2,26)</f>
        <v>46138</v>
      </c>
      <c r="AF10" s="64">
        <f>DATE($M$2,$S$2,27)</f>
        <v>46139</v>
      </c>
      <c r="AG10" s="64">
        <f>DATE($M$2,$S$2,28)</f>
        <v>46140</v>
      </c>
      <c r="AH10" s="64">
        <f>IF(DAY(EOMONTH(F10,0))&lt;29,"",DATE($M$2,$S$2,29))</f>
        <v>46141</v>
      </c>
      <c r="AI10" s="64">
        <f>IF(DAY(EOMONTH(F10,0))&lt;30,"",DATE($M$2,$S$2,30))</f>
        <v>46142</v>
      </c>
      <c r="AJ10" s="64" t="str">
        <f>IF(DAY(EOMONTH(F10,0))&lt;31,"",DATE($M$2,$S$2,31))</f>
        <v/>
      </c>
      <c r="AK10" s="279"/>
      <c r="AL10" s="280"/>
      <c r="AM10" s="275"/>
      <c r="AN10" s="275"/>
    </row>
    <row r="11" spans="1:41" ht="15" customHeight="1" x14ac:dyDescent="0.55000000000000004">
      <c r="A11" s="289"/>
      <c r="B11" s="319"/>
      <c r="C11" s="288"/>
      <c r="D11" s="281"/>
      <c r="E11" s="290"/>
      <c r="F11" s="65">
        <f>DATE($M$2,$S$2,1)</f>
        <v>46113</v>
      </c>
      <c r="G11" s="65">
        <f>DATE($M$2,$S$2,2)</f>
        <v>46114</v>
      </c>
      <c r="H11" s="65">
        <f>DATE($M$2,$S$2,3)</f>
        <v>46115</v>
      </c>
      <c r="I11" s="65">
        <f>DATE($M$2,$S$2,4)</f>
        <v>46116</v>
      </c>
      <c r="J11" s="65">
        <f>DATE($M$2,$S$2,5)</f>
        <v>46117</v>
      </c>
      <c r="K11" s="65">
        <f>DATE($M$2,$S$2,6)</f>
        <v>46118</v>
      </c>
      <c r="L11" s="65">
        <f>DATE($M$2,$S$2,7)</f>
        <v>46119</v>
      </c>
      <c r="M11" s="65">
        <f>DATE($M$2,$S$2,8)</f>
        <v>46120</v>
      </c>
      <c r="N11" s="65">
        <f>DATE($M$2,$S$2,9)</f>
        <v>46121</v>
      </c>
      <c r="O11" s="65">
        <f>DATE($M$2,$S$2,10)</f>
        <v>46122</v>
      </c>
      <c r="P11" s="65">
        <f>DATE($M$2,$S$2,11)</f>
        <v>46123</v>
      </c>
      <c r="Q11" s="65">
        <f>DATE($M$2,$S$2,12)</f>
        <v>46124</v>
      </c>
      <c r="R11" s="65">
        <f>DATE($M$2,$S$2,13)</f>
        <v>46125</v>
      </c>
      <c r="S11" s="65">
        <f>DATE($M$2,$S$2,14)</f>
        <v>46126</v>
      </c>
      <c r="T11" s="65">
        <f>DATE($M$2,$S$2,15)</f>
        <v>46127</v>
      </c>
      <c r="U11" s="65">
        <f>DATE($M$2,$S$2,16)</f>
        <v>46128</v>
      </c>
      <c r="V11" s="65">
        <f>DATE($M$2,$S$2,17)</f>
        <v>46129</v>
      </c>
      <c r="W11" s="65">
        <f>DATE($M$2,$S$2,18)</f>
        <v>46130</v>
      </c>
      <c r="X11" s="65">
        <f>DATE($M$2,$S$2,19)</f>
        <v>46131</v>
      </c>
      <c r="Y11" s="65">
        <f>DATE($M$2,$S$2,20)</f>
        <v>46132</v>
      </c>
      <c r="Z11" s="65">
        <f>DATE($M$2,$S$2,21)</f>
        <v>46133</v>
      </c>
      <c r="AA11" s="65">
        <f>DATE($M$2,$S$2,22)</f>
        <v>46134</v>
      </c>
      <c r="AB11" s="65">
        <f>DATE($M$2,$S$2,23)</f>
        <v>46135</v>
      </c>
      <c r="AC11" s="65">
        <f>DATE($M$2,$S$2,24)</f>
        <v>46136</v>
      </c>
      <c r="AD11" s="65">
        <f>DATE($M$2,$S$2,25)</f>
        <v>46137</v>
      </c>
      <c r="AE11" s="65">
        <f>DATE($M$2,$S$2,26)</f>
        <v>46138</v>
      </c>
      <c r="AF11" s="65">
        <f>DATE($M$2,$S$2,27)</f>
        <v>46139</v>
      </c>
      <c r="AG11" s="65">
        <f>DATE($M$2,$S$2,28)</f>
        <v>46140</v>
      </c>
      <c r="AH11" s="65">
        <f>IF(DAY(EOMONTH(F11,0))&lt;29,"",DATE($M$2,$S$2,29))</f>
        <v>46141</v>
      </c>
      <c r="AI11" s="65">
        <f>IF(DAY(EOMONTH(F11,0))&lt;30,"",DATE($M$2,$S$2,30))</f>
        <v>46142</v>
      </c>
      <c r="AJ11" s="65" t="str">
        <f>IF(DAY(EOMONTH(F11,0))&lt;31,"",DATE($M$2,$S$2,31))</f>
        <v/>
      </c>
      <c r="AK11" s="279"/>
      <c r="AL11" s="280"/>
      <c r="AM11" s="275"/>
      <c r="AN11" s="275"/>
    </row>
    <row r="12" spans="1:41" ht="18" customHeight="1" x14ac:dyDescent="0.55000000000000004">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3"/>
      <c r="AN12" s="293"/>
      <c r="AO12" s="143" t="str">
        <f>IF(B12="","",IF(ISERROR(MATCH(B12,$C$39:$AM$39,0)),"その他職員",B12))</f>
        <v>管理者</v>
      </c>
    </row>
    <row r="13" spans="1:41" ht="18" customHeight="1" x14ac:dyDescent="0.55000000000000004">
      <c r="A13" s="74">
        <v>2</v>
      </c>
      <c r="B13" s="103" t="s">
        <v>300</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3"/>
      <c r="AN13" s="293"/>
      <c r="AO13" s="143" t="str">
        <f t="shared" ref="AO13:AO31" si="2">IF(B13="","",IF(ISERROR(MATCH(B13,$C$39:$AM$39,0)),"その他職員",B13))</f>
        <v>児童発達支援管理責任者</v>
      </c>
    </row>
    <row r="14" spans="1:41" ht="18" customHeight="1" x14ac:dyDescent="0.55000000000000004">
      <c r="A14" s="74">
        <v>3</v>
      </c>
      <c r="B14" s="103" t="s">
        <v>301</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3"/>
      <c r="AN14" s="293"/>
      <c r="AO14" s="143" t="str">
        <f t="shared" si="2"/>
        <v>児童指導員</v>
      </c>
    </row>
    <row r="15" spans="1:41" ht="18" customHeight="1" x14ac:dyDescent="0.55000000000000004">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c r="AO15" s="143" t="str">
        <f t="shared" si="2"/>
        <v>保育士</v>
      </c>
    </row>
    <row r="16" spans="1:41" ht="18" customHeight="1" x14ac:dyDescent="0.55000000000000004">
      <c r="A16" s="74">
        <v>5</v>
      </c>
      <c r="B16" s="103" t="s">
        <v>303</v>
      </c>
      <c r="C16" s="83" t="s">
        <v>127</v>
      </c>
      <c r="D16" s="104"/>
      <c r="E16" s="105" t="s">
        <v>273</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c r="AO16" s="143" t="str">
        <f t="shared" si="2"/>
        <v>その他職員</v>
      </c>
    </row>
    <row r="17" spans="1:41" ht="18" customHeight="1" x14ac:dyDescent="0.550000000000000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c r="AO17" s="143" t="str">
        <f t="shared" si="2"/>
        <v/>
      </c>
    </row>
    <row r="18" spans="1:41" ht="18" customHeight="1" x14ac:dyDescent="0.550000000000000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c r="AO18" s="143" t="str">
        <f t="shared" si="2"/>
        <v/>
      </c>
    </row>
    <row r="19" spans="1:41" ht="18" customHeight="1" x14ac:dyDescent="0.550000000000000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c r="AO19" s="143" t="str">
        <f t="shared" si="2"/>
        <v/>
      </c>
    </row>
    <row r="20" spans="1:41" ht="18" customHeight="1" x14ac:dyDescent="0.550000000000000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c r="AO20" s="143" t="str">
        <f t="shared" si="2"/>
        <v/>
      </c>
    </row>
    <row r="21" spans="1:41" ht="18" customHeight="1" x14ac:dyDescent="0.550000000000000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c r="AO21" s="143" t="str">
        <f t="shared" si="2"/>
        <v/>
      </c>
    </row>
    <row r="22" spans="1:41" ht="18" customHeight="1" x14ac:dyDescent="0.550000000000000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c r="AO22" s="143" t="str">
        <f t="shared" si="2"/>
        <v/>
      </c>
    </row>
    <row r="23" spans="1:41" ht="18" customHeight="1" x14ac:dyDescent="0.550000000000000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c r="AO23" s="143" t="str">
        <f t="shared" si="2"/>
        <v/>
      </c>
    </row>
    <row r="24" spans="1:41" ht="18" customHeight="1" x14ac:dyDescent="0.550000000000000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c r="AO24" s="143" t="str">
        <f t="shared" si="2"/>
        <v/>
      </c>
    </row>
    <row r="25" spans="1:41" ht="18" customHeight="1" x14ac:dyDescent="0.550000000000000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c r="AO25" s="143" t="str">
        <f t="shared" si="2"/>
        <v/>
      </c>
    </row>
    <row r="26" spans="1:41" ht="18" customHeight="1" x14ac:dyDescent="0.550000000000000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c r="AO26" s="143" t="str">
        <f t="shared" si="2"/>
        <v/>
      </c>
    </row>
    <row r="27" spans="1:41" ht="18" customHeight="1" x14ac:dyDescent="0.550000000000000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c r="AO27" s="143" t="str">
        <f t="shared" si="2"/>
        <v/>
      </c>
    </row>
    <row r="28" spans="1:41" ht="18" customHeight="1" x14ac:dyDescent="0.550000000000000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c r="AO28" s="143" t="str">
        <f t="shared" si="2"/>
        <v/>
      </c>
    </row>
    <row r="29" spans="1:41" ht="18" customHeight="1" x14ac:dyDescent="0.550000000000000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c r="AO29" s="143" t="str">
        <f t="shared" si="2"/>
        <v/>
      </c>
    </row>
    <row r="30" spans="1:41" ht="18" customHeight="1" x14ac:dyDescent="0.550000000000000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c r="AO30" s="143" t="str">
        <f t="shared" si="2"/>
        <v/>
      </c>
    </row>
    <row r="31" spans="1:41" ht="18" customHeight="1" x14ac:dyDescent="0.550000000000000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3"/>
      <c r="AN31" s="293"/>
      <c r="AO31" s="143" t="str">
        <f t="shared" si="2"/>
        <v/>
      </c>
    </row>
    <row r="32" spans="1:41" ht="18" customHeight="1" x14ac:dyDescent="0.55000000000000004">
      <c r="A32" s="290" t="s">
        <v>116</v>
      </c>
      <c r="B32" s="291"/>
      <c r="C32" s="291"/>
      <c r="D32" s="291"/>
      <c r="E32" s="29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9"/>
      <c r="AN32" s="289"/>
      <c r="AO32" s="142"/>
    </row>
    <row r="33" spans="1:41" ht="18" customHeight="1" x14ac:dyDescent="0.55000000000000004">
      <c r="A33" s="291" t="s">
        <v>117</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9"/>
      <c r="AN33" s="289"/>
      <c r="AO33" s="142"/>
    </row>
    <row r="34" spans="1:41"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x14ac:dyDescent="0.550000000000000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15" customHeight="1" x14ac:dyDescent="0.55000000000000004">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x14ac:dyDescent="0.55000000000000004">
      <c r="A38" s="68" t="s">
        <v>304</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5" customHeight="1" x14ac:dyDescent="0.55000000000000004">
      <c r="A39" s="62"/>
      <c r="B39" s="67"/>
      <c r="C39" s="327" t="str">
        <f>IF(VLOOKUP($AK$1,選択肢!$A$1:$J$32,C44,FALSE)=0,"-",VLOOKUP($AK$1,選択肢!$A$1:$J$32,C44,FALSE))</f>
        <v>管理者</v>
      </c>
      <c r="D39" s="328"/>
      <c r="E39" s="334" t="str">
        <f>IF(VLOOKUP($AK$1,選択肢!$A$1:$J$32,E44,FALSE)=0,"-",VLOOKUP($AK$1,選択肢!$A$1:$J$32,E44,FALSE))</f>
        <v>児童発達支援管理責任者</v>
      </c>
      <c r="F39" s="334"/>
      <c r="G39" s="334"/>
      <c r="H39" s="334"/>
      <c r="I39" s="327" t="str">
        <f>IF(VLOOKUP($AK$1,選択肢!$A$1:$J$32,I44,FALSE)=0,"-",VLOOKUP($AK$1,選択肢!$A$1:$J$32,I44,FALSE))</f>
        <v>児童指導員</v>
      </c>
      <c r="J39" s="328"/>
      <c r="K39" s="328"/>
      <c r="L39" s="328"/>
      <c r="M39" s="328"/>
      <c r="N39" s="335"/>
      <c r="O39" s="327" t="str">
        <f>IF(VLOOKUP($AK$1,選択肢!$A$1:$J$32,O44,FALSE)=0,"-",VLOOKUP($AK$1,選択肢!$A$1:$J$32,O44,FALSE))</f>
        <v>保育士</v>
      </c>
      <c r="P39" s="328"/>
      <c r="Q39" s="328"/>
      <c r="R39" s="328"/>
      <c r="S39" s="328"/>
      <c r="T39" s="335"/>
      <c r="U39" s="327" t="str">
        <f>IF(VLOOKUP($AK$1,選択肢!$A$1:$J$32,U44,FALSE)=0,"-",VLOOKUP($AK$1,選択肢!$A$1:$J$32,U44,FALSE))</f>
        <v>機能訓練担当職員</v>
      </c>
      <c r="V39" s="328"/>
      <c r="W39" s="328"/>
      <c r="X39" s="328"/>
      <c r="Y39" s="328"/>
      <c r="Z39" s="335"/>
      <c r="AA39" s="327" t="str">
        <f>IF(VLOOKUP($AK$1,選択肢!$A$1:$J$32,AA44,FALSE)=0,"-",VLOOKUP($AK$1,選択肢!$A$1:$J$32,AA44,FALSE))</f>
        <v>看護職員</v>
      </c>
      <c r="AB39" s="328"/>
      <c r="AC39" s="328"/>
      <c r="AD39" s="328"/>
      <c r="AE39" s="328"/>
      <c r="AF39" s="335"/>
      <c r="AG39" s="334" t="str">
        <f>IF(VLOOKUP($AK$1,選択肢!$A$1:$J$32,AG44,FALSE)=0,"-",VLOOKUP($AK$1,選択肢!$A$1:$J$32,AG44,FALSE))</f>
        <v>その他職員</v>
      </c>
      <c r="AH39" s="334"/>
      <c r="AI39" s="334"/>
      <c r="AJ39" s="334"/>
      <c r="AK39" s="334"/>
      <c r="AL39" s="334" t="str">
        <f>IF(VLOOKUP($AK$1,選択肢!$A$1:$J$32,AL44,FALSE)=0,"-",VLOOKUP($AK$1,選択肢!$A$1:$J$32,AL44,FALSE))</f>
        <v>-</v>
      </c>
      <c r="AM39" s="334"/>
      <c r="AN39" s="62"/>
    </row>
    <row r="40" spans="1:41" ht="18" customHeight="1" x14ac:dyDescent="0.55000000000000004">
      <c r="A40" s="62"/>
      <c r="B40" s="67"/>
      <c r="C40" s="102" t="s">
        <v>189</v>
      </c>
      <c r="D40" s="102" t="s">
        <v>190</v>
      </c>
      <c r="E40" s="101" t="s">
        <v>189</v>
      </c>
      <c r="F40" s="333" t="s">
        <v>190</v>
      </c>
      <c r="G40" s="333"/>
      <c r="H40" s="333"/>
      <c r="I40" s="330" t="s">
        <v>189</v>
      </c>
      <c r="J40" s="331"/>
      <c r="K40" s="332"/>
      <c r="L40" s="330" t="s">
        <v>190</v>
      </c>
      <c r="M40" s="331"/>
      <c r="N40" s="332"/>
      <c r="O40" s="330" t="s">
        <v>189</v>
      </c>
      <c r="P40" s="331"/>
      <c r="Q40" s="332"/>
      <c r="R40" s="330" t="s">
        <v>190</v>
      </c>
      <c r="S40" s="331"/>
      <c r="T40" s="332"/>
      <c r="U40" s="330" t="s">
        <v>189</v>
      </c>
      <c r="V40" s="331"/>
      <c r="W40" s="332"/>
      <c r="X40" s="330" t="s">
        <v>190</v>
      </c>
      <c r="Y40" s="331"/>
      <c r="Z40" s="332"/>
      <c r="AA40" s="330" t="s">
        <v>189</v>
      </c>
      <c r="AB40" s="331"/>
      <c r="AC40" s="332"/>
      <c r="AD40" s="330" t="s">
        <v>190</v>
      </c>
      <c r="AE40" s="331"/>
      <c r="AF40" s="332"/>
      <c r="AG40" s="330" t="s">
        <v>189</v>
      </c>
      <c r="AH40" s="331"/>
      <c r="AI40" s="332"/>
      <c r="AJ40" s="330" t="s">
        <v>190</v>
      </c>
      <c r="AK40" s="332"/>
      <c r="AL40" s="101" t="s">
        <v>27</v>
      </c>
      <c r="AM40" s="101" t="s">
        <v>215</v>
      </c>
      <c r="AN40" s="62"/>
    </row>
    <row r="41" spans="1:41" ht="18" customHeight="1" x14ac:dyDescent="0.55000000000000004">
      <c r="A41" s="62"/>
      <c r="B41" s="75" t="s">
        <v>191</v>
      </c>
      <c r="C41" s="101">
        <f>COUNTIFS($AO$12:$AO$31,C$39,$C$12:$C$31,"A",$E$12:$E$31,"*")</f>
        <v>1</v>
      </c>
      <c r="D41" s="101">
        <f>COUNTIFS($AO$12:$AO$31,C$39,$C$12:$C$31,"B",$E$12:$E$31,"*")</f>
        <v>0</v>
      </c>
      <c r="E41" s="101">
        <f>COUNTIFS($AO$12:$AO$31,E$39,$C$12:$C$31,"A",$E$12:$E$31,"*")</f>
        <v>0</v>
      </c>
      <c r="F41" s="330">
        <f>COUNTIFS($AO$12:$AO$31,E$39,$C$12:$C$31,"B",$E$12:$E$31,"*")</f>
        <v>1</v>
      </c>
      <c r="G41" s="331"/>
      <c r="H41" s="332"/>
      <c r="I41" s="330">
        <f>COUNTIFS($AO$12:$AO$31,I$39,$C$12:$C$31,"A",$E$12:$E$31,"*")</f>
        <v>0</v>
      </c>
      <c r="J41" s="331"/>
      <c r="K41" s="332"/>
      <c r="L41" s="330">
        <f>COUNTIFS($AO$12:$AO$31,I$39,$C$12:$C$31,"B",$E$12:$E$31,"*")</f>
        <v>0</v>
      </c>
      <c r="M41" s="331"/>
      <c r="N41" s="332"/>
      <c r="O41" s="330">
        <f>COUNTIFS($AO$12:$AO$31,O$39,$C$12:$C$31,"A",$E$12:$E$31,"*")</f>
        <v>0</v>
      </c>
      <c r="P41" s="331"/>
      <c r="Q41" s="332"/>
      <c r="R41" s="330">
        <f>COUNTIFS($AO$12:$AO$31,O$39,$C$12:$C$31,"B",$E$12:$E$31,"*")</f>
        <v>0</v>
      </c>
      <c r="S41" s="331"/>
      <c r="T41" s="332"/>
      <c r="U41" s="330">
        <f>COUNTIFS($AO$12:$AO$31,U$39,$C$12:$C$31,"A",$E$12:$E$31,"*")</f>
        <v>0</v>
      </c>
      <c r="V41" s="331"/>
      <c r="W41" s="332"/>
      <c r="X41" s="330">
        <f>COUNTIFS($AO$12:$AO$31,U$39,$C$12:$C$31,"B",$E$12:$E$31,"*")</f>
        <v>0</v>
      </c>
      <c r="Y41" s="331"/>
      <c r="Z41" s="332"/>
      <c r="AA41" s="330">
        <f>COUNTIFS($AO$12:$AO$31,AA$39,$C$12:$C$31,"A",$E$12:$E$31,"*")</f>
        <v>0</v>
      </c>
      <c r="AB41" s="331"/>
      <c r="AC41" s="332"/>
      <c r="AD41" s="330">
        <f>COUNTIFS($AO$12:$AO$31,AA$39,$C$12:$C$31,"B",$E$12:$E$31,"*")</f>
        <v>0</v>
      </c>
      <c r="AE41" s="331"/>
      <c r="AF41" s="332"/>
      <c r="AG41" s="330">
        <f>COUNTIFS($AO$12:$AO$31,AG$39,$C$12:$C$31,"A",$E$12:$E$31,"*")</f>
        <v>1</v>
      </c>
      <c r="AH41" s="331"/>
      <c r="AI41" s="332"/>
      <c r="AJ41" s="330">
        <f>COUNTIFS($AO$12:$AO$31,AG$39,$C$12:$C$31,"B",$E$12:$E$31,"*")</f>
        <v>0</v>
      </c>
      <c r="AK41" s="332"/>
      <c r="AL41" s="101">
        <f>COUNTIFS($AO$12:$AO$31,AL$39,$C$12:$C$31,"A",$E$12:$E$31,"*")</f>
        <v>0</v>
      </c>
      <c r="AM41" s="101">
        <f>COUNTIFS($AO$12:$AO$31,AL$39,$C$12:$C$31,"B",$E$12:$E$31,"*")</f>
        <v>0</v>
      </c>
      <c r="AN41" s="62"/>
    </row>
    <row r="42" spans="1:41" ht="18" customHeight="1" x14ac:dyDescent="0.55000000000000004">
      <c r="A42" s="62"/>
      <c r="B42" s="82" t="s">
        <v>192</v>
      </c>
      <c r="C42" s="101">
        <f>COUNTIFS($AO$12:$AO$31,C$39,$C$12:$C$31,"C",$E$12:$E$31,"*")</f>
        <v>0</v>
      </c>
      <c r="D42" s="101">
        <f>COUNTIFS($AO$12:$AO$31,C$39,$C$12:$C$31,"D",$E$12:$E$31,"*")</f>
        <v>0</v>
      </c>
      <c r="E42" s="101">
        <f>COUNTIFS($AO$12:$AO$31,E$39,$C$12:$C$31,"C",$E$12:$E$31,"*")</f>
        <v>0</v>
      </c>
      <c r="F42" s="330">
        <f>COUNTIFS($AO$12:$AO$31,E$39,$C$12:$C$31,"D",$E$12:$E$31,"*")</f>
        <v>0</v>
      </c>
      <c r="G42" s="331"/>
      <c r="H42" s="332"/>
      <c r="I42" s="330">
        <f>COUNTIFS($AO$12:$AO$31,I$39,$C$12:$C$31,"C",$E$12:$E$31,"*")</f>
        <v>1</v>
      </c>
      <c r="J42" s="331"/>
      <c r="K42" s="332"/>
      <c r="L42" s="330">
        <f>COUNTIFS($AO$12:$AO$31,I$39,$C$12:$C$31,"D",$E$12:$E$31,"*")</f>
        <v>0</v>
      </c>
      <c r="M42" s="331"/>
      <c r="N42" s="332"/>
      <c r="O42" s="330">
        <f>COUNTIFS($AO$12:$AO$31,O$39,$C$12:$C$31,"C",$E$12:$E$31,"*")</f>
        <v>0</v>
      </c>
      <c r="P42" s="331"/>
      <c r="Q42" s="332"/>
      <c r="R42" s="330">
        <f>COUNTIFS($AO$12:$AO$31,O$39,$C$12:$C$31,"D",$E$12:$E$31,"*")</f>
        <v>1</v>
      </c>
      <c r="S42" s="331"/>
      <c r="T42" s="332"/>
      <c r="U42" s="330">
        <f>COUNTIFS($AO$12:$AO$31,U$39,$C$12:$C$31,"C",$E$12:$E$31,"*")</f>
        <v>0</v>
      </c>
      <c r="V42" s="331"/>
      <c r="W42" s="332"/>
      <c r="X42" s="330">
        <f>COUNTIFS($AO$12:$AO$31,U$39,$C$12:$C$31,"D",$E$12:$E$31,"*")</f>
        <v>0</v>
      </c>
      <c r="Y42" s="331"/>
      <c r="Z42" s="332"/>
      <c r="AA42" s="330">
        <f>COUNTIFS($AO$12:$AO$31,AA$39,$C$12:$C$31,"C",$E$12:$E$31,"*")</f>
        <v>0</v>
      </c>
      <c r="AB42" s="331"/>
      <c r="AC42" s="332"/>
      <c r="AD42" s="330">
        <f>COUNTIFS($AO$12:$AO$31,AA$39,$C$12:$C$31,"D",$E$12:$E$31,"*")</f>
        <v>0</v>
      </c>
      <c r="AE42" s="331"/>
      <c r="AF42" s="332"/>
      <c r="AG42" s="330">
        <f>COUNTIFS($AO$12:$AO$31,AG$39,$C$12:$C$31,"C",$E$12:$E$31,"*")</f>
        <v>0</v>
      </c>
      <c r="AH42" s="331"/>
      <c r="AI42" s="332"/>
      <c r="AJ42" s="330">
        <f>COUNTIFS($AO$12:$AO$31,AG$39,$C$12:$C$31,"D",$E$12:$E$31,"*")</f>
        <v>0</v>
      </c>
      <c r="AK42" s="332"/>
      <c r="AL42" s="101">
        <f>COUNTIFS($AO$12:$AO$31,AL$39,$C$12:$C$31,"C",$E$12:$E$31,"*")</f>
        <v>0</v>
      </c>
      <c r="AM42" s="101">
        <f>COUNTIFS($AO$12:$AO$31,AL$39,$C$12:$C$31,"D",$E$12:$E$31,"*")</f>
        <v>0</v>
      </c>
      <c r="AN42" s="62"/>
    </row>
    <row r="43" spans="1:41" ht="25" customHeight="1" x14ac:dyDescent="0.55000000000000004">
      <c r="A43" s="62"/>
      <c r="B43" s="82" t="s">
        <v>193</v>
      </c>
      <c r="C43" s="327" t="e">
        <f>IF($AK$3="４週",SUMIFS($AK$12:$AK$31,$AO$12:$AO$31,C39)/4/$AH$6,IF($AK$3="歴月",SUMIFS($AK$12:$AK$31,$AO$12:$AO$31,C39)/$AL$6,"記載する期間を選択してください"))</f>
        <v>#DIV/0!</v>
      </c>
      <c r="D43" s="335"/>
      <c r="E43" s="327" t="e">
        <f>IF($AK$3="４週",SUMIFS($AK$12:$AK$31,$AO$12:$AO$31,E39)/4/$AH$6,IF($AK$3="歴月",SUMIFS($AK$12:$AK$31,$AO$12:$AO$31,E39)/$AL$6,"記載する期間を選択してください"))</f>
        <v>#DIV/0!</v>
      </c>
      <c r="F43" s="328"/>
      <c r="G43" s="328"/>
      <c r="H43" s="335"/>
      <c r="I43" s="327" t="e">
        <f>IF($AK$3="４週",SUMIFS($AK$12:$AK$31,$AO$12:$AO$31,I39)/4/$AH$6,IF($AK$3="歴月",SUMIFS($AK$12:$AK$31,$AO$12:$AO$31,I39)/$AL$6,"記載する期間を選択してください"))</f>
        <v>#DIV/0!</v>
      </c>
      <c r="J43" s="328"/>
      <c r="K43" s="328"/>
      <c r="L43" s="328"/>
      <c r="M43" s="328"/>
      <c r="N43" s="335"/>
      <c r="O43" s="327" t="e">
        <f>IF($AK$3="４週",SUMIFS($AK$12:$AK$31,$AO$12:$AO$31,O39)/4/$AH$6,IF($AK$3="歴月",SUMIFS($AK$12:$AK$31,$AO$12:$AO$31,O39)/$AL$6,"記載する期間を選択してください"))</f>
        <v>#DIV/0!</v>
      </c>
      <c r="P43" s="328"/>
      <c r="Q43" s="328"/>
      <c r="R43" s="328"/>
      <c r="S43" s="328"/>
      <c r="T43" s="335"/>
      <c r="U43" s="327" t="e">
        <f>IF($AK$3="４週",SUMIFS($AK$12:$AK$31,$AO$12:$AO$31,U39)/4/$AH$6,IF($AK$3="歴月",SUMIFS($AK$12:$AK$31,$AO$12:$AO$31,U39)/$AL$6,"記載する期間を選択してください"))</f>
        <v>#DIV/0!</v>
      </c>
      <c r="V43" s="328"/>
      <c r="W43" s="328"/>
      <c r="X43" s="328"/>
      <c r="Y43" s="328"/>
      <c r="Z43" s="335"/>
      <c r="AA43" s="327" t="e">
        <f>IF($AK$3="４週",SUMIFS($AK$12:$AK$31,$AO$12:$AO$31,AA39)/4/$AH$6,IF($AK$3="歴月",SUMIFS($AK$12:$AK$31,$AO$12:$AO$31,AA39)/$AL$6,"記載する期間を選択してください"))</f>
        <v>#DIV/0!</v>
      </c>
      <c r="AB43" s="328"/>
      <c r="AC43" s="328"/>
      <c r="AD43" s="328"/>
      <c r="AE43" s="328"/>
      <c r="AF43" s="335"/>
      <c r="AG43" s="327" t="e">
        <f>IF($AK$3="４週",SUMIFS($AK$12:$AK$31,$AO$12:$AO$31,AG39)/4/$AH$6,IF($AK$3="歴月",SUMIFS($AK$12:$AK$31,$AO$12:$AO$31,AG39)/$AL$6,"記載する期間を選択してください"))</f>
        <v>#DIV/0!</v>
      </c>
      <c r="AH43" s="328"/>
      <c r="AI43" s="328"/>
      <c r="AJ43" s="328"/>
      <c r="AK43" s="335"/>
      <c r="AL43" s="327" t="e">
        <f>IF($AK$3="４週",SUMIFS($AK$12:$AK$31,$AO$12:$AO$31,AL39)/4/$AH$6,IF($AK$3="歴月",SUMIFS($AK$12:$AK$31,$AO$12:$AO$31,AL39)/$AL$6,"記載する期間を選択してください"))</f>
        <v>#DIV/0!</v>
      </c>
      <c r="AM43" s="335"/>
      <c r="AN43" s="62"/>
    </row>
    <row r="44" spans="1:41" ht="5.15" customHeight="1" x14ac:dyDescent="0.55000000000000004">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x14ac:dyDescent="0.55000000000000004">
      <c r="A45" s="60" t="s">
        <v>118</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x14ac:dyDescent="0.55000000000000004">
      <c r="A46" s="60" t="s">
        <v>119</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x14ac:dyDescent="0.55000000000000004">
      <c r="A47" s="60" t="s">
        <v>120</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x14ac:dyDescent="0.55000000000000004">
      <c r="A48" s="86" t="s">
        <v>305</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55000000000000004">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55000000000000004">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55000000000000004">
      <c r="A51" s="60" t="s">
        <v>123</v>
      </c>
      <c r="B51" s="94"/>
      <c r="C51" s="60"/>
      <c r="D51" s="60"/>
      <c r="E51" s="60"/>
      <c r="F51" s="60"/>
      <c r="G51" s="60"/>
    </row>
    <row r="52" spans="1:39" ht="15" customHeight="1" x14ac:dyDescent="0.55000000000000004">
      <c r="A52" s="60" t="s">
        <v>124</v>
      </c>
      <c r="B52" s="94"/>
      <c r="C52" s="60"/>
      <c r="D52" s="60"/>
      <c r="E52" s="60"/>
      <c r="F52" s="60"/>
      <c r="G52" s="60"/>
    </row>
    <row r="53" spans="1:39" ht="15" customHeight="1" x14ac:dyDescent="0.55000000000000004">
      <c r="A53" s="60"/>
      <c r="B53" s="75" t="s">
        <v>125</v>
      </c>
      <c r="C53" s="281" t="s">
        <v>126</v>
      </c>
      <c r="D53" s="281"/>
      <c r="E53" s="281"/>
      <c r="F53" s="60"/>
      <c r="G53" s="60"/>
    </row>
    <row r="54" spans="1:39" ht="15" customHeight="1" x14ac:dyDescent="0.55000000000000004">
      <c r="A54" s="60"/>
      <c r="B54" s="97" t="s">
        <v>127</v>
      </c>
      <c r="C54" s="294" t="s">
        <v>128</v>
      </c>
      <c r="D54" s="294"/>
      <c r="E54" s="294"/>
      <c r="F54" s="60"/>
      <c r="G54" s="60"/>
    </row>
    <row r="55" spans="1:39" ht="15" customHeight="1" x14ac:dyDescent="0.55000000000000004">
      <c r="A55" s="60"/>
      <c r="B55" s="97" t="s">
        <v>129</v>
      </c>
      <c r="C55" s="294" t="s">
        <v>130</v>
      </c>
      <c r="D55" s="294"/>
      <c r="E55" s="294"/>
      <c r="F55" s="60"/>
      <c r="G55" s="60"/>
    </row>
    <row r="56" spans="1:39" ht="15" customHeight="1" x14ac:dyDescent="0.55000000000000004">
      <c r="A56" s="60"/>
      <c r="B56" s="97" t="s">
        <v>131</v>
      </c>
      <c r="C56" s="294" t="s">
        <v>132</v>
      </c>
      <c r="D56" s="294"/>
      <c r="E56" s="294"/>
      <c r="F56" s="60"/>
      <c r="G56" s="60"/>
    </row>
    <row r="57" spans="1:39" ht="15" customHeight="1" x14ac:dyDescent="0.55000000000000004">
      <c r="A57" s="60"/>
      <c r="B57" s="97" t="s">
        <v>133</v>
      </c>
      <c r="C57" s="294" t="s">
        <v>134</v>
      </c>
      <c r="D57" s="294"/>
      <c r="E57" s="294"/>
      <c r="F57" s="60"/>
      <c r="G57" s="60"/>
    </row>
    <row r="58" spans="1:39" ht="15" customHeight="1" x14ac:dyDescent="0.55000000000000004">
      <c r="A58" s="60"/>
      <c r="B58" s="60" t="s">
        <v>135</v>
      </c>
      <c r="C58" s="60"/>
      <c r="D58" s="60"/>
      <c r="E58" s="60"/>
      <c r="F58" s="60"/>
      <c r="G58" s="60"/>
    </row>
    <row r="59" spans="1:39" ht="15" customHeight="1" x14ac:dyDescent="0.55000000000000004">
      <c r="A59" s="60"/>
      <c r="B59" s="60" t="s">
        <v>136</v>
      </c>
      <c r="C59" s="60"/>
      <c r="D59" s="60"/>
      <c r="E59" s="60"/>
      <c r="F59" s="60"/>
      <c r="G59" s="60"/>
    </row>
    <row r="60" spans="1:39" ht="15" customHeight="1" x14ac:dyDescent="0.55000000000000004">
      <c r="A60" s="60"/>
      <c r="B60" s="60" t="s">
        <v>137</v>
      </c>
      <c r="C60" s="60"/>
      <c r="D60" s="60"/>
      <c r="E60" s="60"/>
      <c r="F60" s="60"/>
      <c r="G60" s="60"/>
    </row>
    <row r="61" spans="1:39" ht="15" customHeight="1" x14ac:dyDescent="0.55000000000000004">
      <c r="A61" s="60" t="s">
        <v>138</v>
      </c>
      <c r="B61" s="94"/>
      <c r="C61" s="60"/>
      <c r="D61" s="60"/>
      <c r="E61" s="60"/>
      <c r="F61" s="60"/>
      <c r="G61" s="60"/>
    </row>
    <row r="62" spans="1:39" ht="15" customHeight="1" x14ac:dyDescent="0.55000000000000004">
      <c r="A62" s="60" t="s">
        <v>306</v>
      </c>
      <c r="B62" s="94"/>
      <c r="C62" s="60"/>
      <c r="D62" s="60"/>
      <c r="E62" s="60"/>
      <c r="F62" s="60"/>
      <c r="G62" s="60"/>
    </row>
    <row r="63" spans="1:39" ht="15" customHeight="1" x14ac:dyDescent="0.55000000000000004">
      <c r="A63" s="60" t="s">
        <v>140</v>
      </c>
      <c r="B63" s="94"/>
      <c r="C63" s="60"/>
      <c r="D63" s="60"/>
      <c r="E63" s="60"/>
      <c r="F63" s="60"/>
      <c r="G63" s="60"/>
    </row>
    <row r="64" spans="1:39" ht="15" customHeight="1" x14ac:dyDescent="0.55000000000000004">
      <c r="A64" s="60" t="s">
        <v>141</v>
      </c>
      <c r="B64" s="94"/>
      <c r="C64" s="60"/>
      <c r="D64" s="60"/>
      <c r="E64" s="60"/>
      <c r="F64" s="60"/>
      <c r="G64" s="60"/>
    </row>
    <row r="65" spans="1:7" ht="15" customHeight="1" x14ac:dyDescent="0.55000000000000004">
      <c r="A65" s="60" t="s">
        <v>142</v>
      </c>
      <c r="B65" s="94"/>
      <c r="C65" s="60"/>
      <c r="D65" s="60"/>
      <c r="E65" s="60"/>
      <c r="F65" s="60"/>
      <c r="G65" s="60"/>
    </row>
    <row r="66" spans="1:7" ht="15" customHeight="1" x14ac:dyDescent="0.55000000000000004">
      <c r="A66" s="60" t="s">
        <v>143</v>
      </c>
      <c r="B66" s="94"/>
      <c r="C66" s="60"/>
      <c r="D66" s="60"/>
      <c r="E66" s="60"/>
      <c r="F66" s="60"/>
      <c r="G66" s="60"/>
    </row>
    <row r="67" spans="1:7" ht="15" customHeight="1" x14ac:dyDescent="0.55000000000000004">
      <c r="A67" s="60"/>
      <c r="B67" s="60" t="s">
        <v>144</v>
      </c>
      <c r="C67" s="60"/>
      <c r="D67" s="60"/>
      <c r="E67" s="60"/>
      <c r="F67" s="60"/>
      <c r="G67" s="60"/>
    </row>
    <row r="68" spans="1:7" ht="15" customHeight="1" x14ac:dyDescent="0.55000000000000004">
      <c r="A68" s="60"/>
      <c r="B68" s="60" t="s">
        <v>145</v>
      </c>
      <c r="C68" s="60"/>
      <c r="D68" s="60"/>
      <c r="E68" s="60"/>
      <c r="F68" s="60"/>
      <c r="G68" s="60"/>
    </row>
    <row r="69" spans="1:7" ht="15" customHeight="1" x14ac:dyDescent="0.55000000000000004">
      <c r="A69" s="60" t="s">
        <v>146</v>
      </c>
      <c r="B69" s="94"/>
      <c r="C69" s="60"/>
      <c r="D69" s="60"/>
      <c r="E69" s="60"/>
      <c r="F69" s="60"/>
      <c r="G69" s="60"/>
    </row>
    <row r="70" spans="1:7" ht="15" customHeight="1" x14ac:dyDescent="0.55000000000000004">
      <c r="A70" s="60" t="s">
        <v>147</v>
      </c>
      <c r="B70" s="94"/>
      <c r="C70" s="60"/>
      <c r="D70" s="60"/>
      <c r="E70" s="60"/>
      <c r="F70" s="60"/>
      <c r="G70" s="60"/>
    </row>
    <row r="71" spans="1:7" ht="15" customHeight="1" x14ac:dyDescent="0.55000000000000004">
      <c r="A71" s="60" t="s">
        <v>148</v>
      </c>
      <c r="B71" s="94"/>
      <c r="C71" s="60"/>
      <c r="D71" s="60"/>
      <c r="E71" s="60"/>
      <c r="F71" s="60"/>
      <c r="G71" s="60"/>
    </row>
    <row r="72" spans="1:7" ht="15" customHeight="1" x14ac:dyDescent="0.55000000000000004">
      <c r="A72" s="60" t="s">
        <v>149</v>
      </c>
      <c r="B72" s="94"/>
      <c r="C72" s="60"/>
      <c r="D72" s="60"/>
      <c r="E72" s="60"/>
      <c r="F72" s="60"/>
      <c r="G72" s="60"/>
    </row>
    <row r="73" spans="1:7" ht="15" customHeight="1" x14ac:dyDescent="0.55000000000000004">
      <c r="A73" s="60" t="s">
        <v>150</v>
      </c>
      <c r="B73" s="94"/>
      <c r="C73" s="60"/>
      <c r="D73" s="60"/>
      <c r="E73" s="60"/>
      <c r="F73" s="60"/>
      <c r="G73" s="60"/>
    </row>
    <row r="74" spans="1:7" ht="15" customHeight="1" x14ac:dyDescent="0.55000000000000004">
      <c r="A74" s="60" t="s">
        <v>151</v>
      </c>
      <c r="B74" s="94"/>
      <c r="C74" s="60"/>
      <c r="D74" s="60"/>
      <c r="E74" s="60"/>
      <c r="F74" s="60"/>
      <c r="G74" s="60"/>
    </row>
    <row r="75" spans="1:7" ht="15" customHeight="1" x14ac:dyDescent="0.55000000000000004">
      <c r="A75" s="60" t="s">
        <v>152</v>
      </c>
      <c r="B75" s="94"/>
      <c r="C75" s="60"/>
      <c r="D75" s="60"/>
      <c r="E75" s="60"/>
      <c r="F75" s="60"/>
      <c r="G75" s="60"/>
    </row>
    <row r="76" spans="1:7" ht="15" customHeight="1" x14ac:dyDescent="0.55000000000000004">
      <c r="A76" s="60" t="s">
        <v>153</v>
      </c>
      <c r="B76" s="94"/>
      <c r="C76" s="60"/>
      <c r="D76" s="60"/>
      <c r="E76" s="60"/>
      <c r="F76" s="60"/>
      <c r="G76" s="60"/>
    </row>
  </sheetData>
  <mergeCells count="102">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18:AN18"/>
    <mergeCell ref="AM19:AN19"/>
    <mergeCell ref="AM20:AN20"/>
    <mergeCell ref="AM21:AN21"/>
    <mergeCell ref="AM22:AN22"/>
    <mergeCell ref="AM23:AN23"/>
    <mergeCell ref="AM24:AN24"/>
    <mergeCell ref="AM25:AN25"/>
    <mergeCell ref="AM26:AN26"/>
    <mergeCell ref="A8:A11"/>
    <mergeCell ref="C8:C11"/>
    <mergeCell ref="D8:D11"/>
    <mergeCell ref="E8:E11"/>
    <mergeCell ref="AM14:AN14"/>
    <mergeCell ref="AM15:AN15"/>
    <mergeCell ref="AM16:AN16"/>
    <mergeCell ref="AM17:AN17"/>
    <mergeCell ref="AL8:AL11"/>
    <mergeCell ref="AM8:AN11"/>
    <mergeCell ref="B8:B9"/>
    <mergeCell ref="B10:B11"/>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1" manualBreakCount="1">
    <brk id="35" max="39"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AO74"/>
  <sheetViews>
    <sheetView showGridLines="0" view="pageBreakPreview" zoomScaleNormal="100" zoomScaleSheetLayoutView="100" workbookViewId="0">
      <selection activeCell="AK3" sqref="AK3:AN3"/>
    </sheetView>
  </sheetViews>
  <sheetFormatPr defaultColWidth="8.25" defaultRowHeight="21" customHeight="1" x14ac:dyDescent="0.55000000000000004"/>
  <cols>
    <col min="1" max="1" width="2.58203125" style="59" customWidth="1"/>
    <col min="2" max="2" width="14.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1"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307</v>
      </c>
      <c r="AL1" s="276"/>
      <c r="AM1" s="276"/>
      <c r="AN1" s="276"/>
    </row>
    <row r="2" spans="1:41"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1"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1"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1" ht="18" customHeight="1" x14ac:dyDescent="0.550000000000000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299</v>
      </c>
      <c r="AJ5" s="81"/>
      <c r="AK5" s="278"/>
      <c r="AL5" s="278"/>
      <c r="AM5" s="278"/>
      <c r="AN5" s="278"/>
    </row>
    <row r="6" spans="1:41" ht="18" customHeight="1" x14ac:dyDescent="0.550000000000000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99"/>
      <c r="AM6" s="88" t="s">
        <v>101</v>
      </c>
      <c r="AN6" s="62"/>
    </row>
    <row r="7" spans="1:41" ht="10" customHeight="1" x14ac:dyDescent="0.550000000000000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55000000000000004">
      <c r="A8" s="289" t="s">
        <v>102</v>
      </c>
      <c r="B8" s="316" t="s">
        <v>103</v>
      </c>
      <c r="C8" s="286" t="s">
        <v>104</v>
      </c>
      <c r="D8" s="281" t="s">
        <v>105</v>
      </c>
      <c r="E8" s="290" t="s">
        <v>106</v>
      </c>
      <c r="F8" s="285" t="s">
        <v>107</v>
      </c>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79" t="s">
        <v>108</v>
      </c>
      <c r="AL8" s="280" t="s">
        <v>109</v>
      </c>
      <c r="AM8" s="275" t="s">
        <v>110</v>
      </c>
      <c r="AN8" s="275"/>
    </row>
    <row r="9" spans="1:41" ht="15" customHeight="1" x14ac:dyDescent="0.55000000000000004">
      <c r="A9" s="289"/>
      <c r="B9" s="317"/>
      <c r="C9" s="287"/>
      <c r="D9" s="281"/>
      <c r="E9" s="290"/>
      <c r="F9" s="281" t="s">
        <v>111</v>
      </c>
      <c r="G9" s="281"/>
      <c r="H9" s="281"/>
      <c r="I9" s="281"/>
      <c r="J9" s="281"/>
      <c r="K9" s="281"/>
      <c r="L9" s="281"/>
      <c r="M9" s="281" t="s">
        <v>112</v>
      </c>
      <c r="N9" s="281"/>
      <c r="O9" s="281"/>
      <c r="P9" s="281"/>
      <c r="Q9" s="281"/>
      <c r="R9" s="281"/>
      <c r="S9" s="281"/>
      <c r="T9" s="281" t="s">
        <v>113</v>
      </c>
      <c r="U9" s="281"/>
      <c r="V9" s="281"/>
      <c r="W9" s="281"/>
      <c r="X9" s="281"/>
      <c r="Y9" s="281"/>
      <c r="Z9" s="281"/>
      <c r="AA9" s="281" t="s">
        <v>114</v>
      </c>
      <c r="AB9" s="281"/>
      <c r="AC9" s="281"/>
      <c r="AD9" s="281"/>
      <c r="AE9" s="281"/>
      <c r="AF9" s="281"/>
      <c r="AG9" s="281"/>
      <c r="AH9" s="281" t="s">
        <v>115</v>
      </c>
      <c r="AI9" s="281"/>
      <c r="AJ9" s="281"/>
      <c r="AK9" s="279"/>
      <c r="AL9" s="280"/>
      <c r="AM9" s="275"/>
      <c r="AN9" s="275"/>
    </row>
    <row r="10" spans="1:41" ht="15" customHeight="1" x14ac:dyDescent="0.55000000000000004">
      <c r="A10" s="289"/>
      <c r="B10" s="318" t="s">
        <v>155</v>
      </c>
      <c r="C10" s="287"/>
      <c r="D10" s="281"/>
      <c r="E10" s="290"/>
      <c r="F10" s="64">
        <f>DATE($M$2,$S$2,1)</f>
        <v>46113</v>
      </c>
      <c r="G10" s="64">
        <f>DATE($M$2,$S$2,2)</f>
        <v>46114</v>
      </c>
      <c r="H10" s="64">
        <f>DATE($M$2,$S$2,3)</f>
        <v>46115</v>
      </c>
      <c r="I10" s="64">
        <f>DATE($M$2,$S$2,4)</f>
        <v>46116</v>
      </c>
      <c r="J10" s="64">
        <f>DATE($M$2,$S$2,5)</f>
        <v>46117</v>
      </c>
      <c r="K10" s="64">
        <f>DATE($M$2,$S$2,6)</f>
        <v>46118</v>
      </c>
      <c r="L10" s="64">
        <f>DATE($M$2,$S$2,7)</f>
        <v>46119</v>
      </c>
      <c r="M10" s="64">
        <f>DATE($M$2,$S$2,8)</f>
        <v>46120</v>
      </c>
      <c r="N10" s="64">
        <f>DATE($M$2,$S$2,9)</f>
        <v>46121</v>
      </c>
      <c r="O10" s="64">
        <f>DATE($M$2,$S$2,10)</f>
        <v>46122</v>
      </c>
      <c r="P10" s="64">
        <f>DATE($M$2,$S$2,11)</f>
        <v>46123</v>
      </c>
      <c r="Q10" s="64">
        <f>DATE($M$2,$S$2,12)</f>
        <v>46124</v>
      </c>
      <c r="R10" s="64">
        <f>DATE($M$2,$S$2,13)</f>
        <v>46125</v>
      </c>
      <c r="S10" s="64">
        <f>DATE($M$2,$S$2,14)</f>
        <v>46126</v>
      </c>
      <c r="T10" s="64">
        <f>DATE($M$2,$S$2,15)</f>
        <v>46127</v>
      </c>
      <c r="U10" s="64">
        <f>DATE($M$2,$S$2,16)</f>
        <v>46128</v>
      </c>
      <c r="V10" s="64">
        <f>DATE($M$2,$S$2,17)</f>
        <v>46129</v>
      </c>
      <c r="W10" s="64">
        <f>DATE($M$2,$S$2,18)</f>
        <v>46130</v>
      </c>
      <c r="X10" s="64">
        <f>DATE($M$2,$S$2,19)</f>
        <v>46131</v>
      </c>
      <c r="Y10" s="64">
        <f>DATE($M$2,$S$2,20)</f>
        <v>46132</v>
      </c>
      <c r="Z10" s="64">
        <f>DATE($M$2,$S$2,21)</f>
        <v>46133</v>
      </c>
      <c r="AA10" s="64">
        <f>DATE($M$2,$S$2,22)</f>
        <v>46134</v>
      </c>
      <c r="AB10" s="64">
        <f>DATE($M$2,$S$2,23)</f>
        <v>46135</v>
      </c>
      <c r="AC10" s="64">
        <f>DATE($M$2,$S$2,24)</f>
        <v>46136</v>
      </c>
      <c r="AD10" s="64">
        <f>DATE($M$2,$S$2,25)</f>
        <v>46137</v>
      </c>
      <c r="AE10" s="64">
        <f>DATE($M$2,$S$2,26)</f>
        <v>46138</v>
      </c>
      <c r="AF10" s="64">
        <f>DATE($M$2,$S$2,27)</f>
        <v>46139</v>
      </c>
      <c r="AG10" s="64">
        <f>DATE($M$2,$S$2,28)</f>
        <v>46140</v>
      </c>
      <c r="AH10" s="64">
        <f>IF(DAY(EOMONTH(F10,0))&lt;29,"",DATE($M$2,$S$2,29))</f>
        <v>46141</v>
      </c>
      <c r="AI10" s="64">
        <f>IF(DAY(EOMONTH(F10,0))&lt;30,"",DATE($M$2,$S$2,30))</f>
        <v>46142</v>
      </c>
      <c r="AJ10" s="64" t="str">
        <f>IF(DAY(EOMONTH(F10,0))&lt;31,"",DATE($M$2,$S$2,31))</f>
        <v/>
      </c>
      <c r="AK10" s="279"/>
      <c r="AL10" s="280"/>
      <c r="AM10" s="275"/>
      <c r="AN10" s="275"/>
    </row>
    <row r="11" spans="1:41" ht="15" customHeight="1" x14ac:dyDescent="0.55000000000000004">
      <c r="A11" s="289"/>
      <c r="B11" s="319"/>
      <c r="C11" s="288"/>
      <c r="D11" s="281"/>
      <c r="E11" s="290"/>
      <c r="F11" s="65">
        <f>DATE($M$2,$S$2,1)</f>
        <v>46113</v>
      </c>
      <c r="G11" s="65">
        <f>DATE($M$2,$S$2,2)</f>
        <v>46114</v>
      </c>
      <c r="H11" s="65">
        <f>DATE($M$2,$S$2,3)</f>
        <v>46115</v>
      </c>
      <c r="I11" s="65">
        <f>DATE($M$2,$S$2,4)</f>
        <v>46116</v>
      </c>
      <c r="J11" s="65">
        <f>DATE($M$2,$S$2,5)</f>
        <v>46117</v>
      </c>
      <c r="K11" s="65">
        <f>DATE($M$2,$S$2,6)</f>
        <v>46118</v>
      </c>
      <c r="L11" s="65">
        <f>DATE($M$2,$S$2,7)</f>
        <v>46119</v>
      </c>
      <c r="M11" s="65">
        <f>DATE($M$2,$S$2,8)</f>
        <v>46120</v>
      </c>
      <c r="N11" s="65">
        <f>DATE($M$2,$S$2,9)</f>
        <v>46121</v>
      </c>
      <c r="O11" s="65">
        <f>DATE($M$2,$S$2,10)</f>
        <v>46122</v>
      </c>
      <c r="P11" s="65">
        <f>DATE($M$2,$S$2,11)</f>
        <v>46123</v>
      </c>
      <c r="Q11" s="65">
        <f>DATE($M$2,$S$2,12)</f>
        <v>46124</v>
      </c>
      <c r="R11" s="65">
        <f>DATE($M$2,$S$2,13)</f>
        <v>46125</v>
      </c>
      <c r="S11" s="65">
        <f>DATE($M$2,$S$2,14)</f>
        <v>46126</v>
      </c>
      <c r="T11" s="65">
        <f>DATE($M$2,$S$2,15)</f>
        <v>46127</v>
      </c>
      <c r="U11" s="65">
        <f>DATE($M$2,$S$2,16)</f>
        <v>46128</v>
      </c>
      <c r="V11" s="65">
        <f>DATE($M$2,$S$2,17)</f>
        <v>46129</v>
      </c>
      <c r="W11" s="65">
        <f>DATE($M$2,$S$2,18)</f>
        <v>46130</v>
      </c>
      <c r="X11" s="65">
        <f>DATE($M$2,$S$2,19)</f>
        <v>46131</v>
      </c>
      <c r="Y11" s="65">
        <f>DATE($M$2,$S$2,20)</f>
        <v>46132</v>
      </c>
      <c r="Z11" s="65">
        <f>DATE($M$2,$S$2,21)</f>
        <v>46133</v>
      </c>
      <c r="AA11" s="65">
        <f>DATE($M$2,$S$2,22)</f>
        <v>46134</v>
      </c>
      <c r="AB11" s="65">
        <f>DATE($M$2,$S$2,23)</f>
        <v>46135</v>
      </c>
      <c r="AC11" s="65">
        <f>DATE($M$2,$S$2,24)</f>
        <v>46136</v>
      </c>
      <c r="AD11" s="65">
        <f>DATE($M$2,$S$2,25)</f>
        <v>46137</v>
      </c>
      <c r="AE11" s="65">
        <f>DATE($M$2,$S$2,26)</f>
        <v>46138</v>
      </c>
      <c r="AF11" s="65">
        <f>DATE($M$2,$S$2,27)</f>
        <v>46139</v>
      </c>
      <c r="AG11" s="65">
        <f>DATE($M$2,$S$2,28)</f>
        <v>46140</v>
      </c>
      <c r="AH11" s="65">
        <f>IF(DAY(EOMONTH(F11,0))&lt;29,"",DATE($M$2,$S$2,29))</f>
        <v>46141</v>
      </c>
      <c r="AI11" s="65">
        <f>IF(DAY(EOMONTH(F11,0))&lt;30,"",DATE($M$2,$S$2,30))</f>
        <v>46142</v>
      </c>
      <c r="AJ11" s="65" t="str">
        <f>IF(DAY(EOMONTH(F11,0))&lt;31,"",DATE($M$2,$S$2,31))</f>
        <v/>
      </c>
      <c r="AK11" s="279"/>
      <c r="AL11" s="280"/>
      <c r="AM11" s="275"/>
      <c r="AN11" s="275"/>
    </row>
    <row r="12" spans="1:41" ht="18" customHeight="1" x14ac:dyDescent="0.55000000000000004">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3"/>
      <c r="AN12" s="293"/>
      <c r="AO12" s="143" t="str">
        <f>IF(B12="","",IF(ISERROR(MATCH(B12,$C$37:$AM$37,0)),"その他職員",B12))</f>
        <v>管理者</v>
      </c>
    </row>
    <row r="13" spans="1:41" ht="18" customHeight="1" x14ac:dyDescent="0.55000000000000004">
      <c r="A13" s="74">
        <v>2</v>
      </c>
      <c r="B13" s="103" t="s">
        <v>300</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3"/>
      <c r="AN13" s="293"/>
      <c r="AO13" s="143" t="str">
        <f t="shared" ref="AO13:AO31" si="2">IF(B13="","",IF(ISERROR(MATCH(B13,$C$37:$AM$37,0)),"その他職員",B13))</f>
        <v>児童発達支援管理責任者</v>
      </c>
    </row>
    <row r="14" spans="1:41" ht="18" customHeight="1" x14ac:dyDescent="0.55000000000000004">
      <c r="A14" s="74">
        <v>3</v>
      </c>
      <c r="B14" s="103" t="s">
        <v>308</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3"/>
      <c r="AN14" s="293"/>
      <c r="AO14" s="143" t="str">
        <f t="shared" si="2"/>
        <v>嘱託医</v>
      </c>
    </row>
    <row r="15" spans="1:41" ht="18" customHeight="1" x14ac:dyDescent="0.55000000000000004">
      <c r="A15" s="74">
        <v>4</v>
      </c>
      <c r="B15" s="103" t="s">
        <v>301</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c r="AO15" s="143" t="str">
        <f t="shared" si="2"/>
        <v>児童指導員</v>
      </c>
    </row>
    <row r="16" spans="1:41" ht="18" customHeight="1" x14ac:dyDescent="0.55000000000000004">
      <c r="A16" s="74">
        <v>5</v>
      </c>
      <c r="B16" s="103" t="s">
        <v>303</v>
      </c>
      <c r="C16" s="83" t="s">
        <v>129</v>
      </c>
      <c r="D16" s="104"/>
      <c r="E16" s="105" t="s">
        <v>273</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c r="AO16" s="143" t="str">
        <f t="shared" si="2"/>
        <v>その他職員</v>
      </c>
    </row>
    <row r="17" spans="1:41" ht="18" customHeight="1" x14ac:dyDescent="0.550000000000000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c r="AO17" s="143" t="str">
        <f t="shared" si="2"/>
        <v/>
      </c>
    </row>
    <row r="18" spans="1:41" ht="18" customHeight="1" x14ac:dyDescent="0.550000000000000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c r="AO18" s="143" t="str">
        <f t="shared" si="2"/>
        <v/>
      </c>
    </row>
    <row r="19" spans="1:41" ht="18" customHeight="1" x14ac:dyDescent="0.550000000000000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c r="AO19" s="143" t="str">
        <f t="shared" si="2"/>
        <v/>
      </c>
    </row>
    <row r="20" spans="1:41" ht="18" customHeight="1" x14ac:dyDescent="0.550000000000000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c r="AO20" s="143" t="str">
        <f t="shared" si="2"/>
        <v/>
      </c>
    </row>
    <row r="21" spans="1:41" ht="18" customHeight="1" x14ac:dyDescent="0.550000000000000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c r="AO21" s="143" t="str">
        <f t="shared" si="2"/>
        <v/>
      </c>
    </row>
    <row r="22" spans="1:41" ht="18" customHeight="1" x14ac:dyDescent="0.550000000000000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c r="AO22" s="143" t="str">
        <f t="shared" si="2"/>
        <v/>
      </c>
    </row>
    <row r="23" spans="1:41" ht="18" customHeight="1" x14ac:dyDescent="0.550000000000000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c r="AO23" s="143" t="str">
        <f t="shared" si="2"/>
        <v/>
      </c>
    </row>
    <row r="24" spans="1:41" ht="18" customHeight="1" x14ac:dyDescent="0.550000000000000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c r="AO24" s="143" t="str">
        <f t="shared" si="2"/>
        <v/>
      </c>
    </row>
    <row r="25" spans="1:41" ht="18" customHeight="1" x14ac:dyDescent="0.550000000000000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c r="AO25" s="143" t="str">
        <f t="shared" si="2"/>
        <v/>
      </c>
    </row>
    <row r="26" spans="1:41" ht="18" customHeight="1" x14ac:dyDescent="0.550000000000000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c r="AO26" s="143" t="str">
        <f t="shared" si="2"/>
        <v/>
      </c>
    </row>
    <row r="27" spans="1:41" ht="18" customHeight="1" x14ac:dyDescent="0.550000000000000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c r="AO27" s="143" t="str">
        <f t="shared" si="2"/>
        <v/>
      </c>
    </row>
    <row r="28" spans="1:41" ht="18" customHeight="1" x14ac:dyDescent="0.550000000000000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c r="AO28" s="143" t="str">
        <f t="shared" si="2"/>
        <v/>
      </c>
    </row>
    <row r="29" spans="1:41" ht="18" customHeight="1" x14ac:dyDescent="0.550000000000000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c r="AO29" s="143" t="str">
        <f t="shared" si="2"/>
        <v/>
      </c>
    </row>
    <row r="30" spans="1:41" ht="18" customHeight="1" x14ac:dyDescent="0.550000000000000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c r="AO30" s="143" t="str">
        <f t="shared" si="2"/>
        <v/>
      </c>
    </row>
    <row r="31" spans="1:41" ht="18" customHeight="1" x14ac:dyDescent="0.550000000000000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3"/>
      <c r="AN31" s="293"/>
      <c r="AO31" s="143" t="str">
        <f t="shared" si="2"/>
        <v/>
      </c>
    </row>
    <row r="32" spans="1:41" ht="18" customHeight="1" x14ac:dyDescent="0.55000000000000004">
      <c r="A32" s="290" t="s">
        <v>116</v>
      </c>
      <c r="B32" s="291"/>
      <c r="C32" s="291"/>
      <c r="D32" s="291"/>
      <c r="E32" s="29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9"/>
      <c r="AN32" s="289"/>
    </row>
    <row r="33" spans="1:40" ht="18" customHeight="1" x14ac:dyDescent="0.55000000000000004">
      <c r="A33" s="291" t="s">
        <v>117</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9"/>
      <c r="AN33" s="289"/>
    </row>
    <row r="34" spans="1:40"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55000000000000004">
      <c r="A36" s="68" t="s">
        <v>304</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5" customHeight="1" x14ac:dyDescent="0.55000000000000004">
      <c r="A37" s="62"/>
      <c r="B37" s="67"/>
      <c r="C37" s="327" t="str">
        <f>IF(VLOOKUP($AK$1,選択肢!$A$1:$J$32,C42,FALSE)=0,"-",VLOOKUP($AK$1,選択肢!$A$1:$J$32,C42,FALSE))</f>
        <v>管理者</v>
      </c>
      <c r="D37" s="328"/>
      <c r="E37" s="334" t="str">
        <f>IF(VLOOKUP($AK$1,選択肢!$A$1:$J$32,E42,FALSE)=0,"-",VLOOKUP($AK$1,選択肢!$A$1:$J$32,E42,FALSE))</f>
        <v>児童発達支援管理責任者</v>
      </c>
      <c r="F37" s="334"/>
      <c r="G37" s="334"/>
      <c r="H37" s="334"/>
      <c r="I37" s="327" t="str">
        <f>IF(VLOOKUP($AK$1,選択肢!$A$1:$J$32,I42,FALSE)=0,"-",VLOOKUP($AK$1,選択肢!$A$1:$J$32,I42,FALSE))</f>
        <v>嘱託医</v>
      </c>
      <c r="J37" s="328"/>
      <c r="K37" s="328"/>
      <c r="L37" s="328"/>
      <c r="M37" s="328"/>
      <c r="N37" s="335"/>
      <c r="O37" s="327" t="str">
        <f>IF(VLOOKUP($AK$1,選択肢!$A$1:$J$32,O42,FALSE)=0,"-",VLOOKUP($AK$1,選択肢!$A$1:$J$32,O42,FALSE))</f>
        <v>看護職員</v>
      </c>
      <c r="P37" s="328"/>
      <c r="Q37" s="328"/>
      <c r="R37" s="328"/>
      <c r="S37" s="328"/>
      <c r="T37" s="335"/>
      <c r="U37" s="327" t="str">
        <f>IF(VLOOKUP($AK$1,選択肢!$A$1:$J$32,U42,FALSE)=0,"-",VLOOKUP($AK$1,選択肢!$A$1:$J$32,U42,FALSE))</f>
        <v>児童指導員</v>
      </c>
      <c r="V37" s="328"/>
      <c r="W37" s="328"/>
      <c r="X37" s="328"/>
      <c r="Y37" s="328"/>
      <c r="Z37" s="335"/>
      <c r="AA37" s="327" t="str">
        <f>IF(VLOOKUP($AK$1,選択肢!$A$1:$J$32,AA42,FALSE)=0,"-",VLOOKUP($AK$1,選択肢!$A$1:$J$32,AA42,FALSE))</f>
        <v>保育士</v>
      </c>
      <c r="AB37" s="328"/>
      <c r="AC37" s="328"/>
      <c r="AD37" s="328"/>
      <c r="AE37" s="328"/>
      <c r="AF37" s="335"/>
      <c r="AG37" s="334" t="str">
        <f>IF(VLOOKUP($AK$1,選択肢!$A$1:$J$32,AG42,FALSE)=0,"-",VLOOKUP($AK$1,選択肢!$A$1:$J$32,AG42,FALSE))</f>
        <v>機能訓練担当職員</v>
      </c>
      <c r="AH37" s="334"/>
      <c r="AI37" s="334"/>
      <c r="AJ37" s="334"/>
      <c r="AK37" s="334"/>
      <c r="AL37" s="334" t="str">
        <f>IF(VLOOKUP($AK$1,選択肢!$A$1:$J$32,AL42,FALSE)=0,"-",VLOOKUP($AK$1,選択肢!$A$1:$J$32,AL42,FALSE))</f>
        <v>その他職員</v>
      </c>
      <c r="AM37" s="334"/>
      <c r="AN37" s="62"/>
    </row>
    <row r="38" spans="1:40" ht="18" customHeight="1" x14ac:dyDescent="0.55000000000000004">
      <c r="A38" s="62"/>
      <c r="B38" s="67"/>
      <c r="C38" s="102" t="s">
        <v>189</v>
      </c>
      <c r="D38" s="102" t="s">
        <v>190</v>
      </c>
      <c r="E38" s="101" t="s">
        <v>189</v>
      </c>
      <c r="F38" s="333" t="s">
        <v>190</v>
      </c>
      <c r="G38" s="333"/>
      <c r="H38" s="333"/>
      <c r="I38" s="330" t="s">
        <v>189</v>
      </c>
      <c r="J38" s="331"/>
      <c r="K38" s="332"/>
      <c r="L38" s="330" t="s">
        <v>190</v>
      </c>
      <c r="M38" s="331"/>
      <c r="N38" s="332"/>
      <c r="O38" s="330" t="s">
        <v>189</v>
      </c>
      <c r="P38" s="331"/>
      <c r="Q38" s="332"/>
      <c r="R38" s="330" t="s">
        <v>190</v>
      </c>
      <c r="S38" s="331"/>
      <c r="T38" s="332"/>
      <c r="U38" s="330" t="s">
        <v>189</v>
      </c>
      <c r="V38" s="331"/>
      <c r="W38" s="332"/>
      <c r="X38" s="330" t="s">
        <v>190</v>
      </c>
      <c r="Y38" s="331"/>
      <c r="Z38" s="332"/>
      <c r="AA38" s="330" t="s">
        <v>189</v>
      </c>
      <c r="AB38" s="331"/>
      <c r="AC38" s="332"/>
      <c r="AD38" s="330" t="s">
        <v>190</v>
      </c>
      <c r="AE38" s="331"/>
      <c r="AF38" s="332"/>
      <c r="AG38" s="330" t="s">
        <v>189</v>
      </c>
      <c r="AH38" s="331"/>
      <c r="AI38" s="332"/>
      <c r="AJ38" s="330" t="s">
        <v>190</v>
      </c>
      <c r="AK38" s="332"/>
      <c r="AL38" s="101" t="s">
        <v>27</v>
      </c>
      <c r="AM38" s="101" t="s">
        <v>215</v>
      </c>
      <c r="AN38" s="62"/>
    </row>
    <row r="39" spans="1:40" ht="18" customHeight="1" x14ac:dyDescent="0.55000000000000004">
      <c r="A39" s="62"/>
      <c r="B39" s="75" t="s">
        <v>191</v>
      </c>
      <c r="C39" s="101">
        <f>COUNTIFS($AO$12:$AO$31,C$37,$C$12:$C$31,"A",$E$12:$E$31,"*")</f>
        <v>1</v>
      </c>
      <c r="D39" s="101">
        <f>COUNTIFS($AO$12:$AO$31,C$37,$C$12:$C$31,"B",$E$12:$E$31,"*")</f>
        <v>0</v>
      </c>
      <c r="E39" s="101">
        <f>COUNTIFS($AO$12:$AO$31,E$37,$C$12:$C$31,"A",$E$12:$E$31,"*")</f>
        <v>0</v>
      </c>
      <c r="F39" s="330">
        <f>COUNTIFS($AO$12:$AO$31,E$37,$C$12:$C$31,"B",$E$12:$E$31,"*")</f>
        <v>1</v>
      </c>
      <c r="G39" s="331"/>
      <c r="H39" s="332"/>
      <c r="I39" s="330">
        <f>COUNTIFS($AO$12:$AO$31,I$37,$C$12:$C$31,"A",$E$12:$E$31,"*")</f>
        <v>0</v>
      </c>
      <c r="J39" s="331"/>
      <c r="K39" s="332"/>
      <c r="L39" s="330">
        <f>COUNTIFS($AO$12:$AO$31,I$37,$C$12:$C$31,"B",$E$12:$E$31,"*")</f>
        <v>0</v>
      </c>
      <c r="M39" s="331"/>
      <c r="N39" s="332"/>
      <c r="O39" s="330">
        <f>COUNTIFS($AO$12:$AO$31,O$37,$C$12:$C$31,"A",$E$12:$E$31,"*")</f>
        <v>0</v>
      </c>
      <c r="P39" s="331"/>
      <c r="Q39" s="332"/>
      <c r="R39" s="330">
        <f>COUNTIFS($AO$12:$AO$31,O$37,$C$12:$C$31,"B",$E$12:$E$31,"*")</f>
        <v>0</v>
      </c>
      <c r="S39" s="331"/>
      <c r="T39" s="332"/>
      <c r="U39" s="330">
        <f>COUNTIFS($AO$12:$AO$31,U$37,$C$12:$C$31,"A",$E$12:$E$31,"*")</f>
        <v>0</v>
      </c>
      <c r="V39" s="331"/>
      <c r="W39" s="332"/>
      <c r="X39" s="330">
        <f>COUNTIFS($AO$12:$AO$31,U$37,$C$12:$C$31,"B",$E$12:$E$31,"*")</f>
        <v>0</v>
      </c>
      <c r="Y39" s="331"/>
      <c r="Z39" s="332"/>
      <c r="AA39" s="330">
        <f>COUNTIFS($AO$12:$AO$31,AA$37,$C$12:$C$31,"A",$E$12:$E$31,"*")</f>
        <v>0</v>
      </c>
      <c r="AB39" s="331"/>
      <c r="AC39" s="332"/>
      <c r="AD39" s="330">
        <f>COUNTIFS($AO$12:$AO$31,AA$37,$C$12:$C$31,"B",$E$12:$E$31,"*")</f>
        <v>0</v>
      </c>
      <c r="AE39" s="331"/>
      <c r="AF39" s="332"/>
      <c r="AG39" s="330">
        <f>COUNTIFS($AO$12:$AO$31,AG$37,$C$12:$C$31,"A",$E$12:$E$31,"*")</f>
        <v>0</v>
      </c>
      <c r="AH39" s="331"/>
      <c r="AI39" s="332"/>
      <c r="AJ39" s="330">
        <f>COUNTIFS($AO$12:$AO$31,AG$37,$C$12:$C$31,"B",$E$12:$E$31,"*")</f>
        <v>0</v>
      </c>
      <c r="AK39" s="332"/>
      <c r="AL39" s="101">
        <f>COUNTIFS($AO$12:$AO$31,AL$37,$C$12:$C$31,"A",$E$12:$E$31,"*")</f>
        <v>0</v>
      </c>
      <c r="AM39" s="101">
        <f>COUNTIFS($AO$12:$AO$31,AL$37,$C$12:$C$31,"B",$E$12:$E$31,"*")</f>
        <v>1</v>
      </c>
      <c r="AN39" s="62"/>
    </row>
    <row r="40" spans="1:40" ht="18" customHeight="1" x14ac:dyDescent="0.55000000000000004">
      <c r="A40" s="62"/>
      <c r="B40" s="82" t="s">
        <v>192</v>
      </c>
      <c r="C40" s="101">
        <f>COUNTIFS($AO$12:$AO$31,C$37,$C$12:$C$31,"C",$E$12:$E$31,"*")</f>
        <v>0</v>
      </c>
      <c r="D40" s="101">
        <f>COUNTIFS($AO$12:$AO$31,C$37,$C$12:$C$31,"D",$E$12:$E$31,"*")</f>
        <v>0</v>
      </c>
      <c r="E40" s="101">
        <f>COUNTIFS($AO$12:$AO$31,E$37,$C$12:$C$31,"C",$E$12:$E$31,"*")</f>
        <v>0</v>
      </c>
      <c r="F40" s="330">
        <f>COUNTIFS($AO$12:$AO$31,E$37,$C$12:$C$31,"D",$E$12:$E$31,"*")</f>
        <v>0</v>
      </c>
      <c r="G40" s="331"/>
      <c r="H40" s="332"/>
      <c r="I40" s="330">
        <f>COUNTIFS($AO$12:$AO$31,I$37,$C$12:$C$31,"C",$E$12:$E$31,"*")</f>
        <v>1</v>
      </c>
      <c r="J40" s="331"/>
      <c r="K40" s="332"/>
      <c r="L40" s="330">
        <f>COUNTIFS($AO$12:$AO$31,I$37,$C$12:$C$31,"D",$E$12:$E$31,"*")</f>
        <v>0</v>
      </c>
      <c r="M40" s="331"/>
      <c r="N40" s="332"/>
      <c r="O40" s="330">
        <f>COUNTIFS($AO$12:$AO$31,O$37,$C$12:$C$31,"C",$E$12:$E$31,"*")</f>
        <v>0</v>
      </c>
      <c r="P40" s="331"/>
      <c r="Q40" s="332"/>
      <c r="R40" s="330">
        <f>COUNTIFS($AO$12:$AO$31,O$37,$C$12:$C$31,"D",$E$12:$E$31,"*")</f>
        <v>0</v>
      </c>
      <c r="S40" s="331"/>
      <c r="T40" s="332"/>
      <c r="U40" s="330">
        <f>COUNTIFS($AO$12:$AO$31,U$37,$C$12:$C$31,"C",$E$12:$E$31,"*")</f>
        <v>0</v>
      </c>
      <c r="V40" s="331"/>
      <c r="W40" s="332"/>
      <c r="X40" s="330">
        <f>COUNTIFS($AO$12:$AO$31,U$37,$C$12:$C$31,"D",$E$12:$E$31,"*")</f>
        <v>1</v>
      </c>
      <c r="Y40" s="331"/>
      <c r="Z40" s="332"/>
      <c r="AA40" s="330">
        <f>COUNTIFS($AO$12:$AO$31,AA$37,$C$12:$C$31,"C",$E$12:$E$31,"*")</f>
        <v>0</v>
      </c>
      <c r="AB40" s="331"/>
      <c r="AC40" s="332"/>
      <c r="AD40" s="330">
        <f>COUNTIFS($AO$12:$AO$31,AA$37,$C$12:$C$31,"D",$E$12:$E$31,"*")</f>
        <v>0</v>
      </c>
      <c r="AE40" s="331"/>
      <c r="AF40" s="332"/>
      <c r="AG40" s="330">
        <f>COUNTIFS($AO$12:$AO$31,AG$37,$C$12:$C$31,"C",$E$12:$E$31,"*")</f>
        <v>0</v>
      </c>
      <c r="AH40" s="331"/>
      <c r="AI40" s="332"/>
      <c r="AJ40" s="330">
        <f>COUNTIFS($AO$12:$AO$31,AG$37,$C$12:$C$31,"D",$E$12:$E$31,"*")</f>
        <v>0</v>
      </c>
      <c r="AK40" s="332"/>
      <c r="AL40" s="101">
        <f>COUNTIFS($AO$12:$AO$31,AL$37,$C$12:$C$31,"C",$E$12:$E$31,"*")</f>
        <v>0</v>
      </c>
      <c r="AM40" s="101">
        <f>COUNTIFS($AO$12:$AO$31,AL$37,$C$12:$C$31,"D",$E$12:$E$31,"*")</f>
        <v>0</v>
      </c>
      <c r="AN40" s="62"/>
    </row>
    <row r="41" spans="1:40" ht="25" customHeight="1" x14ac:dyDescent="0.55000000000000004">
      <c r="A41" s="62"/>
      <c r="B41" s="82" t="s">
        <v>193</v>
      </c>
      <c r="C41" s="327" t="e">
        <f>IF($AK$3="４週",SUMIFS($AK$12:$AK$31,$AO$12:$AO$31,C37)/4/$AH$6,IF($AK$3="歴月",SUMIFS($AK$12:$AK$31,$AO$12:$AO$31,C37)/$AL$6,"記載する期間を選択してください"))</f>
        <v>#DIV/0!</v>
      </c>
      <c r="D41" s="335"/>
      <c r="E41" s="327" t="e">
        <f>IF($AK$3="４週",SUMIFS($AK$12:$AK$31,$AO$12:$AO$31,E37)/4/$AH$6,IF($AK$3="歴月",SUMIFS($AK$12:$AK$31,$AO$12:$AO$31,E37)/$AL$6,"記載する期間を選択してください"))</f>
        <v>#DIV/0!</v>
      </c>
      <c r="F41" s="328"/>
      <c r="G41" s="328"/>
      <c r="H41" s="335"/>
      <c r="I41" s="327" t="e">
        <f>IF($AK$3="４週",SUMIFS($AK$12:$AK$31,$AO$12:$AO$31,I37)/4/$AH$6,IF($AK$3="歴月",SUMIFS($AK$12:$AK$31,$AO$12:$AO$31,I37)/$AL$6,"記載する期間を選択してください"))</f>
        <v>#DIV/0!</v>
      </c>
      <c r="J41" s="328"/>
      <c r="K41" s="328"/>
      <c r="L41" s="328"/>
      <c r="M41" s="328"/>
      <c r="N41" s="335"/>
      <c r="O41" s="327" t="e">
        <f>IF($AK$3="４週",SUMIFS($AK$12:$AK$31,$AO$12:$AO$31,O37)/4/$AH$6,IF($AK$3="歴月",SUMIFS($AK$12:$AK$31,$AO$12:$AO$31,O37)/$AL$6,"記載する期間を選択してください"))</f>
        <v>#DIV/0!</v>
      </c>
      <c r="P41" s="328"/>
      <c r="Q41" s="328"/>
      <c r="R41" s="328"/>
      <c r="S41" s="328"/>
      <c r="T41" s="335"/>
      <c r="U41" s="327" t="e">
        <f>IF($AK$3="４週",SUMIFS($AK$12:$AK$31,$AO$12:$AO$31,U37)/4/$AH$6,IF($AK$3="歴月",SUMIFS($AK$12:$AK$31,$AO$12:$AO$31,U37)/$AL$6,"記載する期間を選択してください"))</f>
        <v>#DIV/0!</v>
      </c>
      <c r="V41" s="328"/>
      <c r="W41" s="328"/>
      <c r="X41" s="328"/>
      <c r="Y41" s="328"/>
      <c r="Z41" s="335"/>
      <c r="AA41" s="327" t="e">
        <f>IF($AK$3="４週",SUMIFS($AK$12:$AK$31,$AO$12:$AO$31,AA37)/4/$AH$6,IF($AK$3="歴月",SUMIFS($AK$12:$AK$31,$AO$12:$AO$31,AA37)/$AL$6,"記載する期間を選択してください"))</f>
        <v>#DIV/0!</v>
      </c>
      <c r="AB41" s="328"/>
      <c r="AC41" s="328"/>
      <c r="AD41" s="328"/>
      <c r="AE41" s="328"/>
      <c r="AF41" s="335"/>
      <c r="AG41" s="327" t="e">
        <f>IF($AK$3="４週",SUMIFS($AK$12:$AK$31,$AO$12:$AO$31,AG37)/4/$AH$6,IF($AK$3="歴月",SUMIFS($AK$12:$AK$31,$AO$12:$AO$31,AG37)/$AL$6,"記載する期間を選択してください"))</f>
        <v>#DIV/0!</v>
      </c>
      <c r="AH41" s="328"/>
      <c r="AI41" s="328"/>
      <c r="AJ41" s="328"/>
      <c r="AK41" s="335"/>
      <c r="AL41" s="327" t="e">
        <f>IF($AK$3="４週",SUMIFS($AK$12:$AK$31,$AO$12:$AO$31,AL37)/4/$AH$6,IF($AK$3="歴月",SUMIFS($AK$12:$AK$31,$AO$12:$AO$31,AL37)/$AL$6,"記載する期間を選択してください"))</f>
        <v>#DIV/0!</v>
      </c>
      <c r="AM41" s="335"/>
      <c r="AN41" s="62"/>
    </row>
    <row r="42" spans="1:40" ht="5.15" customHeight="1" x14ac:dyDescent="0.550000000000000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550000000000000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550000000000000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550000000000000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55000000000000004">
      <c r="A46" s="86" t="s">
        <v>305</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55000000000000004">
      <c r="A47" s="60" t="s">
        <v>121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55000000000000004">
      <c r="A48" s="60" t="s">
        <v>122</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x14ac:dyDescent="0.55000000000000004">
      <c r="A49" s="60" t="s">
        <v>123</v>
      </c>
      <c r="B49" s="94"/>
      <c r="C49" s="60"/>
      <c r="D49" s="60"/>
      <c r="E49" s="60"/>
      <c r="F49" s="60"/>
      <c r="G49" s="60"/>
    </row>
    <row r="50" spans="1:7" ht="15" customHeight="1" x14ac:dyDescent="0.55000000000000004">
      <c r="A50" s="60" t="s">
        <v>124</v>
      </c>
      <c r="B50" s="94"/>
      <c r="C50" s="60"/>
      <c r="D50" s="60"/>
      <c r="E50" s="60"/>
      <c r="F50" s="60"/>
      <c r="G50" s="60"/>
    </row>
    <row r="51" spans="1:7" ht="15" customHeight="1" x14ac:dyDescent="0.55000000000000004">
      <c r="A51" s="60"/>
      <c r="B51" s="75" t="s">
        <v>125</v>
      </c>
      <c r="C51" s="281" t="s">
        <v>126</v>
      </c>
      <c r="D51" s="281"/>
      <c r="E51" s="281"/>
      <c r="F51" s="60"/>
      <c r="G51" s="60"/>
    </row>
    <row r="52" spans="1:7" ht="15" customHeight="1" x14ac:dyDescent="0.55000000000000004">
      <c r="A52" s="60"/>
      <c r="B52" s="97" t="s">
        <v>127</v>
      </c>
      <c r="C52" s="294" t="s">
        <v>128</v>
      </c>
      <c r="D52" s="294"/>
      <c r="E52" s="294"/>
      <c r="F52" s="60"/>
      <c r="G52" s="60"/>
    </row>
    <row r="53" spans="1:7" ht="15" customHeight="1" x14ac:dyDescent="0.55000000000000004">
      <c r="A53" s="60"/>
      <c r="B53" s="97" t="s">
        <v>129</v>
      </c>
      <c r="C53" s="294" t="s">
        <v>130</v>
      </c>
      <c r="D53" s="294"/>
      <c r="E53" s="294"/>
      <c r="F53" s="60"/>
      <c r="G53" s="60"/>
    </row>
    <row r="54" spans="1:7" ht="15" customHeight="1" x14ac:dyDescent="0.55000000000000004">
      <c r="A54" s="60"/>
      <c r="B54" s="97" t="s">
        <v>131</v>
      </c>
      <c r="C54" s="294" t="s">
        <v>132</v>
      </c>
      <c r="D54" s="294"/>
      <c r="E54" s="294"/>
      <c r="F54" s="60"/>
      <c r="G54" s="60"/>
    </row>
    <row r="55" spans="1:7" ht="15" customHeight="1" x14ac:dyDescent="0.55000000000000004">
      <c r="A55" s="60"/>
      <c r="B55" s="97" t="s">
        <v>133</v>
      </c>
      <c r="C55" s="294" t="s">
        <v>134</v>
      </c>
      <c r="D55" s="294"/>
      <c r="E55" s="294"/>
      <c r="F55" s="60"/>
      <c r="G55" s="60"/>
    </row>
    <row r="56" spans="1:7" ht="15" customHeight="1" x14ac:dyDescent="0.55000000000000004">
      <c r="A56" s="60"/>
      <c r="B56" s="60" t="s">
        <v>135</v>
      </c>
      <c r="C56" s="60"/>
      <c r="D56" s="60"/>
      <c r="E56" s="60"/>
      <c r="F56" s="60"/>
      <c r="G56" s="60"/>
    </row>
    <row r="57" spans="1:7" ht="15" customHeight="1" x14ac:dyDescent="0.55000000000000004">
      <c r="A57" s="60"/>
      <c r="B57" s="60" t="s">
        <v>136</v>
      </c>
      <c r="C57" s="60"/>
      <c r="D57" s="60"/>
      <c r="E57" s="60"/>
      <c r="F57" s="60"/>
      <c r="G57" s="60"/>
    </row>
    <row r="58" spans="1:7" ht="15" customHeight="1" x14ac:dyDescent="0.55000000000000004">
      <c r="A58" s="60"/>
      <c r="B58" s="60" t="s">
        <v>137</v>
      </c>
      <c r="C58" s="60"/>
      <c r="D58" s="60"/>
      <c r="E58" s="60"/>
      <c r="F58" s="60"/>
      <c r="G58" s="60"/>
    </row>
    <row r="59" spans="1:7" ht="15" customHeight="1" x14ac:dyDescent="0.55000000000000004">
      <c r="A59" s="60" t="s">
        <v>138</v>
      </c>
      <c r="B59" s="94"/>
      <c r="C59" s="60"/>
      <c r="D59" s="60"/>
      <c r="E59" s="60"/>
      <c r="F59" s="60"/>
      <c r="G59" s="60"/>
    </row>
    <row r="60" spans="1:7" ht="15" customHeight="1" x14ac:dyDescent="0.55000000000000004">
      <c r="A60" s="60" t="s">
        <v>306</v>
      </c>
      <c r="B60" s="94"/>
      <c r="C60" s="60"/>
      <c r="D60" s="60"/>
      <c r="E60" s="60"/>
      <c r="F60" s="60"/>
      <c r="G60" s="60"/>
    </row>
    <row r="61" spans="1:7" ht="15" customHeight="1" x14ac:dyDescent="0.55000000000000004">
      <c r="A61" s="60" t="s">
        <v>140</v>
      </c>
      <c r="B61" s="94"/>
      <c r="C61" s="60"/>
      <c r="D61" s="60"/>
      <c r="E61" s="60"/>
      <c r="F61" s="60"/>
      <c r="G61" s="60"/>
    </row>
    <row r="62" spans="1:7" ht="15" customHeight="1" x14ac:dyDescent="0.55000000000000004">
      <c r="A62" s="60" t="s">
        <v>141</v>
      </c>
      <c r="B62" s="94"/>
      <c r="C62" s="60"/>
      <c r="D62" s="60"/>
      <c r="E62" s="60"/>
      <c r="F62" s="60"/>
      <c r="G62" s="60"/>
    </row>
    <row r="63" spans="1:7" ht="15" customHeight="1" x14ac:dyDescent="0.55000000000000004">
      <c r="A63" s="60" t="s">
        <v>142</v>
      </c>
      <c r="B63" s="94"/>
      <c r="C63" s="60"/>
      <c r="D63" s="60"/>
      <c r="E63" s="60"/>
      <c r="F63" s="60"/>
      <c r="G63" s="60"/>
    </row>
    <row r="64" spans="1:7" ht="15" customHeight="1" x14ac:dyDescent="0.55000000000000004">
      <c r="A64" s="60" t="s">
        <v>143</v>
      </c>
      <c r="B64" s="94"/>
      <c r="C64" s="60"/>
      <c r="D64" s="60"/>
      <c r="E64" s="60"/>
      <c r="F64" s="60"/>
      <c r="G64" s="60"/>
    </row>
    <row r="65" spans="1:7" ht="15" customHeight="1" x14ac:dyDescent="0.55000000000000004">
      <c r="A65" s="60"/>
      <c r="B65" s="60" t="s">
        <v>144</v>
      </c>
      <c r="C65" s="60"/>
      <c r="D65" s="60"/>
      <c r="E65" s="60"/>
      <c r="F65" s="60"/>
      <c r="G65" s="60"/>
    </row>
    <row r="66" spans="1:7" ht="15" customHeight="1" x14ac:dyDescent="0.55000000000000004">
      <c r="A66" s="60"/>
      <c r="B66" s="60" t="s">
        <v>145</v>
      </c>
      <c r="C66" s="60"/>
      <c r="D66" s="60"/>
      <c r="E66" s="60"/>
      <c r="F66" s="60"/>
      <c r="G66" s="60"/>
    </row>
    <row r="67" spans="1:7" ht="15" customHeight="1" x14ac:dyDescent="0.55000000000000004">
      <c r="A67" s="60" t="s">
        <v>146</v>
      </c>
      <c r="B67" s="94"/>
      <c r="C67" s="60"/>
      <c r="D67" s="60"/>
      <c r="E67" s="60"/>
      <c r="F67" s="60"/>
      <c r="G67" s="60"/>
    </row>
    <row r="68" spans="1:7" ht="15" customHeight="1" x14ac:dyDescent="0.55000000000000004">
      <c r="A68" s="60" t="s">
        <v>147</v>
      </c>
      <c r="B68" s="94"/>
      <c r="C68" s="60"/>
      <c r="D68" s="60"/>
      <c r="E68" s="60"/>
      <c r="F68" s="60"/>
      <c r="G68" s="60"/>
    </row>
    <row r="69" spans="1:7" ht="15" customHeight="1" x14ac:dyDescent="0.55000000000000004">
      <c r="A69" s="60" t="s">
        <v>148</v>
      </c>
      <c r="B69" s="94"/>
      <c r="C69" s="60"/>
      <c r="D69" s="60"/>
      <c r="E69" s="60"/>
      <c r="F69" s="60"/>
      <c r="G69" s="60"/>
    </row>
    <row r="70" spans="1:7" ht="15" customHeight="1" x14ac:dyDescent="0.55000000000000004">
      <c r="A70" s="60" t="s">
        <v>149</v>
      </c>
      <c r="B70" s="94"/>
      <c r="C70" s="60"/>
      <c r="D70" s="60"/>
      <c r="E70" s="60"/>
      <c r="F70" s="60"/>
      <c r="G70" s="60"/>
    </row>
    <row r="71" spans="1:7" ht="15" customHeight="1" x14ac:dyDescent="0.55000000000000004">
      <c r="A71" s="60" t="s">
        <v>150</v>
      </c>
      <c r="B71" s="94"/>
      <c r="C71" s="60"/>
      <c r="D71" s="60"/>
      <c r="E71" s="60"/>
      <c r="F71" s="60"/>
      <c r="G71" s="60"/>
    </row>
    <row r="72" spans="1:7" ht="15" customHeight="1" x14ac:dyDescent="0.55000000000000004">
      <c r="A72" s="60" t="s">
        <v>151</v>
      </c>
      <c r="B72" s="94"/>
      <c r="C72" s="60"/>
      <c r="D72" s="60"/>
      <c r="E72" s="60"/>
      <c r="F72" s="60"/>
      <c r="G72" s="60"/>
    </row>
    <row r="73" spans="1:7" ht="15" customHeight="1" x14ac:dyDescent="0.55000000000000004">
      <c r="A73" s="60" t="s">
        <v>152</v>
      </c>
      <c r="B73" s="94"/>
      <c r="C73" s="60"/>
      <c r="D73" s="60"/>
      <c r="E73" s="60"/>
      <c r="F73" s="60"/>
      <c r="G73" s="60"/>
    </row>
    <row r="74" spans="1:7" ht="15" customHeight="1" x14ac:dyDescent="0.55000000000000004">
      <c r="A74" s="60" t="s">
        <v>153</v>
      </c>
      <c r="B74" s="94"/>
      <c r="C74" s="60"/>
      <c r="D74" s="60"/>
      <c r="E74" s="60"/>
      <c r="F74" s="60"/>
      <c r="G74" s="60"/>
    </row>
  </sheetData>
  <mergeCells count="102">
    <mergeCell ref="C54:E54"/>
    <mergeCell ref="C55:E55"/>
    <mergeCell ref="AA41:AF41"/>
    <mergeCell ref="AG41:AK41"/>
    <mergeCell ref="AL41:AM41"/>
    <mergeCell ref="C51:E51"/>
    <mergeCell ref="C52:E52"/>
    <mergeCell ref="C53:E53"/>
    <mergeCell ref="C41:D41"/>
    <mergeCell ref="E41:H41"/>
    <mergeCell ref="I41:N41"/>
    <mergeCell ref="O41:T41"/>
    <mergeCell ref="U41:Z41"/>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M31:AN31"/>
    <mergeCell ref="A32:E32"/>
    <mergeCell ref="AM32:AN33"/>
    <mergeCell ref="A33:E33"/>
    <mergeCell ref="AL37:AM37"/>
    <mergeCell ref="AG37:AK37"/>
    <mergeCell ref="AM29:AN29"/>
    <mergeCell ref="AM18:AN18"/>
    <mergeCell ref="AM19:AN19"/>
    <mergeCell ref="AM20:AN20"/>
    <mergeCell ref="AM21:AN21"/>
    <mergeCell ref="AM22:AN22"/>
    <mergeCell ref="AM23:AN23"/>
    <mergeCell ref="AM24:AN24"/>
    <mergeCell ref="AM25:AN25"/>
    <mergeCell ref="AM26:AN26"/>
    <mergeCell ref="AM27:AN27"/>
    <mergeCell ref="AM28:AN28"/>
    <mergeCell ref="AM17:AN17"/>
    <mergeCell ref="AL8:AL11"/>
    <mergeCell ref="AM8:AN11"/>
    <mergeCell ref="AM12:AN12"/>
    <mergeCell ref="AM13:AN13"/>
    <mergeCell ref="AM14:AN14"/>
    <mergeCell ref="AM15:AN15"/>
    <mergeCell ref="AM16:AN16"/>
    <mergeCell ref="AK1:AN1"/>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O81"/>
  <sheetViews>
    <sheetView showGridLines="0" view="pageBreakPreview" zoomScale="70" zoomScaleNormal="100" zoomScaleSheetLayoutView="70" workbookViewId="0">
      <selection activeCell="Q72" sqref="Q72"/>
    </sheetView>
  </sheetViews>
  <sheetFormatPr defaultColWidth="8.25" defaultRowHeight="21" customHeight="1" x14ac:dyDescent="0.55000000000000004"/>
  <cols>
    <col min="1" max="1" width="2.58203125" style="59" customWidth="1"/>
    <col min="2" max="2" width="14.33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1"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309</v>
      </c>
      <c r="AL1" s="276"/>
      <c r="AM1" s="276"/>
      <c r="AN1" s="276"/>
    </row>
    <row r="2" spans="1:41"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1"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1"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1" ht="18" customHeight="1" x14ac:dyDescent="0.550000000000000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299</v>
      </c>
      <c r="AJ5" s="81"/>
      <c r="AK5" s="278"/>
      <c r="AL5" s="278"/>
      <c r="AM5" s="278"/>
      <c r="AN5" s="278"/>
    </row>
    <row r="6" spans="1:41" ht="18" customHeight="1" x14ac:dyDescent="0.550000000000000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99"/>
      <c r="AM6" s="88" t="s">
        <v>101</v>
      </c>
      <c r="AN6" s="62"/>
    </row>
    <row r="7" spans="1:41" ht="10" customHeight="1" x14ac:dyDescent="0.550000000000000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55000000000000004">
      <c r="A8" s="289" t="s">
        <v>102</v>
      </c>
      <c r="B8" s="316" t="s">
        <v>103</v>
      </c>
      <c r="C8" s="286" t="s">
        <v>104</v>
      </c>
      <c r="D8" s="281" t="s">
        <v>105</v>
      </c>
      <c r="E8" s="290" t="s">
        <v>106</v>
      </c>
      <c r="F8" s="285" t="s">
        <v>107</v>
      </c>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79" t="s">
        <v>108</v>
      </c>
      <c r="AL8" s="280" t="s">
        <v>109</v>
      </c>
      <c r="AM8" s="275" t="s">
        <v>110</v>
      </c>
      <c r="AN8" s="275"/>
    </row>
    <row r="9" spans="1:41" ht="15" customHeight="1" x14ac:dyDescent="0.55000000000000004">
      <c r="A9" s="289"/>
      <c r="B9" s="317"/>
      <c r="C9" s="287"/>
      <c r="D9" s="281"/>
      <c r="E9" s="290"/>
      <c r="F9" s="281" t="s">
        <v>111</v>
      </c>
      <c r="G9" s="281"/>
      <c r="H9" s="281"/>
      <c r="I9" s="281"/>
      <c r="J9" s="281"/>
      <c r="K9" s="281"/>
      <c r="L9" s="281"/>
      <c r="M9" s="281" t="s">
        <v>112</v>
      </c>
      <c r="N9" s="281"/>
      <c r="O9" s="281"/>
      <c r="P9" s="281"/>
      <c r="Q9" s="281"/>
      <c r="R9" s="281"/>
      <c r="S9" s="281"/>
      <c r="T9" s="281" t="s">
        <v>113</v>
      </c>
      <c r="U9" s="281"/>
      <c r="V9" s="281"/>
      <c r="W9" s="281"/>
      <c r="X9" s="281"/>
      <c r="Y9" s="281"/>
      <c r="Z9" s="281"/>
      <c r="AA9" s="281" t="s">
        <v>114</v>
      </c>
      <c r="AB9" s="281"/>
      <c r="AC9" s="281"/>
      <c r="AD9" s="281"/>
      <c r="AE9" s="281"/>
      <c r="AF9" s="281"/>
      <c r="AG9" s="281"/>
      <c r="AH9" s="281" t="s">
        <v>115</v>
      </c>
      <c r="AI9" s="281"/>
      <c r="AJ9" s="281"/>
      <c r="AK9" s="279"/>
      <c r="AL9" s="280"/>
      <c r="AM9" s="275"/>
      <c r="AN9" s="275"/>
    </row>
    <row r="10" spans="1:41" ht="15" customHeight="1" x14ac:dyDescent="0.55000000000000004">
      <c r="A10" s="289"/>
      <c r="B10" s="318" t="s">
        <v>155</v>
      </c>
      <c r="C10" s="287"/>
      <c r="D10" s="281"/>
      <c r="E10" s="290"/>
      <c r="F10" s="64">
        <f>DATE($M$2,$S$2,1)</f>
        <v>46113</v>
      </c>
      <c r="G10" s="64">
        <f>DATE($M$2,$S$2,2)</f>
        <v>46114</v>
      </c>
      <c r="H10" s="64">
        <f>DATE($M$2,$S$2,3)</f>
        <v>46115</v>
      </c>
      <c r="I10" s="64">
        <f>DATE($M$2,$S$2,4)</f>
        <v>46116</v>
      </c>
      <c r="J10" s="64">
        <f>DATE($M$2,$S$2,5)</f>
        <v>46117</v>
      </c>
      <c r="K10" s="64">
        <f>DATE($M$2,$S$2,6)</f>
        <v>46118</v>
      </c>
      <c r="L10" s="64">
        <f>DATE($M$2,$S$2,7)</f>
        <v>46119</v>
      </c>
      <c r="M10" s="64">
        <f>DATE($M$2,$S$2,8)</f>
        <v>46120</v>
      </c>
      <c r="N10" s="64">
        <f>DATE($M$2,$S$2,9)</f>
        <v>46121</v>
      </c>
      <c r="O10" s="64">
        <f>DATE($M$2,$S$2,10)</f>
        <v>46122</v>
      </c>
      <c r="P10" s="64">
        <f>DATE($M$2,$S$2,11)</f>
        <v>46123</v>
      </c>
      <c r="Q10" s="64">
        <f>DATE($M$2,$S$2,12)</f>
        <v>46124</v>
      </c>
      <c r="R10" s="64">
        <f>DATE($M$2,$S$2,13)</f>
        <v>46125</v>
      </c>
      <c r="S10" s="64">
        <f>DATE($M$2,$S$2,14)</f>
        <v>46126</v>
      </c>
      <c r="T10" s="64">
        <f>DATE($M$2,$S$2,15)</f>
        <v>46127</v>
      </c>
      <c r="U10" s="64">
        <f>DATE($M$2,$S$2,16)</f>
        <v>46128</v>
      </c>
      <c r="V10" s="64">
        <f>DATE($M$2,$S$2,17)</f>
        <v>46129</v>
      </c>
      <c r="W10" s="64">
        <f>DATE($M$2,$S$2,18)</f>
        <v>46130</v>
      </c>
      <c r="X10" s="64">
        <f>DATE($M$2,$S$2,19)</f>
        <v>46131</v>
      </c>
      <c r="Y10" s="64">
        <f>DATE($M$2,$S$2,20)</f>
        <v>46132</v>
      </c>
      <c r="Z10" s="64">
        <f>DATE($M$2,$S$2,21)</f>
        <v>46133</v>
      </c>
      <c r="AA10" s="64">
        <f>DATE($M$2,$S$2,22)</f>
        <v>46134</v>
      </c>
      <c r="AB10" s="64">
        <f>DATE($M$2,$S$2,23)</f>
        <v>46135</v>
      </c>
      <c r="AC10" s="64">
        <f>DATE($M$2,$S$2,24)</f>
        <v>46136</v>
      </c>
      <c r="AD10" s="64">
        <f>DATE($M$2,$S$2,25)</f>
        <v>46137</v>
      </c>
      <c r="AE10" s="64">
        <f>DATE($M$2,$S$2,26)</f>
        <v>46138</v>
      </c>
      <c r="AF10" s="64">
        <f>DATE($M$2,$S$2,27)</f>
        <v>46139</v>
      </c>
      <c r="AG10" s="64">
        <f>DATE($M$2,$S$2,28)</f>
        <v>46140</v>
      </c>
      <c r="AH10" s="64">
        <f>IF(DAY(EOMONTH(F10,0))&lt;29,"",DATE($M$2,$S$2,29))</f>
        <v>46141</v>
      </c>
      <c r="AI10" s="64">
        <f>IF(DAY(EOMONTH(F10,0))&lt;30,"",DATE($M$2,$S$2,30))</f>
        <v>46142</v>
      </c>
      <c r="AJ10" s="64" t="str">
        <f>IF(DAY(EOMONTH(F10,0))&lt;31,"",DATE($M$2,$S$2,31))</f>
        <v/>
      </c>
      <c r="AK10" s="279"/>
      <c r="AL10" s="280"/>
      <c r="AM10" s="275"/>
      <c r="AN10" s="275"/>
    </row>
    <row r="11" spans="1:41" ht="15" customHeight="1" x14ac:dyDescent="0.55000000000000004">
      <c r="A11" s="289"/>
      <c r="B11" s="319"/>
      <c r="C11" s="288"/>
      <c r="D11" s="281"/>
      <c r="E11" s="290"/>
      <c r="F11" s="65">
        <f>DATE($M$2,$S$2,1)</f>
        <v>46113</v>
      </c>
      <c r="G11" s="65">
        <f>DATE($M$2,$S$2,2)</f>
        <v>46114</v>
      </c>
      <c r="H11" s="65">
        <f>DATE($M$2,$S$2,3)</f>
        <v>46115</v>
      </c>
      <c r="I11" s="65">
        <f>DATE($M$2,$S$2,4)</f>
        <v>46116</v>
      </c>
      <c r="J11" s="65">
        <f>DATE($M$2,$S$2,5)</f>
        <v>46117</v>
      </c>
      <c r="K11" s="65">
        <f>DATE($M$2,$S$2,6)</f>
        <v>46118</v>
      </c>
      <c r="L11" s="65">
        <f>DATE($M$2,$S$2,7)</f>
        <v>46119</v>
      </c>
      <c r="M11" s="65">
        <f>DATE($M$2,$S$2,8)</f>
        <v>46120</v>
      </c>
      <c r="N11" s="65">
        <f>DATE($M$2,$S$2,9)</f>
        <v>46121</v>
      </c>
      <c r="O11" s="65">
        <f>DATE($M$2,$S$2,10)</f>
        <v>46122</v>
      </c>
      <c r="P11" s="65">
        <f>DATE($M$2,$S$2,11)</f>
        <v>46123</v>
      </c>
      <c r="Q11" s="65">
        <f>DATE($M$2,$S$2,12)</f>
        <v>46124</v>
      </c>
      <c r="R11" s="65">
        <f>DATE($M$2,$S$2,13)</f>
        <v>46125</v>
      </c>
      <c r="S11" s="65">
        <f>DATE($M$2,$S$2,14)</f>
        <v>46126</v>
      </c>
      <c r="T11" s="65">
        <f>DATE($M$2,$S$2,15)</f>
        <v>46127</v>
      </c>
      <c r="U11" s="65">
        <f>DATE($M$2,$S$2,16)</f>
        <v>46128</v>
      </c>
      <c r="V11" s="65">
        <f>DATE($M$2,$S$2,17)</f>
        <v>46129</v>
      </c>
      <c r="W11" s="65">
        <f>DATE($M$2,$S$2,18)</f>
        <v>46130</v>
      </c>
      <c r="X11" s="65">
        <f>DATE($M$2,$S$2,19)</f>
        <v>46131</v>
      </c>
      <c r="Y11" s="65">
        <f>DATE($M$2,$S$2,20)</f>
        <v>46132</v>
      </c>
      <c r="Z11" s="65">
        <f>DATE($M$2,$S$2,21)</f>
        <v>46133</v>
      </c>
      <c r="AA11" s="65">
        <f>DATE($M$2,$S$2,22)</f>
        <v>46134</v>
      </c>
      <c r="AB11" s="65">
        <f>DATE($M$2,$S$2,23)</f>
        <v>46135</v>
      </c>
      <c r="AC11" s="65">
        <f>DATE($M$2,$S$2,24)</f>
        <v>46136</v>
      </c>
      <c r="AD11" s="65">
        <f>DATE($M$2,$S$2,25)</f>
        <v>46137</v>
      </c>
      <c r="AE11" s="65">
        <f>DATE($M$2,$S$2,26)</f>
        <v>46138</v>
      </c>
      <c r="AF11" s="65">
        <f>DATE($M$2,$S$2,27)</f>
        <v>46139</v>
      </c>
      <c r="AG11" s="65">
        <f>DATE($M$2,$S$2,28)</f>
        <v>46140</v>
      </c>
      <c r="AH11" s="65">
        <f>IF(DAY(EOMONTH(F11,0))&lt;29,"",DATE($M$2,$S$2,29))</f>
        <v>46141</v>
      </c>
      <c r="AI11" s="65">
        <f>IF(DAY(EOMONTH(F11,0))&lt;30,"",DATE($M$2,$S$2,30))</f>
        <v>46142</v>
      </c>
      <c r="AJ11" s="65" t="str">
        <f>IF(DAY(EOMONTH(F11,0))&lt;31,"",DATE($M$2,$S$2,31))</f>
        <v/>
      </c>
      <c r="AK11" s="279"/>
      <c r="AL11" s="280"/>
      <c r="AM11" s="275"/>
      <c r="AN11" s="275"/>
    </row>
    <row r="12" spans="1:41" ht="18" customHeight="1" x14ac:dyDescent="0.55000000000000004">
      <c r="A12" s="74">
        <v>1</v>
      </c>
      <c r="B12" s="103" t="s">
        <v>156</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3"/>
      <c r="AN12" s="293"/>
      <c r="AO12" s="143" t="str">
        <f>IF(B12="","",IF(ISERROR(MATCH(B12,$C$38:$AM$38,0)),"その他職員",B12))</f>
        <v>管理者</v>
      </c>
    </row>
    <row r="13" spans="1:41" ht="18" customHeight="1" x14ac:dyDescent="0.55000000000000004">
      <c r="A13" s="74">
        <v>2</v>
      </c>
      <c r="B13" s="103" t="s">
        <v>300</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3"/>
      <c r="AN13" s="293"/>
      <c r="AO13" s="143" t="str">
        <f t="shared" ref="AO13:AO31" si="2">IF(B13="","",IF(ISERROR(MATCH(B13,$C$38:$AM$38,0)),"その他職員",B13))</f>
        <v>児童発達支援管理責任者</v>
      </c>
    </row>
    <row r="14" spans="1:41" ht="18" customHeight="1" x14ac:dyDescent="0.55000000000000004">
      <c r="A14" s="74">
        <v>3</v>
      </c>
      <c r="B14" s="103" t="s">
        <v>308</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3"/>
      <c r="AN14" s="293"/>
      <c r="AO14" s="143" t="str">
        <f t="shared" si="2"/>
        <v>嘱託医</v>
      </c>
    </row>
    <row r="15" spans="1:41" ht="18" customHeight="1" x14ac:dyDescent="0.55000000000000004">
      <c r="A15" s="74">
        <v>4</v>
      </c>
      <c r="B15" s="103" t="s">
        <v>301</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c r="AO15" s="143" t="str">
        <f t="shared" si="2"/>
        <v>児童指導員</v>
      </c>
    </row>
    <row r="16" spans="1:41" ht="18" customHeight="1" x14ac:dyDescent="0.55000000000000004">
      <c r="A16" s="74">
        <v>5</v>
      </c>
      <c r="B16" s="103" t="s">
        <v>303</v>
      </c>
      <c r="C16" s="83" t="s">
        <v>129</v>
      </c>
      <c r="D16" s="104"/>
      <c r="E16" s="105" t="s">
        <v>273</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c r="AO16" s="143" t="str">
        <f t="shared" si="2"/>
        <v>その他職員</v>
      </c>
    </row>
    <row r="17" spans="1:41" ht="18" customHeight="1" x14ac:dyDescent="0.550000000000000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c r="AO17" s="143" t="str">
        <f t="shared" si="2"/>
        <v/>
      </c>
    </row>
    <row r="18" spans="1:41" ht="18" customHeight="1" x14ac:dyDescent="0.550000000000000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c r="AO18" s="143" t="str">
        <f t="shared" si="2"/>
        <v/>
      </c>
    </row>
    <row r="19" spans="1:41" ht="18" customHeight="1" x14ac:dyDescent="0.550000000000000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c r="AO19" s="143" t="str">
        <f t="shared" si="2"/>
        <v/>
      </c>
    </row>
    <row r="20" spans="1:41" ht="18" customHeight="1" x14ac:dyDescent="0.550000000000000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c r="AO20" s="143" t="str">
        <f t="shared" si="2"/>
        <v/>
      </c>
    </row>
    <row r="21" spans="1:41" ht="18" customHeight="1" x14ac:dyDescent="0.550000000000000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c r="AO21" s="143" t="str">
        <f t="shared" si="2"/>
        <v/>
      </c>
    </row>
    <row r="22" spans="1:41" ht="18" customHeight="1" x14ac:dyDescent="0.550000000000000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c r="AO22" s="143" t="str">
        <f t="shared" si="2"/>
        <v/>
      </c>
    </row>
    <row r="23" spans="1:41" ht="18" customHeight="1" x14ac:dyDescent="0.550000000000000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c r="AO23" s="143" t="str">
        <f t="shared" si="2"/>
        <v/>
      </c>
    </row>
    <row r="24" spans="1:41" ht="18" customHeight="1" x14ac:dyDescent="0.550000000000000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c r="AO24" s="143" t="str">
        <f t="shared" si="2"/>
        <v/>
      </c>
    </row>
    <row r="25" spans="1:41" ht="18" customHeight="1" x14ac:dyDescent="0.550000000000000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c r="AO25" s="143" t="str">
        <f t="shared" si="2"/>
        <v/>
      </c>
    </row>
    <row r="26" spans="1:41" ht="18" customHeight="1" x14ac:dyDescent="0.550000000000000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c r="AO26" s="143" t="str">
        <f t="shared" si="2"/>
        <v/>
      </c>
    </row>
    <row r="27" spans="1:41" ht="18" customHeight="1" x14ac:dyDescent="0.550000000000000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c r="AO27" s="143" t="str">
        <f t="shared" si="2"/>
        <v/>
      </c>
    </row>
    <row r="28" spans="1:41" ht="18" customHeight="1" x14ac:dyDescent="0.550000000000000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c r="AO28" s="143" t="str">
        <f t="shared" si="2"/>
        <v/>
      </c>
    </row>
    <row r="29" spans="1:41" ht="18" customHeight="1" x14ac:dyDescent="0.550000000000000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c r="AO29" s="143" t="str">
        <f t="shared" si="2"/>
        <v/>
      </c>
    </row>
    <row r="30" spans="1:41" ht="18" customHeight="1" x14ac:dyDescent="0.550000000000000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c r="AO30" s="143" t="str">
        <f t="shared" si="2"/>
        <v/>
      </c>
    </row>
    <row r="31" spans="1:41" ht="18" customHeight="1" x14ac:dyDescent="0.550000000000000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3"/>
      <c r="AN31" s="293"/>
      <c r="AO31" s="143" t="str">
        <f t="shared" si="2"/>
        <v/>
      </c>
    </row>
    <row r="32" spans="1:41" ht="18" customHeight="1" x14ac:dyDescent="0.55000000000000004">
      <c r="A32" s="290" t="s">
        <v>116</v>
      </c>
      <c r="B32" s="291"/>
      <c r="C32" s="291"/>
      <c r="D32" s="291"/>
      <c r="E32" s="29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9"/>
      <c r="AN32" s="289"/>
      <c r="AO32" s="143"/>
    </row>
    <row r="33" spans="1:41" ht="18" customHeight="1" x14ac:dyDescent="0.55000000000000004">
      <c r="A33" s="291" t="s">
        <v>117</v>
      </c>
      <c r="B33" s="291"/>
      <c r="C33" s="291"/>
      <c r="D33" s="291"/>
      <c r="E33" s="29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9"/>
      <c r="AN33" s="289"/>
      <c r="AO33" s="143"/>
    </row>
    <row r="34" spans="1:41"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x14ac:dyDescent="0.550000000000000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x14ac:dyDescent="0.55000000000000004">
      <c r="A37" s="68" t="s">
        <v>188</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5" customHeight="1" x14ac:dyDescent="0.55000000000000004">
      <c r="A38" s="62"/>
      <c r="B38" s="67"/>
      <c r="C38" s="327" t="str">
        <f>IF(VLOOKUP($AK$1,選択肢!$A$1:$J$32,C43,FALSE)=0,"-",VLOOKUP($AK$1,選択肢!$A$1:$J$32,C43,FALSE))</f>
        <v>管理者</v>
      </c>
      <c r="D38" s="328"/>
      <c r="E38" s="334" t="str">
        <f>IF(VLOOKUP($AK$1,選択肢!$A$1:$J$32,E43,FALSE)=0,"-",VLOOKUP($AK$1,選択肢!$A$1:$J$32,E43,FALSE))</f>
        <v>児童発達支援管理責任者</v>
      </c>
      <c r="F38" s="334"/>
      <c r="G38" s="334"/>
      <c r="H38" s="334"/>
      <c r="I38" s="327" t="str">
        <f>IF(VLOOKUP($AK$1,選択肢!$A$1:$J$32,I43,FALSE)=0,"-",VLOOKUP($AK$1,選択肢!$A$1:$J$32,I43,FALSE))</f>
        <v>嘱託医</v>
      </c>
      <c r="J38" s="328"/>
      <c r="K38" s="328"/>
      <c r="L38" s="328"/>
      <c r="M38" s="328"/>
      <c r="N38" s="335"/>
      <c r="O38" s="327" t="str">
        <f>IF(VLOOKUP($AK$1,選択肢!$A$1:$J$32,O43,FALSE)=0,"-",VLOOKUP($AK$1,選択肢!$A$1:$J$32,O43,FALSE))</f>
        <v>児童指導員</v>
      </c>
      <c r="P38" s="328"/>
      <c r="Q38" s="328"/>
      <c r="R38" s="328"/>
      <c r="S38" s="328"/>
      <c r="T38" s="335"/>
      <c r="U38" s="327" t="str">
        <f>IF(VLOOKUP($AK$1,選択肢!$A$1:$J$32,U43,FALSE)=0,"-",VLOOKUP($AK$1,選択肢!$A$1:$J$32,U43,FALSE))</f>
        <v>保育士</v>
      </c>
      <c r="V38" s="328"/>
      <c r="W38" s="328"/>
      <c r="X38" s="328"/>
      <c r="Y38" s="328"/>
      <c r="Z38" s="335"/>
      <c r="AA38" s="327" t="str">
        <f>IF(VLOOKUP($AK$1,選択肢!$A$1:$J$32,AA43,FALSE)=0,"-",VLOOKUP($AK$1,選択肢!$A$1:$J$32,AA43,FALSE))</f>
        <v>栄養士</v>
      </c>
      <c r="AB38" s="328"/>
      <c r="AC38" s="328"/>
      <c r="AD38" s="328"/>
      <c r="AE38" s="328"/>
      <c r="AF38" s="335"/>
      <c r="AG38" s="334" t="str">
        <f>IF(VLOOKUP($AK$1,選択肢!$A$1:$J$32,AG43,FALSE)=0,"-",VLOOKUP($AK$1,選択肢!$A$1:$J$32,AG43,FALSE))</f>
        <v>調理員</v>
      </c>
      <c r="AH38" s="334"/>
      <c r="AI38" s="334"/>
      <c r="AJ38" s="334"/>
      <c r="AK38" s="334"/>
      <c r="AL38" s="334" t="str">
        <f>IF(VLOOKUP($AK$1,選択肢!$A$1:$J$32,AL43,FALSE)=0,"-",VLOOKUP($AK$1,選択肢!$A$1:$J$32,AL43,FALSE))</f>
        <v>機能訓練担当職員</v>
      </c>
      <c r="AM38" s="334"/>
      <c r="AN38" s="62"/>
    </row>
    <row r="39" spans="1:41" ht="18" customHeight="1" x14ac:dyDescent="0.55000000000000004">
      <c r="A39" s="62"/>
      <c r="B39" s="67"/>
      <c r="C39" s="102" t="s">
        <v>189</v>
      </c>
      <c r="D39" s="102" t="s">
        <v>190</v>
      </c>
      <c r="E39" s="101" t="s">
        <v>189</v>
      </c>
      <c r="F39" s="333" t="s">
        <v>190</v>
      </c>
      <c r="G39" s="333"/>
      <c r="H39" s="333"/>
      <c r="I39" s="330" t="s">
        <v>189</v>
      </c>
      <c r="J39" s="331"/>
      <c r="K39" s="332"/>
      <c r="L39" s="330" t="s">
        <v>190</v>
      </c>
      <c r="M39" s="331"/>
      <c r="N39" s="332"/>
      <c r="O39" s="330" t="s">
        <v>189</v>
      </c>
      <c r="P39" s="331"/>
      <c r="Q39" s="332"/>
      <c r="R39" s="330" t="s">
        <v>190</v>
      </c>
      <c r="S39" s="331"/>
      <c r="T39" s="332"/>
      <c r="U39" s="330" t="s">
        <v>189</v>
      </c>
      <c r="V39" s="331"/>
      <c r="W39" s="332"/>
      <c r="X39" s="330" t="s">
        <v>190</v>
      </c>
      <c r="Y39" s="331"/>
      <c r="Z39" s="332"/>
      <c r="AA39" s="330" t="s">
        <v>189</v>
      </c>
      <c r="AB39" s="331"/>
      <c r="AC39" s="332"/>
      <c r="AD39" s="330" t="s">
        <v>190</v>
      </c>
      <c r="AE39" s="331"/>
      <c r="AF39" s="332"/>
      <c r="AG39" s="330" t="s">
        <v>189</v>
      </c>
      <c r="AH39" s="331"/>
      <c r="AI39" s="332"/>
      <c r="AJ39" s="330" t="s">
        <v>190</v>
      </c>
      <c r="AK39" s="332"/>
      <c r="AL39" s="101" t="s">
        <v>27</v>
      </c>
      <c r="AM39" s="101" t="s">
        <v>215</v>
      </c>
      <c r="AN39" s="62"/>
    </row>
    <row r="40" spans="1:41" ht="18" customHeight="1" x14ac:dyDescent="0.55000000000000004">
      <c r="A40" s="62"/>
      <c r="B40" s="75" t="s">
        <v>191</v>
      </c>
      <c r="C40" s="101">
        <f>COUNTIFS($AO$12:$AO$31,C$38,$C$12:$C$31,"A",$E$12:$E$31,"*")</f>
        <v>1</v>
      </c>
      <c r="D40" s="101">
        <f>COUNTIFS($AO$12:$AO$31,C$38,$C$12:$C$31,"B",$E$12:$E$31,"*")</f>
        <v>0</v>
      </c>
      <c r="E40" s="101">
        <f>COUNTIFS($AO$12:$AO$31,E$38,$C$12:$C$31,"A",$E$12:$E$31,"*")</f>
        <v>0</v>
      </c>
      <c r="F40" s="330">
        <f>COUNTIFS($AO$12:$AO$31,E$38,$C$12:$C$31,"B",$E$12:$E$31,"*")</f>
        <v>1</v>
      </c>
      <c r="G40" s="331"/>
      <c r="H40" s="332"/>
      <c r="I40" s="330">
        <f>COUNTIFS($AO$12:$AO$31,I$38,$C$12:$C$31,"A",$E$12:$E$31,"*")</f>
        <v>0</v>
      </c>
      <c r="J40" s="331"/>
      <c r="K40" s="332"/>
      <c r="L40" s="330">
        <f>COUNTIFS($AO$12:$AO$31,I$38,$C$12:$C$31,"B",$E$12:$E$31,"*")</f>
        <v>0</v>
      </c>
      <c r="M40" s="331"/>
      <c r="N40" s="332"/>
      <c r="O40" s="330">
        <f>COUNTIFS($AO$12:$AO$31,O$38,$C$12:$C$31,"A",$E$12:$E$31,"*")</f>
        <v>0</v>
      </c>
      <c r="P40" s="331"/>
      <c r="Q40" s="332"/>
      <c r="R40" s="330">
        <f>COUNTIFS($AO$12:$AO$31,O$38,$C$12:$C$31,"B",$E$12:$E$31,"*")</f>
        <v>0</v>
      </c>
      <c r="S40" s="331"/>
      <c r="T40" s="332"/>
      <c r="U40" s="330">
        <f>COUNTIFS($AO$12:$AO$31,U$38,$C$12:$C$31,"A",$E$12:$E$31,"*")</f>
        <v>0</v>
      </c>
      <c r="V40" s="331"/>
      <c r="W40" s="332"/>
      <c r="X40" s="330">
        <f>COUNTIFS($AO$12:$AO$31,U$38,$C$12:$C$31,"B",$E$12:$E$31,"*")</f>
        <v>0</v>
      </c>
      <c r="Y40" s="331"/>
      <c r="Z40" s="332"/>
      <c r="AA40" s="330">
        <f>COUNTIFS($AO$12:$AO$31,AA$38,$C$12:$C$31,"A",$E$12:$E$31,"*")</f>
        <v>0</v>
      </c>
      <c r="AB40" s="331"/>
      <c r="AC40" s="332"/>
      <c r="AD40" s="330">
        <f>COUNTIFS($AO$12:$AO$31,AA$38,$C$12:$C$31,"B",$E$12:$E$31,"*")</f>
        <v>0</v>
      </c>
      <c r="AE40" s="331"/>
      <c r="AF40" s="332"/>
      <c r="AG40" s="330">
        <f>COUNTIFS($AO$12:$AO$31,AG$38,$C$12:$C$31,"A",$E$12:$E$31,"*")</f>
        <v>0</v>
      </c>
      <c r="AH40" s="331"/>
      <c r="AI40" s="332"/>
      <c r="AJ40" s="330">
        <f>COUNTIFS($AO$12:$AO$31,AG$38,$C$12:$C$31,"B",$E$12:$E$31,"*")</f>
        <v>0</v>
      </c>
      <c r="AK40" s="332"/>
      <c r="AL40" s="101">
        <f>COUNTIFS($AO$12:$AO$31,AL$38,$C$12:$C$31,"A",$E$12:$E$31,"*")</f>
        <v>0</v>
      </c>
      <c r="AM40" s="101">
        <f>COUNTIFS($AO$12:$AO$31,AL$38,$C$12:$C$31,"B",$E$12:$E$31,"*")</f>
        <v>0</v>
      </c>
      <c r="AN40" s="62"/>
    </row>
    <row r="41" spans="1:41" ht="18" customHeight="1" x14ac:dyDescent="0.55000000000000004">
      <c r="A41" s="62"/>
      <c r="B41" s="82" t="s">
        <v>192</v>
      </c>
      <c r="C41" s="101">
        <f>COUNTIFS($AO$12:$AO$31,C$38,$C$12:$C$31,"C",$E$12:$E$31,"*")</f>
        <v>0</v>
      </c>
      <c r="D41" s="101">
        <f>COUNTIFS($AO$12:$AO$31,C$38,$C$12:$C$31,"D",$E$12:$E$31,"*")</f>
        <v>0</v>
      </c>
      <c r="E41" s="101">
        <f>COUNTIFS($AO$12:$AO$31,E$38,$C$12:$C$31,"C",$E$12:$E$31,"*")</f>
        <v>0</v>
      </c>
      <c r="F41" s="330">
        <f>COUNTIFS($AO$12:$AO$31,E$38,$C$12:$C$31,"D",$E$12:$E$31,"*")</f>
        <v>0</v>
      </c>
      <c r="G41" s="331"/>
      <c r="H41" s="332"/>
      <c r="I41" s="330">
        <f>COUNTIFS($AO$12:$AO$31,I$38,$C$12:$C$31,"C",$E$12:$E$31,"*")</f>
        <v>1</v>
      </c>
      <c r="J41" s="331"/>
      <c r="K41" s="332"/>
      <c r="L41" s="330">
        <f>COUNTIFS($AO$12:$AO$31,I$38,$C$12:$C$31,"D",$E$12:$E$31,"*")</f>
        <v>0</v>
      </c>
      <c r="M41" s="331"/>
      <c r="N41" s="332"/>
      <c r="O41" s="330">
        <f>COUNTIFS($AO$12:$AO$31,O$38,$C$12:$C$31,"C",$E$12:$E$31,"*")</f>
        <v>0</v>
      </c>
      <c r="P41" s="331"/>
      <c r="Q41" s="332"/>
      <c r="R41" s="330">
        <f>COUNTIFS($AO$12:$AO$31,O$38,$C$12:$C$31,"D",$E$12:$E$31,"*")</f>
        <v>1</v>
      </c>
      <c r="S41" s="331"/>
      <c r="T41" s="332"/>
      <c r="U41" s="330">
        <f>COUNTIFS($AO$12:$AO$31,U$38,$C$12:$C$31,"C",$E$12:$E$31,"*")</f>
        <v>0</v>
      </c>
      <c r="V41" s="331"/>
      <c r="W41" s="332"/>
      <c r="X41" s="330">
        <f>COUNTIFS($AO$12:$AO$31,U$38,$C$12:$C$31,"D",$E$12:$E$31,"*")</f>
        <v>0</v>
      </c>
      <c r="Y41" s="331"/>
      <c r="Z41" s="332"/>
      <c r="AA41" s="330">
        <f>COUNTIFS($AO$12:$AO$31,AA$38,$C$12:$C$31,"C",$E$12:$E$31,"*")</f>
        <v>0</v>
      </c>
      <c r="AB41" s="331"/>
      <c r="AC41" s="332"/>
      <c r="AD41" s="330">
        <f>COUNTIFS($AO$12:$AO$31,AA$38,$C$12:$C$31,"D",$E$12:$E$31,"*")</f>
        <v>0</v>
      </c>
      <c r="AE41" s="331"/>
      <c r="AF41" s="332"/>
      <c r="AG41" s="330">
        <f>COUNTIFS($AO$12:$AO$31,AG$38,$C$12:$C$31,"C",$E$12:$E$31,"*")</f>
        <v>0</v>
      </c>
      <c r="AH41" s="331"/>
      <c r="AI41" s="332"/>
      <c r="AJ41" s="330">
        <f>COUNTIFS($AO$12:$AO$31,AG$38,$C$12:$C$31,"D",$E$12:$E$31,"*")</f>
        <v>0</v>
      </c>
      <c r="AK41" s="332"/>
      <c r="AL41" s="101">
        <f>COUNTIFS($AO$12:$AO$31,AL$38,$C$12:$C$31,"C",$E$12:$E$31,"*")</f>
        <v>0</v>
      </c>
      <c r="AM41" s="101">
        <f>COUNTIFS($AO$12:$AO$31,AL$38,$C$12:$C$31,"D",$E$12:$E$31,"*")</f>
        <v>0</v>
      </c>
      <c r="AN41" s="62"/>
    </row>
    <row r="42" spans="1:41" ht="25" customHeight="1" x14ac:dyDescent="0.55000000000000004">
      <c r="A42" s="62"/>
      <c r="B42" s="82" t="s">
        <v>193</v>
      </c>
      <c r="C42" s="327" t="e">
        <f>IF($AK$3="４週",SUMIFS($AK$12:$AK$31,$AO$12:$AO$31,C38)/4/$AH$6,IF($AK$3="歴月",SUMIFS($AK$12:$AK$31,$AO$12:$AO$31,C38)/$AL$6,"記載する期間を選択してください"))</f>
        <v>#DIV/0!</v>
      </c>
      <c r="D42" s="335"/>
      <c r="E42" s="327" t="e">
        <f>IF($AK$3="４週",SUMIFS($AK$12:$AK$31,$AO$12:$AO$31,E38)/4/$AH$6,IF($AK$3="歴月",SUMIFS($AK$12:$AK$31,$AO$12:$AO$31,E38)/$AL$6,"記載する期間を選択してください"))</f>
        <v>#DIV/0!</v>
      </c>
      <c r="F42" s="328"/>
      <c r="G42" s="328"/>
      <c r="H42" s="335"/>
      <c r="I42" s="327" t="e">
        <f>IF($AK$3="４週",SUMIFS($AK$12:$AK$31,$AO$12:$AO$31,I38)/4/$AH$6,IF($AK$3="歴月",SUMIFS($AK$12:$AK$31,$AO$12:$AO$31,I38)/$AL$6,"記載する期間を選択してください"))</f>
        <v>#DIV/0!</v>
      </c>
      <c r="J42" s="328"/>
      <c r="K42" s="328"/>
      <c r="L42" s="328"/>
      <c r="M42" s="328"/>
      <c r="N42" s="335"/>
      <c r="O42" s="327" t="e">
        <f>IF($AK$3="４週",SUMIFS($AK$12:$AK$31,$AO$12:$AO$31,O38)/4/$AH$6,IF($AK$3="歴月",SUMIFS($AK$12:$AK$31,$AO$12:$AO$31,O38)/$AL$6,"記載する期間を選択してください"))</f>
        <v>#DIV/0!</v>
      </c>
      <c r="P42" s="328"/>
      <c r="Q42" s="328"/>
      <c r="R42" s="328"/>
      <c r="S42" s="328"/>
      <c r="T42" s="335"/>
      <c r="U42" s="327" t="e">
        <f>IF($AK$3="４週",SUMIFS($AK$12:$AK$31,$AO$12:$AO$31,U38)/4/$AH$6,IF($AK$3="歴月",SUMIFS($AK$12:$AK$31,$AO$12:$AO$31,U38)/$AL$6,"記載する期間を選択してください"))</f>
        <v>#DIV/0!</v>
      </c>
      <c r="V42" s="328"/>
      <c r="W42" s="328"/>
      <c r="X42" s="328"/>
      <c r="Y42" s="328"/>
      <c r="Z42" s="335"/>
      <c r="AA42" s="327" t="e">
        <f>IF($AK$3="４週",SUMIFS($AK$12:$AK$31,$AO$12:$AO$31,AA38)/4/$AH$6,IF($AK$3="歴月",SUMIFS($AK$12:$AK$31,$AO$12:$AO$31,AA38)/$AL$6,"記載する期間を選択してください"))</f>
        <v>#DIV/0!</v>
      </c>
      <c r="AB42" s="328"/>
      <c r="AC42" s="328"/>
      <c r="AD42" s="328"/>
      <c r="AE42" s="328"/>
      <c r="AF42" s="335"/>
      <c r="AG42" s="327" t="e">
        <f>IF($AK$3="４週",SUMIFS($AK$12:$AK$31,$AO$12:$AO$31,AG38)/4/$AH$6,IF($AK$3="歴月",SUMIFS($AK$12:$AK$31,$AO$12:$AO$31,AG38)/$AL$6,"記載する期間を選択してください"))</f>
        <v>#DIV/0!</v>
      </c>
      <c r="AH42" s="328"/>
      <c r="AI42" s="328"/>
      <c r="AJ42" s="328"/>
      <c r="AK42" s="335"/>
      <c r="AL42" s="327" t="e">
        <f>IF($AK$3="４週",SUMIFS($AK$12:$AK$31,$AO$12:$AO$31,AL38)/4/$AH$6,IF($AK$3="歴月",SUMIFS($AK$12:$AK$31,$AO$12:$AO$31,AL38)/$AL$6,"記載する期間を選択してください"))</f>
        <v>#DIV/0!</v>
      </c>
      <c r="AM42" s="335"/>
      <c r="AN42" s="62"/>
    </row>
    <row r="43" spans="1:41" ht="5.15" customHeight="1" x14ac:dyDescent="0.55000000000000004">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x14ac:dyDescent="0.55000000000000004">
      <c r="A44" s="62"/>
      <c r="B44" s="67"/>
      <c r="C44" s="334" t="str">
        <f>IF(VLOOKUP($AK$1,選択肢!$A:$Z,C49,FALSE)=0,"-",VLOOKUP($AK$1,選択肢!$A:$Z,C49,FALSE))</f>
        <v>看護職員</v>
      </c>
      <c r="D44" s="334"/>
      <c r="E44" s="334" t="str">
        <f>IF(VLOOKUP($AK$1,選択肢!$A:$Z,E49,FALSE)=0,"-",VLOOKUP($AK$1,選択肢!$A:$Z,E49,FALSE))</f>
        <v>その他職員</v>
      </c>
      <c r="F44" s="334"/>
      <c r="G44" s="334"/>
      <c r="H44" s="334"/>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x14ac:dyDescent="0.55000000000000004">
      <c r="A45" s="62"/>
      <c r="B45" s="67"/>
      <c r="C45" s="101" t="s">
        <v>189</v>
      </c>
      <c r="D45" s="101" t="s">
        <v>190</v>
      </c>
      <c r="E45" s="101" t="s">
        <v>189</v>
      </c>
      <c r="F45" s="333" t="s">
        <v>190</v>
      </c>
      <c r="G45" s="333"/>
      <c r="H45" s="333"/>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x14ac:dyDescent="0.55000000000000004">
      <c r="A46" s="62"/>
      <c r="B46" s="75" t="s">
        <v>191</v>
      </c>
      <c r="C46" s="101">
        <f>COUNTIFS($AO$11:$AO$30,C$44,$C$11:$C$30,"A",$E$11:$E$30,"*")</f>
        <v>0</v>
      </c>
      <c r="D46" s="101">
        <f>COUNTIFS($AO$11:$AO$30,C$44,$C$11:$C$30,"B",$E$11:$E$30,"*")</f>
        <v>0</v>
      </c>
      <c r="E46" s="101">
        <f>COUNTIFS($AO$11:$AO$30,E$44,$C$11:$C$30,"A",$E$11:$E$30,"*")</f>
        <v>0</v>
      </c>
      <c r="F46" s="330">
        <f>COUNTIFS($AO$11:$AO$30,E$44,$C$11:$C$30,"B",$E$11:$E$30,"*")</f>
        <v>1</v>
      </c>
      <c r="G46" s="331"/>
      <c r="H46" s="332"/>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x14ac:dyDescent="0.55000000000000004">
      <c r="A47" s="62"/>
      <c r="B47" s="82" t="s">
        <v>192</v>
      </c>
      <c r="C47" s="101">
        <f>COUNTIFS($AO$11:$AO$30,C$44,$C$11:$C$30,"C",$E$11:$E$30,"*")</f>
        <v>0</v>
      </c>
      <c r="D47" s="101">
        <f>COUNTIFS($AO$11:$AO$30,C$44,$C$11:$C$30,"D",$E$11:$E$30,"*")</f>
        <v>0</v>
      </c>
      <c r="E47" s="101">
        <f>COUNTIFS($AO$11:$AO$30,E$44,$C$11:$C$30,"C",$E$11:$E$30,"*")</f>
        <v>0</v>
      </c>
      <c r="F47" s="330">
        <f>COUNTIFS($AO$11:$AO$30,E$44,$C$11:$C$30,"D",$E$11:$E$30,"*")</f>
        <v>0</v>
      </c>
      <c r="G47" s="331"/>
      <c r="H47" s="332"/>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x14ac:dyDescent="0.55000000000000004">
      <c r="A48" s="62"/>
      <c r="B48" s="82" t="s">
        <v>193</v>
      </c>
      <c r="C48" s="327" t="e">
        <f>IF($AK$3="４週",SUMIFS($AK$12:$AK$31,$AO$12:$AO$31,C44)/4/$AH$6,IF($AK$3="歴月",SUMIFS($AK$12:$AK$31,$AO$12:$AO$31,C44)/$AL$6,"記載する期間を選択してください"))</f>
        <v>#DIV/0!</v>
      </c>
      <c r="D48" s="335"/>
      <c r="E48" s="327" t="e">
        <f>IF($AK$3="４週",SUMIFS($AK$12:$AK$31,$AO$12:$AO$31,E44)/4/$AH$6,IF($AK$3="歴月",SUMIFS($AK$12:$AK$31,$AO$12:$AO$31,E44)/$AL$6,"記載する期間を選択してください"))</f>
        <v>#DIV/0!</v>
      </c>
      <c r="F48" s="328"/>
      <c r="G48" s="328"/>
      <c r="H48" s="335"/>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x14ac:dyDescent="0.55000000000000004">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x14ac:dyDescent="0.55000000000000004">
      <c r="A50" s="60" t="s">
        <v>118</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x14ac:dyDescent="0.55000000000000004">
      <c r="A51" s="60" t="s">
        <v>119</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x14ac:dyDescent="0.55000000000000004">
      <c r="A52" s="60" t="s">
        <v>120</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55000000000000004">
      <c r="A53" s="86" t="s">
        <v>305</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550000000000000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550000000000000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55000000000000004">
      <c r="A56" s="60" t="s">
        <v>123</v>
      </c>
      <c r="B56" s="94"/>
      <c r="C56" s="60"/>
      <c r="D56" s="60"/>
      <c r="E56" s="60"/>
      <c r="F56" s="60"/>
      <c r="G56" s="60"/>
    </row>
    <row r="57" spans="1:40" ht="15" customHeight="1" x14ac:dyDescent="0.55000000000000004">
      <c r="A57" s="60" t="s">
        <v>124</v>
      </c>
      <c r="B57" s="94"/>
      <c r="C57" s="60"/>
      <c r="D57" s="60"/>
      <c r="E57" s="60"/>
      <c r="F57" s="60"/>
      <c r="G57" s="60"/>
    </row>
    <row r="58" spans="1:40" ht="15" customHeight="1" x14ac:dyDescent="0.55000000000000004">
      <c r="A58" s="60"/>
      <c r="B58" s="75" t="s">
        <v>125</v>
      </c>
      <c r="C58" s="281" t="s">
        <v>126</v>
      </c>
      <c r="D58" s="281"/>
      <c r="E58" s="281"/>
      <c r="F58" s="60"/>
      <c r="G58" s="60"/>
    </row>
    <row r="59" spans="1:40" ht="15" customHeight="1" x14ac:dyDescent="0.55000000000000004">
      <c r="A59" s="60"/>
      <c r="B59" s="97" t="s">
        <v>127</v>
      </c>
      <c r="C59" s="294" t="s">
        <v>128</v>
      </c>
      <c r="D59" s="294"/>
      <c r="E59" s="294"/>
      <c r="F59" s="60"/>
      <c r="G59" s="60"/>
    </row>
    <row r="60" spans="1:40" ht="15" customHeight="1" x14ac:dyDescent="0.55000000000000004">
      <c r="A60" s="60"/>
      <c r="B60" s="97" t="s">
        <v>129</v>
      </c>
      <c r="C60" s="294" t="s">
        <v>130</v>
      </c>
      <c r="D60" s="294"/>
      <c r="E60" s="294"/>
      <c r="F60" s="60"/>
      <c r="G60" s="60"/>
    </row>
    <row r="61" spans="1:40" ht="15" customHeight="1" x14ac:dyDescent="0.55000000000000004">
      <c r="A61" s="60"/>
      <c r="B61" s="97" t="s">
        <v>131</v>
      </c>
      <c r="C61" s="294" t="s">
        <v>132</v>
      </c>
      <c r="D61" s="294"/>
      <c r="E61" s="294"/>
      <c r="F61" s="60"/>
      <c r="G61" s="60"/>
    </row>
    <row r="62" spans="1:40" ht="15" customHeight="1" x14ac:dyDescent="0.55000000000000004">
      <c r="A62" s="60"/>
      <c r="B62" s="97" t="s">
        <v>133</v>
      </c>
      <c r="C62" s="294" t="s">
        <v>134</v>
      </c>
      <c r="D62" s="294"/>
      <c r="E62" s="294"/>
      <c r="F62" s="60"/>
      <c r="G62" s="60"/>
    </row>
    <row r="63" spans="1:40" ht="15" customHeight="1" x14ac:dyDescent="0.55000000000000004">
      <c r="A63" s="60"/>
      <c r="B63" s="60" t="s">
        <v>135</v>
      </c>
      <c r="C63" s="60"/>
      <c r="D63" s="60"/>
      <c r="E63" s="60"/>
      <c r="F63" s="60"/>
      <c r="G63" s="60"/>
    </row>
    <row r="64" spans="1:40" ht="15" customHeight="1" x14ac:dyDescent="0.55000000000000004">
      <c r="A64" s="60"/>
      <c r="B64" s="60" t="s">
        <v>136</v>
      </c>
      <c r="C64" s="60"/>
      <c r="D64" s="60"/>
      <c r="E64" s="60"/>
      <c r="F64" s="60"/>
      <c r="G64" s="60"/>
    </row>
    <row r="65" spans="1:7" ht="15" customHeight="1" x14ac:dyDescent="0.55000000000000004">
      <c r="A65" s="60"/>
      <c r="B65" s="60" t="s">
        <v>137</v>
      </c>
      <c r="C65" s="60"/>
      <c r="D65" s="60"/>
      <c r="E65" s="60"/>
      <c r="F65" s="60"/>
      <c r="G65" s="60"/>
    </row>
    <row r="66" spans="1:7" ht="15" customHeight="1" x14ac:dyDescent="0.55000000000000004">
      <c r="A66" s="60" t="s">
        <v>138</v>
      </c>
      <c r="B66" s="94"/>
      <c r="C66" s="60"/>
      <c r="D66" s="60"/>
      <c r="E66" s="60"/>
      <c r="F66" s="60"/>
      <c r="G66" s="60"/>
    </row>
    <row r="67" spans="1:7" ht="15" customHeight="1" x14ac:dyDescent="0.55000000000000004">
      <c r="A67" s="60" t="s">
        <v>306</v>
      </c>
      <c r="B67" s="94"/>
      <c r="C67" s="60"/>
      <c r="D67" s="60"/>
      <c r="E67" s="60"/>
      <c r="F67" s="60"/>
      <c r="G67" s="60"/>
    </row>
    <row r="68" spans="1:7" ht="15" customHeight="1" x14ac:dyDescent="0.55000000000000004">
      <c r="A68" s="60" t="s">
        <v>140</v>
      </c>
      <c r="B68" s="94"/>
      <c r="C68" s="60"/>
      <c r="D68" s="60"/>
      <c r="E68" s="60"/>
      <c r="F68" s="60"/>
      <c r="G68" s="60"/>
    </row>
    <row r="69" spans="1:7" ht="15" customHeight="1" x14ac:dyDescent="0.55000000000000004">
      <c r="A69" s="60" t="s">
        <v>141</v>
      </c>
      <c r="B69" s="94"/>
      <c r="C69" s="60"/>
      <c r="D69" s="60"/>
      <c r="E69" s="60"/>
      <c r="F69" s="60"/>
      <c r="G69" s="60"/>
    </row>
    <row r="70" spans="1:7" ht="15" customHeight="1" x14ac:dyDescent="0.55000000000000004">
      <c r="A70" s="60" t="s">
        <v>142</v>
      </c>
      <c r="B70" s="94"/>
      <c r="C70" s="60"/>
      <c r="D70" s="60"/>
      <c r="E70" s="60"/>
      <c r="F70" s="60"/>
      <c r="G70" s="60"/>
    </row>
    <row r="71" spans="1:7" ht="15" customHeight="1" x14ac:dyDescent="0.55000000000000004">
      <c r="A71" s="60" t="s">
        <v>143</v>
      </c>
      <c r="B71" s="94"/>
      <c r="C71" s="60"/>
      <c r="D71" s="60"/>
      <c r="E71" s="60"/>
      <c r="F71" s="60"/>
      <c r="G71" s="60"/>
    </row>
    <row r="72" spans="1:7" ht="15" customHeight="1" x14ac:dyDescent="0.55000000000000004">
      <c r="A72" s="60"/>
      <c r="B72" s="60" t="s">
        <v>144</v>
      </c>
      <c r="C72" s="60"/>
      <c r="D72" s="60"/>
      <c r="E72" s="60"/>
      <c r="F72" s="60"/>
      <c r="G72" s="60"/>
    </row>
    <row r="73" spans="1:7" ht="15" customHeight="1" x14ac:dyDescent="0.55000000000000004">
      <c r="A73" s="60"/>
      <c r="B73" s="60" t="s">
        <v>145</v>
      </c>
      <c r="C73" s="60"/>
      <c r="D73" s="60"/>
      <c r="E73" s="60"/>
      <c r="F73" s="60"/>
      <c r="G73" s="60"/>
    </row>
    <row r="74" spans="1:7" ht="15" customHeight="1" x14ac:dyDescent="0.55000000000000004">
      <c r="A74" s="60" t="s">
        <v>146</v>
      </c>
      <c r="B74" s="94"/>
      <c r="C74" s="60"/>
      <c r="D74" s="60"/>
      <c r="E74" s="60"/>
      <c r="F74" s="60"/>
      <c r="G74" s="60"/>
    </row>
    <row r="75" spans="1:7" ht="15" customHeight="1" x14ac:dyDescent="0.55000000000000004">
      <c r="A75" s="60" t="s">
        <v>147</v>
      </c>
      <c r="B75" s="94"/>
      <c r="C75" s="60"/>
      <c r="D75" s="60"/>
      <c r="E75" s="60"/>
      <c r="F75" s="60"/>
      <c r="G75" s="60"/>
    </row>
    <row r="76" spans="1:7" ht="15" customHeight="1" x14ac:dyDescent="0.55000000000000004">
      <c r="A76" s="60" t="s">
        <v>148</v>
      </c>
      <c r="B76" s="94"/>
      <c r="C76" s="60"/>
      <c r="D76" s="60"/>
      <c r="E76" s="60"/>
      <c r="F76" s="60"/>
      <c r="G76" s="60"/>
    </row>
    <row r="77" spans="1:7" ht="15" customHeight="1" x14ac:dyDescent="0.55000000000000004">
      <c r="A77" s="60" t="s">
        <v>149</v>
      </c>
      <c r="B77" s="94"/>
      <c r="C77" s="60"/>
      <c r="D77" s="60"/>
      <c r="E77" s="60"/>
      <c r="F77" s="60"/>
      <c r="G77" s="60"/>
    </row>
    <row r="78" spans="1:7" ht="15" customHeight="1" x14ac:dyDescent="0.55000000000000004">
      <c r="A78" s="60" t="s">
        <v>150</v>
      </c>
      <c r="B78" s="94"/>
      <c r="C78" s="60"/>
      <c r="D78" s="60"/>
      <c r="E78" s="60"/>
      <c r="F78" s="60"/>
      <c r="G78" s="60"/>
    </row>
    <row r="79" spans="1:7" ht="15" customHeight="1" x14ac:dyDescent="0.55000000000000004">
      <c r="A79" s="60" t="s">
        <v>151</v>
      </c>
      <c r="B79" s="94"/>
      <c r="C79" s="60"/>
      <c r="D79" s="60"/>
      <c r="E79" s="60"/>
      <c r="F79" s="60"/>
      <c r="G79" s="60"/>
    </row>
    <row r="80" spans="1:7" ht="15" customHeight="1" x14ac:dyDescent="0.55000000000000004">
      <c r="A80" s="60" t="s">
        <v>152</v>
      </c>
      <c r="B80" s="94"/>
      <c r="C80" s="60"/>
      <c r="D80" s="60"/>
      <c r="E80" s="60"/>
      <c r="F80" s="60"/>
      <c r="G80" s="60"/>
    </row>
    <row r="81" spans="1:7" ht="15" customHeight="1" x14ac:dyDescent="0.55000000000000004">
      <c r="A81" s="60" t="s">
        <v>153</v>
      </c>
      <c r="B81" s="94"/>
      <c r="C81" s="60"/>
      <c r="D81" s="60"/>
      <c r="E81" s="60"/>
      <c r="F81" s="60"/>
      <c r="G81" s="60"/>
    </row>
  </sheetData>
  <mergeCells count="109">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A8:A11"/>
    <mergeCell ref="C8:C11"/>
    <mergeCell ref="D8:D11"/>
    <mergeCell ref="E8:E11"/>
    <mergeCell ref="AM14:AN14"/>
    <mergeCell ref="AM15:AN15"/>
    <mergeCell ref="AM16:AN16"/>
    <mergeCell ref="AM17:AN17"/>
    <mergeCell ref="AL8:AL11"/>
    <mergeCell ref="AM8:AN11"/>
    <mergeCell ref="B8:B9"/>
    <mergeCell ref="B10:B11"/>
    <mergeCell ref="AK1:AN1"/>
    <mergeCell ref="M2:P2"/>
    <mergeCell ref="Q2:R2"/>
    <mergeCell ref="S2:T2"/>
    <mergeCell ref="U2:V2"/>
    <mergeCell ref="AK2:AN2"/>
    <mergeCell ref="F9:L9"/>
    <mergeCell ref="M9:S9"/>
    <mergeCell ref="T9:Z9"/>
    <mergeCell ref="AA9:AG9"/>
    <mergeCell ref="AH9:AJ9"/>
    <mergeCell ref="AK5:AN5"/>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printOptions horizontalCentered="1" verticalCentered="1"/>
  <pageMargins left="0.19685039370078741" right="0.19685039370078741" top="0.39370078740157483" bottom="0.19685039370078741" header="0.19685039370078741" footer="0.39370078740157483"/>
  <pageSetup paperSize="9" scale="73" fitToHeight="0" orientation="landscape" r:id="rId1"/>
  <headerFooter alignWithMargins="0">
    <oddHeader>&amp;L&amp;"ＭＳ ゴシック,標準"&amp;10（参考様式）</oddHeader>
  </headerFooter>
  <rowBreaks count="1" manualBreakCount="1">
    <brk id="3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N86"/>
  <sheetViews>
    <sheetView showGridLines="0" tabSelected="1" view="pageBreakPreview" zoomScaleNormal="100" zoomScaleSheetLayoutView="100" workbookViewId="0"/>
  </sheetViews>
  <sheetFormatPr defaultColWidth="8.25" defaultRowHeight="21" customHeight="1" x14ac:dyDescent="0.55000000000000004"/>
  <cols>
    <col min="1" max="1" width="2.58203125" style="59" customWidth="1"/>
    <col min="2" max="2" width="15" style="61" customWidth="1"/>
    <col min="3" max="3" width="7.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5"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154</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3"/>
      <c r="AN11" s="293"/>
    </row>
    <row r="12" spans="1:40" ht="18" customHeight="1" x14ac:dyDescent="0.55000000000000004">
      <c r="A12" s="74">
        <v>2</v>
      </c>
      <c r="B12" s="103" t="s">
        <v>157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3"/>
      <c r="AN12" s="293"/>
    </row>
    <row r="13" spans="1:40" ht="18" customHeight="1" x14ac:dyDescent="0.55000000000000004">
      <c r="A13" s="74">
        <v>3</v>
      </c>
      <c r="B13" s="103" t="s">
        <v>157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3"/>
      <c r="AN13" s="293"/>
    </row>
    <row r="14" spans="1:40" ht="18" customHeight="1" x14ac:dyDescent="0.55000000000000004">
      <c r="A14" s="74">
        <v>4</v>
      </c>
      <c r="B14" s="103" t="s">
        <v>158</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3"/>
      <c r="AN14" s="293"/>
    </row>
    <row r="15" spans="1:40" ht="18" customHeight="1" x14ac:dyDescent="0.55000000000000004">
      <c r="A15" s="74">
        <v>5</v>
      </c>
      <c r="B15" s="103" t="s">
        <v>158</v>
      </c>
      <c r="C15" s="83" t="s">
        <v>131</v>
      </c>
      <c r="D15" s="104"/>
      <c r="E15" s="105" t="s">
        <v>159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row>
    <row r="16" spans="1:40" ht="18" customHeight="1" x14ac:dyDescent="0.55000000000000004">
      <c r="A16" s="74">
        <v>6</v>
      </c>
      <c r="B16" s="103" t="s">
        <v>158</v>
      </c>
      <c r="C16" s="83" t="s">
        <v>133</v>
      </c>
      <c r="D16" s="104"/>
      <c r="E16" s="105" t="s">
        <v>160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row>
    <row r="17" spans="1:40" ht="18" customHeight="1" x14ac:dyDescent="0.55000000000000004">
      <c r="A17" s="74">
        <v>7</v>
      </c>
      <c r="B17" s="103" t="s">
        <v>158</v>
      </c>
      <c r="C17" s="83" t="s">
        <v>133</v>
      </c>
      <c r="D17" s="104"/>
      <c r="E17" s="105" t="s">
        <v>161</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row>
    <row r="18" spans="1:40" ht="18" customHeight="1" x14ac:dyDescent="0.55000000000000004">
      <c r="A18" s="74">
        <v>8</v>
      </c>
      <c r="B18" s="103" t="s">
        <v>158</v>
      </c>
      <c r="C18" s="83" t="s">
        <v>133</v>
      </c>
      <c r="D18" s="104"/>
      <c r="E18" s="105" t="s">
        <v>162</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row>
    <row r="19" spans="1:40" ht="18" customHeight="1" x14ac:dyDescent="0.55000000000000004">
      <c r="A19" s="74">
        <v>9</v>
      </c>
      <c r="B19" s="103" t="s">
        <v>158</v>
      </c>
      <c r="C19" s="83" t="s">
        <v>133</v>
      </c>
      <c r="D19" s="104"/>
      <c r="E19" s="105" t="s">
        <v>163</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row>
    <row r="20" spans="1:40" ht="18" customHeight="1" x14ac:dyDescent="0.55000000000000004">
      <c r="A20" s="74">
        <v>10</v>
      </c>
      <c r="B20" s="103" t="s">
        <v>158</v>
      </c>
      <c r="C20" s="83" t="s">
        <v>133</v>
      </c>
      <c r="D20" s="104"/>
      <c r="E20" s="105" t="s">
        <v>164</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0"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15" customHeight="1" x14ac:dyDescent="0.550000000000000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15" customHeight="1" x14ac:dyDescent="0.550000000000000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15" customHeight="1" x14ac:dyDescent="0.550000000000000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55000000000000004">
      <c r="A37" s="68" t="s">
        <v>165</v>
      </c>
      <c r="B37" s="60"/>
      <c r="D37" s="60"/>
      <c r="E37" s="60"/>
      <c r="F37" s="60"/>
      <c r="G37" s="60"/>
      <c r="H37" s="60"/>
      <c r="I37" s="60"/>
      <c r="J37" s="60"/>
      <c r="K37" s="60"/>
    </row>
    <row r="38" spans="1:40" ht="18" customHeight="1" x14ac:dyDescent="0.55000000000000004">
      <c r="A38" s="112" t="s">
        <v>166</v>
      </c>
      <c r="B38" s="112"/>
      <c r="M38" s="68" t="s">
        <v>167</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55000000000000004">
      <c r="A39" s="320"/>
      <c r="B39" s="320"/>
      <c r="C39" s="320"/>
      <c r="D39" s="110">
        <f>IF(S2=1,10,IF(S2=2,11,IF(S2=3,12,S2-3)))</f>
        <v>1</v>
      </c>
      <c r="E39" s="110">
        <f>IF(S2=1,11,IF(S2=2,12,S2-2))</f>
        <v>2</v>
      </c>
      <c r="F39" s="321">
        <f>IF(S2=1,12,S2-1)</f>
        <v>3</v>
      </c>
      <c r="G39" s="321"/>
      <c r="H39" s="321"/>
      <c r="I39" s="281" t="s">
        <v>168</v>
      </c>
      <c r="J39" s="281"/>
      <c r="K39" s="281"/>
      <c r="M39" s="290" t="s">
        <v>169</v>
      </c>
      <c r="N39" s="291"/>
      <c r="O39" s="291"/>
      <c r="P39" s="291"/>
      <c r="Q39" s="291"/>
      <c r="R39" s="291"/>
      <c r="S39" s="291"/>
      <c r="T39" s="291"/>
      <c r="U39" s="291"/>
      <c r="V39" s="291"/>
      <c r="W39" s="291"/>
      <c r="X39" s="291"/>
      <c r="Y39" s="291"/>
      <c r="Z39" s="291"/>
      <c r="AA39" s="291"/>
      <c r="AB39" s="291"/>
      <c r="AC39" s="291"/>
      <c r="AD39" s="291"/>
      <c r="AE39" s="291"/>
      <c r="AF39" s="291"/>
      <c r="AG39" s="291"/>
      <c r="AH39" s="323" t="s">
        <v>170</v>
      </c>
      <c r="AI39" s="324"/>
      <c r="AJ39" s="324"/>
      <c r="AK39" s="324"/>
      <c r="AL39" s="325"/>
      <c r="AM39" s="280" t="s">
        <v>171</v>
      </c>
      <c r="AN39" s="280"/>
    </row>
    <row r="40" spans="1:40" ht="18" customHeight="1" x14ac:dyDescent="0.55000000000000004">
      <c r="A40" s="280" t="s">
        <v>172</v>
      </c>
      <c r="B40" s="280"/>
      <c r="C40" s="280"/>
      <c r="D40" s="111"/>
      <c r="E40" s="111"/>
      <c r="F40" s="322"/>
      <c r="G40" s="322"/>
      <c r="H40" s="322"/>
      <c r="I40" s="290">
        <f>SUM(D40:F40)</f>
        <v>0</v>
      </c>
      <c r="J40" s="291"/>
      <c r="K40" s="292"/>
      <c r="M40" s="310" t="s">
        <v>173</v>
      </c>
      <c r="N40" s="286" t="s">
        <v>174</v>
      </c>
      <c r="O40" s="304"/>
      <c r="P40" s="305"/>
      <c r="Q40" s="298" t="s">
        <v>175</v>
      </c>
      <c r="R40" s="299"/>
      <c r="S40" s="299"/>
      <c r="T40" s="299"/>
      <c r="U40" s="299"/>
      <c r="V40" s="299"/>
      <c r="W40" s="299"/>
      <c r="X40" s="299"/>
      <c r="Y40" s="299"/>
      <c r="Z40" s="299"/>
      <c r="AA40" s="299"/>
      <c r="AB40" s="299"/>
      <c r="AC40" s="299"/>
      <c r="AD40" s="299"/>
      <c r="AE40" s="299"/>
      <c r="AF40" s="299"/>
      <c r="AG40" s="300"/>
      <c r="AH40" s="297">
        <f>SUM(F32:AJ32)</f>
        <v>0</v>
      </c>
      <c r="AI40" s="279"/>
      <c r="AJ40" s="130" t="s">
        <v>176</v>
      </c>
      <c r="AK40" s="297">
        <f>ROUNDUP(AH40/450,0)</f>
        <v>0</v>
      </c>
      <c r="AL40" s="279"/>
      <c r="AM40" s="281">
        <f>MIN(AH40:AK42)</f>
        <v>0</v>
      </c>
      <c r="AN40" s="281"/>
    </row>
    <row r="41" spans="1:40" ht="18" customHeight="1" x14ac:dyDescent="0.55000000000000004">
      <c r="A41" s="280" t="s">
        <v>177</v>
      </c>
      <c r="B41" s="280"/>
      <c r="C41" s="280"/>
      <c r="D41" s="111"/>
      <c r="E41" s="111"/>
      <c r="F41" s="322"/>
      <c r="G41" s="322"/>
      <c r="H41" s="322"/>
      <c r="I41" s="290">
        <f>SUM(D41:H41)*0.1</f>
        <v>0</v>
      </c>
      <c r="J41" s="291"/>
      <c r="K41" s="292"/>
      <c r="M41" s="311"/>
      <c r="N41" s="287"/>
      <c r="O41" s="306"/>
      <c r="P41" s="307"/>
      <c r="Q41" s="301" t="s">
        <v>178</v>
      </c>
      <c r="R41" s="302"/>
      <c r="S41" s="302"/>
      <c r="T41" s="302"/>
      <c r="U41" s="302"/>
      <c r="V41" s="302"/>
      <c r="W41" s="302"/>
      <c r="X41" s="302"/>
      <c r="Y41" s="302"/>
      <c r="Z41" s="302"/>
      <c r="AA41" s="302"/>
      <c r="AB41" s="302"/>
      <c r="AC41" s="302"/>
      <c r="AD41" s="302"/>
      <c r="AE41" s="302"/>
      <c r="AF41" s="302"/>
      <c r="AG41" s="303"/>
      <c r="AH41" s="290">
        <f>COUNTA(B12:B30)</f>
        <v>9</v>
      </c>
      <c r="AI41" s="291"/>
      <c r="AJ41" s="136" t="s">
        <v>179</v>
      </c>
      <c r="AK41" s="297">
        <f>ROUNDUP(AH41/10,0)</f>
        <v>1</v>
      </c>
      <c r="AL41" s="279"/>
      <c r="AM41" s="281"/>
      <c r="AN41" s="281"/>
    </row>
    <row r="42" spans="1:40" ht="18" customHeight="1" x14ac:dyDescent="0.55000000000000004">
      <c r="A42" s="281" t="s">
        <v>168</v>
      </c>
      <c r="B42" s="281"/>
      <c r="C42" s="281"/>
      <c r="D42" s="75">
        <f>D40+D41*0.1</f>
        <v>0</v>
      </c>
      <c r="E42" s="75">
        <f>E40+E41*0.1</f>
        <v>0</v>
      </c>
      <c r="F42" s="290">
        <f t="shared" ref="F42" si="3">F40+F41*0.1</f>
        <v>0</v>
      </c>
      <c r="G42" s="291"/>
      <c r="H42" s="292"/>
      <c r="I42" s="290">
        <f>SUM(D42:H42)</f>
        <v>0</v>
      </c>
      <c r="J42" s="291"/>
      <c r="K42" s="292"/>
      <c r="M42" s="312"/>
      <c r="N42" s="288"/>
      <c r="O42" s="308"/>
      <c r="P42" s="309"/>
      <c r="Q42" s="301" t="s">
        <v>180</v>
      </c>
      <c r="R42" s="302"/>
      <c r="S42" s="302"/>
      <c r="T42" s="302"/>
      <c r="U42" s="302"/>
      <c r="V42" s="302"/>
      <c r="W42" s="302"/>
      <c r="X42" s="302"/>
      <c r="Y42" s="302"/>
      <c r="Z42" s="302"/>
      <c r="AA42" s="302"/>
      <c r="AB42" s="302"/>
      <c r="AC42" s="302"/>
      <c r="AD42" s="302"/>
      <c r="AE42" s="302"/>
      <c r="AF42" s="302"/>
      <c r="AG42" s="303"/>
      <c r="AH42" s="297">
        <f>ROUNDDOWN(I44,1)</f>
        <v>0</v>
      </c>
      <c r="AI42" s="279"/>
      <c r="AJ42" s="137" t="s">
        <v>179</v>
      </c>
      <c r="AK42" s="297">
        <f>ROUNDUP(IF(X44="",AH42/40,IF(X44="○",AH42/50)),0)</f>
        <v>0</v>
      </c>
      <c r="AL42" s="279"/>
      <c r="AM42" s="281"/>
      <c r="AN42" s="281"/>
    </row>
    <row r="43" spans="1:40" ht="18" customHeight="1" x14ac:dyDescent="0.55000000000000004">
      <c r="A43" s="62" t="s">
        <v>181</v>
      </c>
      <c r="B43" s="59"/>
      <c r="H43" s="60" t="s">
        <v>182</v>
      </c>
      <c r="M43" s="111"/>
      <c r="N43" s="301" t="s">
        <v>183</v>
      </c>
      <c r="O43" s="302"/>
      <c r="P43" s="302"/>
      <c r="Q43" s="302"/>
      <c r="R43" s="302"/>
      <c r="S43" s="302"/>
      <c r="T43" s="302"/>
      <c r="U43" s="302"/>
      <c r="V43" s="302"/>
      <c r="W43" s="302"/>
      <c r="X43" s="302"/>
      <c r="Y43" s="302"/>
      <c r="Z43" s="302"/>
      <c r="AA43" s="302"/>
      <c r="AB43" s="302"/>
      <c r="AC43" s="302"/>
      <c r="AD43" s="302"/>
      <c r="AE43" s="302"/>
      <c r="AF43" s="302"/>
      <c r="AG43" s="303"/>
      <c r="AH43" s="296"/>
      <c r="AI43" s="296"/>
      <c r="AJ43" s="296"/>
      <c r="AK43" s="296"/>
      <c r="AL43" s="296"/>
      <c r="AM43" s="290" cm="1">
        <f t="array" ref="AM43">ROUNDUP(_xlfn.IFS(AM40&lt;2,1,AND(AM40&lt;=2,AM40&lt;6),AM40-1,AM40&gt;=6,AM40/2*3),1)</f>
        <v>1</v>
      </c>
      <c r="AN43" s="292"/>
    </row>
    <row r="44" spans="1:40" ht="18" customHeight="1" x14ac:dyDescent="0.55000000000000004">
      <c r="B44" s="62"/>
      <c r="I44" s="281">
        <f>I42/3</f>
        <v>0</v>
      </c>
      <c r="J44" s="281"/>
      <c r="K44" s="281"/>
      <c r="M44" s="114" t="s">
        <v>184</v>
      </c>
      <c r="N44" s="134"/>
      <c r="O44" s="132"/>
      <c r="P44" s="132"/>
      <c r="Q44" s="132"/>
      <c r="R44" s="132"/>
      <c r="S44" s="132"/>
      <c r="T44" s="132"/>
      <c r="U44" s="132"/>
      <c r="V44" s="132"/>
      <c r="W44" s="132"/>
      <c r="X44" s="313"/>
      <c r="Y44" s="314"/>
      <c r="Z44" s="132"/>
      <c r="AA44" s="132"/>
      <c r="AB44" s="132"/>
      <c r="AC44" s="132"/>
      <c r="AD44" s="132"/>
      <c r="AE44" s="132"/>
      <c r="AF44" s="132"/>
      <c r="AG44" s="132"/>
      <c r="AH44" s="132"/>
      <c r="AI44" s="132"/>
      <c r="AJ44" s="132"/>
      <c r="AK44" s="132"/>
      <c r="AL44" s="132"/>
      <c r="AM44" s="132"/>
      <c r="AN44" s="132"/>
    </row>
    <row r="45" spans="1:40" ht="14.25" customHeight="1" x14ac:dyDescent="0.55000000000000004">
      <c r="B45" s="62"/>
      <c r="I45" s="67"/>
      <c r="J45" s="67"/>
      <c r="K45" s="67"/>
      <c r="M45" s="60" t="s">
        <v>185</v>
      </c>
      <c r="N45" s="135"/>
      <c r="O45" s="133"/>
      <c r="P45" s="133"/>
      <c r="Q45" s="133"/>
      <c r="R45" s="133"/>
      <c r="S45" s="133"/>
      <c r="T45" s="133"/>
      <c r="U45" s="133"/>
      <c r="V45" s="133"/>
      <c r="W45" s="133"/>
      <c r="X45" s="131"/>
      <c r="Y45" s="131"/>
      <c r="Z45" s="133"/>
      <c r="AA45" s="133"/>
      <c r="AB45" s="133"/>
      <c r="AC45" s="133"/>
      <c r="AD45" s="133"/>
      <c r="AE45" s="133"/>
      <c r="AF45" s="133"/>
      <c r="AG45" s="133"/>
      <c r="AH45" s="133"/>
      <c r="AI45" s="133"/>
      <c r="AJ45" s="133"/>
      <c r="AK45" s="133"/>
      <c r="AL45" s="133"/>
      <c r="AM45" s="133"/>
      <c r="AN45" s="133"/>
    </row>
    <row r="46" spans="1:40" ht="13.5" customHeight="1" x14ac:dyDescent="0.55000000000000004">
      <c r="B46" s="62"/>
      <c r="I46" s="67"/>
      <c r="J46" s="67"/>
      <c r="K46" s="67"/>
      <c r="M46" s="60" t="s">
        <v>186</v>
      </c>
      <c r="N46" s="135"/>
      <c r="O46" s="133"/>
      <c r="P46" s="133"/>
      <c r="Q46" s="133"/>
      <c r="R46" s="133"/>
      <c r="S46" s="133"/>
      <c r="T46" s="133"/>
      <c r="U46" s="133"/>
      <c r="V46" s="133"/>
      <c r="W46" s="133"/>
      <c r="X46" s="131"/>
      <c r="Y46" s="131"/>
      <c r="Z46" s="133"/>
      <c r="AA46" s="133"/>
      <c r="AB46" s="133"/>
      <c r="AC46" s="133"/>
      <c r="AD46" s="133"/>
      <c r="AE46" s="133"/>
      <c r="AF46" s="133"/>
      <c r="AG46" s="133"/>
      <c r="AH46" s="133"/>
      <c r="AI46" s="133"/>
      <c r="AJ46" s="133"/>
      <c r="AK46" s="133"/>
      <c r="AL46" s="133"/>
      <c r="AM46" s="133"/>
      <c r="AN46" s="133"/>
    </row>
    <row r="47" spans="1:40" ht="13.5" customHeight="1" x14ac:dyDescent="0.55000000000000004">
      <c r="A47" s="86"/>
      <c r="B47" s="86"/>
      <c r="C47" s="86"/>
      <c r="D47" s="86"/>
      <c r="E47" s="86"/>
      <c r="F47" s="86"/>
      <c r="G47" s="86"/>
      <c r="H47" s="86"/>
      <c r="I47" s="86"/>
      <c r="J47" s="60"/>
      <c r="K47" s="60"/>
      <c r="L47" s="60"/>
      <c r="M47" s="295" t="s">
        <v>187</v>
      </c>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row>
    <row r="48" spans="1:40" ht="4.5" customHeight="1" x14ac:dyDescent="0.55000000000000004">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x14ac:dyDescent="0.55000000000000004">
      <c r="A49" s="68" t="s">
        <v>188</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5" customHeight="1" x14ac:dyDescent="0.55000000000000004">
      <c r="A50" s="62"/>
      <c r="B50" s="67"/>
      <c r="C50" s="327" t="s">
        <v>156</v>
      </c>
      <c r="D50" s="328"/>
      <c r="E50" s="334" t="str">
        <f>IF(VLOOKUP($AK$1,選択肢!$A$1:$J$32,E55,FALSE)=0,"-",VLOOKUP($AK$1,選択肢!$A$1:$J$32,E55,FALSE))</f>
        <v>サービス提供責任者</v>
      </c>
      <c r="F50" s="334"/>
      <c r="G50" s="334"/>
      <c r="H50" s="334"/>
      <c r="I50" s="327" t="str">
        <f>IF(VLOOKUP($AK$1,選択肢!$A$1:$J$32,I55,FALSE)=0,"-",VLOOKUP($AK$1,選択肢!$A$1:$J$32,I55,FALSE))</f>
        <v>従業者</v>
      </c>
      <c r="J50" s="328"/>
      <c r="K50" s="328"/>
      <c r="L50" s="328"/>
      <c r="M50" s="328"/>
      <c r="N50" s="335"/>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62"/>
    </row>
    <row r="51" spans="1:40" ht="18" customHeight="1" x14ac:dyDescent="0.55000000000000004">
      <c r="A51" s="62"/>
      <c r="B51" s="67"/>
      <c r="C51" s="102" t="s">
        <v>189</v>
      </c>
      <c r="D51" s="102" t="s">
        <v>190</v>
      </c>
      <c r="E51" s="101" t="s">
        <v>189</v>
      </c>
      <c r="F51" s="333" t="s">
        <v>190</v>
      </c>
      <c r="G51" s="333"/>
      <c r="H51" s="333"/>
      <c r="I51" s="330" t="s">
        <v>189</v>
      </c>
      <c r="J51" s="331"/>
      <c r="K51" s="332"/>
      <c r="L51" s="330" t="s">
        <v>190</v>
      </c>
      <c r="M51" s="331"/>
      <c r="N51" s="332"/>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129"/>
      <c r="AM51" s="129"/>
      <c r="AN51" s="62"/>
    </row>
    <row r="52" spans="1:40" ht="18" customHeight="1" x14ac:dyDescent="0.55000000000000004">
      <c r="A52" s="62"/>
      <c r="B52" s="75" t="s">
        <v>191</v>
      </c>
      <c r="C52" s="101">
        <f>COUNTIFS($B$11:$B$30,C$50,$C$11:$C$30,"A",$E$11:$E$30,"*")</f>
        <v>1</v>
      </c>
      <c r="D52" s="101">
        <f>COUNTIFS($B$11:$B$30,C$50,$C$11:$C$30,"B",$E$11:$E$30,"*")</f>
        <v>0</v>
      </c>
      <c r="E52" s="101">
        <f>COUNTIFS($B$11:$B$30,E$50,$C$11:$C$30,"A",$E$11:$E$30,"*")</f>
        <v>0</v>
      </c>
      <c r="F52" s="330">
        <f>COUNTIFS($B$11:$B$30,E$50,$C$11:$C$30,"B",$E$11:$E$30,"*")</f>
        <v>1</v>
      </c>
      <c r="G52" s="331"/>
      <c r="H52" s="332"/>
      <c r="I52" s="330">
        <f>COUNTIFS($B$11:$B$30,I$50,$C$11:$C$30,"A",$E$11:$E$30,"*")</f>
        <v>0</v>
      </c>
      <c r="J52" s="331"/>
      <c r="K52" s="332"/>
      <c r="L52" s="330">
        <f>COUNTIFS($B$11:$B$30,I$50,$C$11:$C$30,"B",$E$11:$E$30,"*")</f>
        <v>0</v>
      </c>
      <c r="M52" s="331"/>
      <c r="N52" s="332"/>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c r="AL52" s="129"/>
      <c r="AM52" s="129"/>
      <c r="AN52" s="62"/>
    </row>
    <row r="53" spans="1:40" ht="18" customHeight="1" x14ac:dyDescent="0.55000000000000004">
      <c r="A53" s="62"/>
      <c r="B53" s="82" t="s">
        <v>192</v>
      </c>
      <c r="C53" s="113"/>
      <c r="D53" s="113"/>
      <c r="E53" s="101">
        <f>COUNTIFS($B$11:$B$30,E$50,$C$11:$C$30,"C",$E$11:$E$30,"*")</f>
        <v>1</v>
      </c>
      <c r="F53" s="330">
        <f>COUNTIFS($B$11:$B$30,E$50,$C$11:$C$30,"D",$E$11:$E$30,"*")</f>
        <v>0</v>
      </c>
      <c r="G53" s="331"/>
      <c r="H53" s="332"/>
      <c r="I53" s="330">
        <f>COUNTIFS($B$11:$B$30,I$50,$C$11:$C$30,"C",$E$11:$E$30,"*")</f>
        <v>2</v>
      </c>
      <c r="J53" s="331"/>
      <c r="K53" s="332"/>
      <c r="L53" s="330">
        <f>COUNTIFS($B$11:$B$30,I$50,$C$11:$C$30,"D",$E$11:$E$30,"*")</f>
        <v>5</v>
      </c>
      <c r="M53" s="331"/>
      <c r="N53" s="332"/>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129"/>
      <c r="AM53" s="129"/>
      <c r="AN53" s="62"/>
    </row>
    <row r="54" spans="1:40" ht="18" customHeight="1" x14ac:dyDescent="0.55000000000000004">
      <c r="A54" s="62"/>
      <c r="B54" s="82" t="s">
        <v>193</v>
      </c>
      <c r="C54" s="336"/>
      <c r="D54" s="337"/>
      <c r="E54" s="330" t="e">
        <f>IF($AK$3="４週",SUMIFS($AK$11:$AK$30,$B$11:$B$30,E50)/4/$AH$5,IF($AK$3="歴月",SUMIFS($AK$11:$AK$30,$B$11:$B$30,E50)/$AL$5,"記載する期間を選択してください"))</f>
        <v>#DIV/0!</v>
      </c>
      <c r="F54" s="331"/>
      <c r="G54" s="331"/>
      <c r="H54" s="332"/>
      <c r="I54" s="330" t="e">
        <f>IF($AK$3="４週",SUMIFS($AK$11:$AK$30,$B$11:$B$30,I50)/4/$AH$5,IF($AK$3="歴月",SUMIFS($AK$11:$AK$30,$B$11:$B$30,I50)/$AL$5,"記載する期間を選択してください"))</f>
        <v>#DIV/0!</v>
      </c>
      <c r="J54" s="331"/>
      <c r="K54" s="331"/>
      <c r="L54" s="331"/>
      <c r="M54" s="331"/>
      <c r="N54" s="332"/>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62"/>
    </row>
    <row r="55" spans="1:40" ht="5.15" customHeight="1" x14ac:dyDescent="0.55000000000000004">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x14ac:dyDescent="0.55000000000000004">
      <c r="A56" s="60" t="s">
        <v>118</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x14ac:dyDescent="0.55000000000000004">
      <c r="A57" s="60" t="s">
        <v>119</v>
      </c>
      <c r="B57" s="86"/>
      <c r="C57" s="86"/>
      <c r="D57" s="86"/>
      <c r="E57" s="86"/>
      <c r="F57" s="86"/>
      <c r="G57" s="86"/>
      <c r="H57" s="68"/>
      <c r="I57" s="68"/>
      <c r="J57" s="68"/>
      <c r="K57" s="68"/>
      <c r="L57" s="68"/>
      <c r="M57" s="68"/>
    </row>
    <row r="58" spans="1:40" s="60" customFormat="1" ht="15" customHeight="1" x14ac:dyDescent="0.55000000000000004">
      <c r="A58" s="60" t="s">
        <v>120</v>
      </c>
      <c r="B58" s="86"/>
      <c r="C58" s="86"/>
      <c r="D58" s="86"/>
      <c r="E58" s="86"/>
      <c r="F58" s="86"/>
      <c r="G58" s="86"/>
      <c r="H58" s="68"/>
      <c r="I58" s="68"/>
      <c r="J58" s="68"/>
      <c r="K58" s="68"/>
      <c r="L58" s="68"/>
      <c r="M58" s="68"/>
    </row>
    <row r="59" spans="1:40" s="60" customFormat="1" ht="15" customHeight="1" x14ac:dyDescent="0.55000000000000004">
      <c r="A59" s="60" t="s">
        <v>121</v>
      </c>
      <c r="B59" s="86"/>
      <c r="C59" s="86"/>
      <c r="D59" s="86"/>
      <c r="E59" s="86"/>
      <c r="F59" s="86"/>
      <c r="G59" s="86"/>
      <c r="H59" s="68"/>
      <c r="I59" s="68"/>
      <c r="J59" s="68"/>
      <c r="K59" s="68"/>
      <c r="L59" s="68"/>
      <c r="M59" s="68"/>
    </row>
    <row r="60" spans="1:40" s="60" customFormat="1" ht="15" customHeight="1" x14ac:dyDescent="0.55000000000000004">
      <c r="A60" s="60" t="s">
        <v>122</v>
      </c>
      <c r="B60" s="86"/>
      <c r="C60" s="86"/>
      <c r="D60" s="86"/>
      <c r="E60" s="86"/>
      <c r="F60" s="86"/>
      <c r="G60" s="86"/>
      <c r="H60" s="68"/>
      <c r="I60" s="68"/>
      <c r="J60" s="68"/>
      <c r="K60" s="68"/>
      <c r="L60" s="68"/>
      <c r="M60" s="68"/>
    </row>
    <row r="61" spans="1:40" ht="15" customHeight="1" x14ac:dyDescent="0.55000000000000004">
      <c r="A61" s="60" t="s">
        <v>123</v>
      </c>
      <c r="B61" s="94"/>
      <c r="C61" s="60"/>
      <c r="D61" s="60"/>
      <c r="E61" s="60"/>
      <c r="F61" s="60"/>
      <c r="G61" s="60"/>
    </row>
    <row r="62" spans="1:40" ht="15" customHeight="1" x14ac:dyDescent="0.55000000000000004">
      <c r="A62" s="60" t="s">
        <v>124</v>
      </c>
      <c r="B62" s="94"/>
      <c r="C62" s="60"/>
      <c r="D62" s="60"/>
      <c r="E62" s="60"/>
      <c r="F62" s="60"/>
      <c r="G62" s="60"/>
    </row>
    <row r="63" spans="1:40" ht="15" customHeight="1" x14ac:dyDescent="0.55000000000000004">
      <c r="A63" s="60"/>
      <c r="B63" s="75" t="s">
        <v>125</v>
      </c>
      <c r="C63" s="281" t="s">
        <v>126</v>
      </c>
      <c r="D63" s="281"/>
      <c r="E63" s="281"/>
      <c r="F63" s="60"/>
      <c r="G63" s="60"/>
    </row>
    <row r="64" spans="1:40" ht="15" customHeight="1" x14ac:dyDescent="0.55000000000000004">
      <c r="A64" s="60"/>
      <c r="B64" s="97" t="s">
        <v>127</v>
      </c>
      <c r="C64" s="294" t="s">
        <v>128</v>
      </c>
      <c r="D64" s="294"/>
      <c r="E64" s="294"/>
      <c r="F64" s="60"/>
      <c r="G64" s="60"/>
    </row>
    <row r="65" spans="1:7" ht="15" customHeight="1" x14ac:dyDescent="0.55000000000000004">
      <c r="A65" s="60"/>
      <c r="B65" s="97" t="s">
        <v>129</v>
      </c>
      <c r="C65" s="294" t="s">
        <v>130</v>
      </c>
      <c r="D65" s="294"/>
      <c r="E65" s="294"/>
      <c r="F65" s="60"/>
      <c r="G65" s="60"/>
    </row>
    <row r="66" spans="1:7" ht="15" customHeight="1" x14ac:dyDescent="0.55000000000000004">
      <c r="A66" s="60"/>
      <c r="B66" s="97" t="s">
        <v>131</v>
      </c>
      <c r="C66" s="294" t="s">
        <v>132</v>
      </c>
      <c r="D66" s="294"/>
      <c r="E66" s="294"/>
      <c r="F66" s="60"/>
      <c r="G66" s="60"/>
    </row>
    <row r="67" spans="1:7" ht="15" customHeight="1" x14ac:dyDescent="0.55000000000000004">
      <c r="A67" s="60"/>
      <c r="B67" s="97" t="s">
        <v>133</v>
      </c>
      <c r="C67" s="294" t="s">
        <v>134</v>
      </c>
      <c r="D67" s="294"/>
      <c r="E67" s="294"/>
      <c r="F67" s="60"/>
      <c r="G67" s="60"/>
    </row>
    <row r="68" spans="1:7" ht="15" customHeight="1" x14ac:dyDescent="0.55000000000000004">
      <c r="A68" s="60"/>
      <c r="B68" s="60" t="s">
        <v>135</v>
      </c>
      <c r="C68" s="60"/>
      <c r="D68" s="60"/>
      <c r="E68" s="60"/>
      <c r="F68" s="60"/>
      <c r="G68" s="60"/>
    </row>
    <row r="69" spans="1:7" ht="15" customHeight="1" x14ac:dyDescent="0.55000000000000004">
      <c r="A69" s="60"/>
      <c r="B69" s="60" t="s">
        <v>136</v>
      </c>
      <c r="C69" s="60"/>
      <c r="D69" s="60"/>
      <c r="E69" s="60"/>
      <c r="F69" s="60"/>
      <c r="G69" s="60"/>
    </row>
    <row r="70" spans="1:7" ht="15" customHeight="1" x14ac:dyDescent="0.55000000000000004">
      <c r="A70" s="60"/>
      <c r="B70" s="60" t="s">
        <v>137</v>
      </c>
      <c r="C70" s="60"/>
      <c r="D70" s="60"/>
      <c r="E70" s="60"/>
      <c r="F70" s="60"/>
      <c r="G70" s="60"/>
    </row>
    <row r="71" spans="1:7" ht="15" customHeight="1" x14ac:dyDescent="0.55000000000000004">
      <c r="A71" s="60" t="s">
        <v>138</v>
      </c>
      <c r="B71" s="94"/>
      <c r="C71" s="60"/>
      <c r="D71" s="60"/>
      <c r="E71" s="60"/>
      <c r="F71" s="60"/>
      <c r="G71" s="60"/>
    </row>
    <row r="72" spans="1:7" ht="15" customHeight="1" x14ac:dyDescent="0.55000000000000004">
      <c r="A72" s="60" t="s">
        <v>139</v>
      </c>
      <c r="B72" s="94"/>
      <c r="C72" s="60"/>
      <c r="D72" s="60"/>
      <c r="E72" s="60"/>
      <c r="F72" s="60"/>
      <c r="G72" s="60"/>
    </row>
    <row r="73" spans="1:7" ht="15" customHeight="1" x14ac:dyDescent="0.55000000000000004">
      <c r="A73" s="60" t="s">
        <v>140</v>
      </c>
      <c r="B73" s="94"/>
      <c r="C73" s="60"/>
      <c r="D73" s="60"/>
      <c r="E73" s="60"/>
      <c r="F73" s="60"/>
      <c r="G73" s="60"/>
    </row>
    <row r="74" spans="1:7" ht="15" customHeight="1" x14ac:dyDescent="0.55000000000000004">
      <c r="A74" s="60" t="s">
        <v>141</v>
      </c>
      <c r="B74" s="94"/>
      <c r="C74" s="60"/>
      <c r="D74" s="60"/>
      <c r="E74" s="60"/>
      <c r="F74" s="60"/>
      <c r="G74" s="60"/>
    </row>
    <row r="75" spans="1:7" ht="15" customHeight="1" x14ac:dyDescent="0.55000000000000004">
      <c r="A75" s="60" t="s">
        <v>142</v>
      </c>
      <c r="B75" s="94"/>
      <c r="C75" s="60"/>
      <c r="D75" s="60"/>
      <c r="E75" s="60"/>
      <c r="F75" s="60"/>
      <c r="G75" s="60"/>
    </row>
    <row r="76" spans="1:7" ht="15" customHeight="1" x14ac:dyDescent="0.55000000000000004">
      <c r="A76" s="60" t="s">
        <v>143</v>
      </c>
      <c r="B76" s="94"/>
      <c r="C76" s="60"/>
      <c r="D76" s="60"/>
      <c r="E76" s="60"/>
      <c r="F76" s="60"/>
      <c r="G76" s="60"/>
    </row>
    <row r="77" spans="1:7" ht="15" customHeight="1" x14ac:dyDescent="0.55000000000000004">
      <c r="A77" s="60"/>
      <c r="B77" s="60" t="s">
        <v>144</v>
      </c>
      <c r="C77" s="60"/>
      <c r="D77" s="60"/>
      <c r="E77" s="60"/>
      <c r="F77" s="60"/>
      <c r="G77" s="60"/>
    </row>
    <row r="78" spans="1:7" ht="15" customHeight="1" x14ac:dyDescent="0.55000000000000004">
      <c r="A78" s="60"/>
      <c r="B78" s="60" t="s">
        <v>145</v>
      </c>
      <c r="C78" s="60"/>
      <c r="D78" s="60"/>
      <c r="E78" s="60"/>
      <c r="F78" s="60"/>
      <c r="G78" s="60"/>
    </row>
    <row r="79" spans="1:7" ht="15" customHeight="1" x14ac:dyDescent="0.55000000000000004">
      <c r="A79" s="60" t="s">
        <v>146</v>
      </c>
      <c r="B79" s="94"/>
      <c r="C79" s="60"/>
      <c r="D79" s="60"/>
      <c r="E79" s="60"/>
      <c r="F79" s="60"/>
      <c r="G79" s="60"/>
    </row>
    <row r="80" spans="1:7" ht="15" customHeight="1" x14ac:dyDescent="0.55000000000000004">
      <c r="A80" s="60" t="s">
        <v>147</v>
      </c>
      <c r="B80" s="94"/>
      <c r="C80" s="60"/>
      <c r="D80" s="60"/>
      <c r="E80" s="60"/>
      <c r="F80" s="60"/>
      <c r="G80" s="60"/>
    </row>
    <row r="81" spans="1:7" ht="15" customHeight="1" x14ac:dyDescent="0.55000000000000004">
      <c r="A81" s="60" t="s">
        <v>148</v>
      </c>
      <c r="B81" s="94"/>
      <c r="C81" s="60"/>
      <c r="D81" s="60"/>
      <c r="E81" s="60"/>
      <c r="F81" s="60"/>
      <c r="G81" s="60"/>
    </row>
    <row r="82" spans="1:7" ht="15" customHeight="1" x14ac:dyDescent="0.55000000000000004">
      <c r="A82" s="60" t="s">
        <v>149</v>
      </c>
      <c r="B82" s="94"/>
      <c r="C82" s="60"/>
      <c r="D82" s="60"/>
      <c r="E82" s="60"/>
      <c r="F82" s="60"/>
      <c r="G82" s="60"/>
    </row>
    <row r="83" spans="1:7" ht="15" customHeight="1" x14ac:dyDescent="0.55000000000000004">
      <c r="A83" s="60" t="s">
        <v>150</v>
      </c>
      <c r="B83" s="94"/>
      <c r="C83" s="60"/>
      <c r="D83" s="60"/>
      <c r="E83" s="60"/>
      <c r="F83" s="60"/>
      <c r="G83" s="60"/>
    </row>
    <row r="84" spans="1:7" ht="15" customHeight="1" x14ac:dyDescent="0.55000000000000004">
      <c r="A84" s="60" t="s">
        <v>151</v>
      </c>
      <c r="B84" s="94"/>
      <c r="C84" s="60"/>
      <c r="D84" s="60"/>
      <c r="E84" s="60"/>
      <c r="F84" s="60"/>
      <c r="G84" s="60"/>
    </row>
    <row r="85" spans="1:7" ht="15" customHeight="1" x14ac:dyDescent="0.55000000000000004">
      <c r="A85" s="60" t="s">
        <v>152</v>
      </c>
      <c r="B85" s="94"/>
      <c r="C85" s="60"/>
      <c r="D85" s="60"/>
      <c r="E85" s="60"/>
      <c r="F85" s="60"/>
      <c r="G85" s="60"/>
    </row>
    <row r="86" spans="1:7" ht="15" customHeight="1" x14ac:dyDescent="0.55000000000000004">
      <c r="A86" s="60" t="s">
        <v>153</v>
      </c>
      <c r="B86" s="94"/>
      <c r="C86" s="60"/>
      <c r="D86" s="60"/>
      <c r="E86" s="60"/>
      <c r="F86" s="60"/>
      <c r="G86" s="60"/>
    </row>
  </sheetData>
  <mergeCells count="134">
    <mergeCell ref="C67:E67"/>
    <mergeCell ref="AG54:AK54"/>
    <mergeCell ref="AL54:AM54"/>
    <mergeCell ref="C63:E63"/>
    <mergeCell ref="C64:E64"/>
    <mergeCell ref="C65:E65"/>
    <mergeCell ref="C66:E66"/>
    <mergeCell ref="C54:D54"/>
    <mergeCell ref="E54:H54"/>
    <mergeCell ref="I54:N54"/>
    <mergeCell ref="O54:T54"/>
    <mergeCell ref="U54:Z54"/>
    <mergeCell ref="AA54:AF5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42:C42"/>
    <mergeCell ref="F42:H42"/>
    <mergeCell ref="I42:K42"/>
    <mergeCell ref="I41:K41"/>
    <mergeCell ref="A39:C39"/>
    <mergeCell ref="F39:H39"/>
    <mergeCell ref="I39:K39"/>
    <mergeCell ref="A40:C40"/>
    <mergeCell ref="F40:H40"/>
    <mergeCell ref="I40:K40"/>
    <mergeCell ref="AM29:AN29"/>
    <mergeCell ref="AM30:AN30"/>
    <mergeCell ref="A31:E31"/>
    <mergeCell ref="AM31:AN32"/>
    <mergeCell ref="A32:E32"/>
    <mergeCell ref="AM23:AN23"/>
    <mergeCell ref="AM24:AN24"/>
    <mergeCell ref="AM25:AN25"/>
    <mergeCell ref="AM26:AN26"/>
    <mergeCell ref="AM27:AN27"/>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7:A10"/>
    <mergeCell ref="C7:C10"/>
    <mergeCell ref="D7:D10"/>
    <mergeCell ref="E7:E10"/>
    <mergeCell ref="F7:AJ7"/>
    <mergeCell ref="F8:L8"/>
    <mergeCell ref="T8:Z8"/>
    <mergeCell ref="AA8:AG8"/>
    <mergeCell ref="AH8:AJ8"/>
    <mergeCell ref="B7:B8"/>
    <mergeCell ref="B9:B10"/>
    <mergeCell ref="AK3:AN3"/>
    <mergeCell ref="AK4:AN4"/>
    <mergeCell ref="AH5:AJ5"/>
    <mergeCell ref="AK7:AK10"/>
    <mergeCell ref="AK1:AN1"/>
    <mergeCell ref="M2:P2"/>
    <mergeCell ref="Q2:R2"/>
    <mergeCell ref="S2:T2"/>
    <mergeCell ref="U2:V2"/>
    <mergeCell ref="AK2:AN2"/>
    <mergeCell ref="AL7:AL10"/>
    <mergeCell ref="AM7:AN10"/>
    <mergeCell ref="M8:S8"/>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s>
  <phoneticPr fontId="3"/>
  <dataValidations count="8">
    <dataValidation type="list" allowBlank="1" showInputMessage="1" sqref="B13: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 allowBlank="1" showInputMessage="1" sqref="B11:B12" xr:uid="{3CC0F405-E586-490C-B0DD-0D3149515D23}"/>
  </dataValidations>
  <printOptions horizontalCentered="1" verticalCentered="1"/>
  <pageMargins left="0.19685039370078741" right="0.19685039370078741" top="0.39370078740157483" bottom="0.19685039370078741" header="0.19685039370078741" footer="0.39370078740157483"/>
  <pageSetup paperSize="9" scale="70" fitToWidth="0" fitToHeight="0" orientation="landscape" r:id="rId1"/>
  <headerFooter alignWithMargins="0">
    <oddHeader>&amp;L&amp;"ＭＳ ゴシック,標準"&amp;10（参考様式）</oddHeader>
  </headerFooter>
  <rowBreaks count="1" manualBreakCount="1">
    <brk id="36"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N73"/>
  <sheetViews>
    <sheetView showGridLines="0" view="pageBreakPreview" zoomScaleNormal="100" zoomScaleSheetLayoutView="100" workbookViewId="0">
      <selection activeCell="U5" sqref="U5"/>
    </sheetView>
  </sheetViews>
  <sheetFormatPr defaultColWidth="8.25" defaultRowHeight="21" customHeight="1" x14ac:dyDescent="0.55000000000000004"/>
  <cols>
    <col min="1" max="1" width="2.58203125" style="59" customWidth="1"/>
    <col min="2" max="2" width="14.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310</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300</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03" t="s">
        <v>311</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03" t="s">
        <v>312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0"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55000000000000004">
      <c r="A36" s="68" t="s">
        <v>188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5" customHeight="1" x14ac:dyDescent="0.55000000000000004">
      <c r="A37" s="62"/>
      <c r="B37" s="67"/>
      <c r="C37" s="327" t="str">
        <f>IF(VLOOKUP($AK$1,選択肢!$A$1:$J$32,C42,FALSE)=0,"-",VLOOKUP($AK$1,選択肢!$A$1:$J$32,C42,FALSE))</f>
        <v>管理者</v>
      </c>
      <c r="D37" s="328"/>
      <c r="E37" s="334" t="str">
        <f>IF(VLOOKUP($AK$1,選択肢!$A$1:$J$32,E42,FALSE)=0,"-",VLOOKUP($AK$1,選択肢!$A$1:$J$32,E42,FALSE))</f>
        <v>児童発達支援管理責任者</v>
      </c>
      <c r="F37" s="334"/>
      <c r="G37" s="334"/>
      <c r="H37" s="334"/>
      <c r="I37" s="327" t="str">
        <f>IF(VLOOKUP($AK$1,選択肢!$A$1:$J$32,I42,FALSE)=0,"-",VLOOKUP($AK$1,選択肢!$A$1:$J$32,I42,FALSE))</f>
        <v>訪問支援員</v>
      </c>
      <c r="J37" s="328"/>
      <c r="K37" s="328"/>
      <c r="L37" s="328"/>
      <c r="M37" s="328"/>
      <c r="N37" s="335"/>
      <c r="O37" s="327" t="str">
        <f>IF(VLOOKUP($AK$1,選択肢!$A$1:$J$32,O42,FALSE)=0,"-",VLOOKUP($AK$1,選択肢!$A$1:$J$32,O42,FALSE))</f>
        <v>-</v>
      </c>
      <c r="P37" s="328"/>
      <c r="Q37" s="328"/>
      <c r="R37" s="328"/>
      <c r="S37" s="328"/>
      <c r="T37" s="335"/>
      <c r="U37" s="327" t="str">
        <f>IF(VLOOKUP($AK$1,選択肢!$A$1:$J$32,U42,FALSE)=0,"-",VLOOKUP($AK$1,選択肢!$A$1:$J$32,U42,FALSE))</f>
        <v>-</v>
      </c>
      <c r="V37" s="328"/>
      <c r="W37" s="328"/>
      <c r="X37" s="328"/>
      <c r="Y37" s="328"/>
      <c r="Z37" s="335"/>
      <c r="AA37" s="327" t="str">
        <f>IF(VLOOKUP($AK$1,選択肢!$A$1:$J$32,AA42,FALSE)=0,"-",VLOOKUP($AK$1,選択肢!$A$1:$J$32,AA42,FALSE))</f>
        <v>-</v>
      </c>
      <c r="AB37" s="328"/>
      <c r="AC37" s="328"/>
      <c r="AD37" s="328"/>
      <c r="AE37" s="328"/>
      <c r="AF37" s="335"/>
      <c r="AG37" s="334" t="str">
        <f>IF(VLOOKUP($AK$1,選択肢!$A$1:$J$32,AG42,FALSE)=0,"-",VLOOKUP($AK$1,選択肢!$A$1:$J$32,AG42,FALSE))</f>
        <v>-</v>
      </c>
      <c r="AH37" s="334"/>
      <c r="AI37" s="334"/>
      <c r="AJ37" s="334"/>
      <c r="AK37" s="334"/>
      <c r="AL37" s="334" t="str">
        <f>IF(VLOOKUP($AK$1,選択肢!$A$1:$J$32,AL42,FALSE)=0,"-",VLOOKUP($AK$1,選択肢!$A$1:$J$32,AL42,FALSE))</f>
        <v>-</v>
      </c>
      <c r="AM37" s="334"/>
      <c r="AN37" s="62"/>
    </row>
    <row r="38" spans="1:40" ht="18" customHeight="1" x14ac:dyDescent="0.55000000000000004">
      <c r="A38" s="62"/>
      <c r="B38" s="67"/>
      <c r="C38" s="102" t="s">
        <v>189</v>
      </c>
      <c r="D38" s="102" t="s">
        <v>190</v>
      </c>
      <c r="E38" s="101" t="s">
        <v>189</v>
      </c>
      <c r="F38" s="333" t="s">
        <v>190</v>
      </c>
      <c r="G38" s="333"/>
      <c r="H38" s="333"/>
      <c r="I38" s="330" t="s">
        <v>189</v>
      </c>
      <c r="J38" s="331"/>
      <c r="K38" s="332"/>
      <c r="L38" s="330" t="s">
        <v>190</v>
      </c>
      <c r="M38" s="331"/>
      <c r="N38" s="332"/>
      <c r="O38" s="330" t="s">
        <v>189</v>
      </c>
      <c r="P38" s="331"/>
      <c r="Q38" s="332"/>
      <c r="R38" s="330" t="s">
        <v>190</v>
      </c>
      <c r="S38" s="331"/>
      <c r="T38" s="332"/>
      <c r="U38" s="330" t="s">
        <v>189</v>
      </c>
      <c r="V38" s="331"/>
      <c r="W38" s="332"/>
      <c r="X38" s="330" t="s">
        <v>190</v>
      </c>
      <c r="Y38" s="331"/>
      <c r="Z38" s="332"/>
      <c r="AA38" s="330" t="s">
        <v>189</v>
      </c>
      <c r="AB38" s="331"/>
      <c r="AC38" s="332"/>
      <c r="AD38" s="330" t="s">
        <v>190</v>
      </c>
      <c r="AE38" s="331"/>
      <c r="AF38" s="332"/>
      <c r="AG38" s="330" t="s">
        <v>189</v>
      </c>
      <c r="AH38" s="331"/>
      <c r="AI38" s="332"/>
      <c r="AJ38" s="330" t="s">
        <v>190</v>
      </c>
      <c r="AK38" s="332"/>
      <c r="AL38" s="101" t="s">
        <v>27</v>
      </c>
      <c r="AM38" s="101" t="s">
        <v>215</v>
      </c>
      <c r="AN38" s="62"/>
    </row>
    <row r="39" spans="1:40" ht="18" customHeight="1" x14ac:dyDescent="0.55000000000000004">
      <c r="A39" s="62"/>
      <c r="B39" s="75" t="s">
        <v>191</v>
      </c>
      <c r="C39" s="101">
        <f>COUNTIFS($B$11:$B$30,C$37,$C$11:$C$30,"A",$E$11:$E$30,"*")</f>
        <v>1</v>
      </c>
      <c r="D39" s="101">
        <f>COUNTIFS($B$11:$B$30,C$37,$C$11:$C$30,"B",$E$11:$E$30,"*")</f>
        <v>0</v>
      </c>
      <c r="E39" s="101">
        <f>COUNTIFS($B$11:$B$30,E$37,$C$11:$C$30,"A",$E$11:$E$30,"*")</f>
        <v>0</v>
      </c>
      <c r="F39" s="330">
        <f>COUNTIFS($B$11:$B$30,E$37,$C$11:$C$30,"B",$E$11:$E$30,"*")</f>
        <v>1</v>
      </c>
      <c r="G39" s="331"/>
      <c r="H39" s="332"/>
      <c r="I39" s="330">
        <f>COUNTIFS($B$11:$B$30,I$37,$C$11:$C$30,"A",$E$11:$E$30,"*")</f>
        <v>0</v>
      </c>
      <c r="J39" s="331"/>
      <c r="K39" s="332"/>
      <c r="L39" s="330">
        <f>COUNTIFS($B$11:$B$30,I$37,$C$11:$C$30,"B",$E$11:$E$30,"*")</f>
        <v>0</v>
      </c>
      <c r="M39" s="331"/>
      <c r="N39" s="332"/>
      <c r="O39" s="330">
        <f>COUNTIFS($B$11:$B$30,O$37,$C$11:$C$30,"A",$E$11:$E$30,"*")</f>
        <v>0</v>
      </c>
      <c r="P39" s="331"/>
      <c r="Q39" s="332"/>
      <c r="R39" s="330">
        <f>COUNTIFS($B$11:$B$30,O$37,$C$11:$C$30,"B",$E$11:$E$30,"*")</f>
        <v>0</v>
      </c>
      <c r="S39" s="331"/>
      <c r="T39" s="332"/>
      <c r="U39" s="330">
        <f>COUNTIFS($B$11:$B$30,U$37,$C$11:$C$30,"A",$E$11:$E$30,"*")</f>
        <v>0</v>
      </c>
      <c r="V39" s="331"/>
      <c r="W39" s="332"/>
      <c r="X39" s="330">
        <f>COUNTIFS($B$11:$B$30,U$37,$C$11:$C$30,"B",$E$11:$E$30,"*")</f>
        <v>0</v>
      </c>
      <c r="Y39" s="331"/>
      <c r="Z39" s="332"/>
      <c r="AA39" s="330">
        <f>COUNTIFS($B$11:$B$30,AA$37,$C$11:$C$30,"A",$E$11:$E$30,"*")</f>
        <v>0</v>
      </c>
      <c r="AB39" s="331"/>
      <c r="AC39" s="332"/>
      <c r="AD39" s="330">
        <f>COUNTIFS($B$11:$B$30,AA$37,$C$11:$C$30,"B",$E$11:$E$30,"*")</f>
        <v>0</v>
      </c>
      <c r="AE39" s="331"/>
      <c r="AF39" s="332"/>
      <c r="AG39" s="330">
        <f>COUNTIFS($B$11:$B$30,AG$37,$C$11:$C$30,"A",$E$11:$E$30,"*")</f>
        <v>0</v>
      </c>
      <c r="AH39" s="331"/>
      <c r="AI39" s="332"/>
      <c r="AJ39" s="330">
        <f>COUNTIFS($B$11:$B$30,AG$37,$C$11:$C$30,"B",$E$11:$E$30,"*")</f>
        <v>0</v>
      </c>
      <c r="AK39" s="332"/>
      <c r="AL39" s="101">
        <f>COUNTIFS($B$11:$B$30,AL$37,$C$11:$C$30,"A",$E$11:$E$30,"*")</f>
        <v>0</v>
      </c>
      <c r="AM39" s="101">
        <f>COUNTIFS($B$11:$B$30,AL$37,$C$11:$C$30,"B",$E$11:$E$30,"*")</f>
        <v>0</v>
      </c>
      <c r="AN39" s="62"/>
    </row>
    <row r="40" spans="1:40" ht="18" customHeight="1" x14ac:dyDescent="0.55000000000000004">
      <c r="A40" s="62"/>
      <c r="B40" s="82" t="s">
        <v>192</v>
      </c>
      <c r="C40" s="101">
        <f>COUNTIFS($B$11:$B$30,C$37,$C$11:$C$30,"C",$E$11:$E$30,"*")</f>
        <v>0</v>
      </c>
      <c r="D40" s="101">
        <f>COUNTIFS($B$11:$B$30,C$37,$C$11:$C$30,"D",$E$11:$E$30,"*")</f>
        <v>0</v>
      </c>
      <c r="E40" s="101">
        <f>COUNTIFS($B$11:$B$30,E$37,$C$11:$C$30,"C",$E$11:$E$30,"*")</f>
        <v>1</v>
      </c>
      <c r="F40" s="330">
        <f>COUNTIFS($B$11:$B$30,E$37,$C$11:$C$30,"D",$E$11:$E$30,"*")</f>
        <v>0</v>
      </c>
      <c r="G40" s="331"/>
      <c r="H40" s="332"/>
      <c r="I40" s="330">
        <f>COUNTIFS($B$11:$B$30,I$37,$C$11:$C$30,"C",$E$11:$E$30,"*")</f>
        <v>0</v>
      </c>
      <c r="J40" s="331"/>
      <c r="K40" s="332"/>
      <c r="L40" s="330">
        <f>COUNTIFS($B$11:$B$30,I$37,$C$11:$C$30,"D",$E$11:$E$30,"*")</f>
        <v>1</v>
      </c>
      <c r="M40" s="331"/>
      <c r="N40" s="332"/>
      <c r="O40" s="330">
        <f>COUNTIFS($B$11:$B$30,O$37,$C$11:$C$30,"C",$E$11:$E$30,"*")</f>
        <v>0</v>
      </c>
      <c r="P40" s="331"/>
      <c r="Q40" s="332"/>
      <c r="R40" s="330">
        <f>COUNTIFS($B$11:$B$30,O$37,$C$11:$C$30,"D",$E$11:$E$30,"*")</f>
        <v>0</v>
      </c>
      <c r="S40" s="331"/>
      <c r="T40" s="332"/>
      <c r="U40" s="330">
        <f>COUNTIFS($B$11:$B$30,U$37,$C$11:$C$30,"C",$E$11:$E$30,"*")</f>
        <v>0</v>
      </c>
      <c r="V40" s="331"/>
      <c r="W40" s="332"/>
      <c r="X40" s="330">
        <f>COUNTIFS($B$11:$B$30,U$37,$C$11:$C$30,"D",$E$11:$E$30,"*")</f>
        <v>0</v>
      </c>
      <c r="Y40" s="331"/>
      <c r="Z40" s="332"/>
      <c r="AA40" s="330">
        <f>COUNTIFS($B$11:$B$30,AA$37,$C$11:$C$30,"C",$E$11:$E$30,"*")</f>
        <v>0</v>
      </c>
      <c r="AB40" s="331"/>
      <c r="AC40" s="332"/>
      <c r="AD40" s="330">
        <f>COUNTIFS($B$11:$B$30,AA$37,$C$11:$C$30,"D",$E$11:$E$30,"*")</f>
        <v>0</v>
      </c>
      <c r="AE40" s="331"/>
      <c r="AF40" s="332"/>
      <c r="AG40" s="330">
        <f>COUNTIFS($B$11:$B$30,AG$37,$C$11:$C$30,"C",$E$11:$E$30,"*")</f>
        <v>0</v>
      </c>
      <c r="AH40" s="331"/>
      <c r="AI40" s="332"/>
      <c r="AJ40" s="330">
        <f>COUNTIFS($B$11:$B$30,AG$37,$C$11:$C$30,"D",$E$11:$E$30,"*")</f>
        <v>0</v>
      </c>
      <c r="AK40" s="332"/>
      <c r="AL40" s="101">
        <f>COUNTIFS($B$11:$B$30,AL$37,$C$11:$C$30,"C",$E$11:$E$30,"*")</f>
        <v>0</v>
      </c>
      <c r="AM40" s="101">
        <f>COUNTIFS($B$11:$B$30,AL$37,$C$11:$C$30,"D",$E$11:$E$30,"*")</f>
        <v>0</v>
      </c>
      <c r="AN40" s="62"/>
    </row>
    <row r="41" spans="1:40" ht="25" customHeight="1" x14ac:dyDescent="0.55000000000000004">
      <c r="A41" s="62"/>
      <c r="B41" s="82" t="s">
        <v>193</v>
      </c>
      <c r="C41" s="327" t="e">
        <f>IF($AK$3="４週",SUMIFS($AK$11:$AK$30,$B$11:$B$30,C37)/4/$AH$5,IF($AK$3="歴月",SUMIFS($AK$11:$AK$30,$B$11:$B$30,C37)/$AL$5,"記載する期間を選択してください"))</f>
        <v>#DIV/0!</v>
      </c>
      <c r="D41" s="335"/>
      <c r="E41" s="327" t="e">
        <f>IF($AK$3="４週",SUMIFS($AK$11:$AK$30,$B$11:$B$30,E37)/4/$AH$5,IF($AK$3="歴月",SUMIFS($AK$11:$AK$30,$B$11:$B$30,E37)/$AL$5,"記載する期間を選択してください"))</f>
        <v>#DIV/0!</v>
      </c>
      <c r="F41" s="328"/>
      <c r="G41" s="328"/>
      <c r="H41" s="335"/>
      <c r="I41" s="327" t="e">
        <f>IF($AK$3="４週",SUMIFS($AK$11:$AK$30,$B$11:$B$30,I37)/4/$AH$5,IF($AK$3="歴月",SUMIFS($AK$11:$AK$30,$B$11:$B$30,I37)/$AL$5,"記載する期間を選択してください"))</f>
        <v>#DIV/0!</v>
      </c>
      <c r="J41" s="328"/>
      <c r="K41" s="328"/>
      <c r="L41" s="328"/>
      <c r="M41" s="328"/>
      <c r="N41" s="335"/>
      <c r="O41" s="327" t="e">
        <f>IF($AK$3="４週",SUMIFS($AK$11:$AK$30,$B$11:$B$30,O37)/4/$AH$5,IF($AK$3="歴月",SUMIFS($AK$11:$AK$30,$B$11:$B$30,O37)/$AL$5,"記載する期間を選択してください"))</f>
        <v>#DIV/0!</v>
      </c>
      <c r="P41" s="328"/>
      <c r="Q41" s="328"/>
      <c r="R41" s="328"/>
      <c r="S41" s="328"/>
      <c r="T41" s="335"/>
      <c r="U41" s="327" t="e">
        <f>IF($AK$3="４週",SUMIFS($AK$11:$AK$30,$B$11:$B$30,U37)/4/$AH$5,IF($AK$3="歴月",SUMIFS($AK$11:$AK$30,$B$11:$B$30,U37)/$AL$5,"記載する期間を選択してください"))</f>
        <v>#DIV/0!</v>
      </c>
      <c r="V41" s="328"/>
      <c r="W41" s="328"/>
      <c r="X41" s="328"/>
      <c r="Y41" s="328"/>
      <c r="Z41" s="335"/>
      <c r="AA41" s="327" t="e">
        <f>IF($AK$3="４週",SUMIFS($AK$11:$AK$30,$B$11:$B$30,AA37)/4/$AH$5,IF($AK$3="歴月",SUMIFS($AK$11:$AK$30,$B$11:$B$30,AA37)/$AL$5,"記載する期間を選択してください"))</f>
        <v>#DIV/0!</v>
      </c>
      <c r="AB41" s="328"/>
      <c r="AC41" s="328"/>
      <c r="AD41" s="328"/>
      <c r="AE41" s="328"/>
      <c r="AF41" s="335"/>
      <c r="AG41" s="327" t="e">
        <f>IF($AK$3="４週",SUMIFS($AK$11:$AK$30,$B$11:$B$30,AG37)/4/$AH$5,IF($AK$3="歴月",SUMIFS($AK$11:$AK$30,$B$11:$B$30,AG37)/$AL$5,"記載する期間を選択してください"))</f>
        <v>#DIV/0!</v>
      </c>
      <c r="AH41" s="328"/>
      <c r="AI41" s="328"/>
      <c r="AJ41" s="328"/>
      <c r="AK41" s="335"/>
      <c r="AL41" s="327" t="e">
        <f>IF($AK$3="４週",SUMIFS($AK$11:$AK$30,$B$11:$B$30,AL37)/4/$AH$5,IF($AK$3="歴月",SUMIFS($AK$11:$AK$30,$B$11:$B$30,AL37)/$AL$5,"記載する期間を選択してください"))</f>
        <v>#DIV/0!</v>
      </c>
      <c r="AM41" s="335"/>
      <c r="AN41" s="62"/>
    </row>
    <row r="42" spans="1:40" ht="5.15" customHeight="1" x14ac:dyDescent="0.550000000000000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550000000000000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550000000000000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550000000000000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550000000000000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550000000000000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55000000000000004">
      <c r="A48" s="60" t="s">
        <v>123</v>
      </c>
      <c r="B48" s="94"/>
      <c r="C48" s="60"/>
      <c r="D48" s="60"/>
      <c r="E48" s="60"/>
      <c r="F48" s="60"/>
      <c r="G48" s="60"/>
    </row>
    <row r="49" spans="1:7" ht="15" customHeight="1" x14ac:dyDescent="0.55000000000000004">
      <c r="A49" s="60" t="s">
        <v>124</v>
      </c>
      <c r="B49" s="94"/>
      <c r="C49" s="60"/>
      <c r="D49" s="60"/>
      <c r="E49" s="60"/>
      <c r="F49" s="60"/>
      <c r="G49" s="60"/>
    </row>
    <row r="50" spans="1:7" ht="15" customHeight="1" x14ac:dyDescent="0.55000000000000004">
      <c r="A50" s="60"/>
      <c r="B50" s="75" t="s">
        <v>125</v>
      </c>
      <c r="C50" s="281" t="s">
        <v>126</v>
      </c>
      <c r="D50" s="281"/>
      <c r="E50" s="281"/>
      <c r="F50" s="60"/>
      <c r="G50" s="60"/>
    </row>
    <row r="51" spans="1:7" ht="15" customHeight="1" x14ac:dyDescent="0.55000000000000004">
      <c r="A51" s="60"/>
      <c r="B51" s="97" t="s">
        <v>127</v>
      </c>
      <c r="C51" s="294" t="s">
        <v>128</v>
      </c>
      <c r="D51" s="294"/>
      <c r="E51" s="294"/>
      <c r="F51" s="60"/>
      <c r="G51" s="60"/>
    </row>
    <row r="52" spans="1:7" ht="15" customHeight="1" x14ac:dyDescent="0.55000000000000004">
      <c r="A52" s="60"/>
      <c r="B52" s="97" t="s">
        <v>129</v>
      </c>
      <c r="C52" s="294" t="s">
        <v>130</v>
      </c>
      <c r="D52" s="294"/>
      <c r="E52" s="294"/>
      <c r="F52" s="60"/>
      <c r="G52" s="60"/>
    </row>
    <row r="53" spans="1:7" ht="15" customHeight="1" x14ac:dyDescent="0.55000000000000004">
      <c r="A53" s="60"/>
      <c r="B53" s="97" t="s">
        <v>131</v>
      </c>
      <c r="C53" s="294" t="s">
        <v>132</v>
      </c>
      <c r="D53" s="294"/>
      <c r="E53" s="294"/>
      <c r="F53" s="60"/>
      <c r="G53" s="60"/>
    </row>
    <row r="54" spans="1:7" ht="15" customHeight="1" x14ac:dyDescent="0.55000000000000004">
      <c r="A54" s="60"/>
      <c r="B54" s="97" t="s">
        <v>133</v>
      </c>
      <c r="C54" s="294" t="s">
        <v>134</v>
      </c>
      <c r="D54" s="294"/>
      <c r="E54" s="294"/>
      <c r="F54" s="60"/>
      <c r="G54" s="60"/>
    </row>
    <row r="55" spans="1:7" ht="15" customHeight="1" x14ac:dyDescent="0.55000000000000004">
      <c r="A55" s="60"/>
      <c r="B55" s="60" t="s">
        <v>135</v>
      </c>
      <c r="C55" s="60"/>
      <c r="D55" s="60"/>
      <c r="E55" s="60"/>
      <c r="F55" s="60"/>
      <c r="G55" s="60"/>
    </row>
    <row r="56" spans="1:7" ht="15" customHeight="1" x14ac:dyDescent="0.55000000000000004">
      <c r="A56" s="60"/>
      <c r="B56" s="60" t="s">
        <v>136</v>
      </c>
      <c r="C56" s="60"/>
      <c r="D56" s="60"/>
      <c r="E56" s="60"/>
      <c r="F56" s="60"/>
      <c r="G56" s="60"/>
    </row>
    <row r="57" spans="1:7" ht="15" customHeight="1" x14ac:dyDescent="0.55000000000000004">
      <c r="A57" s="60"/>
      <c r="B57" s="60" t="s">
        <v>137</v>
      </c>
      <c r="C57" s="60"/>
      <c r="D57" s="60"/>
      <c r="E57" s="60"/>
      <c r="F57" s="60"/>
      <c r="G57" s="60"/>
    </row>
    <row r="58" spans="1:7" ht="15" customHeight="1" x14ac:dyDescent="0.55000000000000004">
      <c r="A58" s="60" t="s">
        <v>138</v>
      </c>
      <c r="B58" s="94"/>
      <c r="C58" s="60"/>
      <c r="D58" s="60"/>
      <c r="E58" s="60"/>
      <c r="F58" s="60"/>
      <c r="G58" s="60"/>
    </row>
    <row r="59" spans="1:7" ht="15" customHeight="1" x14ac:dyDescent="0.55000000000000004">
      <c r="A59" s="60" t="s">
        <v>139</v>
      </c>
      <c r="B59" s="94"/>
      <c r="C59" s="60"/>
      <c r="D59" s="60"/>
      <c r="E59" s="60"/>
      <c r="F59" s="60"/>
      <c r="G59" s="60"/>
    </row>
    <row r="60" spans="1:7" ht="15" customHeight="1" x14ac:dyDescent="0.55000000000000004">
      <c r="A60" s="60" t="s">
        <v>140</v>
      </c>
      <c r="B60" s="94"/>
      <c r="C60" s="60"/>
      <c r="D60" s="60"/>
      <c r="E60" s="60"/>
      <c r="F60" s="60"/>
      <c r="G60" s="60"/>
    </row>
    <row r="61" spans="1:7" ht="15" customHeight="1" x14ac:dyDescent="0.55000000000000004">
      <c r="A61" s="60" t="s">
        <v>141</v>
      </c>
      <c r="B61" s="94"/>
      <c r="C61" s="60"/>
      <c r="D61" s="60"/>
      <c r="E61" s="60"/>
      <c r="F61" s="60"/>
      <c r="G61" s="60"/>
    </row>
    <row r="62" spans="1:7" ht="15" customHeight="1" x14ac:dyDescent="0.55000000000000004">
      <c r="A62" s="60" t="s">
        <v>142</v>
      </c>
      <c r="B62" s="94"/>
      <c r="C62" s="60"/>
      <c r="D62" s="60"/>
      <c r="E62" s="60"/>
      <c r="F62" s="60"/>
      <c r="G62" s="60"/>
    </row>
    <row r="63" spans="1:7" ht="15" customHeight="1" x14ac:dyDescent="0.55000000000000004">
      <c r="A63" s="60" t="s">
        <v>143</v>
      </c>
      <c r="B63" s="94"/>
      <c r="C63" s="60"/>
      <c r="D63" s="60"/>
      <c r="E63" s="60"/>
      <c r="F63" s="60"/>
      <c r="G63" s="60"/>
    </row>
    <row r="64" spans="1:7" ht="15" customHeight="1" x14ac:dyDescent="0.55000000000000004">
      <c r="A64" s="60"/>
      <c r="B64" s="60" t="s">
        <v>144</v>
      </c>
      <c r="C64" s="60"/>
      <c r="D64" s="60"/>
      <c r="E64" s="60"/>
      <c r="F64" s="60"/>
      <c r="G64" s="60"/>
    </row>
    <row r="65" spans="1:7" ht="15" customHeight="1" x14ac:dyDescent="0.55000000000000004">
      <c r="A65" s="60"/>
      <c r="B65" s="60" t="s">
        <v>145</v>
      </c>
      <c r="C65" s="60"/>
      <c r="D65" s="60"/>
      <c r="E65" s="60"/>
      <c r="F65" s="60"/>
      <c r="G65" s="60"/>
    </row>
    <row r="66" spans="1:7" ht="15" customHeight="1" x14ac:dyDescent="0.55000000000000004">
      <c r="A66" s="60" t="s">
        <v>146</v>
      </c>
      <c r="B66" s="94"/>
      <c r="C66" s="60"/>
      <c r="D66" s="60"/>
      <c r="E66" s="60"/>
      <c r="F66" s="60"/>
      <c r="G66" s="60"/>
    </row>
    <row r="67" spans="1:7" ht="15" customHeight="1" x14ac:dyDescent="0.55000000000000004">
      <c r="A67" s="60" t="s">
        <v>147</v>
      </c>
      <c r="B67" s="94"/>
      <c r="C67" s="60"/>
      <c r="D67" s="60"/>
      <c r="E67" s="60"/>
      <c r="F67" s="60"/>
      <c r="G67" s="60"/>
    </row>
    <row r="68" spans="1:7" ht="15" customHeight="1" x14ac:dyDescent="0.55000000000000004">
      <c r="A68" s="60" t="s">
        <v>148</v>
      </c>
      <c r="B68" s="94"/>
      <c r="C68" s="60"/>
      <c r="D68" s="60"/>
      <c r="E68" s="60"/>
      <c r="F68" s="60"/>
      <c r="G68" s="60"/>
    </row>
    <row r="69" spans="1:7" ht="15" customHeight="1" x14ac:dyDescent="0.55000000000000004">
      <c r="A69" s="60" t="s">
        <v>149</v>
      </c>
      <c r="B69" s="94"/>
      <c r="C69" s="60"/>
      <c r="D69" s="60"/>
      <c r="E69" s="60"/>
      <c r="F69" s="60"/>
      <c r="G69" s="60"/>
    </row>
    <row r="70" spans="1:7" ht="15" customHeight="1" x14ac:dyDescent="0.55000000000000004">
      <c r="A70" s="60" t="s">
        <v>150</v>
      </c>
      <c r="B70" s="94"/>
      <c r="C70" s="60"/>
      <c r="D70" s="60"/>
      <c r="E70" s="60"/>
      <c r="F70" s="60"/>
      <c r="G70" s="60"/>
    </row>
    <row r="71" spans="1:7" ht="15" customHeight="1" x14ac:dyDescent="0.55000000000000004">
      <c r="A71" s="60" t="s">
        <v>151</v>
      </c>
      <c r="B71" s="94"/>
      <c r="C71" s="60"/>
      <c r="D71" s="60"/>
      <c r="E71" s="60"/>
      <c r="F71" s="60"/>
      <c r="G71" s="60"/>
    </row>
    <row r="72" spans="1:7" ht="15" customHeight="1" x14ac:dyDescent="0.55000000000000004">
      <c r="A72" s="60" t="s">
        <v>152</v>
      </c>
      <c r="B72" s="94"/>
      <c r="C72" s="60"/>
      <c r="D72" s="60"/>
      <c r="E72" s="60"/>
      <c r="F72" s="60"/>
      <c r="G72" s="60"/>
    </row>
    <row r="73" spans="1:7" ht="15" customHeight="1" x14ac:dyDescent="0.55000000000000004">
      <c r="A73" s="60" t="s">
        <v>153</v>
      </c>
      <c r="B73" s="94"/>
      <c r="C73" s="60"/>
      <c r="D73" s="60"/>
      <c r="E73" s="60"/>
      <c r="F73" s="60"/>
      <c r="G73" s="60"/>
    </row>
  </sheetData>
  <mergeCells count="101">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AM11:AN11"/>
    <mergeCell ref="AM12:AN12"/>
    <mergeCell ref="AM13:AN13"/>
    <mergeCell ref="AM14:AN14"/>
    <mergeCell ref="AM15:AN15"/>
    <mergeCell ref="AK1:AN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AN73"/>
  <sheetViews>
    <sheetView showGridLines="0" view="pageBreakPreview" zoomScaleNormal="100" zoomScaleSheetLayoutView="100" workbookViewId="0">
      <selection activeCell="AK3" sqref="AK3:AN3"/>
    </sheetView>
  </sheetViews>
  <sheetFormatPr defaultColWidth="8.25" defaultRowHeight="21" customHeight="1" x14ac:dyDescent="0.55000000000000004"/>
  <cols>
    <col min="1" max="1" width="2.58203125" style="59" customWidth="1"/>
    <col min="2" max="2" width="1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313</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300</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3"/>
      <c r="AN12" s="293"/>
    </row>
    <row r="13" spans="1:40" ht="18" customHeight="1" x14ac:dyDescent="0.55000000000000004">
      <c r="A13" s="74">
        <v>3</v>
      </c>
      <c r="B13" s="103" t="s">
        <v>311</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3"/>
      <c r="AN13" s="293"/>
    </row>
    <row r="14" spans="1:40" ht="18" customHeight="1" x14ac:dyDescent="0.55000000000000004">
      <c r="A14" s="74">
        <v>4</v>
      </c>
      <c r="B14" s="103" t="s">
        <v>312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0"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55000000000000004">
      <c r="A36" s="68" t="s">
        <v>188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5" customHeight="1" x14ac:dyDescent="0.55000000000000004">
      <c r="A37" s="62"/>
      <c r="B37" s="67"/>
      <c r="C37" s="327" t="str">
        <f>IF(VLOOKUP($AK$1,選択肢!$A$1:$J$32,C42,FALSE)=0,"-",VLOOKUP($AK$1,選択肢!$A$1:$J$32,C42,FALSE))</f>
        <v>管理者</v>
      </c>
      <c r="D37" s="328"/>
      <c r="E37" s="334" t="str">
        <f>IF(VLOOKUP($AK$1,選択肢!$A$1:$J$32,E42,FALSE)=0,"-",VLOOKUP($AK$1,選択肢!$A$1:$J$32,E42,FALSE))</f>
        <v>児童発達支援管理責任者</v>
      </c>
      <c r="F37" s="334"/>
      <c r="G37" s="334"/>
      <c r="H37" s="334"/>
      <c r="I37" s="327" t="str">
        <f>IF(VLOOKUP($AK$1,選択肢!$A$1:$J$32,I42,FALSE)=0,"-",VLOOKUP($AK$1,選択肢!$A$1:$J$32,I42,FALSE))</f>
        <v>訪問支援員</v>
      </c>
      <c r="J37" s="328"/>
      <c r="K37" s="328"/>
      <c r="L37" s="328"/>
      <c r="M37" s="328"/>
      <c r="N37" s="335"/>
      <c r="O37" s="327" t="str">
        <f>IF(VLOOKUP($AK$1,選択肢!$A$1:$J$32,O42,FALSE)=0,"-",VLOOKUP($AK$1,選択肢!$A$1:$J$32,O42,FALSE))</f>
        <v>-</v>
      </c>
      <c r="P37" s="328"/>
      <c r="Q37" s="328"/>
      <c r="R37" s="328"/>
      <c r="S37" s="328"/>
      <c r="T37" s="335"/>
      <c r="U37" s="327" t="str">
        <f>IF(VLOOKUP($AK$1,選択肢!$A$1:$J$32,U42,FALSE)=0,"-",VLOOKUP($AK$1,選択肢!$A$1:$J$32,U42,FALSE))</f>
        <v>-</v>
      </c>
      <c r="V37" s="328"/>
      <c r="W37" s="328"/>
      <c r="X37" s="328"/>
      <c r="Y37" s="328"/>
      <c r="Z37" s="335"/>
      <c r="AA37" s="327" t="str">
        <f>IF(VLOOKUP($AK$1,選択肢!$A$1:$J$32,AA42,FALSE)=0,"-",VLOOKUP($AK$1,選択肢!$A$1:$J$32,AA42,FALSE))</f>
        <v>-</v>
      </c>
      <c r="AB37" s="328"/>
      <c r="AC37" s="328"/>
      <c r="AD37" s="328"/>
      <c r="AE37" s="328"/>
      <c r="AF37" s="335"/>
      <c r="AG37" s="334" t="str">
        <f>IF(VLOOKUP($AK$1,選択肢!$A$1:$J$32,AG42,FALSE)=0,"-",VLOOKUP($AK$1,選択肢!$A$1:$J$32,AG42,FALSE))</f>
        <v>-</v>
      </c>
      <c r="AH37" s="334"/>
      <c r="AI37" s="334"/>
      <c r="AJ37" s="334"/>
      <c r="AK37" s="334"/>
      <c r="AL37" s="334" t="str">
        <f>IF(VLOOKUP($AK$1,選択肢!$A$1:$J$32,AL42,FALSE)=0,"-",VLOOKUP($AK$1,選択肢!$A$1:$J$32,AL42,FALSE))</f>
        <v>-</v>
      </c>
      <c r="AM37" s="334"/>
      <c r="AN37" s="62"/>
    </row>
    <row r="38" spans="1:40" ht="18" customHeight="1" x14ac:dyDescent="0.55000000000000004">
      <c r="A38" s="62"/>
      <c r="B38" s="67"/>
      <c r="C38" s="102" t="s">
        <v>189</v>
      </c>
      <c r="D38" s="102" t="s">
        <v>190</v>
      </c>
      <c r="E38" s="101" t="s">
        <v>189</v>
      </c>
      <c r="F38" s="333" t="s">
        <v>190</v>
      </c>
      <c r="G38" s="333"/>
      <c r="H38" s="333"/>
      <c r="I38" s="330" t="s">
        <v>189</v>
      </c>
      <c r="J38" s="331"/>
      <c r="K38" s="332"/>
      <c r="L38" s="330" t="s">
        <v>190</v>
      </c>
      <c r="M38" s="331"/>
      <c r="N38" s="332"/>
      <c r="O38" s="330" t="s">
        <v>189</v>
      </c>
      <c r="P38" s="331"/>
      <c r="Q38" s="332"/>
      <c r="R38" s="330" t="s">
        <v>190</v>
      </c>
      <c r="S38" s="331"/>
      <c r="T38" s="332"/>
      <c r="U38" s="330" t="s">
        <v>189</v>
      </c>
      <c r="V38" s="331"/>
      <c r="W38" s="332"/>
      <c r="X38" s="330" t="s">
        <v>190</v>
      </c>
      <c r="Y38" s="331"/>
      <c r="Z38" s="332"/>
      <c r="AA38" s="330" t="s">
        <v>189</v>
      </c>
      <c r="AB38" s="331"/>
      <c r="AC38" s="332"/>
      <c r="AD38" s="330" t="s">
        <v>190</v>
      </c>
      <c r="AE38" s="331"/>
      <c r="AF38" s="332"/>
      <c r="AG38" s="330" t="s">
        <v>189</v>
      </c>
      <c r="AH38" s="331"/>
      <c r="AI38" s="332"/>
      <c r="AJ38" s="330" t="s">
        <v>190</v>
      </c>
      <c r="AK38" s="332"/>
      <c r="AL38" s="101" t="s">
        <v>27</v>
      </c>
      <c r="AM38" s="101" t="s">
        <v>215</v>
      </c>
      <c r="AN38" s="62"/>
    </row>
    <row r="39" spans="1:40" ht="18" customHeight="1" x14ac:dyDescent="0.55000000000000004">
      <c r="A39" s="62"/>
      <c r="B39" s="75" t="s">
        <v>191</v>
      </c>
      <c r="C39" s="101">
        <f>COUNTIFS($B$11:$B$30,C$37,$C$11:$C$30,"A",$E$11:$E$30,"*")</f>
        <v>1</v>
      </c>
      <c r="D39" s="101">
        <f>COUNTIFS($B$11:$B$30,C$37,$C$11:$C$30,"B",$E$11:$E$30,"*")</f>
        <v>0</v>
      </c>
      <c r="E39" s="101">
        <f>COUNTIFS($B$11:$B$30,E$37,$C$11:$C$30,"A",$E$11:$E$30,"*")</f>
        <v>0</v>
      </c>
      <c r="F39" s="330">
        <f>COUNTIFS($B$11:$B$30,E$37,$C$11:$C$30,"B",$E$11:$E$30,"*")</f>
        <v>1</v>
      </c>
      <c r="G39" s="331"/>
      <c r="H39" s="332"/>
      <c r="I39" s="330">
        <f>COUNTIFS($B$11:$B$30,I$37,$C$11:$C$30,"A",$E$11:$E$30,"*")</f>
        <v>0</v>
      </c>
      <c r="J39" s="331"/>
      <c r="K39" s="332"/>
      <c r="L39" s="330">
        <f>COUNTIFS($B$11:$B$30,I$37,$C$11:$C$30,"B",$E$11:$E$30,"*")</f>
        <v>0</v>
      </c>
      <c r="M39" s="331"/>
      <c r="N39" s="332"/>
      <c r="O39" s="330">
        <f>COUNTIFS($B$11:$B$30,O$37,$C$11:$C$30,"A",$E$11:$E$30,"*")</f>
        <v>0</v>
      </c>
      <c r="P39" s="331"/>
      <c r="Q39" s="332"/>
      <c r="R39" s="330">
        <f>COUNTIFS($B$11:$B$30,O$37,$C$11:$C$30,"B",$E$11:$E$30,"*")</f>
        <v>0</v>
      </c>
      <c r="S39" s="331"/>
      <c r="T39" s="332"/>
      <c r="U39" s="330">
        <f>COUNTIFS($B$11:$B$30,U$37,$C$11:$C$30,"A",$E$11:$E$30,"*")</f>
        <v>0</v>
      </c>
      <c r="V39" s="331"/>
      <c r="W39" s="332"/>
      <c r="X39" s="330">
        <f>COUNTIFS($B$11:$B$30,U$37,$C$11:$C$30,"B",$E$11:$E$30,"*")</f>
        <v>0</v>
      </c>
      <c r="Y39" s="331"/>
      <c r="Z39" s="332"/>
      <c r="AA39" s="330">
        <f>COUNTIFS($B$11:$B$30,AA$37,$C$11:$C$30,"A",$E$11:$E$30,"*")</f>
        <v>0</v>
      </c>
      <c r="AB39" s="331"/>
      <c r="AC39" s="332"/>
      <c r="AD39" s="330">
        <f>COUNTIFS($B$11:$B$30,AA$37,$C$11:$C$30,"B",$E$11:$E$30,"*")</f>
        <v>0</v>
      </c>
      <c r="AE39" s="331"/>
      <c r="AF39" s="332"/>
      <c r="AG39" s="330">
        <f>COUNTIFS($B$11:$B$30,AG$37,$C$11:$C$30,"A",$E$11:$E$30,"*")</f>
        <v>0</v>
      </c>
      <c r="AH39" s="331"/>
      <c r="AI39" s="332"/>
      <c r="AJ39" s="330">
        <f>COUNTIFS($B$11:$B$30,AG$37,$C$11:$C$30,"B",$E$11:$E$30,"*")</f>
        <v>0</v>
      </c>
      <c r="AK39" s="332"/>
      <c r="AL39" s="101">
        <f>COUNTIFS($B$11:$B$30,AL$37,$C$11:$C$30,"A",$E$11:$E$30,"*")</f>
        <v>0</v>
      </c>
      <c r="AM39" s="101">
        <f>COUNTIFS($B$11:$B$30,AL$37,$C$11:$C$30,"B",$E$11:$E$30,"*")</f>
        <v>0</v>
      </c>
      <c r="AN39" s="62"/>
    </row>
    <row r="40" spans="1:40" ht="18" customHeight="1" x14ac:dyDescent="0.55000000000000004">
      <c r="A40" s="62"/>
      <c r="B40" s="82" t="s">
        <v>192</v>
      </c>
      <c r="C40" s="101">
        <f>COUNTIFS($B$11:$B$30,C$37,$C$11:$C$30,"C",$E$11:$E$30,"*")</f>
        <v>0</v>
      </c>
      <c r="D40" s="101">
        <f>COUNTIFS($B$11:$B$30,C$37,$C$11:$C$30,"D",$E$11:$E$30,"*")</f>
        <v>0</v>
      </c>
      <c r="E40" s="101">
        <f>COUNTIFS($B$11:$B$30,E$37,$C$11:$C$30,"C",$E$11:$E$30,"*")</f>
        <v>1</v>
      </c>
      <c r="F40" s="330">
        <f>COUNTIFS($B$11:$B$30,E$37,$C$11:$C$30,"D",$E$11:$E$30,"*")</f>
        <v>0</v>
      </c>
      <c r="G40" s="331"/>
      <c r="H40" s="332"/>
      <c r="I40" s="330">
        <f>COUNTIFS($B$11:$B$30,I$37,$C$11:$C$30,"C",$E$11:$E$30,"*")</f>
        <v>0</v>
      </c>
      <c r="J40" s="331"/>
      <c r="K40" s="332"/>
      <c r="L40" s="330">
        <f>COUNTIFS($B$11:$B$30,I$37,$C$11:$C$30,"D",$E$11:$E$30,"*")</f>
        <v>1</v>
      </c>
      <c r="M40" s="331"/>
      <c r="N40" s="332"/>
      <c r="O40" s="330">
        <f>COUNTIFS($B$11:$B$30,O$37,$C$11:$C$30,"C",$E$11:$E$30,"*")</f>
        <v>0</v>
      </c>
      <c r="P40" s="331"/>
      <c r="Q40" s="332"/>
      <c r="R40" s="330">
        <f>COUNTIFS($B$11:$B$30,O$37,$C$11:$C$30,"D",$E$11:$E$30,"*")</f>
        <v>0</v>
      </c>
      <c r="S40" s="331"/>
      <c r="T40" s="332"/>
      <c r="U40" s="330">
        <f>COUNTIFS($B$11:$B$30,U$37,$C$11:$C$30,"C",$E$11:$E$30,"*")</f>
        <v>0</v>
      </c>
      <c r="V40" s="331"/>
      <c r="W40" s="332"/>
      <c r="X40" s="330">
        <f>COUNTIFS($B$11:$B$30,U$37,$C$11:$C$30,"D",$E$11:$E$30,"*")</f>
        <v>0</v>
      </c>
      <c r="Y40" s="331"/>
      <c r="Z40" s="332"/>
      <c r="AA40" s="330">
        <f>COUNTIFS($B$11:$B$30,AA$37,$C$11:$C$30,"C",$E$11:$E$30,"*")</f>
        <v>0</v>
      </c>
      <c r="AB40" s="331"/>
      <c r="AC40" s="332"/>
      <c r="AD40" s="330">
        <f>COUNTIFS($B$11:$B$30,AA$37,$C$11:$C$30,"D",$E$11:$E$30,"*")</f>
        <v>0</v>
      </c>
      <c r="AE40" s="331"/>
      <c r="AF40" s="332"/>
      <c r="AG40" s="330">
        <f>COUNTIFS($B$11:$B$30,AG$37,$C$11:$C$30,"C",$E$11:$E$30,"*")</f>
        <v>0</v>
      </c>
      <c r="AH40" s="331"/>
      <c r="AI40" s="332"/>
      <c r="AJ40" s="330">
        <f>COUNTIFS($B$11:$B$30,AG$37,$C$11:$C$30,"D",$E$11:$E$30,"*")</f>
        <v>0</v>
      </c>
      <c r="AK40" s="332"/>
      <c r="AL40" s="101">
        <f>COUNTIFS($B$11:$B$30,AL$37,$C$11:$C$30,"C",$E$11:$E$30,"*")</f>
        <v>0</v>
      </c>
      <c r="AM40" s="101">
        <f>COUNTIFS($B$11:$B$30,AL$37,$C$11:$C$30,"D",$E$11:$E$30,"*")</f>
        <v>0</v>
      </c>
      <c r="AN40" s="62"/>
    </row>
    <row r="41" spans="1:40" ht="25" customHeight="1" x14ac:dyDescent="0.55000000000000004">
      <c r="A41" s="62"/>
      <c r="B41" s="82" t="s">
        <v>193</v>
      </c>
      <c r="C41" s="327" t="e">
        <f>IF($AK$3="４週",SUMIFS($AK$11:$AK$30,$B$11:$B$30,C37)/4/$AH$5,IF($AK$3="歴月",SUMIFS($AK$11:$AK$30,$B$11:$B$30,C37)/$AL$5,"記載する期間を選択してください"))</f>
        <v>#DIV/0!</v>
      </c>
      <c r="D41" s="335"/>
      <c r="E41" s="327" t="e">
        <f>IF($AK$3="４週",SUMIFS($AK$11:$AK$30,$B$11:$B$30,E37)/4/$AH$5,IF($AK$3="歴月",SUMIFS($AK$11:$AK$30,$B$11:$B$30,E37)/$AL$5,"記載する期間を選択してください"))</f>
        <v>#DIV/0!</v>
      </c>
      <c r="F41" s="328"/>
      <c r="G41" s="328"/>
      <c r="H41" s="335"/>
      <c r="I41" s="327" t="e">
        <f>IF($AK$3="４週",SUMIFS($AK$11:$AK$30,$B$11:$B$30,I37)/4/$AH$5,IF($AK$3="歴月",SUMIFS($AK$11:$AK$30,$B$11:$B$30,I37)/$AL$5,"記載する期間を選択してください"))</f>
        <v>#DIV/0!</v>
      </c>
      <c r="J41" s="328"/>
      <c r="K41" s="328"/>
      <c r="L41" s="328"/>
      <c r="M41" s="328"/>
      <c r="N41" s="335"/>
      <c r="O41" s="327" t="e">
        <f>IF($AK$3="４週",SUMIFS($AK$11:$AK$30,$B$11:$B$30,O37)/4/$AH$5,IF($AK$3="歴月",SUMIFS($AK$11:$AK$30,$B$11:$B$30,O37)/$AL$5,"記載する期間を選択してください"))</f>
        <v>#DIV/0!</v>
      </c>
      <c r="P41" s="328"/>
      <c r="Q41" s="328"/>
      <c r="R41" s="328"/>
      <c r="S41" s="328"/>
      <c r="T41" s="335"/>
      <c r="U41" s="327" t="e">
        <f>IF($AK$3="４週",SUMIFS($AK$11:$AK$30,$B$11:$B$30,U37)/4/$AH$5,IF($AK$3="歴月",SUMIFS($AK$11:$AK$30,$B$11:$B$30,U37)/$AL$5,"記載する期間を選択してください"))</f>
        <v>#DIV/0!</v>
      </c>
      <c r="V41" s="328"/>
      <c r="W41" s="328"/>
      <c r="X41" s="328"/>
      <c r="Y41" s="328"/>
      <c r="Z41" s="335"/>
      <c r="AA41" s="327" t="e">
        <f>IF($AK$3="４週",SUMIFS($AK$11:$AK$30,$B$11:$B$30,AA37)/4/$AH$5,IF($AK$3="歴月",SUMIFS($AK$11:$AK$30,$B$11:$B$30,AA37)/$AL$5,"記載する期間を選択してください"))</f>
        <v>#DIV/0!</v>
      </c>
      <c r="AB41" s="328"/>
      <c r="AC41" s="328"/>
      <c r="AD41" s="328"/>
      <c r="AE41" s="328"/>
      <c r="AF41" s="335"/>
      <c r="AG41" s="327" t="e">
        <f>IF($AK$3="４週",SUMIFS($AK$11:$AK$30,$B$11:$B$30,AG37)/4/$AH$5,IF($AK$3="歴月",SUMIFS($AK$11:$AK$30,$B$11:$B$30,AG37)/$AL$5,"記載する期間を選択してください"))</f>
        <v>#DIV/0!</v>
      </c>
      <c r="AH41" s="328"/>
      <c r="AI41" s="328"/>
      <c r="AJ41" s="328"/>
      <c r="AK41" s="335"/>
      <c r="AL41" s="327" t="e">
        <f>IF($AK$3="４週",SUMIFS($AK$11:$AK$30,$B$11:$B$30,AL37)/4/$AH$5,IF($AK$3="歴月",SUMIFS($AK$11:$AK$30,$B$11:$B$30,AL37)/$AL$5,"記載する期間を選択してください"))</f>
        <v>#DIV/0!</v>
      </c>
      <c r="AM41" s="335"/>
      <c r="AN41" s="62"/>
    </row>
    <row r="42" spans="1:40" ht="5.15" customHeight="1" x14ac:dyDescent="0.550000000000000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550000000000000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550000000000000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550000000000000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550000000000000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550000000000000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55000000000000004">
      <c r="A48" s="60" t="s">
        <v>123</v>
      </c>
      <c r="B48" s="94"/>
      <c r="C48" s="60"/>
      <c r="D48" s="60"/>
      <c r="E48" s="60"/>
      <c r="F48" s="60"/>
      <c r="G48" s="60"/>
    </row>
    <row r="49" spans="1:7" ht="15" customHeight="1" x14ac:dyDescent="0.55000000000000004">
      <c r="A49" s="60" t="s">
        <v>124</v>
      </c>
      <c r="B49" s="94"/>
      <c r="C49" s="60"/>
      <c r="D49" s="60"/>
      <c r="E49" s="60"/>
      <c r="F49" s="60"/>
      <c r="G49" s="60"/>
    </row>
    <row r="50" spans="1:7" ht="15" customHeight="1" x14ac:dyDescent="0.55000000000000004">
      <c r="A50" s="60"/>
      <c r="B50" s="75" t="s">
        <v>125</v>
      </c>
      <c r="C50" s="281" t="s">
        <v>126</v>
      </c>
      <c r="D50" s="281"/>
      <c r="E50" s="281"/>
      <c r="F50" s="60"/>
      <c r="G50" s="60"/>
    </row>
    <row r="51" spans="1:7" ht="15" customHeight="1" x14ac:dyDescent="0.55000000000000004">
      <c r="A51" s="60"/>
      <c r="B51" s="97" t="s">
        <v>127</v>
      </c>
      <c r="C51" s="294" t="s">
        <v>128</v>
      </c>
      <c r="D51" s="294"/>
      <c r="E51" s="294"/>
      <c r="F51" s="60"/>
      <c r="G51" s="60"/>
    </row>
    <row r="52" spans="1:7" ht="15" customHeight="1" x14ac:dyDescent="0.55000000000000004">
      <c r="A52" s="60"/>
      <c r="B52" s="97" t="s">
        <v>129</v>
      </c>
      <c r="C52" s="294" t="s">
        <v>130</v>
      </c>
      <c r="D52" s="294"/>
      <c r="E52" s="294"/>
      <c r="F52" s="60"/>
      <c r="G52" s="60"/>
    </row>
    <row r="53" spans="1:7" ht="15" customHeight="1" x14ac:dyDescent="0.55000000000000004">
      <c r="A53" s="60"/>
      <c r="B53" s="97" t="s">
        <v>131</v>
      </c>
      <c r="C53" s="294" t="s">
        <v>132</v>
      </c>
      <c r="D53" s="294"/>
      <c r="E53" s="294"/>
      <c r="F53" s="60"/>
      <c r="G53" s="60"/>
    </row>
    <row r="54" spans="1:7" ht="15" customHeight="1" x14ac:dyDescent="0.55000000000000004">
      <c r="A54" s="60"/>
      <c r="B54" s="97" t="s">
        <v>133</v>
      </c>
      <c r="C54" s="294" t="s">
        <v>134</v>
      </c>
      <c r="D54" s="294"/>
      <c r="E54" s="294"/>
      <c r="F54" s="60"/>
      <c r="G54" s="60"/>
    </row>
    <row r="55" spans="1:7" ht="15" customHeight="1" x14ac:dyDescent="0.55000000000000004">
      <c r="A55" s="60"/>
      <c r="B55" s="60" t="s">
        <v>135</v>
      </c>
      <c r="C55" s="60"/>
      <c r="D55" s="60"/>
      <c r="E55" s="60"/>
      <c r="F55" s="60"/>
      <c r="G55" s="60"/>
    </row>
    <row r="56" spans="1:7" ht="15" customHeight="1" x14ac:dyDescent="0.55000000000000004">
      <c r="A56" s="60"/>
      <c r="B56" s="60" t="s">
        <v>136</v>
      </c>
      <c r="C56" s="60"/>
      <c r="D56" s="60"/>
      <c r="E56" s="60"/>
      <c r="F56" s="60"/>
      <c r="G56" s="60"/>
    </row>
    <row r="57" spans="1:7" ht="15" customHeight="1" x14ac:dyDescent="0.55000000000000004">
      <c r="A57" s="60"/>
      <c r="B57" s="60" t="s">
        <v>137</v>
      </c>
      <c r="C57" s="60"/>
      <c r="D57" s="60"/>
      <c r="E57" s="60"/>
      <c r="F57" s="60"/>
      <c r="G57" s="60"/>
    </row>
    <row r="58" spans="1:7" ht="15" customHeight="1" x14ac:dyDescent="0.55000000000000004">
      <c r="A58" s="60" t="s">
        <v>138</v>
      </c>
      <c r="B58" s="94"/>
      <c r="C58" s="60"/>
      <c r="D58" s="60"/>
      <c r="E58" s="60"/>
      <c r="F58" s="60"/>
      <c r="G58" s="60"/>
    </row>
    <row r="59" spans="1:7" ht="15" customHeight="1" x14ac:dyDescent="0.55000000000000004">
      <c r="A59" s="60" t="s">
        <v>139</v>
      </c>
      <c r="B59" s="94"/>
      <c r="C59" s="60"/>
      <c r="D59" s="60"/>
      <c r="E59" s="60"/>
      <c r="F59" s="60"/>
      <c r="G59" s="60"/>
    </row>
    <row r="60" spans="1:7" ht="15" customHeight="1" x14ac:dyDescent="0.55000000000000004">
      <c r="A60" s="60" t="s">
        <v>140</v>
      </c>
      <c r="B60" s="94"/>
      <c r="C60" s="60"/>
      <c r="D60" s="60"/>
      <c r="E60" s="60"/>
      <c r="F60" s="60"/>
      <c r="G60" s="60"/>
    </row>
    <row r="61" spans="1:7" ht="15" customHeight="1" x14ac:dyDescent="0.55000000000000004">
      <c r="A61" s="60" t="s">
        <v>141</v>
      </c>
      <c r="B61" s="94"/>
      <c r="C61" s="60"/>
      <c r="D61" s="60"/>
      <c r="E61" s="60"/>
      <c r="F61" s="60"/>
      <c r="G61" s="60"/>
    </row>
    <row r="62" spans="1:7" ht="15" customHeight="1" x14ac:dyDescent="0.55000000000000004">
      <c r="A62" s="60" t="s">
        <v>142</v>
      </c>
      <c r="B62" s="94"/>
      <c r="C62" s="60"/>
      <c r="D62" s="60"/>
      <c r="E62" s="60"/>
      <c r="F62" s="60"/>
      <c r="G62" s="60"/>
    </row>
    <row r="63" spans="1:7" ht="15" customHeight="1" x14ac:dyDescent="0.55000000000000004">
      <c r="A63" s="60" t="s">
        <v>143</v>
      </c>
      <c r="B63" s="94"/>
      <c r="C63" s="60"/>
      <c r="D63" s="60"/>
      <c r="E63" s="60"/>
      <c r="F63" s="60"/>
      <c r="G63" s="60"/>
    </row>
    <row r="64" spans="1:7" ht="15" customHeight="1" x14ac:dyDescent="0.55000000000000004">
      <c r="A64" s="60"/>
      <c r="B64" s="60" t="s">
        <v>144</v>
      </c>
      <c r="C64" s="60"/>
      <c r="D64" s="60"/>
      <c r="E64" s="60"/>
      <c r="F64" s="60"/>
      <c r="G64" s="60"/>
    </row>
    <row r="65" spans="1:7" ht="15" customHeight="1" x14ac:dyDescent="0.55000000000000004">
      <c r="A65" s="60"/>
      <c r="B65" s="60" t="s">
        <v>145</v>
      </c>
      <c r="C65" s="60"/>
      <c r="D65" s="60"/>
      <c r="E65" s="60"/>
      <c r="F65" s="60"/>
      <c r="G65" s="60"/>
    </row>
    <row r="66" spans="1:7" ht="15" customHeight="1" x14ac:dyDescent="0.55000000000000004">
      <c r="A66" s="60" t="s">
        <v>146</v>
      </c>
      <c r="B66" s="94"/>
      <c r="C66" s="60"/>
      <c r="D66" s="60"/>
      <c r="E66" s="60"/>
      <c r="F66" s="60"/>
      <c r="G66" s="60"/>
    </row>
    <row r="67" spans="1:7" ht="15" customHeight="1" x14ac:dyDescent="0.55000000000000004">
      <c r="A67" s="60" t="s">
        <v>147</v>
      </c>
      <c r="B67" s="94"/>
      <c r="C67" s="60"/>
      <c r="D67" s="60"/>
      <c r="E67" s="60"/>
      <c r="F67" s="60"/>
      <c r="G67" s="60"/>
    </row>
    <row r="68" spans="1:7" ht="15" customHeight="1" x14ac:dyDescent="0.55000000000000004">
      <c r="A68" s="60" t="s">
        <v>148</v>
      </c>
      <c r="B68" s="94"/>
      <c r="C68" s="60"/>
      <c r="D68" s="60"/>
      <c r="E68" s="60"/>
      <c r="F68" s="60"/>
      <c r="G68" s="60"/>
    </row>
    <row r="69" spans="1:7" ht="15" customHeight="1" x14ac:dyDescent="0.55000000000000004">
      <c r="A69" s="60" t="s">
        <v>149</v>
      </c>
      <c r="B69" s="94"/>
      <c r="C69" s="60"/>
      <c r="D69" s="60"/>
      <c r="E69" s="60"/>
      <c r="F69" s="60"/>
      <c r="G69" s="60"/>
    </row>
    <row r="70" spans="1:7" ht="15" customHeight="1" x14ac:dyDescent="0.55000000000000004">
      <c r="A70" s="60" t="s">
        <v>150</v>
      </c>
      <c r="B70" s="94"/>
      <c r="C70" s="60"/>
      <c r="D70" s="60"/>
      <c r="E70" s="60"/>
      <c r="F70" s="60"/>
      <c r="G70" s="60"/>
    </row>
    <row r="71" spans="1:7" ht="15" customHeight="1" x14ac:dyDescent="0.55000000000000004">
      <c r="A71" s="60" t="s">
        <v>151</v>
      </c>
      <c r="B71" s="94"/>
      <c r="C71" s="60"/>
      <c r="D71" s="60"/>
      <c r="E71" s="60"/>
      <c r="F71" s="60"/>
      <c r="G71" s="60"/>
    </row>
    <row r="72" spans="1:7" ht="15" customHeight="1" x14ac:dyDescent="0.55000000000000004">
      <c r="A72" s="60" t="s">
        <v>152</v>
      </c>
      <c r="B72" s="94"/>
      <c r="C72" s="60"/>
      <c r="D72" s="60"/>
      <c r="E72" s="60"/>
      <c r="F72" s="60"/>
      <c r="G72" s="60"/>
    </row>
    <row r="73" spans="1:7" ht="15" customHeight="1" x14ac:dyDescent="0.55000000000000004">
      <c r="A73" s="60" t="s">
        <v>153</v>
      </c>
      <c r="B73" s="94"/>
      <c r="C73" s="60"/>
      <c r="D73" s="60"/>
      <c r="E73" s="60"/>
      <c r="F73" s="60"/>
      <c r="G73" s="60"/>
    </row>
  </sheetData>
  <mergeCells count="101">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AM11:AN11"/>
    <mergeCell ref="AM12:AN12"/>
    <mergeCell ref="AM13:AN13"/>
    <mergeCell ref="AM14:AN14"/>
    <mergeCell ref="AM15:AN15"/>
    <mergeCell ref="AK1:AN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Q87"/>
  <sheetViews>
    <sheetView showGridLines="0" view="pageBreakPreview" topLeftCell="A49" zoomScaleNormal="100" zoomScaleSheetLayoutView="100" workbookViewId="0"/>
  </sheetViews>
  <sheetFormatPr defaultColWidth="8.25" defaultRowHeight="21" customHeight="1" x14ac:dyDescent="0.55000000000000004"/>
  <cols>
    <col min="1" max="1" width="2.58203125" style="59" customWidth="1"/>
    <col min="2" max="2" width="14.58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314</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300</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8" customHeight="1" x14ac:dyDescent="0.55000000000000004">
      <c r="A13" s="74">
        <v>3</v>
      </c>
      <c r="B13" s="103" t="s">
        <v>311</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t="s">
        <v>207</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t="s">
        <v>315</v>
      </c>
      <c r="C15" s="83" t="s">
        <v>131</v>
      </c>
      <c r="D15" s="104"/>
      <c r="E15" s="105" t="s">
        <v>316</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317</v>
      </c>
      <c r="B36" s="67"/>
      <c r="C36" s="67"/>
      <c r="D36" s="67"/>
      <c r="E36" s="67"/>
      <c r="F36" s="67"/>
      <c r="G36" s="60"/>
      <c r="H36" s="60"/>
      <c r="I36" s="60"/>
      <c r="J36" s="60"/>
      <c r="K36" s="60"/>
      <c r="L36" s="60"/>
      <c r="M36" s="60"/>
      <c r="N36" s="60"/>
      <c r="O36" s="60"/>
      <c r="AM36" s="67"/>
      <c r="AN36" s="62"/>
    </row>
    <row r="37" spans="1:43" ht="25" customHeight="1" x14ac:dyDescent="0.55000000000000004">
      <c r="A37"/>
      <c r="B37" s="290" t="s">
        <v>318</v>
      </c>
      <c r="C37" s="291"/>
      <c r="D37" s="291"/>
      <c r="E37" s="291"/>
      <c r="F37" s="291"/>
      <c r="G37" s="291"/>
      <c r="H37" s="291"/>
      <c r="I37" s="291"/>
      <c r="J37" s="291"/>
      <c r="K37" s="292"/>
      <c r="L37" s="352" t="s">
        <v>319</v>
      </c>
      <c r="M37" s="352"/>
      <c r="N37" s="352"/>
      <c r="O37" s="352"/>
      <c r="P37"/>
      <c r="Q37"/>
      <c r="R37"/>
      <c r="S37"/>
      <c r="T37"/>
      <c r="U37"/>
      <c r="V37"/>
      <c r="W37"/>
      <c r="X37"/>
      <c r="Y37"/>
      <c r="Z37"/>
      <c r="AA37"/>
      <c r="AB37"/>
      <c r="AC37"/>
      <c r="AD37"/>
      <c r="AE37"/>
      <c r="AF37"/>
      <c r="AG37"/>
      <c r="AH37"/>
      <c r="AI37"/>
      <c r="AJ37"/>
      <c r="AK37"/>
      <c r="AL37"/>
      <c r="AM37"/>
      <c r="AN37"/>
      <c r="AO37"/>
      <c r="AP37"/>
      <c r="AQ37"/>
    </row>
    <row r="38" spans="1:43" ht="18" customHeight="1" x14ac:dyDescent="0.55000000000000004">
      <c r="A38"/>
      <c r="B38" s="416" t="s">
        <v>320</v>
      </c>
      <c r="C38" s="417"/>
      <c r="D38" s="417"/>
      <c r="E38" s="417"/>
      <c r="F38" s="417"/>
      <c r="G38" s="417"/>
      <c r="H38" s="417"/>
      <c r="I38" s="417"/>
      <c r="J38" s="417"/>
      <c r="K38" s="418"/>
      <c r="L38" s="415"/>
      <c r="M38" s="415"/>
      <c r="N38" s="415"/>
      <c r="O38" s="415"/>
      <c r="P38"/>
      <c r="Q38"/>
      <c r="R38"/>
      <c r="S38"/>
      <c r="T38"/>
      <c r="U38"/>
      <c r="V38"/>
      <c r="W38"/>
      <c r="X38"/>
      <c r="Y38"/>
      <c r="Z38"/>
      <c r="AA38"/>
      <c r="AB38"/>
      <c r="AC38"/>
      <c r="AD38"/>
      <c r="AE38"/>
      <c r="AF38"/>
      <c r="AG38"/>
      <c r="AH38"/>
      <c r="AI38"/>
      <c r="AJ38"/>
      <c r="AK38"/>
      <c r="AL38"/>
      <c r="AM38"/>
      <c r="AN38"/>
      <c r="AO38"/>
      <c r="AP38"/>
      <c r="AQ38"/>
    </row>
    <row r="39" spans="1:43" ht="5.15" customHeight="1" x14ac:dyDescent="0.55000000000000004">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55000000000000004">
      <c r="A40" s="68" t="s">
        <v>165</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5" customHeight="1" x14ac:dyDescent="0.55000000000000004">
      <c r="A41" s="281" t="s">
        <v>169</v>
      </c>
      <c r="B41" s="281"/>
      <c r="C41" s="281" t="s">
        <v>208</v>
      </c>
      <c r="D41" s="281"/>
      <c r="E41" s="280" t="s">
        <v>321</v>
      </c>
      <c r="F41" s="280"/>
      <c r="G41" s="280"/>
      <c r="H41" s="280"/>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x14ac:dyDescent="0.55000000000000004">
      <c r="A42" s="280" t="s">
        <v>171</v>
      </c>
      <c r="B42" s="280"/>
      <c r="C42" s="346">
        <f>ROUNDDOWN(IF(B38="主として知的障害のある児童を入所させる福祉型障害児入所施設",L38/20,IF(B38="主として肢体不自由のある児童を入所させる福祉型障害児入所施設",1,"0")),1)</f>
        <v>0</v>
      </c>
      <c r="D42" s="346"/>
      <c r="E42" s="346">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1</v>
      </c>
      <c r="F42" s="346"/>
      <c r="G42" s="346"/>
      <c r="H42" s="346"/>
      <c r="I42"/>
      <c r="J42"/>
      <c r="K42"/>
      <c r="L42"/>
      <c r="M42"/>
      <c r="N42"/>
      <c r="O42"/>
      <c r="P42"/>
      <c r="Q42"/>
      <c r="R42"/>
      <c r="S42"/>
      <c r="T42"/>
      <c r="U42"/>
      <c r="V42"/>
      <c r="W42"/>
      <c r="X42"/>
      <c r="Y42"/>
      <c r="Z42"/>
      <c r="AA42"/>
      <c r="AB42"/>
      <c r="AC42"/>
      <c r="AD42"/>
      <c r="AE42"/>
      <c r="AF42"/>
      <c r="AG42"/>
      <c r="AH42"/>
      <c r="AI42"/>
      <c r="AJ42"/>
      <c r="AK42"/>
      <c r="AL42"/>
      <c r="AM42" s="67"/>
      <c r="AN42" s="62"/>
    </row>
    <row r="43" spans="1:43" ht="5.15" customHeight="1" x14ac:dyDescent="0.55000000000000004">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55000000000000004">
      <c r="A44" s="68" t="s">
        <v>188</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5" customHeight="1" x14ac:dyDescent="0.55000000000000004">
      <c r="A45" s="62"/>
      <c r="B45" s="67"/>
      <c r="C45" s="327" t="str">
        <f>IF(VLOOKUP($AK$1,選択肢!$A$1:$J$32,C50,FALSE)=0,"-",VLOOKUP($AK$1,選択肢!$A$1:$J$32,C50,FALSE))</f>
        <v>管理者</v>
      </c>
      <c r="D45" s="328"/>
      <c r="E45" s="334" t="str">
        <f>IF(VLOOKUP($AK$1,選択肢!$A$1:$J$32,E50,FALSE)=0,"-",VLOOKUP($AK$1,選択肢!$A$1:$J$32,E50,FALSE))</f>
        <v>児童発達支援管理責任者</v>
      </c>
      <c r="F45" s="334"/>
      <c r="G45" s="334"/>
      <c r="H45" s="334"/>
      <c r="I45" s="327" t="str">
        <f>IF(VLOOKUP($AK$1,選択肢!$A$1:$J$32,I50,FALSE)=0,"-",VLOOKUP($AK$1,選択肢!$A$1:$J$32,I50,FALSE))</f>
        <v>医師</v>
      </c>
      <c r="J45" s="328"/>
      <c r="K45" s="328"/>
      <c r="L45" s="328"/>
      <c r="M45" s="328"/>
      <c r="N45" s="335"/>
      <c r="O45" s="327" t="str">
        <f>IF(VLOOKUP($AK$1,選択肢!$A$1:$J$32,O50,FALSE)=0,"-",VLOOKUP($AK$1,選択肢!$A$1:$J$32,O50,FALSE))</f>
        <v>看護職員</v>
      </c>
      <c r="P45" s="328"/>
      <c r="Q45" s="328"/>
      <c r="R45" s="328"/>
      <c r="S45" s="328"/>
      <c r="T45" s="335"/>
      <c r="U45" s="327" t="str">
        <f>IF(VLOOKUP($AK$1,選択肢!$A$1:$J$32,U50,FALSE)=0,"-",VLOOKUP($AK$1,選択肢!$A$1:$J$32,U50,FALSE))</f>
        <v>児童指導員</v>
      </c>
      <c r="V45" s="328"/>
      <c r="W45" s="328"/>
      <c r="X45" s="328"/>
      <c r="Y45" s="328"/>
      <c r="Z45" s="335"/>
      <c r="AA45" s="327" t="str">
        <f>IF(VLOOKUP($AK$1,選択肢!$A$1:$J$32,AA50,FALSE)=0,"-",VLOOKUP($AK$1,選択肢!$A$1:$J$32,AA50,FALSE))</f>
        <v>保育士</v>
      </c>
      <c r="AB45" s="328"/>
      <c r="AC45" s="328"/>
      <c r="AD45" s="328"/>
      <c r="AE45" s="328"/>
      <c r="AF45" s="335"/>
      <c r="AG45" s="334" t="str">
        <f>IF(VLOOKUP($AK$1,選択肢!$A$1:$J$32,AG50,FALSE)=0,"-",VLOOKUP($AK$1,選択肢!$A$1:$J$32,AG50,FALSE))</f>
        <v>栄養士</v>
      </c>
      <c r="AH45" s="334"/>
      <c r="AI45" s="334"/>
      <c r="AJ45" s="334"/>
      <c r="AK45" s="334"/>
      <c r="AL45" s="334" t="str">
        <f>IF(VLOOKUP($AK$1,選択肢!$A$1:$J$32,AL50,FALSE)=0,"-",VLOOKUP($AK$1,選択肢!$A$1:$J$32,AL50,FALSE))</f>
        <v>調理員</v>
      </c>
      <c r="AM45" s="334"/>
      <c r="AN45" s="62"/>
    </row>
    <row r="46" spans="1:43" ht="18" customHeight="1" x14ac:dyDescent="0.55000000000000004">
      <c r="A46" s="62"/>
      <c r="B46" s="67"/>
      <c r="C46" s="102" t="s">
        <v>189</v>
      </c>
      <c r="D46" s="102" t="s">
        <v>190</v>
      </c>
      <c r="E46" s="101" t="s">
        <v>189</v>
      </c>
      <c r="F46" s="333" t="s">
        <v>190</v>
      </c>
      <c r="G46" s="333"/>
      <c r="H46" s="333"/>
      <c r="I46" s="330" t="s">
        <v>189</v>
      </c>
      <c r="J46" s="331"/>
      <c r="K46" s="332"/>
      <c r="L46" s="330" t="s">
        <v>190</v>
      </c>
      <c r="M46" s="331"/>
      <c r="N46" s="332"/>
      <c r="O46" s="330" t="s">
        <v>189</v>
      </c>
      <c r="P46" s="331"/>
      <c r="Q46" s="332"/>
      <c r="R46" s="330" t="s">
        <v>190</v>
      </c>
      <c r="S46" s="331"/>
      <c r="T46" s="332"/>
      <c r="U46" s="330" t="s">
        <v>189</v>
      </c>
      <c r="V46" s="331"/>
      <c r="W46" s="332"/>
      <c r="X46" s="330" t="s">
        <v>190</v>
      </c>
      <c r="Y46" s="331"/>
      <c r="Z46" s="332"/>
      <c r="AA46" s="330" t="s">
        <v>189</v>
      </c>
      <c r="AB46" s="331"/>
      <c r="AC46" s="332"/>
      <c r="AD46" s="330" t="s">
        <v>190</v>
      </c>
      <c r="AE46" s="331"/>
      <c r="AF46" s="332"/>
      <c r="AG46" s="330" t="s">
        <v>189</v>
      </c>
      <c r="AH46" s="331"/>
      <c r="AI46" s="332"/>
      <c r="AJ46" s="330" t="s">
        <v>190</v>
      </c>
      <c r="AK46" s="332"/>
      <c r="AL46" s="101" t="s">
        <v>27</v>
      </c>
      <c r="AM46" s="101" t="s">
        <v>215</v>
      </c>
      <c r="AN46" s="62"/>
    </row>
    <row r="47" spans="1:43" ht="18" customHeight="1" x14ac:dyDescent="0.55000000000000004">
      <c r="A47" s="62"/>
      <c r="B47" s="75" t="s">
        <v>191</v>
      </c>
      <c r="C47" s="101">
        <f>COUNTIFS($B$11:$B$30,C$45,$C$11:$C$30,"A",$E$11:$E$30,"*")</f>
        <v>1</v>
      </c>
      <c r="D47" s="101">
        <f>COUNTIFS($B$11:$B$30,C$45,$C$11:$C$30,"B",$E$11:$E$30,"*")</f>
        <v>0</v>
      </c>
      <c r="E47" s="101">
        <f>COUNTIFS($B$11:$B$30,E$45,$C$11:$C$30,"A",$E$11:$E$30,"*")</f>
        <v>0</v>
      </c>
      <c r="F47" s="330">
        <f>COUNTIFS($B$11:$B$30,E$45,$C$11:$C$30,"B",$E$11:$E$30,"*")</f>
        <v>1</v>
      </c>
      <c r="G47" s="331"/>
      <c r="H47" s="332"/>
      <c r="I47" s="330">
        <f>COUNTIFS($B$11:$B$30,I$45,$C$11:$C$30,"A",$E$11:$E$30,"*")</f>
        <v>0</v>
      </c>
      <c r="J47" s="331"/>
      <c r="K47" s="332"/>
      <c r="L47" s="330">
        <f>COUNTIFS($B$11:$B$30,I$45,$C$11:$C$30,"B",$E$11:$E$30,"*")</f>
        <v>0</v>
      </c>
      <c r="M47" s="331"/>
      <c r="N47" s="332"/>
      <c r="O47" s="330">
        <f>COUNTIFS($B$11:$B$30,O$45,$C$11:$C$30,"A",$E$11:$E$30,"*")</f>
        <v>0</v>
      </c>
      <c r="P47" s="331"/>
      <c r="Q47" s="332"/>
      <c r="R47" s="330">
        <f>COUNTIFS($B$11:$B$30,O$45,$C$11:$C$30,"B",$E$11:$E$30,"*")</f>
        <v>0</v>
      </c>
      <c r="S47" s="331"/>
      <c r="T47" s="332"/>
      <c r="U47" s="330">
        <f>COUNTIFS($B$11:$B$30,U$45,$C$11:$C$30,"A",$E$11:$E$30,"*")</f>
        <v>0</v>
      </c>
      <c r="V47" s="331"/>
      <c r="W47" s="332"/>
      <c r="X47" s="330">
        <f>COUNTIFS($B$11:$B$30,U$45,$C$11:$C$30,"B",$E$11:$E$30,"*")</f>
        <v>0</v>
      </c>
      <c r="Y47" s="331"/>
      <c r="Z47" s="332"/>
      <c r="AA47" s="330">
        <f>COUNTIFS($B$11:$B$30,AA$45,$C$11:$C$30,"A",$E$11:$E$30,"*")</f>
        <v>0</v>
      </c>
      <c r="AB47" s="331"/>
      <c r="AC47" s="332"/>
      <c r="AD47" s="330">
        <f>COUNTIFS($B$11:$B$30,AA$45,$C$11:$C$30,"B",$E$11:$E$30,"*")</f>
        <v>0</v>
      </c>
      <c r="AE47" s="331"/>
      <c r="AF47" s="332"/>
      <c r="AG47" s="330">
        <f>COUNTIFS($B$11:$B$30,AG$45,$C$11:$C$30,"A",$E$11:$E$30,"*")</f>
        <v>0</v>
      </c>
      <c r="AH47" s="331"/>
      <c r="AI47" s="332"/>
      <c r="AJ47" s="330">
        <f>COUNTIFS($B$11:$B$30,AG$45,$C$11:$C$30,"B",$E$11:$E$30,"*")</f>
        <v>0</v>
      </c>
      <c r="AK47" s="332"/>
      <c r="AL47" s="101">
        <f>COUNTIFS($B$11:$B$30,AL$45,$C$11:$C$30,"A",$E$11:$E$30,"*")</f>
        <v>0</v>
      </c>
      <c r="AM47" s="101">
        <f>COUNTIFS($B$11:$B$30,AL$45,$C$11:$C$30,"B",$E$11:$E$30,"*")</f>
        <v>0</v>
      </c>
      <c r="AN47" s="62"/>
    </row>
    <row r="48" spans="1:43" ht="18" customHeight="1" x14ac:dyDescent="0.55000000000000004">
      <c r="A48" s="62"/>
      <c r="B48" s="82" t="s">
        <v>192</v>
      </c>
      <c r="C48" s="101">
        <f>COUNTIFS($B$11:$B$30,C$45,$C$11:$C$30,"C",$E$11:$E$30,"*")</f>
        <v>0</v>
      </c>
      <c r="D48" s="101">
        <f>COUNTIFS($B$11:$B$30,C$45,$C$11:$C$30,"D",$E$11:$E$30,"*")</f>
        <v>0</v>
      </c>
      <c r="E48" s="101">
        <f>COUNTIFS($B$11:$B$30,E$45,$C$11:$C$30,"C",$E$11:$E$30,"*")</f>
        <v>1</v>
      </c>
      <c r="F48" s="330">
        <f>COUNTIFS($B$11:$B$30,E$45,$C$11:$C$30,"D",$E$11:$E$30,"*")</f>
        <v>0</v>
      </c>
      <c r="G48" s="331"/>
      <c r="H48" s="332"/>
      <c r="I48" s="330">
        <f>COUNTIFS($B$11:$B$30,I$45,$C$11:$C$30,"C",$E$11:$E$30,"*")</f>
        <v>0</v>
      </c>
      <c r="J48" s="331"/>
      <c r="K48" s="332"/>
      <c r="L48" s="330">
        <f>COUNTIFS($B$11:$B$30,I$45,$C$11:$C$30,"D",$E$11:$E$30,"*")</f>
        <v>1</v>
      </c>
      <c r="M48" s="331"/>
      <c r="N48" s="332"/>
      <c r="O48" s="330">
        <f>COUNTIFS($B$11:$B$30,O$45,$C$11:$C$30,"C",$E$11:$E$30,"*")</f>
        <v>0</v>
      </c>
      <c r="P48" s="331"/>
      <c r="Q48" s="332"/>
      <c r="R48" s="330">
        <f>COUNTIFS($B$11:$B$30,O$45,$C$11:$C$30,"D",$E$11:$E$30,"*")</f>
        <v>0</v>
      </c>
      <c r="S48" s="331"/>
      <c r="T48" s="332"/>
      <c r="U48" s="330">
        <f>COUNTIFS($B$11:$B$30,U$45,$C$11:$C$30,"C",$E$11:$E$30,"*")</f>
        <v>0</v>
      </c>
      <c r="V48" s="331"/>
      <c r="W48" s="332"/>
      <c r="X48" s="330">
        <f>COUNTIFS($B$11:$B$30,U$45,$C$11:$C$30,"D",$E$11:$E$30,"*")</f>
        <v>0</v>
      </c>
      <c r="Y48" s="331"/>
      <c r="Z48" s="332"/>
      <c r="AA48" s="330">
        <f>COUNTIFS($B$11:$B$30,AA$45,$C$11:$C$30,"C",$E$11:$E$30,"*")</f>
        <v>0</v>
      </c>
      <c r="AB48" s="331"/>
      <c r="AC48" s="332"/>
      <c r="AD48" s="330">
        <f>COUNTIFS($B$11:$B$30,AA$45,$C$11:$C$30,"D",$E$11:$E$30,"*")</f>
        <v>0</v>
      </c>
      <c r="AE48" s="331"/>
      <c r="AF48" s="332"/>
      <c r="AG48" s="330">
        <f>COUNTIFS($B$11:$B$30,AG$45,$C$11:$C$30,"C",$E$11:$E$30,"*")</f>
        <v>0</v>
      </c>
      <c r="AH48" s="331"/>
      <c r="AI48" s="332"/>
      <c r="AJ48" s="330">
        <f>COUNTIFS($B$11:$B$30,AG$45,$C$11:$C$30,"D",$E$11:$E$30,"*")</f>
        <v>0</v>
      </c>
      <c r="AK48" s="332"/>
      <c r="AL48" s="101">
        <f>COUNTIFS($B$11:$B$30,AL$45,$C$11:$C$30,"C",$E$11:$E$30,"*")</f>
        <v>0</v>
      </c>
      <c r="AM48" s="101">
        <f>COUNTIFS($B$11:$B$30,AL$45,$C$11:$C$30,"D",$E$11:$E$30,"*")</f>
        <v>0</v>
      </c>
      <c r="AN48" s="62"/>
    </row>
    <row r="49" spans="1:40" ht="25" customHeight="1" x14ac:dyDescent="0.55000000000000004">
      <c r="A49" s="62"/>
      <c r="B49" s="82" t="s">
        <v>193</v>
      </c>
      <c r="C49" s="327" t="e">
        <f>IF($AK$3="４週",SUMIFS($AK$11:$AK$30,$B$11:$B$30,C45)/4/$AH$5,IF($AK$3="歴月",SUMIFS($AK$11:$AK$30,$B$11:$B$30,C45)/$AL$5,"記載する期間を選択してください"))</f>
        <v>#DIV/0!</v>
      </c>
      <c r="D49" s="335"/>
      <c r="E49" s="327" t="e">
        <f>IF($AK$3="４週",SUMIFS($AK$11:$AK$30,$B$11:$B$30,E45)/4/$AH$5,IF($AK$3="歴月",SUMIFS($AK$11:$AK$30,$B$11:$B$30,E45)/$AL$5,"記載する期間を選択してください"))</f>
        <v>#DIV/0!</v>
      </c>
      <c r="F49" s="328"/>
      <c r="G49" s="328"/>
      <c r="H49" s="335"/>
      <c r="I49" s="327" t="e">
        <f>IF($AK$3="４週",SUMIFS($AK$11:$AK$30,$B$11:$B$30,I45)/4/$AH$5,IF($AK$3="歴月",SUMIFS($AK$11:$AK$30,$B$11:$B$30,I45)/$AL$5,"記載する期間を選択してください"))</f>
        <v>#DIV/0!</v>
      </c>
      <c r="J49" s="328"/>
      <c r="K49" s="328"/>
      <c r="L49" s="328"/>
      <c r="M49" s="328"/>
      <c r="N49" s="335"/>
      <c r="O49" s="327" t="e">
        <f>IF($AK$3="４週",SUMIFS($AK$11:$AK$30,$B$11:$B$30,O45)/4/$AH$5,IF($AK$3="歴月",SUMIFS($AK$11:$AK$30,$B$11:$B$30,O45)/$AL$5,"記載する期間を選択してください"))</f>
        <v>#DIV/0!</v>
      </c>
      <c r="P49" s="328"/>
      <c r="Q49" s="328"/>
      <c r="R49" s="328"/>
      <c r="S49" s="328"/>
      <c r="T49" s="335"/>
      <c r="U49" s="327" t="e">
        <f>IF($AK$3="４週",SUMIFS($AK$11:$AK$30,$B$11:$B$30,U45)/4/$AH$5,IF($AK$3="歴月",SUMIFS($AK$11:$AK$30,$B$11:$B$30,U45)/$AL$5,"記載する期間を選択してください"))</f>
        <v>#DIV/0!</v>
      </c>
      <c r="V49" s="328"/>
      <c r="W49" s="328"/>
      <c r="X49" s="328"/>
      <c r="Y49" s="328"/>
      <c r="Z49" s="335"/>
      <c r="AA49" s="327" t="e">
        <f>IF($AK$3="４週",SUMIFS($AK$11:$AK$30,$B$11:$B$30,AA45)/4/$AH$5,IF($AK$3="歴月",SUMIFS($AK$11:$AK$30,$B$11:$B$30,AA45)/$AL$5,"記載する期間を選択してください"))</f>
        <v>#DIV/0!</v>
      </c>
      <c r="AB49" s="328"/>
      <c r="AC49" s="328"/>
      <c r="AD49" s="328"/>
      <c r="AE49" s="328"/>
      <c r="AF49" s="335"/>
      <c r="AG49" s="327" t="e">
        <f>IF($AK$3="４週",SUMIFS($AK$11:$AK$30,$B$11:$B$30,AG45)/4/$AH$5,IF($AK$3="歴月",SUMIFS($AK$11:$AK$30,$B$11:$B$30,AG45)/$AL$5,"記載する期間を選択してください"))</f>
        <v>#DIV/0!</v>
      </c>
      <c r="AH49" s="328"/>
      <c r="AI49" s="328"/>
      <c r="AJ49" s="328"/>
      <c r="AK49" s="335"/>
      <c r="AL49" s="327" t="e">
        <f>IF($AK$3="４週",SUMIFS($AK$11:$AK$30,$B$11:$B$30,AL45)/4/$AH$5,IF($AK$3="歴月",SUMIFS($AK$11:$AK$30,$B$11:$B$30,AL45)/$AL$5,"記載する期間を選択してください"))</f>
        <v>#DIV/0!</v>
      </c>
      <c r="AM49" s="335"/>
      <c r="AN49" s="62"/>
    </row>
    <row r="50" spans="1:40" ht="5.15" customHeight="1" x14ac:dyDescent="0.550000000000000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9.5" customHeight="1" x14ac:dyDescent="0.55000000000000004">
      <c r="A51" s="62"/>
      <c r="B51" s="67"/>
      <c r="C51" s="334" t="str">
        <f>IF(VLOOKUP($AK$1,選択肢!$A:$Z,C56,FALSE)=0,"-",VLOOKUP($AK$1,選択肢!$A:$Z,C56,FALSE))</f>
        <v>心理担当職員</v>
      </c>
      <c r="D51" s="334"/>
      <c r="E51" s="334" t="str">
        <f>IF(VLOOKUP($AK$1,選択肢!$A:$Z,E56,FALSE)=0,"-",VLOOKUP($AK$1,選択肢!$A:$Z,E56,FALSE))</f>
        <v>-</v>
      </c>
      <c r="F51" s="334"/>
      <c r="G51" s="334"/>
      <c r="H51" s="334"/>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100"/>
      <c r="AN51" s="62"/>
    </row>
    <row r="52" spans="1:40" ht="19.5" customHeight="1" x14ac:dyDescent="0.55000000000000004">
      <c r="A52" s="62"/>
      <c r="B52" s="67"/>
      <c r="C52" s="101" t="s">
        <v>189</v>
      </c>
      <c r="D52" s="101" t="s">
        <v>190</v>
      </c>
      <c r="E52" s="101" t="s">
        <v>189</v>
      </c>
      <c r="F52" s="333" t="s">
        <v>190</v>
      </c>
      <c r="G52" s="333"/>
      <c r="H52" s="333"/>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100"/>
      <c r="AN52" s="62"/>
    </row>
    <row r="53" spans="1:40" ht="19.5" customHeight="1" x14ac:dyDescent="0.55000000000000004">
      <c r="A53" s="62"/>
      <c r="B53" s="75" t="s">
        <v>191</v>
      </c>
      <c r="C53" s="101">
        <f>COUNTIFS($B$11:$B$30,C$51,$C$11:$C$30,"A",$E$11:$E$30,"*")</f>
        <v>0</v>
      </c>
      <c r="D53" s="101">
        <f>COUNTIFS($B$11:$B$30,C$51,$C$11:$C$30,"B",$E$11:$E$30,"*")</f>
        <v>0</v>
      </c>
      <c r="E53" s="101">
        <f>COUNTIFS($B$11:$B$30,E$59,$C$11:$C$30,"A",$E$11:$E$30,"*")</f>
        <v>0</v>
      </c>
      <c r="F53" s="330">
        <f>COUNTIFS($B$11:$B$30,E$59,$C$11:$C$30,"B",$E$11:$E$30,"*")</f>
        <v>0</v>
      </c>
      <c r="G53" s="331"/>
      <c r="H53" s="332"/>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100"/>
      <c r="AN53" s="62"/>
    </row>
    <row r="54" spans="1:40" ht="19.5" customHeight="1" x14ac:dyDescent="0.55000000000000004">
      <c r="A54" s="62"/>
      <c r="B54" s="82" t="s">
        <v>192</v>
      </c>
      <c r="C54" s="101">
        <f>COUNTIFS($B$11:$B$30,C$51,$C$11:$C$30,"C",$E$11:$E$30,"*")</f>
        <v>1</v>
      </c>
      <c r="D54" s="101">
        <f>COUNTIFS($B$11:$B$30,C$51,$C$11:$C$30,"D",$E$11:$E$30,"*")</f>
        <v>0</v>
      </c>
      <c r="E54" s="101">
        <f>COUNTIFS($B$11:$B$30,E$59,$C$11:$C$30,"C",$E$11:$E$30,"*")</f>
        <v>0</v>
      </c>
      <c r="F54" s="330">
        <f>COUNTIFS($B$11:$B$30,E$59,$C$11:$C$30,"D",$E$11:$E$30,"*")</f>
        <v>0</v>
      </c>
      <c r="G54" s="331"/>
      <c r="H54" s="332"/>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100"/>
      <c r="AN54" s="62"/>
    </row>
    <row r="55" spans="1:40" ht="19.5" customHeight="1" x14ac:dyDescent="0.55000000000000004">
      <c r="A55" s="62"/>
      <c r="B55" s="82" t="s">
        <v>193</v>
      </c>
      <c r="C55" s="327" t="e">
        <f>IF($AK$3="４週",SUMIFS($AK$11:$AK$30,$B$11:$B$30,C51)/4/$AH$5,IF($AK$3="歴月",SUMIFS($AK$11:$AK$30,$B$11:$B$30,C51)/$AL$5,"記載する期間を選択してください"))</f>
        <v>#DIV/0!</v>
      </c>
      <c r="D55" s="335"/>
      <c r="E55" s="327" t="e">
        <f>IF($AK$3="４週",SUMIFS($AK$11:$AK$30,$B$11:$B$30,E51)/4/$AH$5,IF($AK$3="歴月",SUMIFS($AK$11:$AK$30,$B$11:$B$30,E51)/$AL$5,"記載する期間を選択してください"))</f>
        <v>#DIV/0!</v>
      </c>
      <c r="F55" s="328"/>
      <c r="G55" s="328"/>
      <c r="H55" s="335"/>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100"/>
      <c r="AN55" s="62"/>
    </row>
    <row r="56" spans="1:40" ht="3" customHeight="1" x14ac:dyDescent="0.55000000000000004">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100"/>
      <c r="AN56" s="62"/>
    </row>
    <row r="57" spans="1:40" ht="15" customHeight="1" x14ac:dyDescent="0.55000000000000004">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55000000000000004">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55000000000000004">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55000000000000004">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55000000000000004">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55000000000000004">
      <c r="A62" s="60" t="s">
        <v>123</v>
      </c>
      <c r="B62" s="94"/>
      <c r="C62" s="60"/>
      <c r="D62" s="60"/>
      <c r="E62" s="60"/>
      <c r="F62" s="60"/>
      <c r="G62" s="60"/>
    </row>
    <row r="63" spans="1:40" ht="15" customHeight="1" x14ac:dyDescent="0.55000000000000004">
      <c r="A63" s="60" t="s">
        <v>124</v>
      </c>
      <c r="B63" s="94"/>
      <c r="C63" s="60"/>
      <c r="D63" s="60"/>
      <c r="E63" s="60"/>
      <c r="F63" s="60"/>
      <c r="G63" s="60"/>
    </row>
    <row r="64" spans="1:40" ht="15" customHeight="1" x14ac:dyDescent="0.55000000000000004">
      <c r="A64" s="60"/>
      <c r="B64" s="75" t="s">
        <v>125</v>
      </c>
      <c r="C64" s="281" t="s">
        <v>126</v>
      </c>
      <c r="D64" s="281"/>
      <c r="E64" s="281"/>
      <c r="F64" s="60"/>
      <c r="G64" s="60"/>
    </row>
    <row r="65" spans="1:7" ht="15" customHeight="1" x14ac:dyDescent="0.55000000000000004">
      <c r="A65" s="60"/>
      <c r="B65" s="97" t="s">
        <v>127</v>
      </c>
      <c r="C65" s="294" t="s">
        <v>128</v>
      </c>
      <c r="D65" s="294"/>
      <c r="E65" s="294"/>
      <c r="F65" s="60"/>
      <c r="G65" s="60"/>
    </row>
    <row r="66" spans="1:7" ht="15" customHeight="1" x14ac:dyDescent="0.55000000000000004">
      <c r="A66" s="60"/>
      <c r="B66" s="97" t="s">
        <v>129</v>
      </c>
      <c r="C66" s="294" t="s">
        <v>130</v>
      </c>
      <c r="D66" s="294"/>
      <c r="E66" s="294"/>
      <c r="F66" s="60"/>
      <c r="G66" s="60"/>
    </row>
    <row r="67" spans="1:7" ht="15" customHeight="1" x14ac:dyDescent="0.55000000000000004">
      <c r="A67" s="60"/>
      <c r="B67" s="97" t="s">
        <v>131</v>
      </c>
      <c r="C67" s="294" t="s">
        <v>132</v>
      </c>
      <c r="D67" s="294"/>
      <c r="E67" s="294"/>
      <c r="F67" s="60"/>
      <c r="G67" s="60"/>
    </row>
    <row r="68" spans="1:7" ht="15" customHeight="1" x14ac:dyDescent="0.55000000000000004">
      <c r="A68" s="60"/>
      <c r="B68" s="97" t="s">
        <v>133</v>
      </c>
      <c r="C68" s="294" t="s">
        <v>134</v>
      </c>
      <c r="D68" s="294"/>
      <c r="E68" s="294"/>
      <c r="F68" s="60"/>
      <c r="G68" s="60"/>
    </row>
    <row r="69" spans="1:7" ht="15" customHeight="1" x14ac:dyDescent="0.55000000000000004">
      <c r="A69" s="60"/>
      <c r="B69" s="60" t="s">
        <v>135</v>
      </c>
      <c r="C69" s="60"/>
      <c r="D69" s="60"/>
      <c r="E69" s="60"/>
      <c r="F69" s="60"/>
      <c r="G69" s="60"/>
    </row>
    <row r="70" spans="1:7" ht="15" customHeight="1" x14ac:dyDescent="0.55000000000000004">
      <c r="A70" s="60"/>
      <c r="B70" s="60" t="s">
        <v>136</v>
      </c>
      <c r="C70" s="60"/>
      <c r="D70" s="60"/>
      <c r="E70" s="60"/>
      <c r="F70" s="60"/>
      <c r="G70" s="60"/>
    </row>
    <row r="71" spans="1:7" ht="15" customHeight="1" x14ac:dyDescent="0.55000000000000004">
      <c r="A71" s="60"/>
      <c r="B71" s="60" t="s">
        <v>137</v>
      </c>
      <c r="C71" s="60"/>
      <c r="D71" s="60"/>
      <c r="E71" s="60"/>
      <c r="F71" s="60"/>
      <c r="G71" s="60"/>
    </row>
    <row r="72" spans="1:7" ht="15" customHeight="1" x14ac:dyDescent="0.55000000000000004">
      <c r="A72" s="60" t="s">
        <v>138</v>
      </c>
      <c r="B72" s="94"/>
      <c r="C72" s="60"/>
      <c r="D72" s="60"/>
      <c r="E72" s="60"/>
      <c r="F72" s="60"/>
      <c r="G72" s="60"/>
    </row>
    <row r="73" spans="1:7" ht="15" customHeight="1" x14ac:dyDescent="0.55000000000000004">
      <c r="A73" s="60" t="s">
        <v>306</v>
      </c>
      <c r="B73" s="94"/>
      <c r="C73" s="60"/>
      <c r="D73" s="60"/>
      <c r="E73" s="60"/>
      <c r="F73" s="60"/>
      <c r="G73" s="60"/>
    </row>
    <row r="74" spans="1:7" ht="15" customHeight="1" x14ac:dyDescent="0.55000000000000004">
      <c r="A74" s="60" t="s">
        <v>140</v>
      </c>
      <c r="B74" s="94"/>
      <c r="C74" s="60"/>
      <c r="D74" s="60"/>
      <c r="E74" s="60"/>
      <c r="F74" s="60"/>
      <c r="G74" s="60"/>
    </row>
    <row r="75" spans="1:7" ht="15" customHeight="1" x14ac:dyDescent="0.55000000000000004">
      <c r="A75" s="60" t="s">
        <v>141</v>
      </c>
      <c r="B75" s="94"/>
      <c r="C75" s="60"/>
      <c r="D75" s="60"/>
      <c r="E75" s="60"/>
      <c r="F75" s="60"/>
      <c r="G75" s="60"/>
    </row>
    <row r="76" spans="1:7" ht="15" customHeight="1" x14ac:dyDescent="0.55000000000000004">
      <c r="A76" s="60" t="s">
        <v>142</v>
      </c>
      <c r="B76" s="94"/>
      <c r="C76" s="60"/>
      <c r="D76" s="60"/>
      <c r="E76" s="60"/>
      <c r="F76" s="60"/>
      <c r="G76" s="60"/>
    </row>
    <row r="77" spans="1:7" ht="15" customHeight="1" x14ac:dyDescent="0.55000000000000004">
      <c r="A77" s="60" t="s">
        <v>143</v>
      </c>
      <c r="B77" s="94"/>
      <c r="C77" s="60"/>
      <c r="D77" s="60"/>
      <c r="E77" s="60"/>
      <c r="F77" s="60"/>
      <c r="G77" s="60"/>
    </row>
    <row r="78" spans="1:7" ht="15" customHeight="1" x14ac:dyDescent="0.55000000000000004">
      <c r="A78" s="60"/>
      <c r="B78" s="60" t="s">
        <v>144</v>
      </c>
      <c r="C78" s="60"/>
      <c r="D78" s="60"/>
      <c r="E78" s="60"/>
      <c r="F78" s="60"/>
      <c r="G78" s="60"/>
    </row>
    <row r="79" spans="1:7" ht="15" customHeight="1" x14ac:dyDescent="0.55000000000000004">
      <c r="A79" s="60"/>
      <c r="B79" s="60" t="s">
        <v>145</v>
      </c>
      <c r="C79" s="60"/>
      <c r="D79" s="60"/>
      <c r="E79" s="60"/>
      <c r="F79" s="60"/>
      <c r="G79" s="60"/>
    </row>
    <row r="80" spans="1:7" ht="15" customHeight="1" x14ac:dyDescent="0.55000000000000004">
      <c r="A80" s="60" t="s">
        <v>146</v>
      </c>
      <c r="B80" s="94"/>
      <c r="C80" s="60"/>
      <c r="D80" s="60"/>
      <c r="E80" s="60"/>
      <c r="F80" s="60"/>
      <c r="G80" s="60"/>
    </row>
    <row r="81" spans="1:7" ht="15" customHeight="1" x14ac:dyDescent="0.55000000000000004">
      <c r="A81" s="60" t="s">
        <v>147</v>
      </c>
      <c r="B81" s="94"/>
      <c r="C81" s="60"/>
      <c r="D81" s="60"/>
      <c r="E81" s="60"/>
      <c r="F81" s="60"/>
      <c r="G81" s="60"/>
    </row>
    <row r="82" spans="1:7" ht="15" customHeight="1" x14ac:dyDescent="0.55000000000000004">
      <c r="A82" s="60" t="s">
        <v>148</v>
      </c>
      <c r="B82" s="94"/>
      <c r="C82" s="60"/>
      <c r="D82" s="60"/>
      <c r="E82" s="60"/>
      <c r="F82" s="60"/>
      <c r="G82" s="60"/>
    </row>
    <row r="83" spans="1:7" ht="15" customHeight="1" x14ac:dyDescent="0.55000000000000004">
      <c r="A83" s="60" t="s">
        <v>149</v>
      </c>
      <c r="B83" s="94"/>
      <c r="C83" s="60"/>
      <c r="D83" s="60"/>
      <c r="E83" s="60"/>
      <c r="F83" s="60"/>
      <c r="G83" s="60"/>
    </row>
    <row r="84" spans="1:7" ht="15" customHeight="1" x14ac:dyDescent="0.55000000000000004">
      <c r="A84" s="60" t="s">
        <v>150</v>
      </c>
      <c r="B84" s="94"/>
      <c r="C84" s="60"/>
      <c r="D84" s="60"/>
      <c r="E84" s="60"/>
      <c r="F84" s="60"/>
      <c r="G84" s="60"/>
    </row>
    <row r="85" spans="1:7" ht="15" customHeight="1" x14ac:dyDescent="0.55000000000000004">
      <c r="A85" s="60" t="s">
        <v>151</v>
      </c>
      <c r="B85" s="94"/>
      <c r="C85" s="60"/>
      <c r="D85" s="60"/>
      <c r="E85" s="60"/>
      <c r="F85" s="60"/>
      <c r="G85" s="60"/>
    </row>
    <row r="86" spans="1:7" ht="15" customHeight="1" x14ac:dyDescent="0.55000000000000004">
      <c r="A86" s="60" t="s">
        <v>152</v>
      </c>
      <c r="B86" s="94"/>
      <c r="C86" s="60"/>
      <c r="D86" s="60"/>
      <c r="E86" s="60"/>
      <c r="F86" s="60"/>
      <c r="G86" s="60"/>
    </row>
    <row r="87" spans="1:7" ht="15" customHeight="1" x14ac:dyDescent="0.55000000000000004">
      <c r="A87" s="60" t="s">
        <v>153</v>
      </c>
      <c r="B87" s="94"/>
      <c r="C87" s="60"/>
      <c r="D87" s="60"/>
      <c r="E87" s="60"/>
      <c r="F87" s="60"/>
      <c r="G87" s="60"/>
    </row>
  </sheetData>
  <mergeCells count="118">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7:A10"/>
    <mergeCell ref="C7:C10"/>
    <mergeCell ref="D7:D10"/>
    <mergeCell ref="E7:E10"/>
    <mergeCell ref="F7:AJ7"/>
    <mergeCell ref="F8:L8"/>
    <mergeCell ref="T8:Z8"/>
    <mergeCell ref="AA8:AG8"/>
    <mergeCell ref="AH8:AJ8"/>
    <mergeCell ref="B7:B8"/>
    <mergeCell ref="B9:B10"/>
    <mergeCell ref="AK1:AN1"/>
    <mergeCell ref="M2:P2"/>
    <mergeCell ref="Q2:R2"/>
    <mergeCell ref="S2:T2"/>
    <mergeCell ref="U2:V2"/>
    <mergeCell ref="AK2:AN2"/>
    <mergeCell ref="AL7:AL10"/>
    <mergeCell ref="AM7:AN10"/>
    <mergeCell ref="M8:S8"/>
    <mergeCell ref="AK3:AN3"/>
    <mergeCell ref="AK4:AN4"/>
    <mergeCell ref="AH5:AJ5"/>
    <mergeCell ref="AK7:AK10"/>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s>
  <phoneticPr fontId="3"/>
  <dataValidations count="8">
    <dataValidation type="list" allowBlank="1" showInputMessage="1" sqref="B13: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E710F28-D1E7-4E28-9657-57FD3B6EE576}"/>
  </dataValidations>
  <printOptions horizontalCentered="1" verticalCentered="1"/>
  <pageMargins left="0.19685039370078741" right="0.19685039370078741" top="0.39370078740157483" bottom="0.19685039370078741" header="0.19685039370078741" footer="0.39370078740157483"/>
  <pageSetup paperSize="9" scale="53" fitToWidth="0" fitToHeight="0" orientation="landscape" r:id="rId1"/>
  <headerFooter alignWithMargins="0">
    <oddHeader>&amp;L&amp;"ＭＳ ゴシック,標準"&amp;10（参考様式）</oddHeader>
  </headerFooter>
  <rowBreaks count="1" manualBreakCount="1">
    <brk id="56" max="3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AQ81"/>
  <sheetViews>
    <sheetView showGridLines="0" view="pageBreakPreview" zoomScaleNormal="100" zoomScaleSheetLayoutView="100" workbookViewId="0">
      <selection activeCell="W11" sqref="W11"/>
    </sheetView>
  </sheetViews>
  <sheetFormatPr defaultColWidth="8.25" defaultRowHeight="21" customHeight="1" x14ac:dyDescent="0.55000000000000004"/>
  <cols>
    <col min="1" max="1" width="2.58203125" style="59" customWidth="1"/>
    <col min="2" max="2" width="17.83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322</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311</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8" customHeight="1" x14ac:dyDescent="0.55000000000000004">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t="s">
        <v>207</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317</v>
      </c>
      <c r="B36" s="67"/>
      <c r="C36" s="67"/>
      <c r="D36" s="67"/>
      <c r="E36" s="67"/>
      <c r="F36" s="67"/>
      <c r="G36" s="60"/>
      <c r="H36" s="60"/>
      <c r="I36" s="60"/>
      <c r="J36" s="60"/>
      <c r="K36" s="60"/>
      <c r="L36" s="60"/>
      <c r="M36" s="60"/>
      <c r="N36" s="60"/>
      <c r="O36" s="60"/>
      <c r="AM36" s="67"/>
      <c r="AN36" s="62"/>
    </row>
    <row r="37" spans="1:43" ht="25" customHeight="1" x14ac:dyDescent="0.55000000000000004">
      <c r="A37"/>
      <c r="B37" s="290" t="s">
        <v>318</v>
      </c>
      <c r="C37" s="291"/>
      <c r="D37" s="291"/>
      <c r="E37" s="291"/>
      <c r="F37" s="291"/>
      <c r="G37" s="291"/>
      <c r="H37" s="291"/>
      <c r="I37" s="291"/>
      <c r="J37" s="291"/>
      <c r="K37" s="292"/>
      <c r="L37" s="419" t="s">
        <v>323</v>
      </c>
      <c r="M37" s="419"/>
      <c r="N37" s="419"/>
      <c r="O37" s="419"/>
      <c r="P37" s="419" t="s">
        <v>324</v>
      </c>
      <c r="Q37" s="419"/>
      <c r="R37" s="419"/>
      <c r="S37" s="419"/>
      <c r="T37" s="419" t="s">
        <v>319</v>
      </c>
      <c r="U37" s="419"/>
      <c r="V37" s="419"/>
      <c r="W37" s="419"/>
      <c r="X37"/>
      <c r="Y37"/>
      <c r="Z37"/>
      <c r="AA37"/>
      <c r="AB37"/>
      <c r="AC37"/>
      <c r="AD37"/>
      <c r="AE37"/>
      <c r="AF37"/>
      <c r="AG37"/>
      <c r="AH37"/>
      <c r="AI37"/>
      <c r="AJ37"/>
      <c r="AK37"/>
      <c r="AL37"/>
      <c r="AM37"/>
      <c r="AN37"/>
      <c r="AO37"/>
      <c r="AP37"/>
      <c r="AQ37"/>
    </row>
    <row r="38" spans="1:43" ht="18" customHeight="1" x14ac:dyDescent="0.55000000000000004">
      <c r="A38"/>
      <c r="B38" s="416" t="s">
        <v>325</v>
      </c>
      <c r="C38" s="417"/>
      <c r="D38" s="417"/>
      <c r="E38" s="417"/>
      <c r="F38" s="417"/>
      <c r="G38" s="417"/>
      <c r="H38" s="417"/>
      <c r="I38" s="417"/>
      <c r="J38" s="417"/>
      <c r="K38" s="418"/>
      <c r="L38" s="415"/>
      <c r="M38" s="415"/>
      <c r="N38" s="415"/>
      <c r="O38" s="415"/>
      <c r="P38" s="415"/>
      <c r="Q38" s="415"/>
      <c r="R38" s="415"/>
      <c r="S38" s="415"/>
      <c r="T38" s="346">
        <f>SUM(L38:S38)</f>
        <v>0</v>
      </c>
      <c r="U38" s="346"/>
      <c r="V38" s="346"/>
      <c r="W38" s="346"/>
      <c r="X38"/>
      <c r="Y38"/>
      <c r="Z38"/>
      <c r="AA38"/>
      <c r="AB38"/>
      <c r="AC38"/>
      <c r="AD38"/>
      <c r="AE38"/>
      <c r="AF38"/>
      <c r="AG38"/>
      <c r="AH38"/>
      <c r="AI38"/>
      <c r="AJ38"/>
      <c r="AK38"/>
      <c r="AL38"/>
      <c r="AM38"/>
      <c r="AN38"/>
      <c r="AO38"/>
      <c r="AP38"/>
      <c r="AQ38"/>
    </row>
    <row r="39" spans="1:43" ht="5.15" customHeight="1" x14ac:dyDescent="0.55000000000000004">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55000000000000004">
      <c r="A40" s="68" t="s">
        <v>165</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5" customHeight="1" x14ac:dyDescent="0.55000000000000004">
      <c r="A41" s="281" t="s">
        <v>169</v>
      </c>
      <c r="B41" s="281"/>
      <c r="C41" s="297" t="s">
        <v>321</v>
      </c>
      <c r="D41" s="279"/>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x14ac:dyDescent="0.55000000000000004">
      <c r="A42" s="280" t="s">
        <v>171</v>
      </c>
      <c r="B42" s="280"/>
      <c r="C42" s="360">
        <f>ROUNDDOWN(IF(B38="主として知的障害のある児童を入所させる福祉型障害児入所施設",T38/6.7,IF(B38="主として肢体不自由のある児童を入所させる福祉型障害児入所施設",L38/10+P38/20,0)),1)</f>
        <v>0</v>
      </c>
      <c r="D42" s="361"/>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15" customHeight="1" x14ac:dyDescent="0.55000000000000004">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55000000000000004">
      <c r="A44" s="68" t="s">
        <v>188</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5" customHeight="1" x14ac:dyDescent="0.55000000000000004">
      <c r="A45" s="62"/>
      <c r="B45" s="67"/>
      <c r="C45" s="327" t="str">
        <f>IF(VLOOKUP($AK$1,選択肢!$A$1:$J$32,C50,FALSE)=0,"-",VLOOKUP($AK$1,選択肢!$A$1:$J$32,C50,FALSE))</f>
        <v>児童発達支援管理責任者</v>
      </c>
      <c r="D45" s="328"/>
      <c r="E45" s="334" t="str">
        <f>IF(VLOOKUP($AK$1,選択肢!$A$1:$J$32,E50,FALSE)=0,"-",VLOOKUP($AK$1,選択肢!$A$1:$J$32,E50,FALSE))</f>
        <v>医師</v>
      </c>
      <c r="F45" s="334"/>
      <c r="G45" s="334"/>
      <c r="H45" s="334"/>
      <c r="I45" s="327" t="str">
        <f>IF(VLOOKUP($AK$1,選択肢!$A$1:$J$32,I50,FALSE)=0,"-",VLOOKUP($AK$1,選択肢!$A$1:$J$32,I50,FALSE))</f>
        <v>看護職員</v>
      </c>
      <c r="J45" s="328"/>
      <c r="K45" s="328"/>
      <c r="L45" s="328"/>
      <c r="M45" s="328"/>
      <c r="N45" s="335"/>
      <c r="O45" s="327" t="str">
        <f>IF(VLOOKUP($AK$1,選択肢!$A$1:$J$32,O50,FALSE)=0,"-",VLOOKUP($AK$1,選択肢!$A$1:$J$32,O50,FALSE))</f>
        <v>児童指導員</v>
      </c>
      <c r="P45" s="328"/>
      <c r="Q45" s="328"/>
      <c r="R45" s="328"/>
      <c r="S45" s="328"/>
      <c r="T45" s="335"/>
      <c r="U45" s="327" t="str">
        <f>IF(VLOOKUP($AK$1,選択肢!$A$1:$J$32,U50,FALSE)=0,"-",VLOOKUP($AK$1,選択肢!$A$1:$J$32,U50,FALSE))</f>
        <v>保育士</v>
      </c>
      <c r="V45" s="328"/>
      <c r="W45" s="328"/>
      <c r="X45" s="328"/>
      <c r="Y45" s="328"/>
      <c r="Z45" s="335"/>
      <c r="AA45" s="327" t="str">
        <f>IF(VLOOKUP($AK$1,選択肢!$A$1:$J$32,AA50,FALSE)=0,"-",VLOOKUP($AK$1,選択肢!$A$1:$J$32,AA50,FALSE))</f>
        <v>心理担当職員</v>
      </c>
      <c r="AB45" s="328"/>
      <c r="AC45" s="328"/>
      <c r="AD45" s="328"/>
      <c r="AE45" s="328"/>
      <c r="AF45" s="335"/>
      <c r="AG45" s="334" t="str">
        <f>IF(VLOOKUP($AK$1,選択肢!$A$1:$J$32,AG50,FALSE)=0,"-",VLOOKUP($AK$1,選択肢!$A$1:$J$32,AG50,FALSE))</f>
        <v>理学療法士又は作業療法士</v>
      </c>
      <c r="AH45" s="334"/>
      <c r="AI45" s="334"/>
      <c r="AJ45" s="334"/>
      <c r="AK45" s="334"/>
      <c r="AL45" s="334" t="str">
        <f>IF(VLOOKUP($AK$1,選択肢!$A$1:$J$32,AL50,FALSE)=0,"-",VLOOKUP($AK$1,選択肢!$A$1:$J$32,AL50,FALSE))</f>
        <v>職業指導員</v>
      </c>
      <c r="AM45" s="334"/>
      <c r="AN45" s="62"/>
    </row>
    <row r="46" spans="1:43" ht="18" customHeight="1" x14ac:dyDescent="0.55000000000000004">
      <c r="A46" s="62"/>
      <c r="B46" s="67"/>
      <c r="C46" s="102" t="s">
        <v>189</v>
      </c>
      <c r="D46" s="102" t="s">
        <v>190</v>
      </c>
      <c r="E46" s="101" t="s">
        <v>189</v>
      </c>
      <c r="F46" s="333" t="s">
        <v>190</v>
      </c>
      <c r="G46" s="333"/>
      <c r="H46" s="333"/>
      <c r="I46" s="330" t="s">
        <v>189</v>
      </c>
      <c r="J46" s="331"/>
      <c r="K46" s="332"/>
      <c r="L46" s="330" t="s">
        <v>190</v>
      </c>
      <c r="M46" s="331"/>
      <c r="N46" s="332"/>
      <c r="O46" s="330" t="s">
        <v>189</v>
      </c>
      <c r="P46" s="331"/>
      <c r="Q46" s="332"/>
      <c r="R46" s="330" t="s">
        <v>190</v>
      </c>
      <c r="S46" s="331"/>
      <c r="T46" s="332"/>
      <c r="U46" s="330" t="s">
        <v>189</v>
      </c>
      <c r="V46" s="331"/>
      <c r="W46" s="332"/>
      <c r="X46" s="330" t="s">
        <v>190</v>
      </c>
      <c r="Y46" s="331"/>
      <c r="Z46" s="332"/>
      <c r="AA46" s="330" t="s">
        <v>189</v>
      </c>
      <c r="AB46" s="331"/>
      <c r="AC46" s="332"/>
      <c r="AD46" s="330" t="s">
        <v>190</v>
      </c>
      <c r="AE46" s="331"/>
      <c r="AF46" s="332"/>
      <c r="AG46" s="330" t="s">
        <v>189</v>
      </c>
      <c r="AH46" s="331"/>
      <c r="AI46" s="332"/>
      <c r="AJ46" s="330" t="s">
        <v>190</v>
      </c>
      <c r="AK46" s="332"/>
      <c r="AL46" s="101" t="s">
        <v>27</v>
      </c>
      <c r="AM46" s="101" t="s">
        <v>215</v>
      </c>
      <c r="AN46" s="62"/>
    </row>
    <row r="47" spans="1:43" ht="18" customHeight="1" x14ac:dyDescent="0.55000000000000004">
      <c r="A47" s="62"/>
      <c r="B47" s="75" t="s">
        <v>191</v>
      </c>
      <c r="C47" s="101">
        <f>COUNTIFS($B$11:$B$30,C$45,$C$11:$C$30,"A",$E$11:$E$30,"*")</f>
        <v>1</v>
      </c>
      <c r="D47" s="101">
        <f>COUNTIFS($B$11:$B$30,C$45,$C$11:$C$30,"B",$E$11:$E$30,"*")</f>
        <v>0</v>
      </c>
      <c r="E47" s="101">
        <f>COUNTIFS($B$11:$B$30,E$45,$C$11:$C$30,"A",$E$11:$E$30,"*")</f>
        <v>0</v>
      </c>
      <c r="F47" s="330">
        <f>COUNTIFS($B$11:$B$30,E$45,$C$11:$C$30,"B",$E$11:$E$30,"*")</f>
        <v>1</v>
      </c>
      <c r="G47" s="331"/>
      <c r="H47" s="332"/>
      <c r="I47" s="330">
        <f>COUNTIFS($B$11:$B$30,I$45,$C$11:$C$30,"A",$E$11:$E$30,"*")</f>
        <v>0</v>
      </c>
      <c r="J47" s="331"/>
      <c r="K47" s="332"/>
      <c r="L47" s="330">
        <f>COUNTIFS($B$11:$B$30,I$45,$C$11:$C$30,"B",$E$11:$E$30,"*")</f>
        <v>0</v>
      </c>
      <c r="M47" s="331"/>
      <c r="N47" s="332"/>
      <c r="O47" s="330">
        <f>COUNTIFS($B$11:$B$30,O$45,$C$11:$C$30,"A",$E$11:$E$30,"*")</f>
        <v>0</v>
      </c>
      <c r="P47" s="331"/>
      <c r="Q47" s="332"/>
      <c r="R47" s="330">
        <f>COUNTIFS($B$11:$B$30,O$45,$C$11:$C$30,"B",$E$11:$E$30,"*")</f>
        <v>0</v>
      </c>
      <c r="S47" s="331"/>
      <c r="T47" s="332"/>
      <c r="U47" s="330">
        <f>COUNTIFS($B$11:$B$30,U$45,$C$11:$C$30,"A",$E$11:$E$30,"*")</f>
        <v>0</v>
      </c>
      <c r="V47" s="331"/>
      <c r="W47" s="332"/>
      <c r="X47" s="330">
        <f>COUNTIFS($B$11:$B$30,U$45,$C$11:$C$30,"B",$E$11:$E$30,"*")</f>
        <v>0</v>
      </c>
      <c r="Y47" s="331"/>
      <c r="Z47" s="332"/>
      <c r="AA47" s="330">
        <f>COUNTIFS($B$11:$B$30,AA$45,$C$11:$C$30,"A",$E$11:$E$30,"*")</f>
        <v>0</v>
      </c>
      <c r="AB47" s="331"/>
      <c r="AC47" s="332"/>
      <c r="AD47" s="330">
        <f>COUNTIFS($B$11:$B$30,AA$45,$C$11:$C$30,"B",$E$11:$E$30,"*")</f>
        <v>0</v>
      </c>
      <c r="AE47" s="331"/>
      <c r="AF47" s="332"/>
      <c r="AG47" s="330">
        <f>COUNTIFS($B$11:$B$30,AG$45,$C$11:$C$30,"A",$E$11:$E$30,"*")</f>
        <v>0</v>
      </c>
      <c r="AH47" s="331"/>
      <c r="AI47" s="332"/>
      <c r="AJ47" s="330">
        <f>COUNTIFS($B$11:$B$30,AG$45,$C$11:$C$30,"B",$E$11:$E$30,"*")</f>
        <v>0</v>
      </c>
      <c r="AK47" s="332"/>
      <c r="AL47" s="101">
        <f>COUNTIFS($B$11:$B$30,AL$45,$C$11:$C$30,"A",$E$11:$E$30,"*")</f>
        <v>0</v>
      </c>
      <c r="AM47" s="101">
        <f>COUNTIFS($B$11:$B$30,AL$45,$C$11:$C$30,"B",$E$11:$E$30,"*")</f>
        <v>0</v>
      </c>
      <c r="AN47" s="62"/>
    </row>
    <row r="48" spans="1:43" ht="18" customHeight="1" x14ac:dyDescent="0.55000000000000004">
      <c r="A48" s="62"/>
      <c r="B48" s="82" t="s">
        <v>192</v>
      </c>
      <c r="C48" s="101">
        <f>COUNTIFS($B$11:$B$30,C$45,$C$11:$C$30,"C",$E$11:$E$30,"*")</f>
        <v>0</v>
      </c>
      <c r="D48" s="101">
        <f>COUNTIFS($B$11:$B$30,C$45,$C$11:$C$30,"D",$E$11:$E$30,"*")</f>
        <v>0</v>
      </c>
      <c r="E48" s="101">
        <f>COUNTIFS($B$11:$B$30,E$45,$C$11:$C$30,"C",$E$11:$E$30,"*")</f>
        <v>0</v>
      </c>
      <c r="F48" s="330">
        <f>COUNTIFS($B$11:$B$30,E$45,$C$11:$C$30,"D",$E$11:$E$30,"*")</f>
        <v>1</v>
      </c>
      <c r="G48" s="331"/>
      <c r="H48" s="332"/>
      <c r="I48" s="330">
        <f>COUNTIFS($B$11:$B$30,I$45,$C$11:$C$30,"C",$E$11:$E$30,"*")</f>
        <v>1</v>
      </c>
      <c r="J48" s="331"/>
      <c r="K48" s="332"/>
      <c r="L48" s="330">
        <f>COUNTIFS($B$11:$B$30,I$45,$C$11:$C$30,"D",$E$11:$E$30,"*")</f>
        <v>0</v>
      </c>
      <c r="M48" s="331"/>
      <c r="N48" s="332"/>
      <c r="O48" s="330">
        <f>COUNTIFS($B$11:$B$30,O$45,$C$11:$C$30,"C",$E$11:$E$30,"*")</f>
        <v>0</v>
      </c>
      <c r="P48" s="331"/>
      <c r="Q48" s="332"/>
      <c r="R48" s="330">
        <f>COUNTIFS($B$11:$B$30,O$45,$C$11:$C$30,"D",$E$11:$E$30,"*")</f>
        <v>0</v>
      </c>
      <c r="S48" s="331"/>
      <c r="T48" s="332"/>
      <c r="U48" s="330">
        <f>COUNTIFS($B$11:$B$30,U$45,$C$11:$C$30,"C",$E$11:$E$30,"*")</f>
        <v>0</v>
      </c>
      <c r="V48" s="331"/>
      <c r="W48" s="332"/>
      <c r="X48" s="330">
        <f>COUNTIFS($B$11:$B$30,U$45,$C$11:$C$30,"D",$E$11:$E$30,"*")</f>
        <v>0</v>
      </c>
      <c r="Y48" s="331"/>
      <c r="Z48" s="332"/>
      <c r="AA48" s="330">
        <f>COUNTIFS($B$11:$B$30,AA$45,$C$11:$C$30,"C",$E$11:$E$30,"*")</f>
        <v>0</v>
      </c>
      <c r="AB48" s="331"/>
      <c r="AC48" s="332"/>
      <c r="AD48" s="330">
        <f>COUNTIFS($B$11:$B$30,AA$45,$C$11:$C$30,"D",$E$11:$E$30,"*")</f>
        <v>0</v>
      </c>
      <c r="AE48" s="331"/>
      <c r="AF48" s="332"/>
      <c r="AG48" s="330">
        <f>COUNTIFS($B$11:$B$30,AG$45,$C$11:$C$30,"C",$E$11:$E$30,"*")</f>
        <v>0</v>
      </c>
      <c r="AH48" s="331"/>
      <c r="AI48" s="332"/>
      <c r="AJ48" s="330">
        <f>COUNTIFS($B$11:$B$30,AG$45,$C$11:$C$30,"D",$E$11:$E$30,"*")</f>
        <v>0</v>
      </c>
      <c r="AK48" s="332"/>
      <c r="AL48" s="101">
        <f>COUNTIFS($B$11:$B$30,AL$45,$C$11:$C$30,"C",$E$11:$E$30,"*")</f>
        <v>0</v>
      </c>
      <c r="AM48" s="101">
        <f>COUNTIFS($B$11:$B$30,AL$45,$C$11:$C$30,"D",$E$11:$E$30,"*")</f>
        <v>0</v>
      </c>
      <c r="AN48" s="62"/>
    </row>
    <row r="49" spans="1:40" ht="25" customHeight="1" x14ac:dyDescent="0.55000000000000004">
      <c r="A49" s="62"/>
      <c r="B49" s="82" t="s">
        <v>193</v>
      </c>
      <c r="C49" s="327" t="e">
        <f>IF($AK$3="４週",SUMIFS($AK$11:$AK$30,$B$11:$B$30,C45)/4/$AH$5,IF($AK$3="歴月",SUMIFS($AK$11:$AK$30,$B$11:$B$30,C45)/$AL$5,"記載する期間を選択してください"))</f>
        <v>#DIV/0!</v>
      </c>
      <c r="D49" s="335"/>
      <c r="E49" s="327" t="e">
        <f>IF($AK$3="４週",SUMIFS($AK$11:$AK$30,$B$11:$B$30,E45)/4/$AH$5,IF($AK$3="歴月",SUMIFS($AK$11:$AK$30,$B$11:$B$30,E45)/$AL$5,"記載する期間を選択してください"))</f>
        <v>#DIV/0!</v>
      </c>
      <c r="F49" s="328"/>
      <c r="G49" s="328"/>
      <c r="H49" s="335"/>
      <c r="I49" s="327" t="e">
        <f>IF($AK$3="４週",SUMIFS($AK$11:$AK$30,$B$11:$B$30,I45)/4/$AH$5,IF($AK$3="歴月",SUMIFS($AK$11:$AK$30,$B$11:$B$30,I45)/$AL$5,"記載する期間を選択してください"))</f>
        <v>#DIV/0!</v>
      </c>
      <c r="J49" s="328"/>
      <c r="K49" s="328"/>
      <c r="L49" s="328"/>
      <c r="M49" s="328"/>
      <c r="N49" s="335"/>
      <c r="O49" s="327" t="e">
        <f>IF($AK$3="４週",SUMIFS($AK$11:$AK$30,$B$11:$B$30,O45)/4/$AH$5,IF($AK$3="歴月",SUMIFS($AK$11:$AK$30,$B$11:$B$30,O45)/$AL$5,"記載する期間を選択してください"))</f>
        <v>#DIV/0!</v>
      </c>
      <c r="P49" s="328"/>
      <c r="Q49" s="328"/>
      <c r="R49" s="328"/>
      <c r="S49" s="328"/>
      <c r="T49" s="335"/>
      <c r="U49" s="327" t="e">
        <f>IF($AK$3="４週",SUMIFS($AK$11:$AK$30,$B$11:$B$30,U45)/4/$AH$5,IF($AK$3="歴月",SUMIFS($AK$11:$AK$30,$B$11:$B$30,U45)/$AL$5,"記載する期間を選択してください"))</f>
        <v>#DIV/0!</v>
      </c>
      <c r="V49" s="328"/>
      <c r="W49" s="328"/>
      <c r="X49" s="328"/>
      <c r="Y49" s="328"/>
      <c r="Z49" s="335"/>
      <c r="AA49" s="327" t="e">
        <f>IF($AK$3="４週",SUMIFS($AK$11:$AK$30,$B$11:$B$30,AA45)/4/$AH$5,IF($AK$3="歴月",SUMIFS($AK$11:$AK$30,$B$11:$B$30,AA45)/$AL$5,"記載する期間を選択してください"))</f>
        <v>#DIV/0!</v>
      </c>
      <c r="AB49" s="328"/>
      <c r="AC49" s="328"/>
      <c r="AD49" s="328"/>
      <c r="AE49" s="328"/>
      <c r="AF49" s="335"/>
      <c r="AG49" s="327" t="e">
        <f>IF($AK$3="４週",SUMIFS($AK$11:$AK$30,$B$11:$B$30,AG45)/4/$AH$5,IF($AK$3="歴月",SUMIFS($AK$11:$AK$30,$B$11:$B$30,AG45)/$AL$5,"記載する期間を選択してください"))</f>
        <v>#DIV/0!</v>
      </c>
      <c r="AH49" s="328"/>
      <c r="AI49" s="328"/>
      <c r="AJ49" s="328"/>
      <c r="AK49" s="335"/>
      <c r="AL49" s="327" t="e">
        <f>IF($AK$3="４週",SUMIFS($AK$11:$AK$30,$B$11:$B$30,AL45)/4/$AH$5,IF($AK$3="歴月",SUMIFS($AK$11:$AK$30,$B$11:$B$30,AL45)/$AL$5,"記載する期間を選択してください"))</f>
        <v>#DIV/0!</v>
      </c>
      <c r="AM49" s="335"/>
      <c r="AN49" s="62"/>
    </row>
    <row r="50" spans="1:40" ht="5.15" customHeight="1" x14ac:dyDescent="0.550000000000000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55000000000000004">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55000000000000004">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55000000000000004">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550000000000000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550000000000000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55000000000000004">
      <c r="A56" s="60" t="s">
        <v>123</v>
      </c>
      <c r="B56" s="94"/>
      <c r="C56" s="60"/>
      <c r="D56" s="60"/>
      <c r="E56" s="60"/>
      <c r="F56" s="60"/>
      <c r="G56" s="60"/>
    </row>
    <row r="57" spans="1:40" ht="15" customHeight="1" x14ac:dyDescent="0.55000000000000004">
      <c r="A57" s="60" t="s">
        <v>124</v>
      </c>
      <c r="B57" s="94"/>
      <c r="C57" s="60"/>
      <c r="D57" s="60"/>
      <c r="E57" s="60"/>
      <c r="F57" s="60"/>
      <c r="G57" s="60"/>
    </row>
    <row r="58" spans="1:40" ht="15" customHeight="1" x14ac:dyDescent="0.55000000000000004">
      <c r="A58" s="60"/>
      <c r="B58" s="75" t="s">
        <v>125</v>
      </c>
      <c r="C58" s="281" t="s">
        <v>126</v>
      </c>
      <c r="D58" s="281"/>
      <c r="E58" s="281"/>
      <c r="F58" s="60"/>
      <c r="G58" s="60"/>
    </row>
    <row r="59" spans="1:40" ht="15" customHeight="1" x14ac:dyDescent="0.55000000000000004">
      <c r="A59" s="60"/>
      <c r="B59" s="97" t="s">
        <v>127</v>
      </c>
      <c r="C59" s="294" t="s">
        <v>128</v>
      </c>
      <c r="D59" s="294"/>
      <c r="E59" s="294"/>
      <c r="F59" s="60"/>
      <c r="G59" s="60"/>
    </row>
    <row r="60" spans="1:40" ht="15" customHeight="1" x14ac:dyDescent="0.55000000000000004">
      <c r="A60" s="60"/>
      <c r="B60" s="97" t="s">
        <v>129</v>
      </c>
      <c r="C60" s="294" t="s">
        <v>130</v>
      </c>
      <c r="D60" s="294"/>
      <c r="E60" s="294"/>
      <c r="F60" s="60"/>
      <c r="G60" s="60"/>
    </row>
    <row r="61" spans="1:40" ht="15" customHeight="1" x14ac:dyDescent="0.55000000000000004">
      <c r="A61" s="60"/>
      <c r="B61" s="97" t="s">
        <v>131</v>
      </c>
      <c r="C61" s="294" t="s">
        <v>132</v>
      </c>
      <c r="D61" s="294"/>
      <c r="E61" s="294"/>
      <c r="F61" s="60"/>
      <c r="G61" s="60"/>
    </row>
    <row r="62" spans="1:40" ht="15" customHeight="1" x14ac:dyDescent="0.55000000000000004">
      <c r="A62" s="60"/>
      <c r="B62" s="97" t="s">
        <v>133</v>
      </c>
      <c r="C62" s="294" t="s">
        <v>134</v>
      </c>
      <c r="D62" s="294"/>
      <c r="E62" s="294"/>
      <c r="F62" s="60"/>
      <c r="G62" s="60"/>
    </row>
    <row r="63" spans="1:40" ht="15" customHeight="1" x14ac:dyDescent="0.55000000000000004">
      <c r="A63" s="60"/>
      <c r="B63" s="60" t="s">
        <v>135</v>
      </c>
      <c r="C63" s="60"/>
      <c r="D63" s="60"/>
      <c r="E63" s="60"/>
      <c r="F63" s="60"/>
      <c r="G63" s="60"/>
    </row>
    <row r="64" spans="1:40" ht="15" customHeight="1" x14ac:dyDescent="0.55000000000000004">
      <c r="A64" s="60"/>
      <c r="B64" s="60" t="s">
        <v>136</v>
      </c>
      <c r="C64" s="60"/>
      <c r="D64" s="60"/>
      <c r="E64" s="60"/>
      <c r="F64" s="60"/>
      <c r="G64" s="60"/>
    </row>
    <row r="65" spans="1:7" ht="15" customHeight="1" x14ac:dyDescent="0.55000000000000004">
      <c r="A65" s="60"/>
      <c r="B65" s="60" t="s">
        <v>137</v>
      </c>
      <c r="C65" s="60"/>
      <c r="D65" s="60"/>
      <c r="E65" s="60"/>
      <c r="F65" s="60"/>
      <c r="G65" s="60"/>
    </row>
    <row r="66" spans="1:7" ht="15" customHeight="1" x14ac:dyDescent="0.55000000000000004">
      <c r="A66" s="60" t="s">
        <v>138</v>
      </c>
      <c r="B66" s="94"/>
      <c r="C66" s="60"/>
      <c r="D66" s="60"/>
      <c r="E66" s="60"/>
      <c r="F66" s="60"/>
      <c r="G66" s="60"/>
    </row>
    <row r="67" spans="1:7" ht="15" customHeight="1" x14ac:dyDescent="0.55000000000000004">
      <c r="A67" s="60" t="s">
        <v>306</v>
      </c>
      <c r="B67" s="94"/>
      <c r="C67" s="60"/>
      <c r="D67" s="60"/>
      <c r="E67" s="60"/>
      <c r="F67" s="60"/>
      <c r="G67" s="60"/>
    </row>
    <row r="68" spans="1:7" ht="15" customHeight="1" x14ac:dyDescent="0.55000000000000004">
      <c r="A68" s="60" t="s">
        <v>140</v>
      </c>
      <c r="B68" s="94"/>
      <c r="C68" s="60"/>
      <c r="D68" s="60"/>
      <c r="E68" s="60"/>
      <c r="F68" s="60"/>
      <c r="G68" s="60"/>
    </row>
    <row r="69" spans="1:7" ht="15" customHeight="1" x14ac:dyDescent="0.55000000000000004">
      <c r="A69" s="60" t="s">
        <v>141</v>
      </c>
      <c r="B69" s="94"/>
      <c r="C69" s="60"/>
      <c r="D69" s="60"/>
      <c r="E69" s="60"/>
      <c r="F69" s="60"/>
      <c r="G69" s="60"/>
    </row>
    <row r="70" spans="1:7" ht="15" customHeight="1" x14ac:dyDescent="0.55000000000000004">
      <c r="A70" s="60" t="s">
        <v>142</v>
      </c>
      <c r="B70" s="94"/>
      <c r="C70" s="60"/>
      <c r="D70" s="60"/>
      <c r="E70" s="60"/>
      <c r="F70" s="60"/>
      <c r="G70" s="60"/>
    </row>
    <row r="71" spans="1:7" ht="15" customHeight="1" x14ac:dyDescent="0.55000000000000004">
      <c r="A71" s="60" t="s">
        <v>143</v>
      </c>
      <c r="B71" s="94"/>
      <c r="C71" s="60"/>
      <c r="D71" s="60"/>
      <c r="E71" s="60"/>
      <c r="F71" s="60"/>
      <c r="G71" s="60"/>
    </row>
    <row r="72" spans="1:7" ht="15" customHeight="1" x14ac:dyDescent="0.55000000000000004">
      <c r="A72" s="60"/>
      <c r="B72" s="60" t="s">
        <v>144</v>
      </c>
      <c r="C72" s="60"/>
      <c r="D72" s="60"/>
      <c r="E72" s="60"/>
      <c r="F72" s="60"/>
      <c r="G72" s="60"/>
    </row>
    <row r="73" spans="1:7" ht="15" customHeight="1" x14ac:dyDescent="0.55000000000000004">
      <c r="A73" s="60"/>
      <c r="B73" s="60" t="s">
        <v>145</v>
      </c>
      <c r="C73" s="60"/>
      <c r="D73" s="60"/>
      <c r="E73" s="60"/>
      <c r="F73" s="60"/>
      <c r="G73" s="60"/>
    </row>
    <row r="74" spans="1:7" ht="15" customHeight="1" x14ac:dyDescent="0.55000000000000004">
      <c r="A74" s="60" t="s">
        <v>146</v>
      </c>
      <c r="B74" s="94"/>
      <c r="C74" s="60"/>
      <c r="D74" s="60"/>
      <c r="E74" s="60"/>
      <c r="F74" s="60"/>
      <c r="G74" s="60"/>
    </row>
    <row r="75" spans="1:7" ht="15" customHeight="1" x14ac:dyDescent="0.55000000000000004">
      <c r="A75" s="60" t="s">
        <v>147</v>
      </c>
      <c r="B75" s="94"/>
      <c r="C75" s="60"/>
      <c r="D75" s="60"/>
      <c r="E75" s="60"/>
      <c r="F75" s="60"/>
      <c r="G75" s="60"/>
    </row>
    <row r="76" spans="1:7" ht="15" customHeight="1" x14ac:dyDescent="0.55000000000000004">
      <c r="A76" s="60" t="s">
        <v>148</v>
      </c>
      <c r="B76" s="94"/>
      <c r="C76" s="60"/>
      <c r="D76" s="60"/>
      <c r="E76" s="60"/>
      <c r="F76" s="60"/>
      <c r="G76" s="60"/>
    </row>
    <row r="77" spans="1:7" ht="15" customHeight="1" x14ac:dyDescent="0.55000000000000004">
      <c r="A77" s="60" t="s">
        <v>149</v>
      </c>
      <c r="B77" s="94"/>
      <c r="C77" s="60"/>
      <c r="D77" s="60"/>
      <c r="E77" s="60"/>
      <c r="F77" s="60"/>
      <c r="G77" s="60"/>
    </row>
    <row r="78" spans="1:7" ht="15" customHeight="1" x14ac:dyDescent="0.55000000000000004">
      <c r="A78" s="60" t="s">
        <v>150</v>
      </c>
      <c r="B78" s="94"/>
      <c r="C78" s="60"/>
      <c r="D78" s="60"/>
      <c r="E78" s="60"/>
      <c r="F78" s="60"/>
      <c r="G78" s="60"/>
    </row>
    <row r="79" spans="1:7" ht="15" customHeight="1" x14ac:dyDescent="0.55000000000000004">
      <c r="A79" s="60" t="s">
        <v>151</v>
      </c>
      <c r="B79" s="94"/>
      <c r="C79" s="60"/>
      <c r="D79" s="60"/>
      <c r="E79" s="60"/>
      <c r="F79" s="60"/>
      <c r="G79" s="60"/>
    </row>
    <row r="80" spans="1:7" ht="15" customHeight="1" x14ac:dyDescent="0.55000000000000004">
      <c r="A80" s="60" t="s">
        <v>152</v>
      </c>
      <c r="B80" s="94"/>
      <c r="C80" s="60"/>
      <c r="D80" s="60"/>
      <c r="E80" s="60"/>
      <c r="F80" s="60"/>
      <c r="G80" s="60"/>
    </row>
    <row r="81" spans="1:7" ht="15" customHeight="1" x14ac:dyDescent="0.55000000000000004">
      <c r="A81" s="60" t="s">
        <v>153</v>
      </c>
      <c r="B81" s="94"/>
      <c r="C81" s="60"/>
      <c r="D81" s="60"/>
      <c r="E81" s="60"/>
      <c r="F81" s="60"/>
      <c r="G81" s="60"/>
    </row>
  </sheetData>
  <mergeCells count="113">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 ref="I48:K48"/>
    <mergeCell ref="L48:N48"/>
    <mergeCell ref="O48:Q48"/>
    <mergeCell ref="R48:T48"/>
    <mergeCell ref="U48:W48"/>
    <mergeCell ref="X48:Z48"/>
    <mergeCell ref="AA48:AC48"/>
    <mergeCell ref="AD48:AF48"/>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M20:AN20"/>
    <mergeCell ref="AM21:AN21"/>
    <mergeCell ref="AM22:AN22"/>
    <mergeCell ref="AM23:AN23"/>
    <mergeCell ref="AM24:AN24"/>
    <mergeCell ref="AM25:AN25"/>
    <mergeCell ref="AM26:AN26"/>
    <mergeCell ref="AM27:AN27"/>
    <mergeCell ref="AM28:AN28"/>
    <mergeCell ref="AM11:AN11"/>
    <mergeCell ref="AM12:AN12"/>
    <mergeCell ref="AM13:AN13"/>
    <mergeCell ref="AM14:AN14"/>
    <mergeCell ref="AM15:AN15"/>
    <mergeCell ref="AM16:AN16"/>
    <mergeCell ref="AM17:AN17"/>
    <mergeCell ref="AM18:AN18"/>
    <mergeCell ref="AM19:AN19"/>
    <mergeCell ref="A7:A10"/>
    <mergeCell ref="C7:C10"/>
    <mergeCell ref="D7:D10"/>
    <mergeCell ref="E7:E10"/>
    <mergeCell ref="F7:AJ7"/>
    <mergeCell ref="F8:L8"/>
    <mergeCell ref="T8:Z8"/>
    <mergeCell ref="AA8:AG8"/>
    <mergeCell ref="AH8:AJ8"/>
    <mergeCell ref="B7:B8"/>
    <mergeCell ref="B9:B10"/>
    <mergeCell ref="AK3:AN3"/>
    <mergeCell ref="AK4:AN4"/>
    <mergeCell ref="AH5:AJ5"/>
    <mergeCell ref="AK7:AK10"/>
    <mergeCell ref="AK1:AN1"/>
    <mergeCell ref="M2:P2"/>
    <mergeCell ref="Q2:R2"/>
    <mergeCell ref="S2:T2"/>
    <mergeCell ref="U2:V2"/>
    <mergeCell ref="AK2:AN2"/>
    <mergeCell ref="AL7:AL10"/>
    <mergeCell ref="AM7:AN10"/>
    <mergeCell ref="M8:S8"/>
  </mergeCells>
  <phoneticPr fontId="3"/>
  <dataValidations count="8">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qref="B12:B30" xr:uid="{00000000-0002-0000-1D00-000006000000}">
      <formula1>INDIRECT($AK$1)</formula1>
    </dataValidation>
    <dataValidation allowBlank="1" showInputMessage="1" sqref="B11" xr:uid="{F40069D9-6F8B-4DC8-9E63-7F3FD9611AE8}"/>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oddHeader>
  </headerFooter>
  <rowBreaks count="1" manualBreakCount="1">
    <brk id="36" max="3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heetViews>
  <sheetFormatPr defaultRowHeight="18" x14ac:dyDescent="0.55000000000000004"/>
  <cols>
    <col min="1" max="1" width="26.33203125" customWidth="1"/>
    <col min="2" max="2" width="9" customWidth="1"/>
    <col min="3" max="3" width="22" customWidth="1"/>
  </cols>
  <sheetData>
    <row r="1" spans="1:12" x14ac:dyDescent="0.55000000000000004">
      <c r="A1" t="s">
        <v>93</v>
      </c>
      <c r="B1" t="s">
        <v>326</v>
      </c>
      <c r="C1" t="s">
        <v>327</v>
      </c>
      <c r="D1" t="s">
        <v>328</v>
      </c>
      <c r="E1" t="s">
        <v>329</v>
      </c>
      <c r="F1" t="s">
        <v>330</v>
      </c>
      <c r="G1" t="s">
        <v>331</v>
      </c>
      <c r="H1" t="s">
        <v>332</v>
      </c>
      <c r="I1" t="s">
        <v>333</v>
      </c>
      <c r="J1" t="s">
        <v>334</v>
      </c>
      <c r="K1" t="s">
        <v>335</v>
      </c>
    </row>
    <row r="2" spans="1:12" x14ac:dyDescent="0.55000000000000004">
      <c r="A2" t="s">
        <v>336</v>
      </c>
      <c r="B2" t="s">
        <v>156</v>
      </c>
      <c r="C2" t="s">
        <v>157</v>
      </c>
      <c r="D2" t="s">
        <v>158</v>
      </c>
    </row>
    <row r="3" spans="1:12" x14ac:dyDescent="0.55000000000000004">
      <c r="A3" t="s">
        <v>194</v>
      </c>
      <c r="B3" t="s">
        <v>156</v>
      </c>
      <c r="C3" t="s">
        <v>157</v>
      </c>
      <c r="D3" t="s">
        <v>158</v>
      </c>
    </row>
    <row r="4" spans="1:12" x14ac:dyDescent="0.55000000000000004">
      <c r="A4" t="s">
        <v>201</v>
      </c>
      <c r="B4" t="s">
        <v>156</v>
      </c>
      <c r="C4" t="s">
        <v>157</v>
      </c>
      <c r="D4" t="s">
        <v>158</v>
      </c>
    </row>
    <row r="5" spans="1:12" x14ac:dyDescent="0.55000000000000004">
      <c r="A5" t="s">
        <v>204</v>
      </c>
      <c r="B5" t="s">
        <v>156</v>
      </c>
      <c r="C5" t="s">
        <v>157</v>
      </c>
      <c r="D5" t="s">
        <v>158</v>
      </c>
    </row>
    <row r="6" spans="1:12" x14ac:dyDescent="0.55000000000000004">
      <c r="A6" s="126" t="s">
        <v>205</v>
      </c>
      <c r="B6" s="126" t="s">
        <v>156</v>
      </c>
      <c r="C6" s="126" t="s">
        <v>206</v>
      </c>
      <c r="D6" s="126" t="s">
        <v>207</v>
      </c>
      <c r="E6" s="126" t="s">
        <v>208</v>
      </c>
      <c r="F6" s="126" t="s">
        <v>214</v>
      </c>
      <c r="G6" s="126"/>
      <c r="H6" s="126"/>
      <c r="I6" s="126"/>
      <c r="J6" s="126"/>
    </row>
    <row r="7" spans="1:12" x14ac:dyDescent="0.55000000000000004">
      <c r="A7" s="126" t="s">
        <v>216</v>
      </c>
      <c r="B7" s="126" t="s">
        <v>156</v>
      </c>
      <c r="C7" s="126" t="s">
        <v>206</v>
      </c>
      <c r="D7" s="126" t="s">
        <v>207</v>
      </c>
      <c r="E7" s="126" t="s">
        <v>208</v>
      </c>
      <c r="F7" s="126" t="s">
        <v>233</v>
      </c>
      <c r="G7" s="126" t="s">
        <v>337</v>
      </c>
      <c r="H7" s="126" t="s">
        <v>338</v>
      </c>
      <c r="I7" s="126" t="s">
        <v>214</v>
      </c>
      <c r="J7" s="126"/>
    </row>
    <row r="8" spans="1:12" x14ac:dyDescent="0.55000000000000004">
      <c r="A8" s="126" t="s">
        <v>339</v>
      </c>
      <c r="B8" s="126" t="s">
        <v>156</v>
      </c>
      <c r="C8" s="126" t="s">
        <v>214</v>
      </c>
      <c r="D8" s="126"/>
      <c r="E8" s="126"/>
      <c r="F8" s="126"/>
      <c r="G8" s="126"/>
      <c r="H8" s="126"/>
      <c r="I8" s="126"/>
      <c r="J8" s="126"/>
    </row>
    <row r="9" spans="1:12" x14ac:dyDescent="0.55000000000000004">
      <c r="A9" s="126" t="s">
        <v>340</v>
      </c>
      <c r="B9" s="126" t="s">
        <v>156</v>
      </c>
      <c r="C9" s="126" t="s">
        <v>214</v>
      </c>
      <c r="D9" s="126"/>
      <c r="E9" s="126"/>
      <c r="F9" s="126"/>
      <c r="G9" s="126"/>
      <c r="H9" s="126"/>
      <c r="I9" s="126"/>
      <c r="J9" s="126"/>
    </row>
    <row r="10" spans="1:12" x14ac:dyDescent="0.55000000000000004">
      <c r="A10" s="126" t="s">
        <v>341</v>
      </c>
      <c r="B10" s="126" t="s">
        <v>156</v>
      </c>
      <c r="C10" s="126" t="s">
        <v>214</v>
      </c>
      <c r="D10" s="126"/>
      <c r="E10" s="126"/>
      <c r="F10" s="126"/>
      <c r="G10" s="126"/>
      <c r="H10" s="126"/>
      <c r="I10" s="126"/>
      <c r="J10" s="126"/>
    </row>
    <row r="11" spans="1:12" x14ac:dyDescent="0.55000000000000004">
      <c r="A11" s="126" t="s">
        <v>342</v>
      </c>
      <c r="B11" s="126" t="s">
        <v>156</v>
      </c>
      <c r="C11" s="126" t="s">
        <v>157</v>
      </c>
      <c r="D11" s="126" t="s">
        <v>158</v>
      </c>
      <c r="E11" s="126"/>
      <c r="F11" s="126"/>
      <c r="G11" s="126"/>
      <c r="H11" s="126"/>
      <c r="I11" s="126"/>
      <c r="J11" s="126"/>
    </row>
    <row r="12" spans="1:12" x14ac:dyDescent="0.55000000000000004">
      <c r="A12" s="126" t="s">
        <v>262</v>
      </c>
      <c r="B12" s="126" t="s">
        <v>156</v>
      </c>
      <c r="C12" s="126" t="s">
        <v>206</v>
      </c>
      <c r="D12" s="126" t="s">
        <v>263</v>
      </c>
      <c r="E12" s="126" t="s">
        <v>214</v>
      </c>
      <c r="F12" s="126"/>
      <c r="G12" s="126"/>
      <c r="H12" s="126"/>
      <c r="I12" s="126"/>
      <c r="J12" s="126"/>
    </row>
    <row r="13" spans="1:12" x14ac:dyDescent="0.55000000000000004">
      <c r="A13" s="126" t="s">
        <v>269</v>
      </c>
      <c r="B13" s="126" t="s">
        <v>156</v>
      </c>
      <c r="C13" s="126" t="s">
        <v>206</v>
      </c>
      <c r="D13" s="126" t="s">
        <v>263</v>
      </c>
      <c r="E13" s="126"/>
      <c r="F13" s="126"/>
      <c r="G13" s="126"/>
      <c r="H13" s="126"/>
      <c r="I13" s="126"/>
      <c r="J13" s="126"/>
    </row>
    <row r="14" spans="1:12" x14ac:dyDescent="0.55000000000000004">
      <c r="A14" s="126" t="s">
        <v>270</v>
      </c>
      <c r="B14" s="126" t="s">
        <v>156</v>
      </c>
      <c r="C14" s="126" t="s">
        <v>206</v>
      </c>
      <c r="D14" s="126" t="s">
        <v>263</v>
      </c>
      <c r="E14" s="126" t="s">
        <v>214</v>
      </c>
      <c r="F14" s="126" t="s">
        <v>343</v>
      </c>
      <c r="G14" s="126"/>
      <c r="H14" s="126"/>
      <c r="I14" s="126"/>
      <c r="J14" s="126"/>
    </row>
    <row r="15" spans="1:12" x14ac:dyDescent="0.55000000000000004">
      <c r="A15" s="126" t="s">
        <v>272</v>
      </c>
      <c r="B15" s="126" t="s">
        <v>156</v>
      </c>
      <c r="C15" s="126" t="s">
        <v>206</v>
      </c>
      <c r="D15" s="126" t="s">
        <v>207</v>
      </c>
      <c r="E15" s="126" t="s">
        <v>208</v>
      </c>
      <c r="F15" s="126" t="s">
        <v>233</v>
      </c>
      <c r="G15" s="126" t="s">
        <v>337</v>
      </c>
      <c r="H15" s="126" t="s">
        <v>338</v>
      </c>
      <c r="I15" s="126" t="s">
        <v>344</v>
      </c>
      <c r="J15" s="126" t="s">
        <v>345</v>
      </c>
      <c r="K15" t="s">
        <v>214</v>
      </c>
      <c r="L15" s="126"/>
    </row>
    <row r="16" spans="1:12" x14ac:dyDescent="0.55000000000000004">
      <c r="A16" s="126" t="s">
        <v>232</v>
      </c>
      <c r="B16" s="126" t="s">
        <v>156</v>
      </c>
      <c r="C16" s="126" t="s">
        <v>206</v>
      </c>
      <c r="D16" s="126" t="s">
        <v>208</v>
      </c>
      <c r="E16" s="126" t="s">
        <v>233</v>
      </c>
      <c r="F16" s="126" t="s">
        <v>337</v>
      </c>
      <c r="G16" s="126" t="s">
        <v>338</v>
      </c>
      <c r="H16" s="126" t="s">
        <v>214</v>
      </c>
      <c r="I16" s="126"/>
      <c r="J16" s="126"/>
    </row>
    <row r="17" spans="1:11" x14ac:dyDescent="0.55000000000000004">
      <c r="A17" s="126" t="s">
        <v>235</v>
      </c>
      <c r="B17" s="126" t="s">
        <v>156</v>
      </c>
      <c r="C17" s="126" t="s">
        <v>206</v>
      </c>
      <c r="D17" s="126" t="s">
        <v>236</v>
      </c>
      <c r="E17" s="126" t="s">
        <v>214</v>
      </c>
      <c r="F17" s="126"/>
      <c r="G17" s="126"/>
      <c r="H17" s="126"/>
      <c r="I17" s="126"/>
      <c r="J17" s="126"/>
    </row>
    <row r="18" spans="1:11" x14ac:dyDescent="0.55000000000000004">
      <c r="A18" s="126" t="s">
        <v>346</v>
      </c>
      <c r="B18" s="126" t="s">
        <v>156</v>
      </c>
      <c r="C18" s="126" t="s">
        <v>241</v>
      </c>
      <c r="D18" s="126"/>
      <c r="E18" s="126"/>
      <c r="F18" s="126"/>
      <c r="G18" s="126"/>
      <c r="H18" s="126"/>
      <c r="I18" s="126"/>
      <c r="J18" s="126"/>
    </row>
    <row r="19" spans="1:11" x14ac:dyDescent="0.55000000000000004">
      <c r="A19" s="126" t="s">
        <v>242</v>
      </c>
      <c r="B19" s="126" t="s">
        <v>156</v>
      </c>
      <c r="C19" s="126" t="s">
        <v>206</v>
      </c>
      <c r="D19" s="126" t="s">
        <v>245</v>
      </c>
      <c r="E19" s="126" t="s">
        <v>246</v>
      </c>
      <c r="F19" s="126" t="s">
        <v>252</v>
      </c>
      <c r="G19" s="126"/>
      <c r="H19" s="126"/>
      <c r="I19" s="126"/>
      <c r="J19" s="126"/>
    </row>
    <row r="20" spans="1:11" x14ac:dyDescent="0.55000000000000004">
      <c r="A20" s="126" t="s">
        <v>250</v>
      </c>
      <c r="B20" s="126" t="s">
        <v>156</v>
      </c>
      <c r="C20" s="126" t="s">
        <v>206</v>
      </c>
      <c r="D20" s="126" t="s">
        <v>246</v>
      </c>
      <c r="E20" s="126" t="s">
        <v>252</v>
      </c>
      <c r="F20" s="126"/>
      <c r="G20" s="126"/>
      <c r="H20" s="126"/>
      <c r="I20" s="126"/>
      <c r="J20" s="126"/>
    </row>
    <row r="21" spans="1:11" x14ac:dyDescent="0.55000000000000004">
      <c r="A21" s="126" t="s">
        <v>253</v>
      </c>
      <c r="B21" s="126" t="s">
        <v>156</v>
      </c>
      <c r="C21" s="126" t="s">
        <v>206</v>
      </c>
      <c r="D21" s="126" t="s">
        <v>246</v>
      </c>
      <c r="E21" s="126" t="s">
        <v>252</v>
      </c>
      <c r="F21" s="126"/>
      <c r="G21" s="126"/>
      <c r="H21" s="126"/>
      <c r="I21" s="126"/>
      <c r="J21" s="126"/>
    </row>
    <row r="22" spans="1:11" x14ac:dyDescent="0.55000000000000004">
      <c r="A22" s="126" t="s">
        <v>290</v>
      </c>
      <c r="B22" s="126" t="s">
        <v>156</v>
      </c>
      <c r="C22" s="126" t="s">
        <v>158</v>
      </c>
      <c r="D22" s="126"/>
      <c r="E22" s="126"/>
      <c r="F22" s="126"/>
      <c r="G22" s="126"/>
      <c r="H22" s="126"/>
      <c r="I22" s="126"/>
      <c r="J22" s="126"/>
    </row>
    <row r="23" spans="1:11" x14ac:dyDescent="0.55000000000000004">
      <c r="A23" s="126" t="s">
        <v>254</v>
      </c>
      <c r="B23" s="126" t="s">
        <v>156</v>
      </c>
      <c r="C23" s="126" t="s">
        <v>206</v>
      </c>
      <c r="D23" s="126" t="s">
        <v>255</v>
      </c>
      <c r="E23" s="126"/>
      <c r="F23" s="126"/>
      <c r="G23" s="126"/>
      <c r="H23" s="126"/>
      <c r="I23" s="126"/>
      <c r="J23" s="126"/>
    </row>
    <row r="24" spans="1:11" x14ac:dyDescent="0.55000000000000004">
      <c r="A24" s="126" t="s">
        <v>257</v>
      </c>
      <c r="B24" s="126" t="s">
        <v>156</v>
      </c>
      <c r="C24" s="126" t="s">
        <v>206</v>
      </c>
      <c r="D24" s="126" t="s">
        <v>258</v>
      </c>
      <c r="E24" s="126"/>
      <c r="F24" s="126"/>
      <c r="G24" s="126"/>
      <c r="H24" s="126"/>
      <c r="I24" s="126"/>
      <c r="J24" s="126"/>
    </row>
    <row r="25" spans="1:11" x14ac:dyDescent="0.55000000000000004">
      <c r="A25" s="126" t="s">
        <v>291</v>
      </c>
      <c r="B25" s="126" t="s">
        <v>156</v>
      </c>
      <c r="C25" s="126" t="s">
        <v>292</v>
      </c>
      <c r="D25" s="126" t="s">
        <v>293</v>
      </c>
      <c r="E25" s="126"/>
      <c r="F25" s="126"/>
      <c r="G25" s="126"/>
      <c r="H25" s="126"/>
      <c r="I25" s="126"/>
      <c r="J25" s="126"/>
    </row>
    <row r="26" spans="1:11" x14ac:dyDescent="0.55000000000000004">
      <c r="A26" s="126" t="s">
        <v>298</v>
      </c>
      <c r="B26" s="126" t="s">
        <v>156</v>
      </c>
      <c r="C26" s="126" t="s">
        <v>311</v>
      </c>
      <c r="D26" s="126" t="s">
        <v>301</v>
      </c>
      <c r="E26" s="126" t="s">
        <v>302</v>
      </c>
      <c r="F26" s="126" t="s">
        <v>347</v>
      </c>
      <c r="G26" s="126" t="s">
        <v>208</v>
      </c>
      <c r="H26" s="126" t="s">
        <v>303</v>
      </c>
      <c r="I26" s="126"/>
      <c r="J26" s="126"/>
    </row>
    <row r="27" spans="1:11" x14ac:dyDescent="0.55000000000000004">
      <c r="A27" s="126" t="s">
        <v>307</v>
      </c>
      <c r="B27" s="126" t="s">
        <v>156</v>
      </c>
      <c r="C27" s="126" t="s">
        <v>311</v>
      </c>
      <c r="D27" s="126" t="s">
        <v>308</v>
      </c>
      <c r="E27" s="126" t="s">
        <v>208</v>
      </c>
      <c r="F27" s="126" t="s">
        <v>301</v>
      </c>
      <c r="G27" s="126" t="s">
        <v>302</v>
      </c>
      <c r="H27" s="126" t="s">
        <v>347</v>
      </c>
      <c r="I27" s="126" t="s">
        <v>303</v>
      </c>
      <c r="J27" s="126"/>
    </row>
    <row r="28" spans="1:11" x14ac:dyDescent="0.55000000000000004">
      <c r="A28" s="126" t="s">
        <v>309</v>
      </c>
      <c r="B28" s="126" t="s">
        <v>156</v>
      </c>
      <c r="C28" s="126" t="s">
        <v>311</v>
      </c>
      <c r="D28" s="126" t="s">
        <v>308</v>
      </c>
      <c r="E28" s="126" t="s">
        <v>301</v>
      </c>
      <c r="F28" s="126" t="s">
        <v>302</v>
      </c>
      <c r="G28" s="126" t="s">
        <v>348</v>
      </c>
      <c r="H28" s="126" t="s">
        <v>349</v>
      </c>
      <c r="I28" s="126" t="s">
        <v>347</v>
      </c>
      <c r="J28" s="126" t="s">
        <v>208</v>
      </c>
      <c r="K28" s="126" t="s">
        <v>303</v>
      </c>
    </row>
    <row r="29" spans="1:11" x14ac:dyDescent="0.55000000000000004">
      <c r="A29" s="126" t="s">
        <v>313</v>
      </c>
      <c r="B29" s="126" t="s">
        <v>156</v>
      </c>
      <c r="C29" s="126" t="s">
        <v>311</v>
      </c>
      <c r="D29" s="126" t="s">
        <v>312</v>
      </c>
      <c r="E29" s="126"/>
      <c r="F29" s="126"/>
      <c r="G29" s="126"/>
      <c r="H29" s="126"/>
      <c r="I29" s="126"/>
      <c r="J29" s="126"/>
      <c r="K29" s="126"/>
    </row>
    <row r="30" spans="1:11" x14ac:dyDescent="0.55000000000000004">
      <c r="A30" s="126" t="s">
        <v>310</v>
      </c>
      <c r="B30" s="126" t="s">
        <v>156</v>
      </c>
      <c r="C30" s="126" t="s">
        <v>311</v>
      </c>
      <c r="D30" s="126" t="s">
        <v>312</v>
      </c>
      <c r="E30" s="126"/>
      <c r="F30" s="126"/>
      <c r="G30" s="126"/>
      <c r="H30" s="126"/>
      <c r="I30" s="126"/>
      <c r="J30" s="126"/>
      <c r="K30" s="126"/>
    </row>
    <row r="31" spans="1:11" x14ac:dyDescent="0.55000000000000004">
      <c r="A31" s="126" t="s">
        <v>314</v>
      </c>
      <c r="B31" s="126" t="s">
        <v>156</v>
      </c>
      <c r="C31" s="126" t="s">
        <v>311</v>
      </c>
      <c r="D31" s="126" t="s">
        <v>207</v>
      </c>
      <c r="E31" s="126" t="s">
        <v>208</v>
      </c>
      <c r="F31" s="126" t="s">
        <v>301</v>
      </c>
      <c r="G31" s="126" t="s">
        <v>302</v>
      </c>
      <c r="H31" s="126" t="s">
        <v>348</v>
      </c>
      <c r="I31" s="126" t="s">
        <v>349</v>
      </c>
      <c r="J31" s="126" t="s">
        <v>315</v>
      </c>
      <c r="K31" s="126"/>
    </row>
    <row r="32" spans="1:11" x14ac:dyDescent="0.55000000000000004">
      <c r="A32" s="126" t="s">
        <v>322</v>
      </c>
      <c r="B32" s="126" t="s">
        <v>311</v>
      </c>
      <c r="C32" s="126" t="s">
        <v>207</v>
      </c>
      <c r="D32" s="126" t="s">
        <v>208</v>
      </c>
      <c r="E32" s="126" t="s">
        <v>301</v>
      </c>
      <c r="F32" s="126" t="s">
        <v>302</v>
      </c>
      <c r="G32" s="126" t="s">
        <v>315</v>
      </c>
      <c r="H32" s="126" t="s">
        <v>350</v>
      </c>
      <c r="I32" s="126" t="s">
        <v>351</v>
      </c>
      <c r="J32" s="126"/>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N83"/>
  <sheetViews>
    <sheetView showGridLines="0" view="pageBreakPreview" zoomScaleNormal="100" zoomScaleSheetLayoutView="100" workbookViewId="0">
      <selection activeCell="D40" sqref="D40:H40"/>
    </sheetView>
  </sheetViews>
  <sheetFormatPr defaultColWidth="8.25" defaultRowHeight="21" customHeight="1" x14ac:dyDescent="0.55000000000000004"/>
  <cols>
    <col min="1" max="1" width="2.58203125" style="59" customWidth="1"/>
    <col min="2" max="2" width="15" style="61" customWidth="1"/>
    <col min="3" max="3" width="7.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5"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194</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3"/>
      <c r="AN11" s="293"/>
    </row>
    <row r="12" spans="1:40" ht="18" customHeight="1" x14ac:dyDescent="0.55000000000000004">
      <c r="A12" s="74">
        <v>2</v>
      </c>
      <c r="B12" s="103" t="s">
        <v>157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3"/>
      <c r="AN12" s="293"/>
    </row>
    <row r="13" spans="1:40" ht="18" customHeight="1" x14ac:dyDescent="0.55000000000000004">
      <c r="A13" s="74">
        <v>3</v>
      </c>
      <c r="B13" s="103" t="s">
        <v>157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3"/>
      <c r="AN13" s="293"/>
    </row>
    <row r="14" spans="1:40" ht="18" customHeight="1" x14ac:dyDescent="0.55000000000000004">
      <c r="A14" s="74">
        <v>4</v>
      </c>
      <c r="B14" s="103" t="s">
        <v>158</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3"/>
      <c r="AN14" s="293"/>
    </row>
    <row r="15" spans="1:40" ht="18" customHeight="1" x14ac:dyDescent="0.55000000000000004">
      <c r="A15" s="74">
        <v>5</v>
      </c>
      <c r="B15" s="103" t="s">
        <v>158</v>
      </c>
      <c r="C15" s="83" t="s">
        <v>131</v>
      </c>
      <c r="D15" s="104"/>
      <c r="E15" s="105" t="s">
        <v>159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row>
    <row r="16" spans="1:40" ht="18" customHeight="1" x14ac:dyDescent="0.55000000000000004">
      <c r="A16" s="74">
        <v>6</v>
      </c>
      <c r="B16" s="103" t="s">
        <v>158</v>
      </c>
      <c r="C16" s="83" t="s">
        <v>133</v>
      </c>
      <c r="D16" s="104"/>
      <c r="E16" s="105" t="s">
        <v>160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row>
    <row r="17" spans="1:40" ht="18" customHeight="1" x14ac:dyDescent="0.55000000000000004">
      <c r="A17" s="74">
        <v>7</v>
      </c>
      <c r="B17" s="103" t="s">
        <v>158</v>
      </c>
      <c r="C17" s="83" t="s">
        <v>133</v>
      </c>
      <c r="D17" s="104"/>
      <c r="E17" s="105" t="s">
        <v>161</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row>
    <row r="18" spans="1:40" ht="18" customHeight="1" x14ac:dyDescent="0.55000000000000004">
      <c r="A18" s="74">
        <v>8</v>
      </c>
      <c r="B18" s="103" t="s">
        <v>158</v>
      </c>
      <c r="C18" s="83" t="s">
        <v>133</v>
      </c>
      <c r="D18" s="104"/>
      <c r="E18" s="105" t="s">
        <v>162</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row>
    <row r="19" spans="1:40" ht="18" customHeight="1" x14ac:dyDescent="0.55000000000000004">
      <c r="A19" s="74">
        <v>9</v>
      </c>
      <c r="B19" s="103" t="s">
        <v>158</v>
      </c>
      <c r="C19" s="83" t="s">
        <v>133</v>
      </c>
      <c r="D19" s="104"/>
      <c r="E19" s="105" t="s">
        <v>163</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row>
    <row r="20" spans="1:40" ht="18" customHeight="1" x14ac:dyDescent="0.55000000000000004">
      <c r="A20" s="74">
        <v>10</v>
      </c>
      <c r="B20" s="103" t="s">
        <v>158</v>
      </c>
      <c r="C20" s="83" t="s">
        <v>133</v>
      </c>
      <c r="D20" s="104"/>
      <c r="E20" s="105" t="s">
        <v>164</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0"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15" customHeight="1" x14ac:dyDescent="0.550000000000000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15" customHeight="1" x14ac:dyDescent="0.550000000000000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15" customHeight="1" x14ac:dyDescent="0.550000000000000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55000000000000004">
      <c r="A37" s="68" t="s">
        <v>165</v>
      </c>
      <c r="B37" s="60"/>
      <c r="D37" s="60"/>
      <c r="E37" s="60"/>
      <c r="F37" s="60"/>
      <c r="G37" s="60"/>
      <c r="H37" s="60"/>
      <c r="I37" s="60"/>
      <c r="J37" s="60"/>
      <c r="K37" s="60"/>
    </row>
    <row r="38" spans="1:40" ht="18" customHeight="1" x14ac:dyDescent="0.55000000000000004">
      <c r="A38" s="112" t="s">
        <v>166</v>
      </c>
      <c r="B38" s="112"/>
      <c r="M38" s="68" t="s">
        <v>167</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55000000000000004">
      <c r="A39" s="320"/>
      <c r="B39" s="320"/>
      <c r="C39" s="320"/>
      <c r="D39" s="110">
        <f>IF(S2=1,10,IF(S2=2,11,IF(S2=3,12,S2-3)))</f>
        <v>1</v>
      </c>
      <c r="E39" s="110">
        <f>IF(S2=1,11,IF(S2=2,12,S2-2))</f>
        <v>2</v>
      </c>
      <c r="F39" s="321">
        <f>IF(S2=1,12,S2-1)</f>
        <v>3</v>
      </c>
      <c r="G39" s="321"/>
      <c r="H39" s="321"/>
      <c r="I39" s="281" t="s">
        <v>168</v>
      </c>
      <c r="J39" s="281"/>
      <c r="K39" s="281"/>
      <c r="M39" s="290" t="s">
        <v>169</v>
      </c>
      <c r="N39" s="291"/>
      <c r="O39" s="291"/>
      <c r="P39" s="291"/>
      <c r="Q39" s="291"/>
      <c r="R39" s="291"/>
      <c r="S39" s="291"/>
      <c r="T39" s="291"/>
      <c r="U39" s="291"/>
      <c r="V39" s="291"/>
      <c r="W39" s="291"/>
      <c r="X39" s="291"/>
      <c r="Y39" s="291"/>
      <c r="Z39" s="291"/>
      <c r="AA39" s="291"/>
      <c r="AB39" s="291"/>
      <c r="AC39" s="291"/>
      <c r="AD39" s="291"/>
      <c r="AE39" s="291"/>
      <c r="AF39" s="291"/>
      <c r="AG39" s="291"/>
      <c r="AH39" s="323" t="s">
        <v>170</v>
      </c>
      <c r="AI39" s="324"/>
      <c r="AJ39" s="324"/>
      <c r="AK39" s="324"/>
      <c r="AL39" s="325"/>
      <c r="AM39" s="280" t="s">
        <v>171</v>
      </c>
      <c r="AN39" s="280"/>
    </row>
    <row r="40" spans="1:40" ht="18" customHeight="1" x14ac:dyDescent="0.55000000000000004">
      <c r="A40" s="280" t="s">
        <v>195</v>
      </c>
      <c r="B40" s="280"/>
      <c r="C40" s="280"/>
      <c r="D40" s="111"/>
      <c r="E40" s="111"/>
      <c r="F40" s="322"/>
      <c r="G40" s="322"/>
      <c r="H40" s="322"/>
      <c r="I40" s="281">
        <f>SUM(D40:F40)</f>
        <v>0</v>
      </c>
      <c r="J40" s="281"/>
      <c r="K40" s="281"/>
      <c r="M40" s="310" t="s">
        <v>173</v>
      </c>
      <c r="N40" s="286" t="s">
        <v>174</v>
      </c>
      <c r="O40" s="304"/>
      <c r="P40" s="305"/>
      <c r="Q40" s="298" t="s">
        <v>196</v>
      </c>
      <c r="R40" s="299"/>
      <c r="S40" s="299"/>
      <c r="T40" s="299"/>
      <c r="U40" s="299"/>
      <c r="V40" s="299"/>
      <c r="W40" s="299"/>
      <c r="X40" s="299"/>
      <c r="Y40" s="299"/>
      <c r="Z40" s="299"/>
      <c r="AA40" s="299"/>
      <c r="AB40" s="299"/>
      <c r="AC40" s="299"/>
      <c r="AD40" s="299"/>
      <c r="AE40" s="299"/>
      <c r="AF40" s="299"/>
      <c r="AG40" s="300"/>
      <c r="AH40" s="297">
        <f>SUM(F32:AJ32)</f>
        <v>0</v>
      </c>
      <c r="AI40" s="279"/>
      <c r="AJ40" s="130" t="s">
        <v>176</v>
      </c>
      <c r="AK40" s="297">
        <f>ROUNDUP(AH40/1000,0)</f>
        <v>0</v>
      </c>
      <c r="AL40" s="279"/>
      <c r="AM40" s="316">
        <f>MIN(AH40:AK42)</f>
        <v>0</v>
      </c>
      <c r="AN40" s="342"/>
    </row>
    <row r="41" spans="1:40" ht="18" customHeight="1" x14ac:dyDescent="0.55000000000000004">
      <c r="A41" s="338"/>
      <c r="B41" s="338"/>
      <c r="C41" s="338"/>
      <c r="D41" s="67"/>
      <c r="E41" s="67"/>
      <c r="F41" s="115"/>
      <c r="G41" s="115"/>
      <c r="H41" s="114" t="s">
        <v>197</v>
      </c>
      <c r="I41" s="115"/>
      <c r="J41" s="115"/>
      <c r="K41" s="115"/>
      <c r="L41" s="116"/>
      <c r="M41" s="311"/>
      <c r="N41" s="287"/>
      <c r="O41" s="306"/>
      <c r="P41" s="307"/>
      <c r="Q41" s="301" t="s">
        <v>198</v>
      </c>
      <c r="R41" s="302"/>
      <c r="S41" s="302"/>
      <c r="T41" s="302"/>
      <c r="U41" s="302"/>
      <c r="V41" s="302"/>
      <c r="W41" s="302"/>
      <c r="X41" s="302"/>
      <c r="Y41" s="302"/>
      <c r="Z41" s="302"/>
      <c r="AA41" s="302"/>
      <c r="AB41" s="302"/>
      <c r="AC41" s="302"/>
      <c r="AD41" s="302"/>
      <c r="AE41" s="302"/>
      <c r="AF41" s="302"/>
      <c r="AG41" s="303"/>
      <c r="AH41" s="290">
        <f>COUNTA(B12:B30)</f>
        <v>9</v>
      </c>
      <c r="AI41" s="292"/>
      <c r="AJ41" s="136" t="s">
        <v>179</v>
      </c>
      <c r="AK41" s="297">
        <f>ROUNDUP(AH41/20,0)</f>
        <v>1</v>
      </c>
      <c r="AL41" s="279"/>
      <c r="AM41" s="317"/>
      <c r="AN41" s="343"/>
    </row>
    <row r="42" spans="1:40" ht="18" customHeight="1" x14ac:dyDescent="0.55000000000000004">
      <c r="B42" s="59"/>
      <c r="I42" s="281">
        <f>I40/3</f>
        <v>0</v>
      </c>
      <c r="J42" s="281"/>
      <c r="K42" s="281"/>
      <c r="M42" s="312"/>
      <c r="N42" s="288"/>
      <c r="O42" s="308"/>
      <c r="P42" s="309"/>
      <c r="Q42" s="301" t="s">
        <v>199</v>
      </c>
      <c r="R42" s="302"/>
      <c r="S42" s="302"/>
      <c r="T42" s="302"/>
      <c r="U42" s="302"/>
      <c r="V42" s="302"/>
      <c r="W42" s="302"/>
      <c r="X42" s="302"/>
      <c r="Y42" s="302"/>
      <c r="Z42" s="302"/>
      <c r="AA42" s="302"/>
      <c r="AB42" s="302"/>
      <c r="AC42" s="302"/>
      <c r="AD42" s="302"/>
      <c r="AE42" s="302"/>
      <c r="AF42" s="302"/>
      <c r="AG42" s="303"/>
      <c r="AH42" s="297">
        <f>ROUNDDOWN(I42,1)</f>
        <v>0</v>
      </c>
      <c r="AI42" s="279"/>
      <c r="AJ42" s="137" t="s">
        <v>179</v>
      </c>
      <c r="AK42" s="297">
        <f>ROUNDUP(AH42/10,0)</f>
        <v>0</v>
      </c>
      <c r="AL42" s="279"/>
      <c r="AM42" s="344"/>
      <c r="AN42" s="345"/>
    </row>
    <row r="43" spans="1:40" ht="18" customHeight="1" x14ac:dyDescent="0.55000000000000004">
      <c r="B43" s="59"/>
      <c r="I43" s="67"/>
      <c r="J43" s="67"/>
      <c r="K43" s="67"/>
      <c r="M43" s="111"/>
      <c r="N43" s="301" t="s">
        <v>183</v>
      </c>
      <c r="O43" s="302"/>
      <c r="P43" s="302"/>
      <c r="Q43" s="302"/>
      <c r="R43" s="302"/>
      <c r="S43" s="302"/>
      <c r="T43" s="302"/>
      <c r="U43" s="302"/>
      <c r="V43" s="302"/>
      <c r="W43" s="302"/>
      <c r="X43" s="302"/>
      <c r="Y43" s="302"/>
      <c r="Z43" s="302"/>
      <c r="AA43" s="302"/>
      <c r="AB43" s="302"/>
      <c r="AC43" s="302"/>
      <c r="AD43" s="302"/>
      <c r="AE43" s="302"/>
      <c r="AF43" s="302"/>
      <c r="AG43" s="303"/>
      <c r="AH43" s="339"/>
      <c r="AI43" s="340"/>
      <c r="AJ43" s="340"/>
      <c r="AK43" s="340"/>
      <c r="AL43" s="341"/>
      <c r="AM43" s="290" cm="1">
        <f t="array" ref="AM43">ROUNDUP(_xlfn.IFS(AM40&lt;2,1,AND(AM40&lt;=2,AM40&lt;6),AM40-1,AM40&gt;=6,AM40/2*3),1)</f>
        <v>1</v>
      </c>
      <c r="AN43" s="292"/>
    </row>
    <row r="44" spans="1:40" ht="18" customHeight="1" x14ac:dyDescent="0.55000000000000004">
      <c r="A44" s="62"/>
      <c r="B44" s="59"/>
      <c r="H44" s="60"/>
      <c r="M44" s="60" t="s">
        <v>200</v>
      </c>
      <c r="W44" s="67"/>
      <c r="X44" s="60"/>
      <c r="Y44" s="60"/>
      <c r="Z44" s="60"/>
      <c r="AA44" s="60"/>
      <c r="AB44" s="60"/>
      <c r="AC44" s="60"/>
      <c r="AD44" s="60"/>
      <c r="AE44" s="60"/>
      <c r="AF44" s="60"/>
      <c r="AG44" s="60"/>
      <c r="AH44" s="60"/>
      <c r="AI44" s="60"/>
      <c r="AJ44" s="106"/>
      <c r="AK44" s="60"/>
      <c r="AL44" s="67"/>
      <c r="AM44" s="67"/>
      <c r="AN44" s="62"/>
    </row>
    <row r="45" spans="1:40" ht="5.15" customHeight="1" x14ac:dyDescent="0.55000000000000004">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x14ac:dyDescent="0.55000000000000004">
      <c r="A46" s="68" t="s">
        <v>188</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5" customHeight="1" x14ac:dyDescent="0.55000000000000004">
      <c r="A47" s="62"/>
      <c r="B47" s="67"/>
      <c r="C47" s="327" t="str">
        <f>IF(VLOOKUP($AK$1,選択肢!$A$1:$J$32,C52,FALSE)=0,"-",VLOOKUP($AK$1,選択肢!$A$1:$J$32,C52,FALSE))</f>
        <v>管理者</v>
      </c>
      <c r="D47" s="328"/>
      <c r="E47" s="334" t="str">
        <f>IF(VLOOKUP($AK$1,選択肢!$A$1:$J$32,E52,FALSE)=0,"-",VLOOKUP($AK$1,選択肢!$A$1:$J$32,E52,FALSE))</f>
        <v>サービス提供責任者</v>
      </c>
      <c r="F47" s="334"/>
      <c r="G47" s="334"/>
      <c r="H47" s="334"/>
      <c r="I47" s="327" t="str">
        <f>IF(VLOOKUP($AK$1,選択肢!$A$1:$J$32,I52,FALSE)=0,"-",VLOOKUP($AK$1,選択肢!$A$1:$J$32,I52,FALSE))</f>
        <v>従業者</v>
      </c>
      <c r="J47" s="328"/>
      <c r="K47" s="328"/>
      <c r="L47" s="328"/>
      <c r="M47" s="328"/>
      <c r="N47" s="335"/>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62"/>
    </row>
    <row r="48" spans="1:40" ht="18" customHeight="1" x14ac:dyDescent="0.55000000000000004">
      <c r="A48" s="62"/>
      <c r="B48" s="67"/>
      <c r="C48" s="102" t="s">
        <v>189</v>
      </c>
      <c r="D48" s="102" t="s">
        <v>190</v>
      </c>
      <c r="E48" s="101" t="s">
        <v>189</v>
      </c>
      <c r="F48" s="333" t="s">
        <v>190</v>
      </c>
      <c r="G48" s="333"/>
      <c r="H48" s="333"/>
      <c r="I48" s="330" t="s">
        <v>189</v>
      </c>
      <c r="J48" s="331"/>
      <c r="K48" s="332"/>
      <c r="L48" s="330" t="s">
        <v>190</v>
      </c>
      <c r="M48" s="331"/>
      <c r="N48" s="332"/>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129"/>
      <c r="AM48" s="129"/>
      <c r="AN48" s="62"/>
    </row>
    <row r="49" spans="1:40" ht="18" customHeight="1" x14ac:dyDescent="0.55000000000000004">
      <c r="A49" s="62"/>
      <c r="B49" s="75" t="s">
        <v>191</v>
      </c>
      <c r="C49" s="101">
        <f>COUNTIFS($B$11:$B$30,C$47,$C$11:$C$30,"A",$E$11:$E$30,"*")</f>
        <v>1</v>
      </c>
      <c r="D49" s="101">
        <f>COUNTIFS($B$11:$B$30,C$47,$C$11:$C$30,"B",$E$11:$E$30,"*")</f>
        <v>0</v>
      </c>
      <c r="E49" s="101">
        <f>COUNTIFS($B$11:$B$30,E$47,$C$11:$C$30,"A",$E$11:$E$30,"*")</f>
        <v>0</v>
      </c>
      <c r="F49" s="330">
        <f>COUNTIFS($B$11:$B$30,E$47,$C$11:$C$30,"B",$E$11:$E$30,"*")</f>
        <v>1</v>
      </c>
      <c r="G49" s="331"/>
      <c r="H49" s="332"/>
      <c r="I49" s="330">
        <f>COUNTIFS($B$11:$B$30,I$47,$C$11:$C$30,"A",$E$11:$E$30,"*")</f>
        <v>0</v>
      </c>
      <c r="J49" s="331"/>
      <c r="K49" s="332"/>
      <c r="L49" s="330">
        <f>COUNTIFS($B$11:$B$30,I$47,$C$11:$C$30,"B",$E$11:$E$30,"*")</f>
        <v>0</v>
      </c>
      <c r="M49" s="331"/>
      <c r="N49" s="332"/>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129"/>
      <c r="AM49" s="129"/>
      <c r="AN49" s="62"/>
    </row>
    <row r="50" spans="1:40" ht="18" customHeight="1" x14ac:dyDescent="0.55000000000000004">
      <c r="A50" s="62"/>
      <c r="B50" s="82" t="s">
        <v>192</v>
      </c>
      <c r="C50" s="113"/>
      <c r="D50" s="113"/>
      <c r="E50" s="101">
        <f>COUNTIFS($B$11:$B$30,E$47,$C$11:$C$30,"C",$E$11:$E$30,"*")</f>
        <v>1</v>
      </c>
      <c r="F50" s="330">
        <f>COUNTIFS($B$11:$B$30,E$47,$C$11:$C$30,"D",$E$11:$E$30,"*")</f>
        <v>0</v>
      </c>
      <c r="G50" s="331"/>
      <c r="H50" s="332"/>
      <c r="I50" s="330">
        <f>COUNTIFS($B$11:$B$30,I$47,$C$11:$C$30,"C",$E$11:$E$30,"*")</f>
        <v>2</v>
      </c>
      <c r="J50" s="331"/>
      <c r="K50" s="332"/>
      <c r="L50" s="330">
        <f>COUNTIFS($B$11:$B$30,I$47,$C$11:$C$30,"D",$E$11:$E$30,"*")</f>
        <v>5</v>
      </c>
      <c r="M50" s="331"/>
      <c r="N50" s="332"/>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129"/>
      <c r="AM50" s="129"/>
      <c r="AN50" s="62"/>
    </row>
    <row r="51" spans="1:40" ht="18" customHeight="1" x14ac:dyDescent="0.55000000000000004">
      <c r="A51" s="62"/>
      <c r="B51" s="82" t="s">
        <v>193</v>
      </c>
      <c r="C51" s="336"/>
      <c r="D51" s="337"/>
      <c r="E51" s="330" t="e">
        <f>IF($AK$3="４週",SUMIFS($AK$11:$AK$30,$B$11:$B$30,E47)/4/$AH$5,IF($AK$3="歴月",SUMIFS($AK$11:$AK$30,$B$11:$B$30,E47)/$AL$5,"記載する期間を選択してください"))</f>
        <v>#DIV/0!</v>
      </c>
      <c r="F51" s="331"/>
      <c r="G51" s="331"/>
      <c r="H51" s="332"/>
      <c r="I51" s="330" t="e">
        <f>IF($AK$3="４週",SUMIFS($AK$11:$AK$30,$B$11:$B$30,I47)/4/$AH$5,IF($AK$3="歴月",SUMIFS($AK$11:$AK$30,$B$11:$B$30,I47)/$AL$5,"記載する期間を選択してください"))</f>
        <v>#DIV/0!</v>
      </c>
      <c r="J51" s="331"/>
      <c r="K51" s="331"/>
      <c r="L51" s="331"/>
      <c r="M51" s="331"/>
      <c r="N51" s="332"/>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62"/>
    </row>
    <row r="52" spans="1:40" ht="5.15" customHeight="1" x14ac:dyDescent="0.550000000000000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x14ac:dyDescent="0.550000000000000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x14ac:dyDescent="0.55000000000000004">
      <c r="A54" s="60" t="s">
        <v>119</v>
      </c>
      <c r="B54" s="86"/>
      <c r="C54" s="86"/>
      <c r="D54" s="86"/>
      <c r="E54" s="86"/>
      <c r="F54" s="86"/>
      <c r="G54" s="86"/>
      <c r="H54" s="68"/>
      <c r="I54" s="68"/>
      <c r="J54" s="68"/>
      <c r="K54" s="68"/>
      <c r="L54" s="68"/>
      <c r="M54" s="68"/>
    </row>
    <row r="55" spans="1:40" s="60" customFormat="1" ht="15" customHeight="1" x14ac:dyDescent="0.55000000000000004">
      <c r="A55" s="60" t="s">
        <v>120</v>
      </c>
      <c r="B55" s="86"/>
      <c r="C55" s="86"/>
      <c r="D55" s="86"/>
      <c r="E55" s="86"/>
      <c r="F55" s="86"/>
      <c r="G55" s="86"/>
      <c r="H55" s="68"/>
      <c r="I55" s="68"/>
      <c r="J55" s="68"/>
      <c r="K55" s="68"/>
      <c r="L55" s="68"/>
      <c r="M55" s="68"/>
    </row>
    <row r="56" spans="1:40" s="60" customFormat="1" ht="15" customHeight="1" x14ac:dyDescent="0.55000000000000004">
      <c r="A56" s="60" t="s">
        <v>121</v>
      </c>
      <c r="B56" s="86"/>
      <c r="C56" s="86"/>
      <c r="D56" s="86"/>
      <c r="E56" s="86"/>
      <c r="F56" s="86"/>
      <c r="G56" s="86"/>
      <c r="H56" s="68"/>
      <c r="I56" s="68"/>
      <c r="J56" s="68"/>
      <c r="K56" s="68"/>
      <c r="L56" s="68"/>
      <c r="M56" s="68"/>
    </row>
    <row r="57" spans="1:40" s="60" customFormat="1" ht="15" customHeight="1" x14ac:dyDescent="0.55000000000000004">
      <c r="A57" s="60" t="s">
        <v>122</v>
      </c>
      <c r="B57" s="86"/>
      <c r="C57" s="86"/>
      <c r="D57" s="86"/>
      <c r="E57" s="86"/>
      <c r="F57" s="86"/>
      <c r="G57" s="86"/>
      <c r="H57" s="68"/>
      <c r="I57" s="68"/>
      <c r="J57" s="68"/>
      <c r="K57" s="68"/>
      <c r="L57" s="68"/>
      <c r="M57" s="68"/>
    </row>
    <row r="58" spans="1:40" ht="15" customHeight="1" x14ac:dyDescent="0.55000000000000004">
      <c r="A58" s="60" t="s">
        <v>123</v>
      </c>
      <c r="B58" s="94"/>
      <c r="C58" s="60"/>
      <c r="D58" s="60"/>
      <c r="E58" s="60"/>
      <c r="F58" s="60"/>
      <c r="G58" s="60"/>
    </row>
    <row r="59" spans="1:40" ht="15" customHeight="1" x14ac:dyDescent="0.55000000000000004">
      <c r="A59" s="60" t="s">
        <v>124</v>
      </c>
      <c r="B59" s="94"/>
      <c r="C59" s="60"/>
      <c r="D59" s="60"/>
      <c r="E59" s="60"/>
      <c r="F59" s="60"/>
      <c r="G59" s="60"/>
    </row>
    <row r="60" spans="1:40" ht="15" customHeight="1" x14ac:dyDescent="0.55000000000000004">
      <c r="A60" s="60"/>
      <c r="B60" s="75" t="s">
        <v>125</v>
      </c>
      <c r="C60" s="281" t="s">
        <v>126</v>
      </c>
      <c r="D60" s="281"/>
      <c r="E60" s="281"/>
      <c r="F60" s="60"/>
      <c r="G60" s="60"/>
    </row>
    <row r="61" spans="1:40" ht="15" customHeight="1" x14ac:dyDescent="0.55000000000000004">
      <c r="A61" s="60"/>
      <c r="B61" s="97" t="s">
        <v>127</v>
      </c>
      <c r="C61" s="294" t="s">
        <v>128</v>
      </c>
      <c r="D61" s="294"/>
      <c r="E61" s="294"/>
      <c r="F61" s="60"/>
      <c r="G61" s="60"/>
    </row>
    <row r="62" spans="1:40" ht="15" customHeight="1" x14ac:dyDescent="0.55000000000000004">
      <c r="A62" s="60"/>
      <c r="B62" s="97" t="s">
        <v>129</v>
      </c>
      <c r="C62" s="294" t="s">
        <v>130</v>
      </c>
      <c r="D62" s="294"/>
      <c r="E62" s="294"/>
      <c r="F62" s="60"/>
      <c r="G62" s="60"/>
    </row>
    <row r="63" spans="1:40" ht="15" customHeight="1" x14ac:dyDescent="0.55000000000000004">
      <c r="A63" s="60"/>
      <c r="B63" s="97" t="s">
        <v>131</v>
      </c>
      <c r="C63" s="294" t="s">
        <v>132</v>
      </c>
      <c r="D63" s="294"/>
      <c r="E63" s="294"/>
      <c r="F63" s="60"/>
      <c r="G63" s="60"/>
    </row>
    <row r="64" spans="1:40" ht="15" customHeight="1" x14ac:dyDescent="0.55000000000000004">
      <c r="A64" s="60"/>
      <c r="B64" s="97" t="s">
        <v>133</v>
      </c>
      <c r="C64" s="294" t="s">
        <v>134</v>
      </c>
      <c r="D64" s="294"/>
      <c r="E64" s="294"/>
      <c r="F64" s="60"/>
      <c r="G64" s="60"/>
    </row>
    <row r="65" spans="1:7" ht="15" customHeight="1" x14ac:dyDescent="0.55000000000000004">
      <c r="A65" s="60"/>
      <c r="B65" s="60" t="s">
        <v>135</v>
      </c>
      <c r="C65" s="60"/>
      <c r="D65" s="60"/>
      <c r="E65" s="60"/>
      <c r="F65" s="60"/>
      <c r="G65" s="60"/>
    </row>
    <row r="66" spans="1:7" ht="15" customHeight="1" x14ac:dyDescent="0.55000000000000004">
      <c r="A66" s="60"/>
      <c r="B66" s="60" t="s">
        <v>136</v>
      </c>
      <c r="C66" s="60"/>
      <c r="D66" s="60"/>
      <c r="E66" s="60"/>
      <c r="F66" s="60"/>
      <c r="G66" s="60"/>
    </row>
    <row r="67" spans="1:7" ht="15" customHeight="1" x14ac:dyDescent="0.55000000000000004">
      <c r="A67" s="60"/>
      <c r="B67" s="60" t="s">
        <v>137</v>
      </c>
      <c r="C67" s="60"/>
      <c r="D67" s="60"/>
      <c r="E67" s="60"/>
      <c r="F67" s="60"/>
      <c r="G67" s="60"/>
    </row>
    <row r="68" spans="1:7" ht="15" customHeight="1" x14ac:dyDescent="0.55000000000000004">
      <c r="A68" s="60" t="s">
        <v>138</v>
      </c>
      <c r="B68" s="94"/>
      <c r="C68" s="60"/>
      <c r="D68" s="60"/>
      <c r="E68" s="60"/>
      <c r="F68" s="60"/>
      <c r="G68" s="60"/>
    </row>
    <row r="69" spans="1:7" ht="15" customHeight="1" x14ac:dyDescent="0.55000000000000004">
      <c r="A69" s="60" t="s">
        <v>139</v>
      </c>
      <c r="B69" s="94"/>
      <c r="C69" s="60"/>
      <c r="D69" s="60"/>
      <c r="E69" s="60"/>
      <c r="F69" s="60"/>
      <c r="G69" s="60"/>
    </row>
    <row r="70" spans="1:7" ht="15" customHeight="1" x14ac:dyDescent="0.55000000000000004">
      <c r="A70" s="60" t="s">
        <v>140</v>
      </c>
      <c r="B70" s="94"/>
      <c r="C70" s="60"/>
      <c r="D70" s="60"/>
      <c r="E70" s="60"/>
      <c r="F70" s="60"/>
      <c r="G70" s="60"/>
    </row>
    <row r="71" spans="1:7" ht="15" customHeight="1" x14ac:dyDescent="0.55000000000000004">
      <c r="A71" s="60" t="s">
        <v>141</v>
      </c>
      <c r="B71" s="94"/>
      <c r="C71" s="60"/>
      <c r="D71" s="60"/>
      <c r="E71" s="60"/>
      <c r="F71" s="60"/>
      <c r="G71" s="60"/>
    </row>
    <row r="72" spans="1:7" ht="15" customHeight="1" x14ac:dyDescent="0.55000000000000004">
      <c r="A72" s="60" t="s">
        <v>142</v>
      </c>
      <c r="B72" s="94"/>
      <c r="C72" s="60"/>
      <c r="D72" s="60"/>
      <c r="E72" s="60"/>
      <c r="F72" s="60"/>
      <c r="G72" s="60"/>
    </row>
    <row r="73" spans="1:7" ht="15" customHeight="1" x14ac:dyDescent="0.55000000000000004">
      <c r="A73" s="60" t="s">
        <v>143</v>
      </c>
      <c r="B73" s="94"/>
      <c r="C73" s="60"/>
      <c r="D73" s="60"/>
      <c r="E73" s="60"/>
      <c r="F73" s="60"/>
      <c r="G73" s="60"/>
    </row>
    <row r="74" spans="1:7" ht="15" customHeight="1" x14ac:dyDescent="0.55000000000000004">
      <c r="A74" s="60"/>
      <c r="B74" s="60" t="s">
        <v>144</v>
      </c>
      <c r="C74" s="60"/>
      <c r="D74" s="60"/>
      <c r="E74" s="60"/>
      <c r="F74" s="60"/>
      <c r="G74" s="60"/>
    </row>
    <row r="75" spans="1:7" ht="15" customHeight="1" x14ac:dyDescent="0.55000000000000004">
      <c r="A75" s="60"/>
      <c r="B75" s="60" t="s">
        <v>145</v>
      </c>
      <c r="C75" s="60"/>
      <c r="D75" s="60"/>
      <c r="E75" s="60"/>
      <c r="F75" s="60"/>
      <c r="G75" s="60"/>
    </row>
    <row r="76" spans="1:7" ht="15" customHeight="1" x14ac:dyDescent="0.55000000000000004">
      <c r="A76" s="60" t="s">
        <v>146</v>
      </c>
      <c r="B76" s="94"/>
      <c r="C76" s="60"/>
      <c r="D76" s="60"/>
      <c r="E76" s="60"/>
      <c r="F76" s="60"/>
      <c r="G76" s="60"/>
    </row>
    <row r="77" spans="1:7" ht="15" customHeight="1" x14ac:dyDescent="0.55000000000000004">
      <c r="A77" s="60" t="s">
        <v>147</v>
      </c>
      <c r="B77" s="94"/>
      <c r="C77" s="60"/>
      <c r="D77" s="60"/>
      <c r="E77" s="60"/>
      <c r="F77" s="60"/>
      <c r="G77" s="60"/>
    </row>
    <row r="78" spans="1:7" ht="15" customHeight="1" x14ac:dyDescent="0.55000000000000004">
      <c r="A78" s="60" t="s">
        <v>148</v>
      </c>
      <c r="B78" s="94"/>
      <c r="C78" s="60"/>
      <c r="D78" s="60"/>
      <c r="E78" s="60"/>
      <c r="F78" s="60"/>
      <c r="G78" s="60"/>
    </row>
    <row r="79" spans="1:7" ht="15" customHeight="1" x14ac:dyDescent="0.55000000000000004">
      <c r="A79" s="60" t="s">
        <v>149</v>
      </c>
      <c r="B79" s="94"/>
      <c r="C79" s="60"/>
      <c r="D79" s="60"/>
      <c r="E79" s="60"/>
      <c r="F79" s="60"/>
      <c r="G79" s="60"/>
    </row>
    <row r="80" spans="1:7" ht="15" customHeight="1" x14ac:dyDescent="0.55000000000000004">
      <c r="A80" s="60" t="s">
        <v>150</v>
      </c>
      <c r="B80" s="94"/>
      <c r="C80" s="60"/>
      <c r="D80" s="60"/>
      <c r="E80" s="60"/>
      <c r="F80" s="60"/>
      <c r="G80" s="60"/>
    </row>
    <row r="81" spans="1:7" ht="15" customHeight="1" x14ac:dyDescent="0.55000000000000004">
      <c r="A81" s="60" t="s">
        <v>151</v>
      </c>
      <c r="B81" s="94"/>
      <c r="C81" s="60"/>
      <c r="D81" s="60"/>
      <c r="E81" s="60"/>
      <c r="F81" s="60"/>
      <c r="G81" s="60"/>
    </row>
    <row r="82" spans="1:7" ht="15" customHeight="1" x14ac:dyDescent="0.55000000000000004">
      <c r="A82" s="60" t="s">
        <v>152</v>
      </c>
      <c r="B82" s="94"/>
      <c r="C82" s="60"/>
      <c r="D82" s="60"/>
      <c r="E82" s="60"/>
      <c r="F82" s="60"/>
      <c r="G82" s="60"/>
    </row>
    <row r="83" spans="1:7" ht="15" customHeight="1" x14ac:dyDescent="0.55000000000000004">
      <c r="A83" s="60" t="s">
        <v>153</v>
      </c>
      <c r="B83" s="94"/>
      <c r="C83" s="60"/>
      <c r="D83" s="60"/>
      <c r="E83" s="60"/>
      <c r="F83" s="60"/>
      <c r="G83" s="60"/>
    </row>
  </sheetData>
  <mergeCells count="127">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AJ50:AK50"/>
    <mergeCell ref="X49:Z49"/>
    <mergeCell ref="AA49:AC49"/>
    <mergeCell ref="U50:W50"/>
    <mergeCell ref="X50:Z50"/>
    <mergeCell ref="R50:T50"/>
    <mergeCell ref="AD48:AF48"/>
    <mergeCell ref="AG48:AI48"/>
    <mergeCell ref="AJ48:AK48"/>
    <mergeCell ref="AJ49:AK49"/>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7:A10"/>
    <mergeCell ref="C7:C10"/>
    <mergeCell ref="D7:D10"/>
    <mergeCell ref="E7:E10"/>
    <mergeCell ref="AM13:AN13"/>
    <mergeCell ref="AM14:AN14"/>
    <mergeCell ref="AM15:AN15"/>
    <mergeCell ref="AM16:AN16"/>
    <mergeCell ref="AL7:AL10"/>
    <mergeCell ref="AM7:AN10"/>
    <mergeCell ref="B7:B8"/>
    <mergeCell ref="B9:B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8">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qref="B13:B30" xr:uid="{00000000-0002-0000-0300-000005000000}">
      <formula1>INDIRECT($AK$1)</formula1>
    </dataValidation>
    <dataValidation type="list" allowBlank="1" showInputMessage="1" showErrorMessage="1" sqref="M40:M43" xr:uid="{81DFE928-60F1-40C8-B06E-5156E7CDAD5E}">
      <formula1>"○"</formula1>
    </dataValidation>
    <dataValidation allowBlank="1" showInputMessage="1" sqref="B11:B12" xr:uid="{E3D09E3F-6615-4796-8EB7-89E58E972346}"/>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AN82"/>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5" style="61" customWidth="1"/>
    <col min="3" max="3" width="7.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5"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201</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3"/>
      <c r="AN11" s="293"/>
    </row>
    <row r="12" spans="1:40" ht="18" customHeight="1" x14ac:dyDescent="0.55000000000000004">
      <c r="A12" s="74">
        <v>2</v>
      </c>
      <c r="B12" s="103" t="s">
        <v>157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3"/>
      <c r="AN12" s="293"/>
    </row>
    <row r="13" spans="1:40" ht="18" customHeight="1" x14ac:dyDescent="0.55000000000000004">
      <c r="A13" s="74">
        <v>3</v>
      </c>
      <c r="B13" s="103" t="s">
        <v>157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3"/>
      <c r="AN13" s="293"/>
    </row>
    <row r="14" spans="1:40" ht="18" customHeight="1" x14ac:dyDescent="0.55000000000000004">
      <c r="A14" s="74">
        <v>4</v>
      </c>
      <c r="B14" s="103" t="s">
        <v>158</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3"/>
      <c r="AN14" s="293"/>
    </row>
    <row r="15" spans="1:40" ht="18" customHeight="1" x14ac:dyDescent="0.55000000000000004">
      <c r="A15" s="74">
        <v>5</v>
      </c>
      <c r="B15" s="103" t="s">
        <v>158</v>
      </c>
      <c r="C15" s="83" t="s">
        <v>131</v>
      </c>
      <c r="D15" s="104"/>
      <c r="E15" s="105" t="s">
        <v>159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row>
    <row r="16" spans="1:40" ht="18" customHeight="1" x14ac:dyDescent="0.55000000000000004">
      <c r="A16" s="74">
        <v>6</v>
      </c>
      <c r="B16" s="103" t="s">
        <v>158</v>
      </c>
      <c r="C16" s="83" t="s">
        <v>133</v>
      </c>
      <c r="D16" s="104"/>
      <c r="E16" s="105" t="s">
        <v>160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row>
    <row r="17" spans="1:40" ht="18" customHeight="1" x14ac:dyDescent="0.55000000000000004">
      <c r="A17" s="74">
        <v>7</v>
      </c>
      <c r="B17" s="103" t="s">
        <v>158</v>
      </c>
      <c r="C17" s="83" t="s">
        <v>133</v>
      </c>
      <c r="D17" s="104"/>
      <c r="E17" s="105" t="s">
        <v>161</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row>
    <row r="18" spans="1:40" ht="18" customHeight="1" x14ac:dyDescent="0.55000000000000004">
      <c r="A18" s="74">
        <v>8</v>
      </c>
      <c r="B18" s="103" t="s">
        <v>158</v>
      </c>
      <c r="C18" s="83" t="s">
        <v>133</v>
      </c>
      <c r="D18" s="104"/>
      <c r="E18" s="105" t="s">
        <v>162</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row>
    <row r="19" spans="1:40" ht="18" customHeight="1" x14ac:dyDescent="0.55000000000000004">
      <c r="A19" s="74">
        <v>9</v>
      </c>
      <c r="B19" s="103" t="s">
        <v>158</v>
      </c>
      <c r="C19" s="83" t="s">
        <v>133</v>
      </c>
      <c r="D19" s="104"/>
      <c r="E19" s="105" t="s">
        <v>163</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row>
    <row r="20" spans="1:40" ht="18" customHeight="1" x14ac:dyDescent="0.55000000000000004">
      <c r="A20" s="74">
        <v>10</v>
      </c>
      <c r="B20" s="103" t="s">
        <v>202</v>
      </c>
      <c r="C20" s="83" t="s">
        <v>133</v>
      </c>
      <c r="D20" s="104"/>
      <c r="E20" s="105" t="s">
        <v>164</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0"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15" customHeight="1" x14ac:dyDescent="0.550000000000000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15" customHeight="1" x14ac:dyDescent="0.550000000000000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15" customHeight="1" x14ac:dyDescent="0.550000000000000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55000000000000004">
      <c r="A37" s="68" t="s">
        <v>165</v>
      </c>
      <c r="B37" s="60"/>
      <c r="D37" s="60"/>
      <c r="E37" s="60"/>
      <c r="F37" s="60"/>
      <c r="G37" s="60"/>
      <c r="H37" s="60"/>
      <c r="I37" s="60"/>
      <c r="J37" s="60"/>
      <c r="K37" s="60"/>
    </row>
    <row r="38" spans="1:40" ht="18" customHeight="1" x14ac:dyDescent="0.55000000000000004">
      <c r="A38" s="112" t="s">
        <v>166</v>
      </c>
      <c r="B38" s="112"/>
      <c r="M38" s="68" t="s">
        <v>167</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55000000000000004">
      <c r="A39" s="320"/>
      <c r="B39" s="320"/>
      <c r="C39" s="320"/>
      <c r="D39" s="110">
        <f>IF(S2=1,10,IF(S2=2,11,IF(S2=3,12,S2-3)))</f>
        <v>1</v>
      </c>
      <c r="E39" s="110">
        <f>IF(S2=1,11,IF(S2=2,12,S2-2))</f>
        <v>2</v>
      </c>
      <c r="F39" s="321">
        <f>IF(S2=1,12,S2-1)</f>
        <v>3</v>
      </c>
      <c r="G39" s="321"/>
      <c r="H39" s="321"/>
      <c r="I39" s="281" t="s">
        <v>168</v>
      </c>
      <c r="J39" s="281"/>
      <c r="K39" s="281"/>
      <c r="M39" s="290" t="s">
        <v>169</v>
      </c>
      <c r="N39" s="291"/>
      <c r="O39" s="291"/>
      <c r="P39" s="291"/>
      <c r="Q39" s="291"/>
      <c r="R39" s="291"/>
      <c r="S39" s="291"/>
      <c r="T39" s="291"/>
      <c r="U39" s="291"/>
      <c r="V39" s="291"/>
      <c r="W39" s="291"/>
      <c r="X39" s="291"/>
      <c r="Y39" s="291"/>
      <c r="Z39" s="291"/>
      <c r="AA39" s="291"/>
      <c r="AB39" s="291"/>
      <c r="AC39" s="291"/>
      <c r="AD39" s="291"/>
      <c r="AE39" s="291"/>
      <c r="AF39" s="291"/>
      <c r="AG39" s="291"/>
      <c r="AH39" s="323" t="s">
        <v>170</v>
      </c>
      <c r="AI39" s="324"/>
      <c r="AJ39" s="324"/>
      <c r="AK39" s="324"/>
      <c r="AL39" s="325"/>
      <c r="AM39" s="280" t="s">
        <v>171</v>
      </c>
      <c r="AN39" s="280"/>
    </row>
    <row r="40" spans="1:40" ht="18" customHeight="1" x14ac:dyDescent="0.55000000000000004">
      <c r="A40" s="280" t="s">
        <v>195</v>
      </c>
      <c r="B40" s="280"/>
      <c r="C40" s="280"/>
      <c r="D40" s="111"/>
      <c r="E40" s="111"/>
      <c r="F40" s="322"/>
      <c r="G40" s="322"/>
      <c r="H40" s="322"/>
      <c r="I40" s="281">
        <f>SUM(D40:F40)</f>
        <v>0</v>
      </c>
      <c r="J40" s="281"/>
      <c r="K40" s="281"/>
      <c r="M40" s="310" t="s">
        <v>173</v>
      </c>
      <c r="N40" s="286" t="s">
        <v>174</v>
      </c>
      <c r="O40" s="304"/>
      <c r="P40" s="305"/>
      <c r="Q40" s="298" t="s">
        <v>175</v>
      </c>
      <c r="R40" s="299"/>
      <c r="S40" s="299"/>
      <c r="T40" s="299"/>
      <c r="U40" s="299"/>
      <c r="V40" s="299"/>
      <c r="W40" s="299"/>
      <c r="X40" s="299"/>
      <c r="Y40" s="299"/>
      <c r="Z40" s="299"/>
      <c r="AA40" s="299"/>
      <c r="AB40" s="299"/>
      <c r="AC40" s="299"/>
      <c r="AD40" s="299"/>
      <c r="AE40" s="299"/>
      <c r="AF40" s="299"/>
      <c r="AG40" s="300"/>
      <c r="AH40" s="297">
        <f>SUM(F32:AJ32)</f>
        <v>0</v>
      </c>
      <c r="AI40" s="279"/>
      <c r="AJ40" s="130" t="s">
        <v>176</v>
      </c>
      <c r="AK40" s="297">
        <f>ROUNDUP(AH40/450,0)</f>
        <v>0</v>
      </c>
      <c r="AL40" s="279"/>
      <c r="AM40" s="281">
        <f>MIN(AH40:AK42)</f>
        <v>0</v>
      </c>
      <c r="AN40" s="281"/>
    </row>
    <row r="41" spans="1:40" ht="18" customHeight="1" x14ac:dyDescent="0.55000000000000004">
      <c r="A41" s="306"/>
      <c r="B41" s="306"/>
      <c r="C41" s="306"/>
      <c r="D41" s="67"/>
      <c r="E41" s="67"/>
      <c r="F41" s="67"/>
      <c r="G41" s="67"/>
      <c r="H41" s="67"/>
      <c r="I41" s="67" t="s">
        <v>203</v>
      </c>
      <c r="J41" s="67"/>
      <c r="K41" s="67"/>
      <c r="M41" s="311"/>
      <c r="N41" s="287"/>
      <c r="O41" s="306"/>
      <c r="P41" s="307"/>
      <c r="Q41" s="301" t="s">
        <v>178</v>
      </c>
      <c r="R41" s="302"/>
      <c r="S41" s="302"/>
      <c r="T41" s="302"/>
      <c r="U41" s="302"/>
      <c r="V41" s="302"/>
      <c r="W41" s="302"/>
      <c r="X41" s="302"/>
      <c r="Y41" s="302"/>
      <c r="Z41" s="302"/>
      <c r="AA41" s="302"/>
      <c r="AB41" s="302"/>
      <c r="AC41" s="302"/>
      <c r="AD41" s="302"/>
      <c r="AE41" s="302"/>
      <c r="AF41" s="302"/>
      <c r="AG41" s="303"/>
      <c r="AH41" s="290">
        <f>COUNTA(B12:B30)</f>
        <v>9</v>
      </c>
      <c r="AI41" s="291"/>
      <c r="AJ41" s="136" t="s">
        <v>179</v>
      </c>
      <c r="AK41" s="297">
        <f>ROUNDUP(AH41/10,0)</f>
        <v>1</v>
      </c>
      <c r="AL41" s="279"/>
      <c r="AM41" s="281"/>
      <c r="AN41" s="281"/>
    </row>
    <row r="42" spans="1:40" ht="18" customHeight="1" x14ac:dyDescent="0.55000000000000004">
      <c r="A42" s="338"/>
      <c r="B42" s="338"/>
      <c r="C42" s="338"/>
      <c r="D42" s="67"/>
      <c r="E42" s="67"/>
      <c r="F42" s="338"/>
      <c r="G42" s="338"/>
      <c r="H42" s="338"/>
      <c r="I42" s="281">
        <f>I40/3</f>
        <v>0</v>
      </c>
      <c r="J42" s="281"/>
      <c r="K42" s="281"/>
      <c r="M42" s="312"/>
      <c r="N42" s="288"/>
      <c r="O42" s="308"/>
      <c r="P42" s="309"/>
      <c r="Q42" s="301" t="s">
        <v>180</v>
      </c>
      <c r="R42" s="302"/>
      <c r="S42" s="302"/>
      <c r="T42" s="302"/>
      <c r="U42" s="302"/>
      <c r="V42" s="302"/>
      <c r="W42" s="302"/>
      <c r="X42" s="302"/>
      <c r="Y42" s="302"/>
      <c r="Z42" s="302"/>
      <c r="AA42" s="302"/>
      <c r="AB42" s="302"/>
      <c r="AC42" s="302"/>
      <c r="AD42" s="302"/>
      <c r="AE42" s="302"/>
      <c r="AF42" s="302"/>
      <c r="AG42" s="303"/>
      <c r="AH42" s="297">
        <f>ROUNDDOWN(I42,1)</f>
        <v>0</v>
      </c>
      <c r="AI42" s="279"/>
      <c r="AJ42" s="137" t="s">
        <v>179</v>
      </c>
      <c r="AK42" s="297">
        <f>ROUNDUP(AH42/40,0)</f>
        <v>0</v>
      </c>
      <c r="AL42" s="279"/>
      <c r="AM42" s="281"/>
      <c r="AN42" s="281"/>
    </row>
    <row r="43" spans="1:40" ht="18" customHeight="1" x14ac:dyDescent="0.55000000000000004">
      <c r="B43" s="62"/>
      <c r="M43" s="111"/>
      <c r="N43" s="301" t="s">
        <v>183</v>
      </c>
      <c r="O43" s="302"/>
      <c r="P43" s="302"/>
      <c r="Q43" s="302"/>
      <c r="R43" s="302"/>
      <c r="S43" s="302"/>
      <c r="T43" s="302"/>
      <c r="U43" s="302"/>
      <c r="V43" s="302"/>
      <c r="W43" s="302"/>
      <c r="X43" s="302"/>
      <c r="Y43" s="302"/>
      <c r="Z43" s="302"/>
      <c r="AA43" s="302"/>
      <c r="AB43" s="302"/>
      <c r="AC43" s="302"/>
      <c r="AD43" s="302"/>
      <c r="AE43" s="302"/>
      <c r="AF43" s="302"/>
      <c r="AG43" s="303"/>
      <c r="AH43" s="296"/>
      <c r="AI43" s="296"/>
      <c r="AJ43" s="296"/>
      <c r="AK43" s="296"/>
      <c r="AL43" s="296"/>
      <c r="AM43" s="290" cm="1">
        <f t="array" ref="AM43">ROUNDUP(_xlfn.IFS(AM40&lt;2,1,AND(AM40&lt;=2,AM40&lt;6),AM40-1,AM40&gt;=6,AM40/2*3),1)</f>
        <v>1</v>
      </c>
      <c r="AN43" s="292"/>
    </row>
    <row r="44" spans="1:40" ht="5.15" customHeight="1" x14ac:dyDescent="0.55000000000000004">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55000000000000004">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5" customHeight="1" x14ac:dyDescent="0.55000000000000004">
      <c r="A46" s="62"/>
      <c r="B46" s="67"/>
      <c r="C46" s="327" t="str">
        <f>IF(VLOOKUP($AK$1,選択肢!$A$1:$J$32,C51,FALSE)=0,"-",VLOOKUP($AK$1,選択肢!$A$1:$J$32,C51,FALSE))</f>
        <v>管理者</v>
      </c>
      <c r="D46" s="328"/>
      <c r="E46" s="334" t="str">
        <f>IF(VLOOKUP($AK$1,選択肢!$A$1:$J$32,E51,FALSE)=0,"-",VLOOKUP($AK$1,選択肢!$A$1:$J$32,E51,FALSE))</f>
        <v>サービス提供責任者</v>
      </c>
      <c r="F46" s="334"/>
      <c r="G46" s="334"/>
      <c r="H46" s="334"/>
      <c r="I46" s="327" t="str">
        <f>IF(VLOOKUP($AK$1,選択肢!$A$1:$J$32,I51,FALSE)=0,"-",VLOOKUP($AK$1,選択肢!$A$1:$J$32,I51,FALSE))</f>
        <v>従業者</v>
      </c>
      <c r="J46" s="328"/>
      <c r="K46" s="328"/>
      <c r="L46" s="328"/>
      <c r="M46" s="328"/>
      <c r="N46" s="335"/>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62"/>
    </row>
    <row r="47" spans="1:40" ht="18" customHeight="1" x14ac:dyDescent="0.55000000000000004">
      <c r="A47" s="62"/>
      <c r="B47" s="67"/>
      <c r="C47" s="102" t="s">
        <v>189</v>
      </c>
      <c r="D47" s="102" t="s">
        <v>190</v>
      </c>
      <c r="E47" s="101" t="s">
        <v>189</v>
      </c>
      <c r="F47" s="333" t="s">
        <v>190</v>
      </c>
      <c r="G47" s="333"/>
      <c r="H47" s="333"/>
      <c r="I47" s="330" t="s">
        <v>189</v>
      </c>
      <c r="J47" s="331"/>
      <c r="K47" s="332"/>
      <c r="L47" s="330" t="s">
        <v>190</v>
      </c>
      <c r="M47" s="331"/>
      <c r="N47" s="332"/>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129"/>
      <c r="AM47" s="129"/>
      <c r="AN47" s="62"/>
    </row>
    <row r="48" spans="1:40" ht="18" customHeight="1" x14ac:dyDescent="0.55000000000000004">
      <c r="A48" s="62"/>
      <c r="B48" s="75" t="s">
        <v>191</v>
      </c>
      <c r="C48" s="101">
        <f>COUNTIFS($B$11:$B$30,C$46,$C$11:$C$30,"A",$E$11:$E$30,"*")</f>
        <v>1</v>
      </c>
      <c r="D48" s="101">
        <f>COUNTIFS($B$11:$B$30,C$46,$C$11:$C$30,"B",$E$11:$E$30,"*")</f>
        <v>0</v>
      </c>
      <c r="E48" s="101">
        <f>COUNTIFS($B$11:$B$30,E$46,$C$11:$C$30,"A",$E$11:$E$30,"*")</f>
        <v>0</v>
      </c>
      <c r="F48" s="330">
        <f>COUNTIFS($B$11:$B$30,E$46,$C$11:$C$30,"B",$E$11:$E$30,"*")</f>
        <v>1</v>
      </c>
      <c r="G48" s="331"/>
      <c r="H48" s="332"/>
      <c r="I48" s="330">
        <f>COUNTIFS($B$11:$B$30,I$46,$C$11:$C$30,"A",$E$11:$E$30,"*")</f>
        <v>0</v>
      </c>
      <c r="J48" s="331"/>
      <c r="K48" s="332"/>
      <c r="L48" s="330">
        <f>COUNTIFS($B$11:$B$30,I$46,$C$11:$C$30,"B",$E$11:$E$30,"*")</f>
        <v>0</v>
      </c>
      <c r="M48" s="331"/>
      <c r="N48" s="332"/>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129"/>
      <c r="AM48" s="129"/>
      <c r="AN48" s="62"/>
    </row>
    <row r="49" spans="1:40" ht="18" customHeight="1" x14ac:dyDescent="0.55000000000000004">
      <c r="A49" s="62"/>
      <c r="B49" s="82" t="s">
        <v>192</v>
      </c>
      <c r="C49" s="113"/>
      <c r="D49" s="113"/>
      <c r="E49" s="101">
        <f>COUNTIFS($B$11:$B$30,E$46,$C$11:$C$30,"C",$E$11:$E$30,"*")</f>
        <v>1</v>
      </c>
      <c r="F49" s="330">
        <f>COUNTIFS($B$11:$B$30,E$46,$C$11:$C$30,"D",$E$11:$E$30,"*")</f>
        <v>0</v>
      </c>
      <c r="G49" s="331"/>
      <c r="H49" s="332"/>
      <c r="I49" s="330">
        <f>COUNTIFS($B$11:$B$30,I$46,$C$11:$C$30,"C",$E$11:$E$30,"*")</f>
        <v>2</v>
      </c>
      <c r="J49" s="331"/>
      <c r="K49" s="332"/>
      <c r="L49" s="330">
        <f>COUNTIFS($B$11:$B$30,I$46,$C$11:$C$30,"D",$E$11:$E$30,"*")</f>
        <v>5</v>
      </c>
      <c r="M49" s="331"/>
      <c r="N49" s="332"/>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129"/>
      <c r="AM49" s="129"/>
      <c r="AN49" s="62"/>
    </row>
    <row r="50" spans="1:40" ht="18" customHeight="1" x14ac:dyDescent="0.55000000000000004">
      <c r="A50" s="62"/>
      <c r="B50" s="82" t="s">
        <v>193</v>
      </c>
      <c r="C50" s="336"/>
      <c r="D50" s="337"/>
      <c r="E50" s="330" t="e">
        <f>IF($AK$3="４週",SUMIFS($AK$11:$AK$30,$B$11:$B$30,E46)/4/$AH$5,IF($AK$3="歴月",SUMIFS($AK$11:$AK$30,$B$11:$B$30,E46)/$AL$5,"記載する期間を選択してください"))</f>
        <v>#DIV/0!</v>
      </c>
      <c r="F50" s="331"/>
      <c r="G50" s="331"/>
      <c r="H50" s="332"/>
      <c r="I50" s="330" t="e">
        <f>IF($AK$3="４週",SUMIFS($AK$11:$AK$30,$B$11:$B$30,I46)/4/$AH$5,IF($AK$3="歴月",SUMIFS($AK$11:$AK$30,$B$11:$B$30,I46)/$AL$5,"記載する期間を選択してください"))</f>
        <v>#DIV/0!</v>
      </c>
      <c r="J50" s="331"/>
      <c r="K50" s="331"/>
      <c r="L50" s="331"/>
      <c r="M50" s="331"/>
      <c r="N50" s="332"/>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62"/>
    </row>
    <row r="51" spans="1:40" ht="5.15" customHeight="1" x14ac:dyDescent="0.550000000000000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550000000000000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55000000000000004">
      <c r="A53" s="60" t="s">
        <v>119</v>
      </c>
      <c r="B53" s="86"/>
      <c r="C53" s="86"/>
      <c r="D53" s="86"/>
      <c r="E53" s="86"/>
      <c r="F53" s="86"/>
      <c r="G53" s="86"/>
      <c r="H53" s="68"/>
      <c r="I53" s="68"/>
      <c r="J53" s="68"/>
      <c r="K53" s="68"/>
      <c r="L53" s="68"/>
      <c r="M53" s="68"/>
    </row>
    <row r="54" spans="1:40" s="60" customFormat="1" ht="15" customHeight="1" x14ac:dyDescent="0.55000000000000004">
      <c r="A54" s="60" t="s">
        <v>120</v>
      </c>
      <c r="B54" s="86"/>
      <c r="C54" s="86"/>
      <c r="D54" s="86"/>
      <c r="E54" s="86"/>
      <c r="F54" s="86"/>
      <c r="G54" s="86"/>
      <c r="H54" s="68"/>
      <c r="I54" s="68"/>
      <c r="J54" s="68"/>
      <c r="K54" s="68"/>
      <c r="L54" s="68"/>
      <c r="M54" s="68"/>
    </row>
    <row r="55" spans="1:40" s="60" customFormat="1" ht="15" customHeight="1" x14ac:dyDescent="0.55000000000000004">
      <c r="A55" s="60" t="s">
        <v>121</v>
      </c>
      <c r="B55" s="86"/>
      <c r="C55" s="86"/>
      <c r="D55" s="86"/>
      <c r="E55" s="86"/>
      <c r="F55" s="86"/>
      <c r="G55" s="86"/>
      <c r="H55" s="68"/>
      <c r="I55" s="68"/>
      <c r="J55" s="68"/>
      <c r="K55" s="68"/>
      <c r="L55" s="68"/>
      <c r="M55" s="68"/>
    </row>
    <row r="56" spans="1:40" s="60" customFormat="1" ht="15" customHeight="1" x14ac:dyDescent="0.55000000000000004">
      <c r="A56" s="60" t="s">
        <v>122</v>
      </c>
      <c r="B56" s="86"/>
      <c r="C56" s="86"/>
      <c r="D56" s="86"/>
      <c r="E56" s="86"/>
      <c r="F56" s="86"/>
      <c r="G56" s="86"/>
      <c r="H56" s="68"/>
      <c r="I56" s="68"/>
      <c r="J56" s="68"/>
      <c r="K56" s="68"/>
      <c r="L56" s="68"/>
      <c r="M56" s="68"/>
    </row>
    <row r="57" spans="1:40" ht="15" customHeight="1" x14ac:dyDescent="0.55000000000000004">
      <c r="A57" s="60" t="s">
        <v>123</v>
      </c>
      <c r="B57" s="94"/>
      <c r="C57" s="60"/>
      <c r="D57" s="60"/>
      <c r="E57" s="60"/>
      <c r="F57" s="60"/>
      <c r="G57" s="60"/>
    </row>
    <row r="58" spans="1:40" ht="15" customHeight="1" x14ac:dyDescent="0.55000000000000004">
      <c r="A58" s="60" t="s">
        <v>124</v>
      </c>
      <c r="B58" s="94"/>
      <c r="C58" s="60"/>
      <c r="D58" s="60"/>
      <c r="E58" s="60"/>
      <c r="F58" s="60"/>
      <c r="G58" s="60"/>
    </row>
    <row r="59" spans="1:40" ht="15" customHeight="1" x14ac:dyDescent="0.55000000000000004">
      <c r="A59" s="60"/>
      <c r="B59" s="75" t="s">
        <v>125</v>
      </c>
      <c r="C59" s="281" t="s">
        <v>126</v>
      </c>
      <c r="D59" s="281"/>
      <c r="E59" s="281"/>
      <c r="F59" s="60"/>
      <c r="G59" s="60"/>
    </row>
    <row r="60" spans="1:40" ht="15" customHeight="1" x14ac:dyDescent="0.55000000000000004">
      <c r="A60" s="60"/>
      <c r="B60" s="97" t="s">
        <v>127</v>
      </c>
      <c r="C60" s="294" t="s">
        <v>128</v>
      </c>
      <c r="D60" s="294"/>
      <c r="E60" s="294"/>
      <c r="F60" s="60"/>
      <c r="G60" s="60"/>
    </row>
    <row r="61" spans="1:40" ht="15" customHeight="1" x14ac:dyDescent="0.55000000000000004">
      <c r="A61" s="60"/>
      <c r="B61" s="97" t="s">
        <v>129</v>
      </c>
      <c r="C61" s="294" t="s">
        <v>130</v>
      </c>
      <c r="D61" s="294"/>
      <c r="E61" s="294"/>
      <c r="F61" s="60"/>
      <c r="G61" s="60"/>
    </row>
    <row r="62" spans="1:40" ht="15" customHeight="1" x14ac:dyDescent="0.55000000000000004">
      <c r="A62" s="60"/>
      <c r="B62" s="97" t="s">
        <v>131</v>
      </c>
      <c r="C62" s="294" t="s">
        <v>132</v>
      </c>
      <c r="D62" s="294"/>
      <c r="E62" s="294"/>
      <c r="F62" s="60"/>
      <c r="G62" s="60"/>
    </row>
    <row r="63" spans="1:40" ht="15" customHeight="1" x14ac:dyDescent="0.55000000000000004">
      <c r="A63" s="60"/>
      <c r="B63" s="97" t="s">
        <v>133</v>
      </c>
      <c r="C63" s="294" t="s">
        <v>134</v>
      </c>
      <c r="D63" s="294"/>
      <c r="E63" s="294"/>
      <c r="F63" s="60"/>
      <c r="G63" s="60"/>
    </row>
    <row r="64" spans="1:40" ht="15" customHeight="1" x14ac:dyDescent="0.55000000000000004">
      <c r="A64" s="60"/>
      <c r="B64" s="60" t="s">
        <v>135</v>
      </c>
      <c r="C64" s="60"/>
      <c r="D64" s="60"/>
      <c r="E64" s="60"/>
      <c r="F64" s="60"/>
      <c r="G64" s="60"/>
    </row>
    <row r="65" spans="1:7" ht="15" customHeight="1" x14ac:dyDescent="0.55000000000000004">
      <c r="A65" s="60"/>
      <c r="B65" s="60" t="s">
        <v>136</v>
      </c>
      <c r="C65" s="60"/>
      <c r="D65" s="60"/>
      <c r="E65" s="60"/>
      <c r="F65" s="60"/>
      <c r="G65" s="60"/>
    </row>
    <row r="66" spans="1:7" ht="15" customHeight="1" x14ac:dyDescent="0.55000000000000004">
      <c r="A66" s="60"/>
      <c r="B66" s="60" t="s">
        <v>137</v>
      </c>
      <c r="C66" s="60"/>
      <c r="D66" s="60"/>
      <c r="E66" s="60"/>
      <c r="F66" s="60"/>
      <c r="G66" s="60"/>
    </row>
    <row r="67" spans="1:7" ht="15" customHeight="1" x14ac:dyDescent="0.55000000000000004">
      <c r="A67" s="60" t="s">
        <v>138</v>
      </c>
      <c r="B67" s="94"/>
      <c r="C67" s="60"/>
      <c r="D67" s="60"/>
      <c r="E67" s="60"/>
      <c r="F67" s="60"/>
      <c r="G67" s="60"/>
    </row>
    <row r="68" spans="1:7" ht="15" customHeight="1" x14ac:dyDescent="0.55000000000000004">
      <c r="A68" s="60" t="s">
        <v>139</v>
      </c>
      <c r="B68" s="94"/>
      <c r="C68" s="60"/>
      <c r="D68" s="60"/>
      <c r="E68" s="60"/>
      <c r="F68" s="60"/>
      <c r="G68" s="60"/>
    </row>
    <row r="69" spans="1:7" ht="15" customHeight="1" x14ac:dyDescent="0.55000000000000004">
      <c r="A69" s="60" t="s">
        <v>140</v>
      </c>
      <c r="B69" s="94"/>
      <c r="C69" s="60"/>
      <c r="D69" s="60"/>
      <c r="E69" s="60"/>
      <c r="F69" s="60"/>
      <c r="G69" s="60"/>
    </row>
    <row r="70" spans="1:7" ht="15" customHeight="1" x14ac:dyDescent="0.55000000000000004">
      <c r="A70" s="60" t="s">
        <v>141</v>
      </c>
      <c r="B70" s="94"/>
      <c r="C70" s="60"/>
      <c r="D70" s="60"/>
      <c r="E70" s="60"/>
      <c r="F70" s="60"/>
      <c r="G70" s="60"/>
    </row>
    <row r="71" spans="1:7" ht="15" customHeight="1" x14ac:dyDescent="0.55000000000000004">
      <c r="A71" s="60" t="s">
        <v>142</v>
      </c>
      <c r="B71" s="94"/>
      <c r="C71" s="60"/>
      <c r="D71" s="60"/>
      <c r="E71" s="60"/>
      <c r="F71" s="60"/>
      <c r="G71" s="60"/>
    </row>
    <row r="72" spans="1:7" ht="15" customHeight="1" x14ac:dyDescent="0.55000000000000004">
      <c r="A72" s="60" t="s">
        <v>143</v>
      </c>
      <c r="B72" s="94"/>
      <c r="C72" s="60"/>
      <c r="D72" s="60"/>
      <c r="E72" s="60"/>
      <c r="F72" s="60"/>
      <c r="G72" s="60"/>
    </row>
    <row r="73" spans="1:7" ht="15" customHeight="1" x14ac:dyDescent="0.55000000000000004">
      <c r="A73" s="60"/>
      <c r="B73" s="60" t="s">
        <v>144</v>
      </c>
      <c r="C73" s="60"/>
      <c r="D73" s="60"/>
      <c r="E73" s="60"/>
      <c r="F73" s="60"/>
      <c r="G73" s="60"/>
    </row>
    <row r="74" spans="1:7" ht="15" customHeight="1" x14ac:dyDescent="0.55000000000000004">
      <c r="A74" s="60"/>
      <c r="B74" s="60" t="s">
        <v>145</v>
      </c>
      <c r="C74" s="60"/>
      <c r="D74" s="60"/>
      <c r="E74" s="60"/>
      <c r="F74" s="60"/>
      <c r="G74" s="60"/>
    </row>
    <row r="75" spans="1:7" ht="15" customHeight="1" x14ac:dyDescent="0.55000000000000004">
      <c r="A75" s="60" t="s">
        <v>146</v>
      </c>
      <c r="B75" s="94"/>
      <c r="C75" s="60"/>
      <c r="D75" s="60"/>
      <c r="E75" s="60"/>
      <c r="F75" s="60"/>
      <c r="G75" s="60"/>
    </row>
    <row r="76" spans="1:7" ht="15" customHeight="1" x14ac:dyDescent="0.55000000000000004">
      <c r="A76" s="60" t="s">
        <v>147</v>
      </c>
      <c r="B76" s="94"/>
      <c r="C76" s="60"/>
      <c r="D76" s="60"/>
      <c r="E76" s="60"/>
      <c r="F76" s="60"/>
      <c r="G76" s="60"/>
    </row>
    <row r="77" spans="1:7" ht="15" customHeight="1" x14ac:dyDescent="0.55000000000000004">
      <c r="A77" s="60" t="s">
        <v>148</v>
      </c>
      <c r="B77" s="94"/>
      <c r="C77" s="60"/>
      <c r="D77" s="60"/>
      <c r="E77" s="60"/>
      <c r="F77" s="60"/>
      <c r="G77" s="60"/>
    </row>
    <row r="78" spans="1:7" ht="15" customHeight="1" x14ac:dyDescent="0.55000000000000004">
      <c r="A78" s="60" t="s">
        <v>149</v>
      </c>
      <c r="B78" s="94"/>
      <c r="C78" s="60"/>
      <c r="D78" s="60"/>
      <c r="E78" s="60"/>
      <c r="F78" s="60"/>
      <c r="G78" s="60"/>
    </row>
    <row r="79" spans="1:7" ht="15" customHeight="1" x14ac:dyDescent="0.55000000000000004">
      <c r="A79" s="60" t="s">
        <v>150</v>
      </c>
      <c r="B79" s="94"/>
      <c r="C79" s="60"/>
      <c r="D79" s="60"/>
      <c r="E79" s="60"/>
      <c r="F79" s="60"/>
      <c r="G79" s="60"/>
    </row>
    <row r="80" spans="1:7" ht="15" customHeight="1" x14ac:dyDescent="0.55000000000000004">
      <c r="A80" s="60" t="s">
        <v>151</v>
      </c>
      <c r="B80" s="94"/>
      <c r="C80" s="60"/>
      <c r="D80" s="60"/>
      <c r="E80" s="60"/>
      <c r="F80" s="60"/>
      <c r="G80" s="60"/>
    </row>
    <row r="81" spans="1:7" ht="15" customHeight="1" x14ac:dyDescent="0.55000000000000004">
      <c r="A81" s="60" t="s">
        <v>152</v>
      </c>
      <c r="B81" s="94"/>
      <c r="C81" s="60"/>
      <c r="D81" s="60"/>
      <c r="E81" s="60"/>
      <c r="F81" s="60"/>
      <c r="G81" s="60"/>
    </row>
    <row r="82" spans="1:7" ht="15" customHeight="1" x14ac:dyDescent="0.55000000000000004">
      <c r="A82" s="60" t="s">
        <v>153</v>
      </c>
      <c r="B82" s="94"/>
      <c r="C82" s="60"/>
      <c r="D82" s="60"/>
      <c r="E82" s="60"/>
      <c r="F82" s="60"/>
      <c r="G82" s="60"/>
    </row>
  </sheetData>
  <mergeCells count="129">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 ref="AK41:AL41"/>
    <mergeCell ref="Q42:AG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R48:T48"/>
    <mergeCell ref="U48:W48"/>
    <mergeCell ref="X47:Z47"/>
    <mergeCell ref="F47:H47"/>
    <mergeCell ref="I47:K47"/>
    <mergeCell ref="O47:Q47"/>
    <mergeCell ref="R47:T47"/>
    <mergeCell ref="U47:W47"/>
    <mergeCell ref="X48:Z48"/>
    <mergeCell ref="B7:B8"/>
    <mergeCell ref="B9:B10"/>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s>
  <phoneticPr fontId="3"/>
  <dataValidations count="8">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qref="B13:B30" xr:uid="{00000000-0002-0000-0400-000005000000}">
      <formula1>INDIRECT($AK$1)</formula1>
    </dataValidation>
    <dataValidation type="list" allowBlank="1" showInputMessage="1" showErrorMessage="1" sqref="M40:M43" xr:uid="{34FE1DCD-CC09-4468-8BDC-A4BB0ACEF428}">
      <formula1>"○"</formula1>
    </dataValidation>
    <dataValidation allowBlank="1" showInputMessage="1" sqref="B11:B12" xr:uid="{F511E95A-C2DF-4F00-A6A4-808F1B0FC0A9}"/>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AN82"/>
  <sheetViews>
    <sheetView showGridLines="0" view="pageBreakPreview" zoomScaleNormal="100" zoomScaleSheetLayoutView="100" workbookViewId="0">
      <selection activeCell="M20" sqref="M20"/>
    </sheetView>
  </sheetViews>
  <sheetFormatPr defaultColWidth="8.25" defaultRowHeight="21" customHeight="1" x14ac:dyDescent="0.55000000000000004"/>
  <cols>
    <col min="1" max="1" width="2.58203125" style="59" customWidth="1"/>
    <col min="2" max="2" width="15" style="61" customWidth="1"/>
    <col min="3" max="3" width="7.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5"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204</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3"/>
      <c r="AN11" s="293"/>
    </row>
    <row r="12" spans="1:40" ht="18" customHeight="1" x14ac:dyDescent="0.55000000000000004">
      <c r="A12" s="74">
        <v>2</v>
      </c>
      <c r="B12" s="103" t="s">
        <v>157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3"/>
      <c r="AN12" s="293"/>
    </row>
    <row r="13" spans="1:40" ht="18" customHeight="1" x14ac:dyDescent="0.55000000000000004">
      <c r="A13" s="74">
        <v>3</v>
      </c>
      <c r="B13" s="103" t="s">
        <v>157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3"/>
      <c r="AN13" s="293"/>
    </row>
    <row r="14" spans="1:40" ht="18" customHeight="1" x14ac:dyDescent="0.55000000000000004">
      <c r="A14" s="74">
        <v>4</v>
      </c>
      <c r="B14" s="103" t="s">
        <v>158</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3"/>
      <c r="AN14" s="293"/>
    </row>
    <row r="15" spans="1:40" ht="18" customHeight="1" x14ac:dyDescent="0.55000000000000004">
      <c r="A15" s="74">
        <v>5</v>
      </c>
      <c r="B15" s="103" t="s">
        <v>158</v>
      </c>
      <c r="C15" s="83" t="s">
        <v>131</v>
      </c>
      <c r="D15" s="104"/>
      <c r="E15" s="105" t="s">
        <v>159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3"/>
      <c r="AN15" s="293"/>
    </row>
    <row r="16" spans="1:40" ht="18" customHeight="1" x14ac:dyDescent="0.55000000000000004">
      <c r="A16" s="74">
        <v>6</v>
      </c>
      <c r="B16" s="103" t="s">
        <v>158</v>
      </c>
      <c r="C16" s="83" t="s">
        <v>133</v>
      </c>
      <c r="D16" s="104"/>
      <c r="E16" s="105" t="s">
        <v>160</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3"/>
      <c r="AN16" s="293"/>
    </row>
    <row r="17" spans="1:40" ht="18" customHeight="1" x14ac:dyDescent="0.55000000000000004">
      <c r="A17" s="74">
        <v>7</v>
      </c>
      <c r="B17" s="103" t="s">
        <v>158</v>
      </c>
      <c r="C17" s="83" t="s">
        <v>133</v>
      </c>
      <c r="D17" s="104"/>
      <c r="E17" s="105" t="s">
        <v>161</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3"/>
      <c r="AN17" s="293"/>
    </row>
    <row r="18" spans="1:40" ht="18" customHeight="1" x14ac:dyDescent="0.55000000000000004">
      <c r="A18" s="74">
        <v>8</v>
      </c>
      <c r="B18" s="103" t="s">
        <v>158</v>
      </c>
      <c r="C18" s="83" t="s">
        <v>133</v>
      </c>
      <c r="D18" s="104"/>
      <c r="E18" s="105" t="s">
        <v>162</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3"/>
      <c r="AN18" s="293"/>
    </row>
    <row r="19" spans="1:40" ht="18" customHeight="1" x14ac:dyDescent="0.55000000000000004">
      <c r="A19" s="74">
        <v>9</v>
      </c>
      <c r="B19" s="103" t="s">
        <v>158</v>
      </c>
      <c r="C19" s="83" t="s">
        <v>133</v>
      </c>
      <c r="D19" s="104"/>
      <c r="E19" s="105" t="s">
        <v>163</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3"/>
      <c r="AN19" s="293"/>
    </row>
    <row r="20" spans="1:40" ht="18" customHeight="1" x14ac:dyDescent="0.55000000000000004">
      <c r="A20" s="74">
        <v>10</v>
      </c>
      <c r="B20" s="103" t="s">
        <v>158</v>
      </c>
      <c r="C20" s="83" t="s">
        <v>133</v>
      </c>
      <c r="D20" s="104"/>
      <c r="E20" s="105" t="s">
        <v>164</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0"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15" customHeight="1" x14ac:dyDescent="0.550000000000000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15" customHeight="1" x14ac:dyDescent="0.550000000000000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15" customHeight="1" x14ac:dyDescent="0.550000000000000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55000000000000004">
      <c r="A37" s="68" t="s">
        <v>165</v>
      </c>
      <c r="B37" s="60"/>
      <c r="D37" s="60"/>
      <c r="E37" s="60"/>
      <c r="F37" s="60"/>
      <c r="G37" s="60"/>
      <c r="H37" s="60"/>
      <c r="I37" s="60"/>
      <c r="J37" s="60"/>
      <c r="K37" s="60"/>
    </row>
    <row r="38" spans="1:40" ht="18" customHeight="1" x14ac:dyDescent="0.55000000000000004">
      <c r="A38" s="112" t="s">
        <v>166</v>
      </c>
      <c r="B38" s="112"/>
      <c r="M38" s="68" t="s">
        <v>167</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55000000000000004">
      <c r="A39" s="320"/>
      <c r="B39" s="320"/>
      <c r="C39" s="320"/>
      <c r="D39" s="110">
        <f>IF(S2=1,10,IF(S2=2,11,IF(S2=3,12,S2-3)))</f>
        <v>1</v>
      </c>
      <c r="E39" s="110">
        <f>IF(S2=1,11,IF(S2=2,12,S2-2))</f>
        <v>2</v>
      </c>
      <c r="F39" s="321">
        <f>IF(S2=1,12,S2-1)</f>
        <v>3</v>
      </c>
      <c r="G39" s="321"/>
      <c r="H39" s="321"/>
      <c r="I39" s="281" t="s">
        <v>168</v>
      </c>
      <c r="J39" s="281"/>
      <c r="K39" s="281"/>
      <c r="M39" s="290" t="s">
        <v>169</v>
      </c>
      <c r="N39" s="291"/>
      <c r="O39" s="291"/>
      <c r="P39" s="291"/>
      <c r="Q39" s="291"/>
      <c r="R39" s="291"/>
      <c r="S39" s="291"/>
      <c r="T39" s="291"/>
      <c r="U39" s="291"/>
      <c r="V39" s="291"/>
      <c r="W39" s="291"/>
      <c r="X39" s="291"/>
      <c r="Y39" s="291"/>
      <c r="Z39" s="291"/>
      <c r="AA39" s="291"/>
      <c r="AB39" s="291"/>
      <c r="AC39" s="291"/>
      <c r="AD39" s="291"/>
      <c r="AE39" s="291"/>
      <c r="AF39" s="291"/>
      <c r="AG39" s="291"/>
      <c r="AH39" s="323" t="s">
        <v>170</v>
      </c>
      <c r="AI39" s="324"/>
      <c r="AJ39" s="324"/>
      <c r="AK39" s="324"/>
      <c r="AL39" s="325"/>
      <c r="AM39" s="280" t="s">
        <v>171</v>
      </c>
      <c r="AN39" s="280"/>
    </row>
    <row r="40" spans="1:40" ht="18" customHeight="1" x14ac:dyDescent="0.55000000000000004">
      <c r="A40" s="280" t="s">
        <v>195</v>
      </c>
      <c r="B40" s="280"/>
      <c r="C40" s="280"/>
      <c r="D40" s="111"/>
      <c r="E40" s="111"/>
      <c r="F40" s="322"/>
      <c r="G40" s="322"/>
      <c r="H40" s="322"/>
      <c r="I40" s="281">
        <f>SUM(D40:F40)</f>
        <v>0</v>
      </c>
      <c r="J40" s="281"/>
      <c r="K40" s="281"/>
      <c r="M40" s="310" t="s">
        <v>173</v>
      </c>
      <c r="N40" s="286" t="s">
        <v>174</v>
      </c>
      <c r="O40" s="304"/>
      <c r="P40" s="305"/>
      <c r="Q40" s="298" t="s">
        <v>175</v>
      </c>
      <c r="R40" s="299"/>
      <c r="S40" s="299"/>
      <c r="T40" s="299"/>
      <c r="U40" s="299"/>
      <c r="V40" s="299"/>
      <c r="W40" s="299"/>
      <c r="X40" s="299"/>
      <c r="Y40" s="299"/>
      <c r="Z40" s="299"/>
      <c r="AA40" s="299"/>
      <c r="AB40" s="299"/>
      <c r="AC40" s="299"/>
      <c r="AD40" s="299"/>
      <c r="AE40" s="299"/>
      <c r="AF40" s="299"/>
      <c r="AG40" s="300"/>
      <c r="AH40" s="297">
        <f>SUM(F32:AJ32)</f>
        <v>0</v>
      </c>
      <c r="AI40" s="279"/>
      <c r="AJ40" s="130" t="s">
        <v>176</v>
      </c>
      <c r="AK40" s="297">
        <f>ROUNDUP(AH40/450,0)</f>
        <v>0</v>
      </c>
      <c r="AL40" s="279"/>
      <c r="AM40" s="281">
        <f>MIN(AH40:AK42)</f>
        <v>0</v>
      </c>
      <c r="AN40" s="281"/>
    </row>
    <row r="41" spans="1:40" ht="18" customHeight="1" x14ac:dyDescent="0.55000000000000004">
      <c r="A41" s="306"/>
      <c r="B41" s="306"/>
      <c r="C41" s="306"/>
      <c r="D41" s="67"/>
      <c r="E41" s="67"/>
      <c r="F41" s="67"/>
      <c r="G41" s="67"/>
      <c r="H41" s="67"/>
      <c r="I41" s="67" t="s">
        <v>203</v>
      </c>
      <c r="J41" s="67"/>
      <c r="K41" s="67"/>
      <c r="M41" s="311"/>
      <c r="N41" s="287"/>
      <c r="O41" s="306"/>
      <c r="P41" s="307"/>
      <c r="Q41" s="301" t="s">
        <v>178</v>
      </c>
      <c r="R41" s="302"/>
      <c r="S41" s="302"/>
      <c r="T41" s="302"/>
      <c r="U41" s="302"/>
      <c r="V41" s="302"/>
      <c r="W41" s="302"/>
      <c r="X41" s="302"/>
      <c r="Y41" s="302"/>
      <c r="Z41" s="302"/>
      <c r="AA41" s="302"/>
      <c r="AB41" s="302"/>
      <c r="AC41" s="302"/>
      <c r="AD41" s="302"/>
      <c r="AE41" s="302"/>
      <c r="AF41" s="302"/>
      <c r="AG41" s="303"/>
      <c r="AH41" s="290">
        <f>COUNTA(B12:B30)</f>
        <v>9</v>
      </c>
      <c r="AI41" s="291"/>
      <c r="AJ41" s="136" t="s">
        <v>179</v>
      </c>
      <c r="AK41" s="297">
        <f>ROUNDUP(AH41/10,0)</f>
        <v>1</v>
      </c>
      <c r="AL41" s="279"/>
      <c r="AM41" s="281"/>
      <c r="AN41" s="281"/>
    </row>
    <row r="42" spans="1:40" ht="18" customHeight="1" x14ac:dyDescent="0.55000000000000004">
      <c r="A42" s="338"/>
      <c r="B42" s="338"/>
      <c r="C42" s="338"/>
      <c r="D42" s="67"/>
      <c r="E42" s="67"/>
      <c r="F42" s="338"/>
      <c r="G42" s="338"/>
      <c r="H42" s="338"/>
      <c r="I42" s="281">
        <f>I40/3</f>
        <v>0</v>
      </c>
      <c r="J42" s="281"/>
      <c r="K42" s="281"/>
      <c r="M42" s="312"/>
      <c r="N42" s="288"/>
      <c r="O42" s="308"/>
      <c r="P42" s="309"/>
      <c r="Q42" s="301" t="s">
        <v>180</v>
      </c>
      <c r="R42" s="302"/>
      <c r="S42" s="302"/>
      <c r="T42" s="302"/>
      <c r="U42" s="302"/>
      <c r="V42" s="302"/>
      <c r="W42" s="302"/>
      <c r="X42" s="302"/>
      <c r="Y42" s="302"/>
      <c r="Z42" s="302"/>
      <c r="AA42" s="302"/>
      <c r="AB42" s="302"/>
      <c r="AC42" s="302"/>
      <c r="AD42" s="302"/>
      <c r="AE42" s="302"/>
      <c r="AF42" s="302"/>
      <c r="AG42" s="303"/>
      <c r="AH42" s="297">
        <f>ROUNDDOWN(I42,1)</f>
        <v>0</v>
      </c>
      <c r="AI42" s="279"/>
      <c r="AJ42" s="137" t="s">
        <v>179</v>
      </c>
      <c r="AK42" s="297">
        <f>ROUNDUP(AH42/40,0)</f>
        <v>0</v>
      </c>
      <c r="AL42" s="279"/>
      <c r="AM42" s="281"/>
      <c r="AN42" s="281"/>
    </row>
    <row r="43" spans="1:40" ht="18" customHeight="1" x14ac:dyDescent="0.55000000000000004">
      <c r="B43" s="62"/>
      <c r="I43" s="338"/>
      <c r="J43" s="338"/>
      <c r="K43" s="338"/>
      <c r="M43" s="111"/>
      <c r="N43" s="301" t="s">
        <v>183</v>
      </c>
      <c r="O43" s="302"/>
      <c r="P43" s="302"/>
      <c r="Q43" s="302"/>
      <c r="R43" s="302"/>
      <c r="S43" s="302"/>
      <c r="T43" s="302"/>
      <c r="U43" s="302"/>
      <c r="V43" s="302"/>
      <c r="W43" s="302"/>
      <c r="X43" s="302"/>
      <c r="Y43" s="302"/>
      <c r="Z43" s="302"/>
      <c r="AA43" s="302"/>
      <c r="AB43" s="302"/>
      <c r="AC43" s="302"/>
      <c r="AD43" s="302"/>
      <c r="AE43" s="302"/>
      <c r="AF43" s="302"/>
      <c r="AG43" s="303"/>
      <c r="AH43" s="296"/>
      <c r="AI43" s="296"/>
      <c r="AJ43" s="296"/>
      <c r="AK43" s="296"/>
      <c r="AL43" s="296"/>
      <c r="AM43" s="290" cm="1">
        <f t="array" ref="AM43">ROUNDUP(_xlfn.IFS(AM40&lt;2,1,AND(AM40&lt;=2,AM40&lt;6),AM40-1,AM40&gt;=6,AM40/2*3),1)</f>
        <v>1</v>
      </c>
      <c r="AN43" s="292"/>
    </row>
    <row r="44" spans="1:40" ht="5.15" customHeight="1" x14ac:dyDescent="0.55000000000000004">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55000000000000004">
      <c r="A45" s="68" t="s">
        <v>188</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5" customHeight="1" x14ac:dyDescent="0.55000000000000004">
      <c r="A46" s="62"/>
      <c r="B46" s="67"/>
      <c r="C46" s="327" t="str">
        <f>IF(VLOOKUP($AK$1,選択肢!$A$1:$J$32,C51,FALSE)=0,"-",VLOOKUP($AK$1,選択肢!$A$1:$J$32,C51,FALSE))</f>
        <v>管理者</v>
      </c>
      <c r="D46" s="328"/>
      <c r="E46" s="334" t="str">
        <f>IF(VLOOKUP($AK$1,選択肢!$A$1:$J$32,E51,FALSE)=0,"-",VLOOKUP($AK$1,選択肢!$A$1:$J$32,E51,FALSE))</f>
        <v>サービス提供責任者</v>
      </c>
      <c r="F46" s="334"/>
      <c r="G46" s="334"/>
      <c r="H46" s="334"/>
      <c r="I46" s="327" t="str">
        <f>IF(VLOOKUP($AK$1,選択肢!$A$1:$J$32,I51,FALSE)=0,"-",VLOOKUP($AK$1,選択肢!$A$1:$J$32,I51,FALSE))</f>
        <v>従業者</v>
      </c>
      <c r="J46" s="328"/>
      <c r="K46" s="328"/>
      <c r="L46" s="328"/>
      <c r="M46" s="328"/>
      <c r="N46" s="335"/>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62"/>
    </row>
    <row r="47" spans="1:40" ht="18" customHeight="1" x14ac:dyDescent="0.55000000000000004">
      <c r="A47" s="62"/>
      <c r="B47" s="67"/>
      <c r="C47" s="102" t="s">
        <v>189</v>
      </c>
      <c r="D47" s="102" t="s">
        <v>190</v>
      </c>
      <c r="E47" s="101" t="s">
        <v>189</v>
      </c>
      <c r="F47" s="333" t="s">
        <v>190</v>
      </c>
      <c r="G47" s="333"/>
      <c r="H47" s="333"/>
      <c r="I47" s="330" t="s">
        <v>189</v>
      </c>
      <c r="J47" s="331"/>
      <c r="K47" s="332"/>
      <c r="L47" s="330" t="s">
        <v>190</v>
      </c>
      <c r="M47" s="331"/>
      <c r="N47" s="332"/>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129"/>
      <c r="AM47" s="129"/>
      <c r="AN47" s="62"/>
    </row>
    <row r="48" spans="1:40" ht="18" customHeight="1" x14ac:dyDescent="0.55000000000000004">
      <c r="A48" s="62"/>
      <c r="B48" s="75" t="s">
        <v>191</v>
      </c>
      <c r="C48" s="101">
        <f>COUNTIFS($B$11:$B$30,C$46,$C$11:$C$30,"A",$E$11:$E$30,"*")</f>
        <v>1</v>
      </c>
      <c r="D48" s="101">
        <f>COUNTIFS($B$11:$B$30,C$46,$C$11:$C$30,"B",$E$11:$E$30,"*")</f>
        <v>0</v>
      </c>
      <c r="E48" s="101">
        <f>COUNTIFS($B$11:$B$30,E$46,$C$11:$C$30,"A",$E$11:$E$30,"*")</f>
        <v>0</v>
      </c>
      <c r="F48" s="330">
        <f>COUNTIFS($B$11:$B$30,E$46,$C$11:$C$30,"B",$E$11:$E$30,"*")</f>
        <v>1</v>
      </c>
      <c r="G48" s="331"/>
      <c r="H48" s="332"/>
      <c r="I48" s="330">
        <f>COUNTIFS($B$11:$B$30,I$46,$C$11:$C$30,"A",$E$11:$E$30,"*")</f>
        <v>0</v>
      </c>
      <c r="J48" s="331"/>
      <c r="K48" s="332"/>
      <c r="L48" s="330">
        <f>COUNTIFS($B$11:$B$30,I$46,$C$11:$C$30,"B",$E$11:$E$30,"*")</f>
        <v>0</v>
      </c>
      <c r="M48" s="331"/>
      <c r="N48" s="332"/>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129"/>
      <c r="AM48" s="129"/>
      <c r="AN48" s="62"/>
    </row>
    <row r="49" spans="1:40" ht="18" customHeight="1" x14ac:dyDescent="0.55000000000000004">
      <c r="A49" s="62"/>
      <c r="B49" s="82" t="s">
        <v>192</v>
      </c>
      <c r="C49" s="113"/>
      <c r="D49" s="113"/>
      <c r="E49" s="101">
        <f>COUNTIFS($B$11:$B$30,E$46,$C$11:$C$30,"C",$E$11:$E$30,"*")</f>
        <v>1</v>
      </c>
      <c r="F49" s="330">
        <f>COUNTIFS($B$11:$B$30,E$46,$C$11:$C$30,"D",$E$11:$E$30,"*")</f>
        <v>0</v>
      </c>
      <c r="G49" s="331"/>
      <c r="H49" s="332"/>
      <c r="I49" s="330">
        <f>COUNTIFS($B$11:$B$30,I$46,$C$11:$C$30,"C",$E$11:$E$30,"*")</f>
        <v>2</v>
      </c>
      <c r="J49" s="331"/>
      <c r="K49" s="332"/>
      <c r="L49" s="330">
        <f>COUNTIFS($B$11:$B$30,I$46,$C$11:$C$30,"D",$E$11:$E$30,"*")</f>
        <v>5</v>
      </c>
      <c r="M49" s="331"/>
      <c r="N49" s="332"/>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129"/>
      <c r="AM49" s="129"/>
      <c r="AN49" s="62"/>
    </row>
    <row r="50" spans="1:40" ht="18" customHeight="1" x14ac:dyDescent="0.55000000000000004">
      <c r="A50" s="62"/>
      <c r="B50" s="82" t="s">
        <v>193</v>
      </c>
      <c r="C50" s="336"/>
      <c r="D50" s="337"/>
      <c r="E50" s="330" t="e">
        <f>IF($AK$3="４週",SUMIFS($AK$11:$AK$30,$B$11:$B$30,E46)/4/$AH$5,IF($AK$3="歴月",SUMIFS($AK$11:$AK$30,$B$11:$B$30,E46)/$AL$5,"記載する期間を選択してください"))</f>
        <v>#DIV/0!</v>
      </c>
      <c r="F50" s="331"/>
      <c r="G50" s="331"/>
      <c r="H50" s="332"/>
      <c r="I50" s="330" t="e">
        <f>IF($AK$3="４週",SUMIFS($AK$11:$AK$30,$B$11:$B$30,I46)/4/$AH$5,IF($AK$3="歴月",SUMIFS($AK$11:$AK$30,$B$11:$B$30,I46)/$AL$5,"記載する期間を選択してください"))</f>
        <v>#DIV/0!</v>
      </c>
      <c r="J50" s="331"/>
      <c r="K50" s="331"/>
      <c r="L50" s="331"/>
      <c r="M50" s="331"/>
      <c r="N50" s="332"/>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62"/>
    </row>
    <row r="51" spans="1:40" ht="5.15" customHeight="1" x14ac:dyDescent="0.550000000000000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550000000000000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55000000000000004">
      <c r="A53" s="60" t="s">
        <v>119</v>
      </c>
      <c r="B53" s="86"/>
      <c r="C53" s="86"/>
      <c r="D53" s="86"/>
      <c r="E53" s="86"/>
      <c r="F53" s="86"/>
      <c r="G53" s="86"/>
      <c r="H53" s="68"/>
      <c r="I53" s="68"/>
      <c r="J53" s="68"/>
      <c r="K53" s="68"/>
      <c r="L53" s="68"/>
      <c r="M53" s="68"/>
    </row>
    <row r="54" spans="1:40" s="60" customFormat="1" ht="15" customHeight="1" x14ac:dyDescent="0.55000000000000004">
      <c r="A54" s="60" t="s">
        <v>120</v>
      </c>
      <c r="B54" s="86"/>
      <c r="C54" s="86"/>
      <c r="D54" s="86"/>
      <c r="E54" s="86"/>
      <c r="F54" s="86"/>
      <c r="G54" s="86"/>
      <c r="H54" s="68"/>
      <c r="I54" s="68"/>
      <c r="J54" s="68"/>
      <c r="K54" s="68"/>
      <c r="L54" s="68"/>
      <c r="M54" s="68"/>
    </row>
    <row r="55" spans="1:40" s="60" customFormat="1" ht="15" customHeight="1" x14ac:dyDescent="0.55000000000000004">
      <c r="A55" s="60" t="s">
        <v>121</v>
      </c>
      <c r="B55" s="86"/>
      <c r="C55" s="86"/>
      <c r="D55" s="86"/>
      <c r="E55" s="86"/>
      <c r="F55" s="86"/>
      <c r="G55" s="86"/>
      <c r="H55" s="68"/>
      <c r="I55" s="68"/>
      <c r="J55" s="68"/>
      <c r="K55" s="68"/>
      <c r="L55" s="68"/>
      <c r="M55" s="68"/>
    </row>
    <row r="56" spans="1:40" s="60" customFormat="1" ht="15" customHeight="1" x14ac:dyDescent="0.55000000000000004">
      <c r="A56" s="60" t="s">
        <v>122</v>
      </c>
      <c r="B56" s="86"/>
      <c r="C56" s="86"/>
      <c r="D56" s="86"/>
      <c r="E56" s="86"/>
      <c r="F56" s="86"/>
      <c r="G56" s="86"/>
      <c r="H56" s="68"/>
      <c r="I56" s="68"/>
      <c r="J56" s="68"/>
      <c r="K56" s="68"/>
      <c r="L56" s="68"/>
      <c r="M56" s="68"/>
    </row>
    <row r="57" spans="1:40" ht="15" customHeight="1" x14ac:dyDescent="0.55000000000000004">
      <c r="A57" s="60" t="s">
        <v>123</v>
      </c>
      <c r="B57" s="94"/>
      <c r="C57" s="60"/>
      <c r="D57" s="60"/>
      <c r="E57" s="60"/>
      <c r="F57" s="60"/>
      <c r="G57" s="60"/>
    </row>
    <row r="58" spans="1:40" ht="15" customHeight="1" x14ac:dyDescent="0.55000000000000004">
      <c r="A58" s="60" t="s">
        <v>124</v>
      </c>
      <c r="B58" s="94"/>
      <c r="C58" s="60"/>
      <c r="D58" s="60"/>
      <c r="E58" s="60"/>
      <c r="F58" s="60"/>
      <c r="G58" s="60"/>
    </row>
    <row r="59" spans="1:40" ht="15" customHeight="1" x14ac:dyDescent="0.55000000000000004">
      <c r="A59" s="60"/>
      <c r="B59" s="75" t="s">
        <v>125</v>
      </c>
      <c r="C59" s="281" t="s">
        <v>126</v>
      </c>
      <c r="D59" s="281"/>
      <c r="E59" s="281"/>
      <c r="F59" s="60"/>
      <c r="G59" s="60"/>
    </row>
    <row r="60" spans="1:40" ht="15" customHeight="1" x14ac:dyDescent="0.55000000000000004">
      <c r="A60" s="60"/>
      <c r="B60" s="97" t="s">
        <v>127</v>
      </c>
      <c r="C60" s="294" t="s">
        <v>128</v>
      </c>
      <c r="D60" s="294"/>
      <c r="E60" s="294"/>
      <c r="F60" s="60"/>
      <c r="G60" s="60"/>
    </row>
    <row r="61" spans="1:40" ht="15" customHeight="1" x14ac:dyDescent="0.55000000000000004">
      <c r="A61" s="60"/>
      <c r="B61" s="97" t="s">
        <v>129</v>
      </c>
      <c r="C61" s="294" t="s">
        <v>130</v>
      </c>
      <c r="D61" s="294"/>
      <c r="E61" s="294"/>
      <c r="F61" s="60"/>
      <c r="G61" s="60"/>
    </row>
    <row r="62" spans="1:40" ht="15" customHeight="1" x14ac:dyDescent="0.55000000000000004">
      <c r="A62" s="60"/>
      <c r="B62" s="97" t="s">
        <v>131</v>
      </c>
      <c r="C62" s="294" t="s">
        <v>132</v>
      </c>
      <c r="D62" s="294"/>
      <c r="E62" s="294"/>
      <c r="F62" s="60"/>
      <c r="G62" s="60"/>
    </row>
    <row r="63" spans="1:40" ht="15" customHeight="1" x14ac:dyDescent="0.55000000000000004">
      <c r="A63" s="60"/>
      <c r="B63" s="97" t="s">
        <v>133</v>
      </c>
      <c r="C63" s="294" t="s">
        <v>134</v>
      </c>
      <c r="D63" s="294"/>
      <c r="E63" s="294"/>
      <c r="F63" s="60"/>
      <c r="G63" s="60"/>
    </row>
    <row r="64" spans="1:40" ht="15" customHeight="1" x14ac:dyDescent="0.55000000000000004">
      <c r="A64" s="60"/>
      <c r="B64" s="60" t="s">
        <v>135</v>
      </c>
      <c r="C64" s="60"/>
      <c r="D64" s="60"/>
      <c r="E64" s="60"/>
      <c r="F64" s="60"/>
      <c r="G64" s="60"/>
    </row>
    <row r="65" spans="1:7" ht="15" customHeight="1" x14ac:dyDescent="0.55000000000000004">
      <c r="A65" s="60"/>
      <c r="B65" s="60" t="s">
        <v>136</v>
      </c>
      <c r="C65" s="60"/>
      <c r="D65" s="60"/>
      <c r="E65" s="60"/>
      <c r="F65" s="60"/>
      <c r="G65" s="60"/>
    </row>
    <row r="66" spans="1:7" ht="15" customHeight="1" x14ac:dyDescent="0.55000000000000004">
      <c r="A66" s="60"/>
      <c r="B66" s="60" t="s">
        <v>137</v>
      </c>
      <c r="C66" s="60"/>
      <c r="D66" s="60"/>
      <c r="E66" s="60"/>
      <c r="F66" s="60"/>
      <c r="G66" s="60"/>
    </row>
    <row r="67" spans="1:7" ht="15" customHeight="1" x14ac:dyDescent="0.55000000000000004">
      <c r="A67" s="60" t="s">
        <v>138</v>
      </c>
      <c r="B67" s="94"/>
      <c r="C67" s="60"/>
      <c r="D67" s="60"/>
      <c r="E67" s="60"/>
      <c r="F67" s="60"/>
      <c r="G67" s="60"/>
    </row>
    <row r="68" spans="1:7" ht="15" customHeight="1" x14ac:dyDescent="0.55000000000000004">
      <c r="A68" s="60" t="s">
        <v>139</v>
      </c>
      <c r="B68" s="94"/>
      <c r="C68" s="60"/>
      <c r="D68" s="60"/>
      <c r="E68" s="60"/>
      <c r="F68" s="60"/>
      <c r="G68" s="60"/>
    </row>
    <row r="69" spans="1:7" ht="15" customHeight="1" x14ac:dyDescent="0.55000000000000004">
      <c r="A69" s="60" t="s">
        <v>140</v>
      </c>
      <c r="B69" s="94"/>
      <c r="C69" s="60"/>
      <c r="D69" s="60"/>
      <c r="E69" s="60"/>
      <c r="F69" s="60"/>
      <c r="G69" s="60"/>
    </row>
    <row r="70" spans="1:7" ht="15" customHeight="1" x14ac:dyDescent="0.55000000000000004">
      <c r="A70" s="60" t="s">
        <v>141</v>
      </c>
      <c r="B70" s="94"/>
      <c r="C70" s="60"/>
      <c r="D70" s="60"/>
      <c r="E70" s="60"/>
      <c r="F70" s="60"/>
      <c r="G70" s="60"/>
    </row>
    <row r="71" spans="1:7" ht="15" customHeight="1" x14ac:dyDescent="0.55000000000000004">
      <c r="A71" s="60" t="s">
        <v>142</v>
      </c>
      <c r="B71" s="94"/>
      <c r="C71" s="60"/>
      <c r="D71" s="60"/>
      <c r="E71" s="60"/>
      <c r="F71" s="60"/>
      <c r="G71" s="60"/>
    </row>
    <row r="72" spans="1:7" ht="15" customHeight="1" x14ac:dyDescent="0.55000000000000004">
      <c r="A72" s="60" t="s">
        <v>143</v>
      </c>
      <c r="B72" s="94"/>
      <c r="C72" s="60"/>
      <c r="D72" s="60"/>
      <c r="E72" s="60"/>
      <c r="F72" s="60"/>
      <c r="G72" s="60"/>
    </row>
    <row r="73" spans="1:7" ht="15" customHeight="1" x14ac:dyDescent="0.55000000000000004">
      <c r="A73" s="60"/>
      <c r="B73" s="60" t="s">
        <v>144</v>
      </c>
      <c r="C73" s="60"/>
      <c r="D73" s="60"/>
      <c r="E73" s="60"/>
      <c r="F73" s="60"/>
      <c r="G73" s="60"/>
    </row>
    <row r="74" spans="1:7" ht="15" customHeight="1" x14ac:dyDescent="0.55000000000000004">
      <c r="A74" s="60"/>
      <c r="B74" s="60" t="s">
        <v>145</v>
      </c>
      <c r="C74" s="60"/>
      <c r="D74" s="60"/>
      <c r="E74" s="60"/>
      <c r="F74" s="60"/>
      <c r="G74" s="60"/>
    </row>
    <row r="75" spans="1:7" ht="15" customHeight="1" x14ac:dyDescent="0.55000000000000004">
      <c r="A75" s="60" t="s">
        <v>146</v>
      </c>
      <c r="B75" s="94"/>
      <c r="C75" s="60"/>
      <c r="D75" s="60"/>
      <c r="E75" s="60"/>
      <c r="F75" s="60"/>
      <c r="G75" s="60"/>
    </row>
    <row r="76" spans="1:7" ht="15" customHeight="1" x14ac:dyDescent="0.55000000000000004">
      <c r="A76" s="60" t="s">
        <v>147</v>
      </c>
      <c r="B76" s="94"/>
      <c r="C76" s="60"/>
      <c r="D76" s="60"/>
      <c r="E76" s="60"/>
      <c r="F76" s="60"/>
      <c r="G76" s="60"/>
    </row>
    <row r="77" spans="1:7" ht="15" customHeight="1" x14ac:dyDescent="0.55000000000000004">
      <c r="A77" s="60" t="s">
        <v>148</v>
      </c>
      <c r="B77" s="94"/>
      <c r="C77" s="60"/>
      <c r="D77" s="60"/>
      <c r="E77" s="60"/>
      <c r="F77" s="60"/>
      <c r="G77" s="60"/>
    </row>
    <row r="78" spans="1:7" ht="15" customHeight="1" x14ac:dyDescent="0.55000000000000004">
      <c r="A78" s="60" t="s">
        <v>149</v>
      </c>
      <c r="B78" s="94"/>
      <c r="C78" s="60"/>
      <c r="D78" s="60"/>
      <c r="E78" s="60"/>
      <c r="F78" s="60"/>
      <c r="G78" s="60"/>
    </row>
    <row r="79" spans="1:7" ht="15" customHeight="1" x14ac:dyDescent="0.55000000000000004">
      <c r="A79" s="60" t="s">
        <v>150</v>
      </c>
      <c r="B79" s="94"/>
      <c r="C79" s="60"/>
      <c r="D79" s="60"/>
      <c r="E79" s="60"/>
      <c r="F79" s="60"/>
      <c r="G79" s="60"/>
    </row>
    <row r="80" spans="1:7" ht="15" customHeight="1" x14ac:dyDescent="0.55000000000000004">
      <c r="A80" s="60" t="s">
        <v>151</v>
      </c>
      <c r="B80" s="94"/>
      <c r="C80" s="60"/>
      <c r="D80" s="60"/>
      <c r="E80" s="60"/>
      <c r="F80" s="60"/>
      <c r="G80" s="60"/>
    </row>
    <row r="81" spans="1:7" ht="15" customHeight="1" x14ac:dyDescent="0.55000000000000004">
      <c r="A81" s="60" t="s">
        <v>152</v>
      </c>
      <c r="B81" s="94"/>
      <c r="C81" s="60"/>
      <c r="D81" s="60"/>
      <c r="E81" s="60"/>
      <c r="F81" s="60"/>
      <c r="G81" s="60"/>
    </row>
    <row r="82" spans="1:7" ht="15" customHeight="1" x14ac:dyDescent="0.55000000000000004">
      <c r="A82" s="60" t="s">
        <v>153</v>
      </c>
      <c r="B82" s="94"/>
      <c r="C82" s="60"/>
      <c r="D82" s="60"/>
      <c r="E82" s="60"/>
      <c r="F82" s="60"/>
      <c r="G82" s="60"/>
    </row>
  </sheetData>
  <mergeCells count="130">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 ref="AM28:AN28"/>
    <mergeCell ref="AM19:AN19"/>
    <mergeCell ref="AM20:AN20"/>
    <mergeCell ref="AM21:AN21"/>
    <mergeCell ref="AM22:AN22"/>
    <mergeCell ref="AM23:AN23"/>
    <mergeCell ref="AM24:AN24"/>
    <mergeCell ref="AM25:AN25"/>
    <mergeCell ref="AM29:AN29"/>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s>
  <phoneticPr fontId="3"/>
  <dataValidations count="8">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qref="B13:B30" xr:uid="{00000000-0002-0000-0500-000005000000}">
      <formula1>INDIRECT($AK$1)</formula1>
    </dataValidation>
    <dataValidation type="list" allowBlank="1" showInputMessage="1" showErrorMessage="1" sqref="M40:M43" xr:uid="{0E19C823-B104-45EF-A46B-7A3F81F11915}">
      <formula1>"○"</formula1>
    </dataValidation>
    <dataValidation allowBlank="1" showInputMessage="1" sqref="B11:B12" xr:uid="{EDF199B1-94B8-4FF8-B2E5-474D0A5B7CFD}"/>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81"/>
  <sheetViews>
    <sheetView showGridLines="0" view="pageBreakPreview" zoomScaleNormal="100" zoomScaleSheetLayoutView="100" workbookViewId="0">
      <selection activeCell="D38" sqref="D38:AI39"/>
    </sheetView>
  </sheetViews>
  <sheetFormatPr defaultColWidth="8.25" defaultRowHeight="21" customHeight="1" x14ac:dyDescent="0.55000000000000004"/>
  <cols>
    <col min="1" max="1" width="2.58203125" style="59" customWidth="1"/>
    <col min="2" max="2" width="1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205</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8" customHeight="1" x14ac:dyDescent="0.55000000000000004">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209</v>
      </c>
      <c r="B36" s="67"/>
      <c r="C36" s="67"/>
      <c r="D36" s="67"/>
      <c r="E36" s="67"/>
      <c r="F36" s="67"/>
      <c r="G36" s="60"/>
      <c r="H36" s="60"/>
      <c r="I36" s="60"/>
      <c r="J36" s="60"/>
      <c r="K36" s="60"/>
      <c r="L36" s="60"/>
      <c r="M36" s="60"/>
      <c r="N36" s="60"/>
      <c r="O36" s="60"/>
      <c r="AM36" s="67"/>
      <c r="AN36" s="62"/>
    </row>
    <row r="37" spans="1:43" ht="25" customHeight="1" x14ac:dyDescent="0.55000000000000004">
      <c r="A37" s="281"/>
      <c r="B37" s="281"/>
      <c r="C37" s="281"/>
      <c r="D37" s="98">
        <v>4</v>
      </c>
      <c r="E37" s="98">
        <v>5</v>
      </c>
      <c r="F37" s="352">
        <v>6</v>
      </c>
      <c r="G37" s="352"/>
      <c r="H37" s="352"/>
      <c r="I37" s="352">
        <v>7</v>
      </c>
      <c r="J37" s="352"/>
      <c r="K37" s="352"/>
      <c r="L37" s="352">
        <v>8</v>
      </c>
      <c r="M37" s="352"/>
      <c r="N37" s="352"/>
      <c r="O37" s="352">
        <v>9</v>
      </c>
      <c r="P37" s="352"/>
      <c r="Q37" s="352"/>
      <c r="R37" s="352">
        <v>10</v>
      </c>
      <c r="S37" s="352"/>
      <c r="T37" s="352"/>
      <c r="U37" s="352">
        <v>11</v>
      </c>
      <c r="V37" s="352"/>
      <c r="W37" s="352"/>
      <c r="X37" s="352">
        <v>12</v>
      </c>
      <c r="Y37" s="352"/>
      <c r="Z37" s="352"/>
      <c r="AA37" s="352">
        <v>1</v>
      </c>
      <c r="AB37" s="352"/>
      <c r="AC37" s="352"/>
      <c r="AD37" s="352">
        <v>2</v>
      </c>
      <c r="AE37" s="352"/>
      <c r="AF37" s="352"/>
      <c r="AG37" s="352">
        <v>3</v>
      </c>
      <c r="AH37" s="352"/>
      <c r="AI37" s="352"/>
      <c r="AJ37" s="281" t="s">
        <v>210</v>
      </c>
      <c r="AK37" s="281"/>
      <c r="AL37" s="82" t="s">
        <v>211</v>
      </c>
      <c r="AM37"/>
      <c r="AN37"/>
      <c r="AO37"/>
      <c r="AP37"/>
      <c r="AQ37"/>
    </row>
    <row r="38" spans="1:43" ht="18" customHeight="1" x14ac:dyDescent="0.55000000000000004">
      <c r="A38" s="350" t="s">
        <v>212</v>
      </c>
      <c r="B38" s="350"/>
      <c r="C38" s="350"/>
      <c r="D38" s="69"/>
      <c r="E38" s="69"/>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294">
        <f>SUM(D38:AI38)</f>
        <v>0</v>
      </c>
      <c r="AK38" s="294"/>
      <c r="AL38" s="353" t="e">
        <f>ROUNDUP(AJ38/AJ39,1)</f>
        <v>#DIV/0!</v>
      </c>
      <c r="AM38"/>
      <c r="AN38"/>
      <c r="AO38"/>
      <c r="AP38"/>
      <c r="AQ38"/>
    </row>
    <row r="39" spans="1:43" ht="18" customHeight="1" x14ac:dyDescent="0.55000000000000004">
      <c r="A39" s="350" t="s">
        <v>213</v>
      </c>
      <c r="B39" s="350"/>
      <c r="C39" s="350"/>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+SUM(D39:AI39)</f>
        <v>0</v>
      </c>
      <c r="AK39" s="294"/>
      <c r="AL39" s="354"/>
      <c r="AM39"/>
      <c r="AN39"/>
      <c r="AO39"/>
      <c r="AP39"/>
      <c r="AQ39"/>
    </row>
    <row r="40" spans="1:43" ht="5.15" customHeight="1" x14ac:dyDescent="0.550000000000000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55000000000000004">
      <c r="A41" s="68" t="s">
        <v>165</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x14ac:dyDescent="0.55000000000000004">
      <c r="A42" s="281" t="s">
        <v>169</v>
      </c>
      <c r="B42" s="281"/>
      <c r="C42" s="281" t="s">
        <v>206</v>
      </c>
      <c r="D42" s="281"/>
      <c r="E42" s="281" t="s">
        <v>208</v>
      </c>
      <c r="F42" s="281"/>
      <c r="G42" s="281"/>
      <c r="H42" s="281"/>
      <c r="I42" s="281" t="s">
        <v>214</v>
      </c>
      <c r="J42" s="281"/>
      <c r="K42" s="281"/>
      <c r="L42" s="281"/>
      <c r="M42" s="281"/>
      <c r="N42" s="281"/>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55000000000000004">
      <c r="A43" s="280" t="s">
        <v>171</v>
      </c>
      <c r="B43" s="280"/>
      <c r="C43" s="346" t="e">
        <f>ROUNDDOWN(IF(AL38&lt;=60,1,1+ROUNDUP((AL38-60)/40,0)),1)</f>
        <v>#DIV/0!</v>
      </c>
      <c r="D43" s="346"/>
      <c r="E43" s="346" t="e">
        <f>ROUNDDOWN(AL38/2,1)</f>
        <v>#DIV/0!</v>
      </c>
      <c r="F43" s="346"/>
      <c r="G43" s="346"/>
      <c r="H43" s="346"/>
      <c r="I43" s="346" t="e">
        <f>ROUNDDOWN(AL38/4,1)</f>
        <v>#DIV/0!</v>
      </c>
      <c r="J43" s="346"/>
      <c r="K43" s="346"/>
      <c r="L43" s="346"/>
      <c r="M43" s="346"/>
      <c r="N43" s="346"/>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x14ac:dyDescent="0.55000000000000004">
      <c r="A44" s="68" t="s">
        <v>188</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5" customHeight="1" x14ac:dyDescent="0.55000000000000004">
      <c r="A45" s="62"/>
      <c r="B45" s="67"/>
      <c r="C45" s="327" t="str">
        <f>IF(VLOOKUP($AK$1,選択肢!$A$1:$J$32,C50,FALSE)=0,"-",VLOOKUP($AK$1,選択肢!$A$1:$J$32,C50,FALSE))</f>
        <v>管理者</v>
      </c>
      <c r="D45" s="328"/>
      <c r="E45" s="334" t="str">
        <f>IF(VLOOKUP($AK$1,選択肢!$A$1:$J$32,E50,FALSE)=0,"-",VLOOKUP($AK$1,選択肢!$A$1:$J$32,E50,FALSE))</f>
        <v>サービス管理責任者</v>
      </c>
      <c r="F45" s="334"/>
      <c r="G45" s="334"/>
      <c r="H45" s="334"/>
      <c r="I45" s="327" t="str">
        <f>IF(VLOOKUP($AK$1,選択肢!$A$1:$J$32,I50,FALSE)=0,"-",VLOOKUP($AK$1,選択肢!$A$1:$J$32,I50,FALSE))</f>
        <v>医師</v>
      </c>
      <c r="J45" s="328"/>
      <c r="K45" s="328"/>
      <c r="L45" s="328"/>
      <c r="M45" s="328"/>
      <c r="N45" s="335"/>
      <c r="O45" s="327" t="str">
        <f>IF(VLOOKUP($AK$1,選択肢!$A$1:$J$32,O50,FALSE)=0,"-",VLOOKUP($AK$1,選択肢!$A$1:$J$32,O50,FALSE))</f>
        <v>看護職員</v>
      </c>
      <c r="P45" s="328"/>
      <c r="Q45" s="328"/>
      <c r="R45" s="328"/>
      <c r="S45" s="328"/>
      <c r="T45" s="335"/>
      <c r="U45" s="327" t="str">
        <f>IF(VLOOKUP($AK$1,選択肢!$A$1:$J$32,U50,FALSE)=0,"-",VLOOKUP($AK$1,選択肢!$A$1:$J$32,U50,FALSE))</f>
        <v>生活支援員</v>
      </c>
      <c r="V45" s="328"/>
      <c r="W45" s="328"/>
      <c r="X45" s="328"/>
      <c r="Y45" s="328"/>
      <c r="Z45" s="335"/>
      <c r="AA45" s="327" t="str">
        <f>IF(VLOOKUP($AK$1,選択肢!$A$1:$J$32,AA50,FALSE)=0,"-",VLOOKUP($AK$1,選択肢!$A$1:$J$32,AA50,FALSE))</f>
        <v>-</v>
      </c>
      <c r="AB45" s="328"/>
      <c r="AC45" s="328"/>
      <c r="AD45" s="328"/>
      <c r="AE45" s="328"/>
      <c r="AF45" s="335"/>
      <c r="AG45" s="334" t="str">
        <f>IF(VLOOKUP($AK$1,選択肢!$A$1:$J$32,AG50,FALSE)=0,"-",VLOOKUP($AK$1,選択肢!$A$1:$J$32,AG50,FALSE))</f>
        <v>-</v>
      </c>
      <c r="AH45" s="334"/>
      <c r="AI45" s="334"/>
      <c r="AJ45" s="334"/>
      <c r="AK45" s="334"/>
      <c r="AL45" s="334" t="str">
        <f>IF(VLOOKUP($AK$1,選択肢!$A$1:$J$32,AL50,FALSE)=0,"-",VLOOKUP($AK$1,選択肢!$A$1:$J$32,AL50,FALSE))</f>
        <v>-</v>
      </c>
      <c r="AM45" s="334"/>
      <c r="AN45" s="62"/>
    </row>
    <row r="46" spans="1:43" ht="18" customHeight="1" x14ac:dyDescent="0.55000000000000004">
      <c r="A46" s="62"/>
      <c r="B46" s="67"/>
      <c r="C46" s="102" t="s">
        <v>189</v>
      </c>
      <c r="D46" s="102" t="s">
        <v>190</v>
      </c>
      <c r="E46" s="101" t="s">
        <v>189</v>
      </c>
      <c r="F46" s="333" t="s">
        <v>190</v>
      </c>
      <c r="G46" s="333"/>
      <c r="H46" s="333"/>
      <c r="I46" s="330" t="s">
        <v>189</v>
      </c>
      <c r="J46" s="331"/>
      <c r="K46" s="332"/>
      <c r="L46" s="330" t="s">
        <v>190</v>
      </c>
      <c r="M46" s="331"/>
      <c r="N46" s="332"/>
      <c r="O46" s="330" t="s">
        <v>189</v>
      </c>
      <c r="P46" s="331"/>
      <c r="Q46" s="332"/>
      <c r="R46" s="330" t="s">
        <v>190</v>
      </c>
      <c r="S46" s="331"/>
      <c r="T46" s="332"/>
      <c r="U46" s="330" t="s">
        <v>189</v>
      </c>
      <c r="V46" s="331"/>
      <c r="W46" s="332"/>
      <c r="X46" s="330" t="s">
        <v>190</v>
      </c>
      <c r="Y46" s="331"/>
      <c r="Z46" s="332"/>
      <c r="AA46" s="330" t="s">
        <v>189</v>
      </c>
      <c r="AB46" s="331"/>
      <c r="AC46" s="332"/>
      <c r="AD46" s="330" t="s">
        <v>190</v>
      </c>
      <c r="AE46" s="331"/>
      <c r="AF46" s="332"/>
      <c r="AG46" s="330" t="s">
        <v>189</v>
      </c>
      <c r="AH46" s="331"/>
      <c r="AI46" s="332"/>
      <c r="AJ46" s="330" t="s">
        <v>190</v>
      </c>
      <c r="AK46" s="332"/>
      <c r="AL46" s="101" t="s">
        <v>27</v>
      </c>
      <c r="AM46" s="101" t="s">
        <v>215</v>
      </c>
      <c r="AN46" s="62"/>
    </row>
    <row r="47" spans="1:43" ht="18" customHeight="1" x14ac:dyDescent="0.55000000000000004">
      <c r="A47" s="62"/>
      <c r="B47" s="75" t="s">
        <v>191</v>
      </c>
      <c r="C47" s="101">
        <f>COUNTIFS($B$11:$B$30,C$45,$C$11:$C$30,"A",$E$11:$E$30,"*")</f>
        <v>1</v>
      </c>
      <c r="D47" s="101">
        <f>COUNTIFS($B$11:$B$30,C$45,$C$11:$C$30,"B",$E$11:$E$30,"*")</f>
        <v>0</v>
      </c>
      <c r="E47" s="101">
        <f>COUNTIFS($B$11:$B$30,E$45,$C$11:$C$30,"A",$E$11:$E$30,"*")</f>
        <v>0</v>
      </c>
      <c r="F47" s="330">
        <f>COUNTIFS($B$11:$B$30,E$45,$C$11:$C$30,"B",$E$11:$E$30,"*")</f>
        <v>1</v>
      </c>
      <c r="G47" s="331"/>
      <c r="H47" s="332"/>
      <c r="I47" s="330">
        <f>COUNTIFS($B$11:$B$30,I$45,$C$11:$C$30,"A",$E$11:$E$30,"*")</f>
        <v>0</v>
      </c>
      <c r="J47" s="331"/>
      <c r="K47" s="332"/>
      <c r="L47" s="330">
        <f>COUNTIFS($B$11:$B$30,I$45,$C$11:$C$30,"B",$E$11:$E$30,"*")</f>
        <v>0</v>
      </c>
      <c r="M47" s="331"/>
      <c r="N47" s="332"/>
      <c r="O47" s="330">
        <f>COUNTIFS($B$11:$B$30,O$45,$C$11:$C$30,"A",$E$11:$E$30,"*")</f>
        <v>0</v>
      </c>
      <c r="P47" s="331"/>
      <c r="Q47" s="332"/>
      <c r="R47" s="330">
        <f>COUNTIFS($B$11:$B$30,O$45,$C$11:$C$30,"B",$E$11:$E$30,"*")</f>
        <v>0</v>
      </c>
      <c r="S47" s="331"/>
      <c r="T47" s="332"/>
      <c r="U47" s="330">
        <f>COUNTIFS($B$11:$B$30,U$45,$C$11:$C$30,"A",$E$11:$E$30,"*")</f>
        <v>0</v>
      </c>
      <c r="V47" s="331"/>
      <c r="W47" s="332"/>
      <c r="X47" s="330">
        <f>COUNTIFS($B$11:$B$30,U$45,$C$11:$C$30,"B",$E$11:$E$30,"*")</f>
        <v>0</v>
      </c>
      <c r="Y47" s="331"/>
      <c r="Z47" s="332"/>
      <c r="AA47" s="330">
        <f>COUNTIFS($B$11:$B$30,AA$45,$C$11:$C$30,"A",$E$11:$E$30,"*")</f>
        <v>0</v>
      </c>
      <c r="AB47" s="331"/>
      <c r="AC47" s="332"/>
      <c r="AD47" s="330">
        <f>COUNTIFS($B$11:$B$30,AA$45,$C$11:$C$30,"B",$E$11:$E$30,"*")</f>
        <v>0</v>
      </c>
      <c r="AE47" s="331"/>
      <c r="AF47" s="332"/>
      <c r="AG47" s="330">
        <f>COUNTIFS($B$11:$B$30,AG$45,$C$11:$C$30,"A",$E$11:$E$30,"*")</f>
        <v>0</v>
      </c>
      <c r="AH47" s="331"/>
      <c r="AI47" s="332"/>
      <c r="AJ47" s="330">
        <f>COUNTIFS($B$11:$B$30,AG$45,$C$11:$C$30,"B",$E$11:$E$30,"*")</f>
        <v>0</v>
      </c>
      <c r="AK47" s="332"/>
      <c r="AL47" s="101">
        <f>COUNTIFS($B$11:$B$30,AL$45,$C$11:$C$30,"A",$E$11:$E$30,"*")</f>
        <v>0</v>
      </c>
      <c r="AM47" s="101">
        <f>COUNTIFS($B$11:$B$30,AL$45,$C$11:$C$30,"B",$E$11:$E$30,"*")</f>
        <v>0</v>
      </c>
      <c r="AN47" s="62"/>
    </row>
    <row r="48" spans="1:43" ht="18" customHeight="1" x14ac:dyDescent="0.55000000000000004">
      <c r="A48" s="62"/>
      <c r="B48" s="82" t="s">
        <v>192</v>
      </c>
      <c r="C48" s="101">
        <f>COUNTIFS($B$11:$B$30,C$45,$C$11:$C$30,"C",$E$11:$E$30,"*")</f>
        <v>0</v>
      </c>
      <c r="D48" s="101">
        <f>COUNTIFS($B$11:$B$30,C$45,$C$11:$C$30,"D",$E$11:$E$30,"*")</f>
        <v>0</v>
      </c>
      <c r="E48" s="101">
        <f>COUNTIFS($B$11:$B$30,E$45,$C$11:$C$30,"C",$E$11:$E$30,"*")</f>
        <v>0</v>
      </c>
      <c r="F48" s="330">
        <f>COUNTIFS($B$11:$B$30,E$45,$C$11:$C$30,"D",$E$11:$E$30,"*")</f>
        <v>0</v>
      </c>
      <c r="G48" s="331"/>
      <c r="H48" s="332"/>
      <c r="I48" s="330">
        <f>COUNTIFS($B$11:$B$30,I$45,$C$11:$C$30,"C",$E$11:$E$30,"*")</f>
        <v>1</v>
      </c>
      <c r="J48" s="331"/>
      <c r="K48" s="332"/>
      <c r="L48" s="330">
        <f>COUNTIFS($B$11:$B$30,I$45,$C$11:$C$30,"D",$E$11:$E$30,"*")</f>
        <v>0</v>
      </c>
      <c r="M48" s="331"/>
      <c r="N48" s="332"/>
      <c r="O48" s="330">
        <f>COUNTIFS($B$11:$B$30,O$45,$C$11:$C$30,"C",$E$11:$E$30,"*")</f>
        <v>0</v>
      </c>
      <c r="P48" s="331"/>
      <c r="Q48" s="332"/>
      <c r="R48" s="330">
        <f>COUNTIFS($B$11:$B$30,O$45,$C$11:$C$30,"D",$E$11:$E$30,"*")</f>
        <v>1</v>
      </c>
      <c r="S48" s="331"/>
      <c r="T48" s="332"/>
      <c r="U48" s="330">
        <f>COUNTIFS($B$11:$B$30,U$45,$C$11:$C$30,"C",$E$11:$E$30,"*")</f>
        <v>0</v>
      </c>
      <c r="V48" s="331"/>
      <c r="W48" s="332"/>
      <c r="X48" s="330">
        <f>COUNTIFS($B$11:$B$30,U$45,$C$11:$C$30,"D",$E$11:$E$30,"*")</f>
        <v>0</v>
      </c>
      <c r="Y48" s="331"/>
      <c r="Z48" s="332"/>
      <c r="AA48" s="330">
        <f>COUNTIFS($B$11:$B$30,AA$45,$C$11:$C$30,"C",$E$11:$E$30,"*")</f>
        <v>0</v>
      </c>
      <c r="AB48" s="331"/>
      <c r="AC48" s="332"/>
      <c r="AD48" s="330">
        <f>COUNTIFS($B$11:$B$30,AA$45,$C$11:$C$30,"D",$E$11:$E$30,"*")</f>
        <v>0</v>
      </c>
      <c r="AE48" s="331"/>
      <c r="AF48" s="332"/>
      <c r="AG48" s="330">
        <f>COUNTIFS($B$11:$B$30,AG$45,$C$11:$C$30,"C",$E$11:$E$30,"*")</f>
        <v>0</v>
      </c>
      <c r="AH48" s="331"/>
      <c r="AI48" s="332"/>
      <c r="AJ48" s="330">
        <f>COUNTIFS($B$11:$B$30,AG$45,$C$11:$C$30,"D",$E$11:$E$30,"*")</f>
        <v>0</v>
      </c>
      <c r="AK48" s="332"/>
      <c r="AL48" s="101">
        <f>COUNTIFS($B$11:$B$30,AL$45,$C$11:$C$30,"C",$E$11:$E$30,"*")</f>
        <v>0</v>
      </c>
      <c r="AM48" s="101">
        <f>COUNTIFS($B$11:$B$30,AL$45,$C$11:$C$30,"D",$E$11:$E$30,"*")</f>
        <v>0</v>
      </c>
      <c r="AN48" s="62"/>
    </row>
    <row r="49" spans="1:40" ht="25" customHeight="1" x14ac:dyDescent="0.55000000000000004">
      <c r="A49" s="62"/>
      <c r="B49" s="82" t="s">
        <v>193</v>
      </c>
      <c r="C49" s="327" t="e">
        <f>IF($AK$3="４週",SUMIFS($AK$11:$AK$30,$B$11:$B$30,C45)/4/$AH$5,IF($AK$3="歴月",SUMIFS($AK$11:$AK$30,$B$11:$B$30,C45)/$AL$5,"記載する期間を選択してください"))</f>
        <v>#DIV/0!</v>
      </c>
      <c r="D49" s="335"/>
      <c r="E49" s="347" t="e">
        <f>IF($AK$3="４週",SUMIFS($AK$11:$AK$30,$B$11:$B$30,E45)/4/$AH$5,IF($AK$3="歴月",SUMIFS($AK$11:$AK$30,$B$11:$B$30,E45)/$AL$5,"記載する期間を選択してください"))</f>
        <v>#DIV/0!</v>
      </c>
      <c r="F49" s="348"/>
      <c r="G49" s="348"/>
      <c r="H49" s="349"/>
      <c r="I49" s="327" t="e">
        <f>IF($AK$3="４週",SUMIFS($AK$11:$AK$30,$B$11:$B$30,I45)/4/$AH$5,IF($AK$3="歴月",SUMIFS($AK$11:$AK$30,$B$11:$B$30,I45)/$AL$5,"記載する期間を選択してください"))</f>
        <v>#DIV/0!</v>
      </c>
      <c r="J49" s="328"/>
      <c r="K49" s="328"/>
      <c r="L49" s="328"/>
      <c r="M49" s="328"/>
      <c r="N49" s="335"/>
      <c r="O49" s="327" t="e">
        <f>IF($AK$3="４週",SUMIFS($AK$11:$AK$30,$B$11:$B$30,O45)/4/$AH$5,IF($AK$3="歴月",SUMIFS($AK$11:$AK$30,$B$11:$B$30,O45)/$AL$5,"記載する期間を選択してください"))</f>
        <v>#DIV/0!</v>
      </c>
      <c r="P49" s="328"/>
      <c r="Q49" s="328"/>
      <c r="R49" s="328"/>
      <c r="S49" s="328"/>
      <c r="T49" s="335"/>
      <c r="U49" s="327" t="e">
        <f>IF($AK$3="４週",SUMIFS($AK$11:$AK$30,$B$11:$B$30,U45)/4/$AH$5,IF($AK$3="歴月",SUMIFS($AK$11:$AK$30,$B$11:$B$30,U45)/$AL$5,"記載する期間を選択してください"))</f>
        <v>#DIV/0!</v>
      </c>
      <c r="V49" s="328"/>
      <c r="W49" s="328"/>
      <c r="X49" s="328"/>
      <c r="Y49" s="328"/>
      <c r="Z49" s="335"/>
      <c r="AA49" s="327" t="e">
        <f>IF($AK$3="４週",SUMIFS($AK$11:$AK$30,$B$11:$B$30,AA45)/4/$AH$5,IF($AK$3="歴月",SUMIFS($AK$11:$AK$30,$B$11:$B$30,AA45)/$AL$5,"記載する期間を選択してください"))</f>
        <v>#DIV/0!</v>
      </c>
      <c r="AB49" s="328"/>
      <c r="AC49" s="328"/>
      <c r="AD49" s="328"/>
      <c r="AE49" s="328"/>
      <c r="AF49" s="335"/>
      <c r="AG49" s="327" t="e">
        <f>IF($AK$3="４週",SUMIFS($AK$11:$AK$30,$B$11:$B$30,AG45)/4/$AH$5,IF($AK$3="歴月",SUMIFS($AK$11:$AK$30,$B$11:$B$30,AG45)/$AL$5,"記載する期間を選択してください"))</f>
        <v>#DIV/0!</v>
      </c>
      <c r="AH49" s="328"/>
      <c r="AI49" s="328"/>
      <c r="AJ49" s="328"/>
      <c r="AK49" s="335"/>
      <c r="AL49" s="327" t="e">
        <f>IF($AK$3="４週",SUMIFS($AK$11:$AK$30,$B$11:$B$30,AL45)/4/$AH$5,IF($AK$3="歴月",SUMIFS($AK$11:$AK$30,$B$11:$B$30,AL45)/$AL$5,"記載する期間を選択してください"))</f>
        <v>#DIV/0!</v>
      </c>
      <c r="AM49" s="335"/>
      <c r="AN49" s="62"/>
    </row>
    <row r="50" spans="1:40" ht="5.15" customHeight="1" x14ac:dyDescent="0.550000000000000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55000000000000004">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55000000000000004">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55000000000000004">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550000000000000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550000000000000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55000000000000004">
      <c r="A56" s="60" t="s">
        <v>123</v>
      </c>
      <c r="B56" s="94"/>
      <c r="C56" s="60"/>
      <c r="D56" s="60"/>
      <c r="E56" s="60"/>
      <c r="F56" s="60"/>
      <c r="G56" s="60"/>
    </row>
    <row r="57" spans="1:40" ht="15" customHeight="1" x14ac:dyDescent="0.55000000000000004">
      <c r="A57" s="60" t="s">
        <v>124</v>
      </c>
      <c r="B57" s="94"/>
      <c r="C57" s="60"/>
      <c r="D57" s="60"/>
      <c r="E57" s="60"/>
      <c r="F57" s="60"/>
      <c r="G57" s="60"/>
    </row>
    <row r="58" spans="1:40" ht="15" customHeight="1" x14ac:dyDescent="0.55000000000000004">
      <c r="A58" s="60"/>
      <c r="B58" s="75" t="s">
        <v>125</v>
      </c>
      <c r="C58" s="281" t="s">
        <v>126</v>
      </c>
      <c r="D58" s="281"/>
      <c r="E58" s="281"/>
      <c r="F58" s="60"/>
      <c r="G58" s="60"/>
    </row>
    <row r="59" spans="1:40" ht="15" customHeight="1" x14ac:dyDescent="0.55000000000000004">
      <c r="A59" s="60"/>
      <c r="B59" s="97" t="s">
        <v>127</v>
      </c>
      <c r="C59" s="294" t="s">
        <v>128</v>
      </c>
      <c r="D59" s="294"/>
      <c r="E59" s="294"/>
      <c r="F59" s="60"/>
      <c r="G59" s="60"/>
    </row>
    <row r="60" spans="1:40" ht="15" customHeight="1" x14ac:dyDescent="0.55000000000000004">
      <c r="A60" s="60"/>
      <c r="B60" s="97" t="s">
        <v>129</v>
      </c>
      <c r="C60" s="294" t="s">
        <v>130</v>
      </c>
      <c r="D60" s="294"/>
      <c r="E60" s="294"/>
      <c r="F60" s="60"/>
      <c r="G60" s="60"/>
    </row>
    <row r="61" spans="1:40" ht="15" customHeight="1" x14ac:dyDescent="0.55000000000000004">
      <c r="A61" s="60"/>
      <c r="B61" s="97" t="s">
        <v>131</v>
      </c>
      <c r="C61" s="294" t="s">
        <v>132</v>
      </c>
      <c r="D61" s="294"/>
      <c r="E61" s="294"/>
      <c r="F61" s="60"/>
      <c r="G61" s="60"/>
    </row>
    <row r="62" spans="1:40" ht="15" customHeight="1" x14ac:dyDescent="0.55000000000000004">
      <c r="A62" s="60"/>
      <c r="B62" s="97" t="s">
        <v>133</v>
      </c>
      <c r="C62" s="294" t="s">
        <v>134</v>
      </c>
      <c r="D62" s="294"/>
      <c r="E62" s="294"/>
      <c r="F62" s="60"/>
      <c r="G62" s="60"/>
    </row>
    <row r="63" spans="1:40" ht="15" customHeight="1" x14ac:dyDescent="0.55000000000000004">
      <c r="A63" s="60"/>
      <c r="B63" s="60" t="s">
        <v>135</v>
      </c>
      <c r="C63" s="60"/>
      <c r="D63" s="60"/>
      <c r="E63" s="60"/>
      <c r="F63" s="60"/>
      <c r="G63" s="60"/>
    </row>
    <row r="64" spans="1:40" ht="15" customHeight="1" x14ac:dyDescent="0.55000000000000004">
      <c r="A64" s="60"/>
      <c r="B64" s="60" t="s">
        <v>136</v>
      </c>
      <c r="C64" s="60"/>
      <c r="D64" s="60"/>
      <c r="E64" s="60"/>
      <c r="F64" s="60"/>
      <c r="G64" s="60"/>
    </row>
    <row r="65" spans="1:7" ht="15" customHeight="1" x14ac:dyDescent="0.55000000000000004">
      <c r="A65" s="60"/>
      <c r="B65" s="60" t="s">
        <v>137</v>
      </c>
      <c r="C65" s="60"/>
      <c r="D65" s="60"/>
      <c r="E65" s="60"/>
      <c r="F65" s="60"/>
      <c r="G65" s="60"/>
    </row>
    <row r="66" spans="1:7" ht="15" customHeight="1" x14ac:dyDescent="0.55000000000000004">
      <c r="A66" s="60" t="s">
        <v>138</v>
      </c>
      <c r="B66" s="94"/>
      <c r="C66" s="60"/>
      <c r="D66" s="60"/>
      <c r="E66" s="60"/>
      <c r="F66" s="60"/>
      <c r="G66" s="60"/>
    </row>
    <row r="67" spans="1:7" ht="15" customHeight="1" x14ac:dyDescent="0.55000000000000004">
      <c r="A67" s="60" t="s">
        <v>139</v>
      </c>
      <c r="B67" s="94"/>
      <c r="C67" s="60"/>
      <c r="D67" s="60"/>
      <c r="E67" s="60"/>
      <c r="F67" s="60"/>
      <c r="G67" s="60"/>
    </row>
    <row r="68" spans="1:7" ht="15" customHeight="1" x14ac:dyDescent="0.55000000000000004">
      <c r="A68" s="60" t="s">
        <v>140</v>
      </c>
      <c r="B68" s="94"/>
      <c r="C68" s="60"/>
      <c r="D68" s="60"/>
      <c r="E68" s="60"/>
      <c r="F68" s="60"/>
      <c r="G68" s="60"/>
    </row>
    <row r="69" spans="1:7" ht="15" customHeight="1" x14ac:dyDescent="0.55000000000000004">
      <c r="A69" s="60" t="s">
        <v>141</v>
      </c>
      <c r="B69" s="94"/>
      <c r="C69" s="60"/>
      <c r="D69" s="60"/>
      <c r="E69" s="60"/>
      <c r="F69" s="60"/>
      <c r="G69" s="60"/>
    </row>
    <row r="70" spans="1:7" ht="15" customHeight="1" x14ac:dyDescent="0.55000000000000004">
      <c r="A70" s="60" t="s">
        <v>142</v>
      </c>
      <c r="B70" s="94"/>
      <c r="C70" s="60"/>
      <c r="D70" s="60"/>
      <c r="E70" s="60"/>
      <c r="F70" s="60"/>
      <c r="G70" s="60"/>
    </row>
    <row r="71" spans="1:7" ht="15" customHeight="1" x14ac:dyDescent="0.55000000000000004">
      <c r="A71" s="60" t="s">
        <v>143</v>
      </c>
      <c r="B71" s="94"/>
      <c r="C71" s="60"/>
      <c r="D71" s="60"/>
      <c r="E71" s="60"/>
      <c r="F71" s="60"/>
      <c r="G71" s="60"/>
    </row>
    <row r="72" spans="1:7" ht="15" customHeight="1" x14ac:dyDescent="0.55000000000000004">
      <c r="A72" s="60"/>
      <c r="B72" s="60" t="s">
        <v>144</v>
      </c>
      <c r="C72" s="60"/>
      <c r="D72" s="60"/>
      <c r="E72" s="60"/>
      <c r="F72" s="60"/>
      <c r="G72" s="60"/>
    </row>
    <row r="73" spans="1:7" ht="15" customHeight="1" x14ac:dyDescent="0.55000000000000004">
      <c r="A73" s="60"/>
      <c r="B73" s="60" t="s">
        <v>145</v>
      </c>
      <c r="C73" s="60"/>
      <c r="D73" s="60"/>
      <c r="E73" s="60"/>
      <c r="F73" s="60"/>
      <c r="G73" s="60"/>
    </row>
    <row r="74" spans="1:7" ht="15" customHeight="1" x14ac:dyDescent="0.55000000000000004">
      <c r="A74" s="60" t="s">
        <v>146</v>
      </c>
      <c r="B74" s="94"/>
      <c r="C74" s="60"/>
      <c r="D74" s="60"/>
      <c r="E74" s="60"/>
      <c r="F74" s="60"/>
      <c r="G74" s="60"/>
    </row>
    <row r="75" spans="1:7" ht="15" customHeight="1" x14ac:dyDescent="0.55000000000000004">
      <c r="A75" s="60" t="s">
        <v>147</v>
      </c>
      <c r="B75" s="94"/>
      <c r="C75" s="60"/>
      <c r="D75" s="60"/>
      <c r="E75" s="60"/>
      <c r="F75" s="60"/>
      <c r="G75" s="60"/>
    </row>
    <row r="76" spans="1:7" ht="15" customHeight="1" x14ac:dyDescent="0.55000000000000004">
      <c r="A76" s="60" t="s">
        <v>148</v>
      </c>
      <c r="B76" s="94"/>
      <c r="C76" s="60"/>
      <c r="D76" s="60"/>
      <c r="E76" s="60"/>
      <c r="F76" s="60"/>
      <c r="G76" s="60"/>
    </row>
    <row r="77" spans="1:7" ht="15" customHeight="1" x14ac:dyDescent="0.55000000000000004">
      <c r="A77" s="60" t="s">
        <v>149</v>
      </c>
      <c r="B77" s="94"/>
      <c r="C77" s="60"/>
      <c r="D77" s="60"/>
      <c r="E77" s="60"/>
      <c r="F77" s="60"/>
      <c r="G77" s="60"/>
    </row>
    <row r="78" spans="1:7" ht="15" customHeight="1" x14ac:dyDescent="0.55000000000000004">
      <c r="A78" s="60" t="s">
        <v>150</v>
      </c>
      <c r="B78" s="94"/>
      <c r="C78" s="60"/>
      <c r="D78" s="60"/>
      <c r="E78" s="60"/>
      <c r="F78" s="60"/>
      <c r="G78" s="60"/>
    </row>
    <row r="79" spans="1:7" ht="15" customHeight="1" x14ac:dyDescent="0.55000000000000004">
      <c r="A79" s="60" t="s">
        <v>151</v>
      </c>
      <c r="B79" s="94"/>
      <c r="C79" s="60"/>
      <c r="D79" s="60"/>
      <c r="E79" s="60"/>
      <c r="F79" s="60"/>
      <c r="G79" s="60"/>
    </row>
    <row r="80" spans="1:7" ht="15" customHeight="1" x14ac:dyDescent="0.55000000000000004">
      <c r="A80" s="60" t="s">
        <v>152</v>
      </c>
      <c r="B80" s="94"/>
      <c r="C80" s="60"/>
      <c r="D80" s="60"/>
      <c r="E80" s="60"/>
      <c r="F80" s="60"/>
      <c r="G80" s="60"/>
    </row>
    <row r="81" spans="1:7" ht="15" customHeight="1" x14ac:dyDescent="0.55000000000000004">
      <c r="A81" s="60" t="s">
        <v>153</v>
      </c>
      <c r="B81" s="94"/>
      <c r="C81" s="60"/>
      <c r="D81" s="60"/>
      <c r="E81" s="60"/>
      <c r="F81" s="60"/>
      <c r="G81" s="60"/>
    </row>
  </sheetData>
  <mergeCells count="1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L49:AM49"/>
    <mergeCell ref="I49:N49"/>
    <mergeCell ref="O49:T49"/>
    <mergeCell ref="C58:E58"/>
    <mergeCell ref="AA48:AC48"/>
    <mergeCell ref="AD48:AF48"/>
    <mergeCell ref="AG48:AI48"/>
    <mergeCell ref="AJ48:AK48"/>
    <mergeCell ref="AG49:AK49"/>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C45:D45"/>
    <mergeCell ref="E43:H43"/>
    <mergeCell ref="I43:N43"/>
    <mergeCell ref="A42:B42"/>
    <mergeCell ref="A43:B43"/>
    <mergeCell ref="C42:D42"/>
    <mergeCell ref="E42:H42"/>
    <mergeCell ref="C43:D43"/>
    <mergeCell ref="E49:H49"/>
    <mergeCell ref="F48:H48"/>
    <mergeCell ref="I48:K48"/>
    <mergeCell ref="I42:N42"/>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qref="B13:B30" xr:uid="{72230E96-4BBC-47DB-B9B3-C220787FB23E}">
      <formula1>INDIRECT($AK$1)</formula1>
    </dataValidation>
    <dataValidation allowBlank="1" showInputMessage="1" sqref="B11:B12" xr:uid="{0C3AA003-BB3B-4DC7-B845-3994EF5DF214}"/>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9"/>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216</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t="s">
        <v>206</v>
      </c>
      <c r="C12" s="83" t="s">
        <v>133</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6.5" customHeight="1" x14ac:dyDescent="0.55000000000000004">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43"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55000000000000004">
      <c r="A36" s="68" t="s">
        <v>209</v>
      </c>
      <c r="B36" s="67"/>
      <c r="C36" s="67"/>
      <c r="D36" s="67"/>
      <c r="E36" s="67"/>
      <c r="F36" s="67"/>
      <c r="G36" s="60"/>
      <c r="H36" s="60"/>
      <c r="I36" s="60"/>
      <c r="J36" s="60"/>
      <c r="K36" s="60"/>
      <c r="L36" s="60"/>
      <c r="M36" s="60"/>
      <c r="N36" s="60"/>
      <c r="O36" s="60"/>
      <c r="AM36" s="67"/>
      <c r="AN36" s="62"/>
    </row>
    <row r="37" spans="1:43" ht="25" customHeight="1" x14ac:dyDescent="0.55000000000000004">
      <c r="A37" s="281"/>
      <c r="B37" s="281"/>
      <c r="C37" s="281"/>
      <c r="D37" s="98">
        <v>4</v>
      </c>
      <c r="E37" s="98">
        <v>5</v>
      </c>
      <c r="F37" s="352">
        <v>6</v>
      </c>
      <c r="G37" s="352"/>
      <c r="H37" s="352"/>
      <c r="I37" s="352">
        <v>7</v>
      </c>
      <c r="J37" s="352"/>
      <c r="K37" s="352"/>
      <c r="L37" s="352">
        <v>8</v>
      </c>
      <c r="M37" s="352"/>
      <c r="N37" s="352"/>
      <c r="O37" s="352">
        <v>9</v>
      </c>
      <c r="P37" s="352"/>
      <c r="Q37" s="352"/>
      <c r="R37" s="352">
        <v>10</v>
      </c>
      <c r="S37" s="352"/>
      <c r="T37" s="352"/>
      <c r="U37" s="352">
        <v>11</v>
      </c>
      <c r="V37" s="352"/>
      <c r="W37" s="352"/>
      <c r="X37" s="352">
        <v>12</v>
      </c>
      <c r="Y37" s="352"/>
      <c r="Z37" s="352"/>
      <c r="AA37" s="352">
        <v>1</v>
      </c>
      <c r="AB37" s="352"/>
      <c r="AC37" s="352"/>
      <c r="AD37" s="352">
        <v>2</v>
      </c>
      <c r="AE37" s="352"/>
      <c r="AF37" s="352"/>
      <c r="AG37" s="352">
        <v>3</v>
      </c>
      <c r="AH37" s="352"/>
      <c r="AI37" s="352"/>
      <c r="AJ37" s="281" t="s">
        <v>210</v>
      </c>
      <c r="AK37" s="281"/>
      <c r="AL37" s="82" t="s">
        <v>211</v>
      </c>
      <c r="AM37" s="82" t="s">
        <v>217</v>
      </c>
      <c r="AN37"/>
      <c r="AO37"/>
      <c r="AP37"/>
      <c r="AQ37"/>
    </row>
    <row r="38" spans="1:43" ht="18" customHeight="1" x14ac:dyDescent="0.55000000000000004">
      <c r="A38" s="350" t="s">
        <v>218</v>
      </c>
      <c r="B38" s="350"/>
      <c r="C38" s="350"/>
      <c r="D38" s="72">
        <f>SUM(D39:D43)</f>
        <v>0</v>
      </c>
      <c r="E38" s="72">
        <f>SUM(E39:E43)</f>
        <v>0</v>
      </c>
      <c r="F38" s="346">
        <f>SUM(F39:H43)</f>
        <v>0</v>
      </c>
      <c r="G38" s="346"/>
      <c r="H38" s="346"/>
      <c r="I38" s="346">
        <f>SUM(I39:K43)</f>
        <v>0</v>
      </c>
      <c r="J38" s="346"/>
      <c r="K38" s="346"/>
      <c r="L38" s="346">
        <f>SUM(L39:N43)</f>
        <v>0</v>
      </c>
      <c r="M38" s="346"/>
      <c r="N38" s="346"/>
      <c r="O38" s="346">
        <f>SUM(O39:Q43)</f>
        <v>0</v>
      </c>
      <c r="P38" s="346"/>
      <c r="Q38" s="346"/>
      <c r="R38" s="346">
        <f>SUM(R39:T43)</f>
        <v>0</v>
      </c>
      <c r="S38" s="346"/>
      <c r="T38" s="346"/>
      <c r="U38" s="346">
        <f>SUM(U39:W43)</f>
        <v>0</v>
      </c>
      <c r="V38" s="346"/>
      <c r="W38" s="346"/>
      <c r="X38" s="346">
        <f>SUM(X39:Z43)</f>
        <v>0</v>
      </c>
      <c r="Y38" s="346"/>
      <c r="Z38" s="346"/>
      <c r="AA38" s="346">
        <f>SUM(AA39:AC43)</f>
        <v>0</v>
      </c>
      <c r="AB38" s="346"/>
      <c r="AC38" s="346"/>
      <c r="AD38" s="346">
        <f>SUM(AD39:AF43)</f>
        <v>0</v>
      </c>
      <c r="AE38" s="346"/>
      <c r="AF38" s="346"/>
      <c r="AG38" s="346">
        <f>SUM(AG39:AI43)</f>
        <v>0</v>
      </c>
      <c r="AH38" s="346"/>
      <c r="AI38" s="346"/>
      <c r="AJ38" s="294">
        <f t="shared" ref="AJ38:AJ43" si="3">SUM(D38:AI38)</f>
        <v>0</v>
      </c>
      <c r="AK38" s="294"/>
      <c r="AL38" s="353" t="e">
        <f>ROUNDUP(((AJ38-AJ44-AJ45)+AJ44*0.5+AJ45*0.75)/AJ46,1)</f>
        <v>#DIV/0!</v>
      </c>
      <c r="AM38" s="353" t="e">
        <f>ROUND((2*AJ39+3*AJ40+4*AJ41+5*AJ42+6*AJ43)/AJ38,1)</f>
        <v>#DIV/0!</v>
      </c>
      <c r="AN38"/>
      <c r="AO38"/>
      <c r="AP38"/>
      <c r="AQ38"/>
    </row>
    <row r="39" spans="1:43" ht="18" customHeight="1" x14ac:dyDescent="0.55000000000000004">
      <c r="A39" s="301" t="s">
        <v>219</v>
      </c>
      <c r="B39" s="302"/>
      <c r="C39" s="303"/>
      <c r="D39" s="69"/>
      <c r="E39" s="69"/>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294">
        <f t="shared" si="3"/>
        <v>0</v>
      </c>
      <c r="AK39" s="294"/>
      <c r="AL39" s="355"/>
      <c r="AM39" s="355"/>
      <c r="AN39"/>
      <c r="AO39"/>
      <c r="AP39"/>
      <c r="AQ39"/>
    </row>
    <row r="40" spans="1:43" ht="18" customHeight="1" x14ac:dyDescent="0.55000000000000004">
      <c r="A40" s="301" t="s">
        <v>220</v>
      </c>
      <c r="B40" s="302"/>
      <c r="C40" s="303"/>
      <c r="D40" s="69"/>
      <c r="E40" s="69"/>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294">
        <f t="shared" si="3"/>
        <v>0</v>
      </c>
      <c r="AK40" s="294"/>
      <c r="AL40" s="355"/>
      <c r="AM40" s="355"/>
      <c r="AN40"/>
      <c r="AO40"/>
      <c r="AP40"/>
      <c r="AQ40"/>
    </row>
    <row r="41" spans="1:43" ht="18" customHeight="1" x14ac:dyDescent="0.55000000000000004">
      <c r="A41" s="301" t="s">
        <v>221</v>
      </c>
      <c r="B41" s="302"/>
      <c r="C41" s="303"/>
      <c r="D41" s="69"/>
      <c r="E41" s="69"/>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294">
        <f t="shared" si="3"/>
        <v>0</v>
      </c>
      <c r="AK41" s="294"/>
      <c r="AL41" s="355"/>
      <c r="AM41" s="355"/>
      <c r="AN41"/>
      <c r="AO41"/>
      <c r="AP41"/>
      <c r="AQ41"/>
    </row>
    <row r="42" spans="1:43" ht="18" customHeight="1" x14ac:dyDescent="0.55000000000000004">
      <c r="A42" s="301" t="s">
        <v>222</v>
      </c>
      <c r="B42" s="302"/>
      <c r="C42" s="303"/>
      <c r="D42" s="69"/>
      <c r="E42" s="69"/>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294">
        <f t="shared" si="3"/>
        <v>0</v>
      </c>
      <c r="AK42" s="294"/>
      <c r="AL42" s="355"/>
      <c r="AM42" s="355"/>
      <c r="AN42"/>
      <c r="AO42"/>
      <c r="AP42"/>
      <c r="AQ42"/>
    </row>
    <row r="43" spans="1:43" ht="18" customHeight="1" x14ac:dyDescent="0.55000000000000004">
      <c r="A43" s="301" t="s">
        <v>223</v>
      </c>
      <c r="B43" s="302"/>
      <c r="C43" s="303"/>
      <c r="D43" s="69"/>
      <c r="E43" s="69"/>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294">
        <f t="shared" si="3"/>
        <v>0</v>
      </c>
      <c r="AK43" s="294"/>
      <c r="AL43" s="355"/>
      <c r="AM43" s="355"/>
      <c r="AN43"/>
      <c r="AO43"/>
      <c r="AP43"/>
      <c r="AQ43"/>
    </row>
    <row r="44" spans="1:43" ht="18" customHeight="1" x14ac:dyDescent="0.55000000000000004">
      <c r="A44" s="120"/>
      <c r="B44" s="127" t="s">
        <v>224</v>
      </c>
      <c r="C44" s="122"/>
      <c r="D44" s="69"/>
      <c r="E44" s="69"/>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294">
        <f t="shared" ref="AJ44:AJ45" si="4">SUM(D44:AI44)</f>
        <v>0</v>
      </c>
      <c r="AK44" s="294"/>
      <c r="AL44" s="355"/>
      <c r="AM44" s="355"/>
      <c r="AN44"/>
      <c r="AO44"/>
      <c r="AP44"/>
      <c r="AQ44"/>
    </row>
    <row r="45" spans="1:43" ht="18" customHeight="1" x14ac:dyDescent="0.55000000000000004">
      <c r="A45" s="120"/>
      <c r="B45" s="356" t="s">
        <v>225</v>
      </c>
      <c r="C45" s="357"/>
      <c r="D45" s="69"/>
      <c r="E45" s="69"/>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294">
        <f t="shared" si="4"/>
        <v>0</v>
      </c>
      <c r="AK45" s="294"/>
      <c r="AL45" s="355"/>
      <c r="AM45" s="355"/>
      <c r="AN45"/>
      <c r="AO45"/>
      <c r="AP45"/>
      <c r="AQ45"/>
    </row>
    <row r="46" spans="1:43" ht="18" customHeight="1" x14ac:dyDescent="0.55000000000000004">
      <c r="A46" s="350" t="s">
        <v>213</v>
      </c>
      <c r="B46" s="350"/>
      <c r="C46" s="350"/>
      <c r="D46" s="69"/>
      <c r="E46" s="69"/>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294">
        <f>+SUM(D46:AI46)</f>
        <v>0</v>
      </c>
      <c r="AK46" s="294"/>
      <c r="AL46" s="354"/>
      <c r="AM46" s="354"/>
      <c r="AN46"/>
      <c r="AO46"/>
      <c r="AP46"/>
      <c r="AQ46"/>
    </row>
    <row r="47" spans="1:43" ht="18" customHeight="1" x14ac:dyDescent="0.55000000000000004">
      <c r="A47" s="86" t="s">
        <v>226</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15" customHeight="1" x14ac:dyDescent="0.55000000000000004">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55000000000000004">
      <c r="A49" s="68" t="s">
        <v>165</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55000000000000004">
      <c r="A50" s="281" t="s">
        <v>169</v>
      </c>
      <c r="B50" s="281"/>
      <c r="C50" s="281" t="s">
        <v>206</v>
      </c>
      <c r="D50" s="281"/>
      <c r="E50" s="280" t="s">
        <v>227</v>
      </c>
      <c r="F50" s="280"/>
      <c r="G50" s="280"/>
      <c r="H50" s="280"/>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55000000000000004">
      <c r="A51" s="280" t="s">
        <v>171</v>
      </c>
      <c r="B51" s="280"/>
      <c r="C51" s="346" t="e">
        <f>ROUNDDOWN(IF(AL38&lt;=60,1,1+ROUNDUP((AL38-60)/40,0)),1)</f>
        <v>#DIV/0!</v>
      </c>
      <c r="D51" s="346"/>
      <c r="E51" s="346" t="e">
        <f>ROUNDDOWN(IF(AM38&lt;4,AL38/6,IF(AM38&lt;5,AL38/5,AL38/3)),1)</f>
        <v>#DIV/0!</v>
      </c>
      <c r="F51" s="346"/>
      <c r="G51" s="346"/>
      <c r="H51" s="346"/>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x14ac:dyDescent="0.55000000000000004">
      <c r="A52" s="68" t="s">
        <v>188</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5" customHeight="1" x14ac:dyDescent="0.55000000000000004">
      <c r="A53" s="62"/>
      <c r="B53" s="67"/>
      <c r="C53" s="327" t="str">
        <f>IF(VLOOKUP($AK$1,選択肢!$A$1:$J$32,C58,FALSE)=0,"-",VLOOKUP($AK$1,選択肢!$A$1:$J$32,C58,FALSE))</f>
        <v>管理者</v>
      </c>
      <c r="D53" s="328"/>
      <c r="E53" s="334" t="str">
        <f>IF(VLOOKUP($AK$1,選択肢!$A$1:$J$32,E58,FALSE)=0,"-",VLOOKUP($AK$1,選択肢!$A$1:$J$32,E58,FALSE))</f>
        <v>サービス管理責任者</v>
      </c>
      <c r="F53" s="334"/>
      <c r="G53" s="334"/>
      <c r="H53" s="334"/>
      <c r="I53" s="327" t="str">
        <f>IF(VLOOKUP($AK$1,選択肢!$A$1:$J$32,I58,FALSE)=0,"-",VLOOKUP($AK$1,選択肢!$A$1:$J$32,I58,FALSE))</f>
        <v>医師</v>
      </c>
      <c r="J53" s="328"/>
      <c r="K53" s="328"/>
      <c r="L53" s="328"/>
      <c r="M53" s="328"/>
      <c r="N53" s="335"/>
      <c r="O53" s="327" t="str">
        <f>IF(VLOOKUP($AK$1,選択肢!$A$1:$J$32,O58,FALSE)=0,"-",VLOOKUP($AK$1,選択肢!$A$1:$J$32,O58,FALSE))</f>
        <v>看護職員</v>
      </c>
      <c r="P53" s="328"/>
      <c r="Q53" s="328"/>
      <c r="R53" s="328"/>
      <c r="S53" s="328"/>
      <c r="T53" s="335"/>
      <c r="U53" s="327" t="str">
        <f>IF(VLOOKUP($AK$1,選択肢!$A$1:$J$32,U58,FALSE)=0,"-",VLOOKUP($AK$1,選択肢!$A$1:$J$32,U58,FALSE))</f>
        <v>理学療法士</v>
      </c>
      <c r="V53" s="328"/>
      <c r="W53" s="328"/>
      <c r="X53" s="328"/>
      <c r="Y53" s="328"/>
      <c r="Z53" s="335"/>
      <c r="AA53" s="327" t="str">
        <f>IF(VLOOKUP($AK$1,選択肢!$A$1:$J$32,AA58,FALSE)=0,"-",VLOOKUP($AK$1,選択肢!$A$1:$J$32,AA58,FALSE))</f>
        <v>作業療法士</v>
      </c>
      <c r="AB53" s="328"/>
      <c r="AC53" s="328"/>
      <c r="AD53" s="328"/>
      <c r="AE53" s="328"/>
      <c r="AF53" s="335"/>
      <c r="AG53" s="334" t="str">
        <f>IF(VLOOKUP($AK$1,選択肢!$A$1:$J$32,AG58,FALSE)=0,"-",VLOOKUP($AK$1,選択肢!$A$1:$J$32,AG58,FALSE))</f>
        <v>言語聴覚士</v>
      </c>
      <c r="AH53" s="334"/>
      <c r="AI53" s="334"/>
      <c r="AJ53" s="334"/>
      <c r="AK53" s="334"/>
      <c r="AL53" s="334" t="str">
        <f>IF(VLOOKUP($AK$1,選択肢!$A$1:$J$32,AL58,FALSE)=0,"-",VLOOKUP($AK$1,選択肢!$A$1:$J$32,AL58,FALSE))</f>
        <v>生活支援員</v>
      </c>
      <c r="AM53" s="334"/>
      <c r="AN53" s="62"/>
    </row>
    <row r="54" spans="1:40" ht="18" customHeight="1" x14ac:dyDescent="0.55000000000000004">
      <c r="A54" s="62"/>
      <c r="B54" s="67"/>
      <c r="C54" s="102" t="s">
        <v>189</v>
      </c>
      <c r="D54" s="102" t="s">
        <v>190</v>
      </c>
      <c r="E54" s="101" t="s">
        <v>189</v>
      </c>
      <c r="F54" s="333" t="s">
        <v>190</v>
      </c>
      <c r="G54" s="333"/>
      <c r="H54" s="333"/>
      <c r="I54" s="330" t="s">
        <v>189</v>
      </c>
      <c r="J54" s="331"/>
      <c r="K54" s="332"/>
      <c r="L54" s="330" t="s">
        <v>190</v>
      </c>
      <c r="M54" s="331"/>
      <c r="N54" s="332"/>
      <c r="O54" s="330" t="s">
        <v>189</v>
      </c>
      <c r="P54" s="331"/>
      <c r="Q54" s="332"/>
      <c r="R54" s="330" t="s">
        <v>190</v>
      </c>
      <c r="S54" s="331"/>
      <c r="T54" s="332"/>
      <c r="U54" s="330" t="s">
        <v>189</v>
      </c>
      <c r="V54" s="331"/>
      <c r="W54" s="332"/>
      <c r="X54" s="330" t="s">
        <v>190</v>
      </c>
      <c r="Y54" s="331"/>
      <c r="Z54" s="332"/>
      <c r="AA54" s="330" t="s">
        <v>189</v>
      </c>
      <c r="AB54" s="331"/>
      <c r="AC54" s="332"/>
      <c r="AD54" s="330" t="s">
        <v>190</v>
      </c>
      <c r="AE54" s="331"/>
      <c r="AF54" s="332"/>
      <c r="AG54" s="330" t="s">
        <v>189</v>
      </c>
      <c r="AH54" s="331"/>
      <c r="AI54" s="332"/>
      <c r="AJ54" s="330" t="s">
        <v>190</v>
      </c>
      <c r="AK54" s="332"/>
      <c r="AL54" s="101" t="s">
        <v>27</v>
      </c>
      <c r="AM54" s="101" t="s">
        <v>215</v>
      </c>
      <c r="AN54" s="62"/>
    </row>
    <row r="55" spans="1:40" ht="18" customHeight="1" x14ac:dyDescent="0.55000000000000004">
      <c r="A55" s="62"/>
      <c r="B55" s="75" t="s">
        <v>191</v>
      </c>
      <c r="C55" s="101">
        <f>COUNTIFS($B$11:$B$30,C$53,$C$11:$C$30,"A",$E$11:$E$30,"*")</f>
        <v>1</v>
      </c>
      <c r="D55" s="101">
        <f>COUNTIFS($B$11:$B$30,C$53,$C$11:$C$30,"B",$E$11:$E$30,"*")</f>
        <v>0</v>
      </c>
      <c r="E55" s="101">
        <f>COUNTIFS($B$11:$B$30,E$53,$C$11:$C$30,"A",$E$11:$E$30,"*")</f>
        <v>0</v>
      </c>
      <c r="F55" s="330">
        <f>COUNTIFS($B$11:$B$30,E$53,$C$11:$C$30,"B",$E$11:$E$30,"*")</f>
        <v>0</v>
      </c>
      <c r="G55" s="331"/>
      <c r="H55" s="332"/>
      <c r="I55" s="330">
        <f>COUNTIFS($B$11:$B$30,I$53,$C$11:$C$30,"A",$E$11:$E$30,"*")</f>
        <v>0</v>
      </c>
      <c r="J55" s="331"/>
      <c r="K55" s="332"/>
      <c r="L55" s="330">
        <f>COUNTIFS($B$11:$B$30,I$53,$C$11:$C$30,"B",$E$11:$E$30,"*")</f>
        <v>0</v>
      </c>
      <c r="M55" s="331"/>
      <c r="N55" s="332"/>
      <c r="O55" s="330">
        <f>COUNTIFS($B$11:$B$30,O$53,$C$11:$C$30,"A",$E$11:$E$30,"*")</f>
        <v>0</v>
      </c>
      <c r="P55" s="331"/>
      <c r="Q55" s="332"/>
      <c r="R55" s="330">
        <f>COUNTIFS($B$11:$B$30,O$53,$C$11:$C$30,"B",$E$11:$E$30,"*")</f>
        <v>0</v>
      </c>
      <c r="S55" s="331"/>
      <c r="T55" s="332"/>
      <c r="U55" s="330">
        <f>COUNTIFS($B$11:$B$30,U$53,$C$11:$C$30,"A",$E$11:$E$30,"*")</f>
        <v>0</v>
      </c>
      <c r="V55" s="331"/>
      <c r="W55" s="332"/>
      <c r="X55" s="330">
        <f>COUNTIFS($B$11:$B$30,U$53,$C$11:$C$30,"B",$E$11:$E$30,"*")</f>
        <v>0</v>
      </c>
      <c r="Y55" s="331"/>
      <c r="Z55" s="332"/>
      <c r="AA55" s="330">
        <f>COUNTIFS($B$11:$B$30,AA$53,$C$11:$C$30,"A",$E$11:$E$30,"*")</f>
        <v>0</v>
      </c>
      <c r="AB55" s="331"/>
      <c r="AC55" s="332"/>
      <c r="AD55" s="330">
        <f>COUNTIFS($B$11:$B$30,AA$53,$C$11:$C$30,"B",$E$11:$E$30,"*")</f>
        <v>0</v>
      </c>
      <c r="AE55" s="331"/>
      <c r="AF55" s="332"/>
      <c r="AG55" s="330">
        <f>COUNTIFS($B$11:$B$30,AG$53,$C$11:$C$30,"A",$E$11:$E$30,"*")</f>
        <v>0</v>
      </c>
      <c r="AH55" s="331"/>
      <c r="AI55" s="332"/>
      <c r="AJ55" s="330">
        <f>COUNTIFS($B$11:$B$30,AG$53,$C$11:$C$30,"B",$E$11:$E$30,"*")</f>
        <v>0</v>
      </c>
      <c r="AK55" s="332"/>
      <c r="AL55" s="101">
        <f>COUNTIFS($B$11:$B$30,AL$53,$C$11:$C$30,"A",$E$11:$E$30,"*")</f>
        <v>0</v>
      </c>
      <c r="AM55" s="101">
        <f>COUNTIFS($B$11:$B$30,AL$53,$C$11:$C$30,"B",$E$11:$E$30,"*")</f>
        <v>0</v>
      </c>
      <c r="AN55" s="62"/>
    </row>
    <row r="56" spans="1:40" ht="18" customHeight="1" x14ac:dyDescent="0.55000000000000004">
      <c r="A56" s="62"/>
      <c r="B56" s="82" t="s">
        <v>192</v>
      </c>
      <c r="C56" s="101">
        <f>COUNTIFS($B$11:$B$30,C$53,$C$11:$C$30,"C",$E$11:$E$30,"*")</f>
        <v>0</v>
      </c>
      <c r="D56" s="101">
        <f>COUNTIFS($B$11:$B$30,C$53,$C$11:$C$30,"D",$E$11:$E$30,"*")</f>
        <v>0</v>
      </c>
      <c r="E56" s="101">
        <f>COUNTIFS($B$11:$B$30,E$53,$C$11:$C$30,"C",$E$11:$E$30,"*")</f>
        <v>0</v>
      </c>
      <c r="F56" s="330">
        <f>COUNTIFS($B$11:$B$30,E$53,$C$11:$C$30,"D",$E$11:$E$30,"*")</f>
        <v>1</v>
      </c>
      <c r="G56" s="331"/>
      <c r="H56" s="332"/>
      <c r="I56" s="330">
        <f>COUNTIFS($B$11:$B$30,I$53,$C$11:$C$30,"C",$E$11:$E$30,"*")</f>
        <v>1</v>
      </c>
      <c r="J56" s="331"/>
      <c r="K56" s="332"/>
      <c r="L56" s="330">
        <f>COUNTIFS($B$11:$B$30,I$53,$C$11:$C$30,"D",$E$11:$E$30,"*")</f>
        <v>0</v>
      </c>
      <c r="M56" s="331"/>
      <c r="N56" s="332"/>
      <c r="O56" s="330">
        <f>COUNTIFS($B$11:$B$30,O$53,$C$11:$C$30,"C",$E$11:$E$30,"*")</f>
        <v>0</v>
      </c>
      <c r="P56" s="331"/>
      <c r="Q56" s="332"/>
      <c r="R56" s="330">
        <f>COUNTIFS($B$11:$B$30,O$53,$C$11:$C$30,"D",$E$11:$E$30,"*")</f>
        <v>1</v>
      </c>
      <c r="S56" s="331"/>
      <c r="T56" s="332"/>
      <c r="U56" s="330">
        <f>COUNTIFS($B$11:$B$30,U$53,$C$11:$C$30,"C",$E$11:$E$30,"*")</f>
        <v>0</v>
      </c>
      <c r="V56" s="331"/>
      <c r="W56" s="332"/>
      <c r="X56" s="330">
        <f>COUNTIFS($B$11:$B$30,U$53,$C$11:$C$30,"D",$E$11:$E$30,"*")</f>
        <v>0</v>
      </c>
      <c r="Y56" s="331"/>
      <c r="Z56" s="332"/>
      <c r="AA56" s="330">
        <f>COUNTIFS($B$11:$B$30,AA$53,$C$11:$C$30,"C",$E$11:$E$30,"*")</f>
        <v>0</v>
      </c>
      <c r="AB56" s="331"/>
      <c r="AC56" s="332"/>
      <c r="AD56" s="330">
        <f>COUNTIFS($B$11:$B$30,AA$53,$C$11:$C$30,"D",$E$11:$E$30,"*")</f>
        <v>0</v>
      </c>
      <c r="AE56" s="331"/>
      <c r="AF56" s="332"/>
      <c r="AG56" s="330">
        <f>COUNTIFS($B$11:$B$30,AG$53,$C$11:$C$30,"C",$E$11:$E$30,"*")</f>
        <v>0</v>
      </c>
      <c r="AH56" s="331"/>
      <c r="AI56" s="332"/>
      <c r="AJ56" s="330">
        <f>COUNTIFS($B$11:$B$30,AG$53,$C$11:$C$30,"D",$E$11:$E$30,"*")</f>
        <v>0</v>
      </c>
      <c r="AK56" s="332"/>
      <c r="AL56" s="101">
        <f>COUNTIFS($B$11:$B$30,AL$53,$C$11:$C$30,"C",$E$11:$E$30,"*")</f>
        <v>0</v>
      </c>
      <c r="AM56" s="101">
        <f>COUNTIFS($B$11:$B$30,AL$53,$C$11:$C$30,"D",$E$11:$E$30,"*")</f>
        <v>0</v>
      </c>
      <c r="AN56" s="62"/>
    </row>
    <row r="57" spans="1:40" ht="25" customHeight="1" x14ac:dyDescent="0.55000000000000004">
      <c r="A57" s="62"/>
      <c r="B57" s="82" t="s">
        <v>193</v>
      </c>
      <c r="C57" s="327" t="e">
        <f>IF($AK$3="４週",SUMIFS($AK$11:$AK$30,$B$11:$B$30,C53)/4/$AH$5,IF($AK$3="歴月",SUMIFS($AK$11:$AK$30,$B$11:$B$30,C53)/$AL$5,"記載する期間を選択してください"))</f>
        <v>#DIV/0!</v>
      </c>
      <c r="D57" s="335"/>
      <c r="E57" s="327" t="e">
        <f>IF($AK$3="４週",SUMIFS($AK$11:$AK$30,$B$11:$B$30,E53)/4/$AH$5,IF($AK$3="歴月",SUMIFS($AK$11:$AK$30,$B$11:$B$30,E53)/$AL$5,"記載する期間を選択してください"))</f>
        <v>#DIV/0!</v>
      </c>
      <c r="F57" s="328"/>
      <c r="G57" s="328"/>
      <c r="H57" s="335"/>
      <c r="I57" s="327" t="e">
        <f>IF($AK$3="４週",SUMIFS($AK$11:$AK$30,$B$11:$B$30,I53)/4/$AH$5,IF($AK$3="歴月",SUMIFS($AK$11:$AK$30,$B$11:$B$30,I53)/$AL$5,"記載する期間を選択してください"))</f>
        <v>#DIV/0!</v>
      </c>
      <c r="J57" s="328"/>
      <c r="K57" s="328"/>
      <c r="L57" s="328"/>
      <c r="M57" s="328"/>
      <c r="N57" s="335"/>
      <c r="O57" s="327" t="e">
        <f>IF($AK$3="４週",SUMIFS($AK$11:$AK$30,$B$11:$B$30,O53)/4/$AH$5,IF($AK$3="歴月",SUMIFS($AK$11:$AK$30,$B$11:$B$30,O53)/$AL$5,"記載する期間を選択してください"))</f>
        <v>#DIV/0!</v>
      </c>
      <c r="P57" s="328"/>
      <c r="Q57" s="328"/>
      <c r="R57" s="328"/>
      <c r="S57" s="328"/>
      <c r="T57" s="335"/>
      <c r="U57" s="327" t="e">
        <f>IF($AK$3="４週",SUMIFS($AK$11:$AK$30,$B$11:$B$30,U53)/4/$AH$5,IF($AK$3="歴月",SUMIFS($AK$11:$AK$30,$B$11:$B$30,U53)/$AL$5,"記載する期間を選択してください"))</f>
        <v>#DIV/0!</v>
      </c>
      <c r="V57" s="328"/>
      <c r="W57" s="328"/>
      <c r="X57" s="328"/>
      <c r="Y57" s="328"/>
      <c r="Z57" s="335"/>
      <c r="AA57" s="327" t="e">
        <f>IF($AK$3="４週",SUMIFS($AK$11:$AK$30,$B$11:$B$30,AA53)/4/$AH$5,IF($AK$3="歴月",SUMIFS($AK$11:$AK$30,$B$11:$B$30,AA53)/$AL$5,"記載する期間を選択してください"))</f>
        <v>#DIV/0!</v>
      </c>
      <c r="AB57" s="328"/>
      <c r="AC57" s="328"/>
      <c r="AD57" s="328"/>
      <c r="AE57" s="328"/>
      <c r="AF57" s="335"/>
      <c r="AG57" s="327" t="e">
        <f>IF($AK$3="４週",SUMIFS($AK$11:$AK$30,$B$11:$B$30,AG53)/4/$AH$5,IF($AK$3="歴月",SUMIFS($AK$11:$AK$30,$B$11:$B$30,AG53)/$AL$5,"記載する期間を選択してください"))</f>
        <v>#DIV/0!</v>
      </c>
      <c r="AH57" s="328"/>
      <c r="AI57" s="328"/>
      <c r="AJ57" s="328"/>
      <c r="AK57" s="335"/>
      <c r="AL57" s="327" t="e">
        <f>IF($AK$3="４週",SUMIFS($AK$11:$AK$30,$B$11:$B$30,AL53)/4/$AH$5,IF($AK$3="歴月",SUMIFS($AK$11:$AK$30,$B$11:$B$30,AL53)/$AL$5,"記載する期間を選択してください"))</f>
        <v>#DIV/0!</v>
      </c>
      <c r="AM57" s="335"/>
      <c r="AN57" s="62"/>
    </row>
    <row r="58" spans="1:40" ht="5.15" customHeight="1" x14ac:dyDescent="0.55000000000000004">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x14ac:dyDescent="0.55000000000000004">
      <c r="A59" s="60" t="s">
        <v>118</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x14ac:dyDescent="0.55000000000000004">
      <c r="A60" s="60" t="s">
        <v>119</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55000000000000004">
      <c r="A61" s="60" t="s">
        <v>120</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55000000000000004">
      <c r="A62" s="60" t="s">
        <v>121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55000000000000004">
      <c r="A63" s="60" t="s">
        <v>122</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x14ac:dyDescent="0.55000000000000004">
      <c r="A64" s="60" t="s">
        <v>123</v>
      </c>
      <c r="B64" s="94"/>
      <c r="C64" s="60"/>
      <c r="D64" s="60"/>
      <c r="E64" s="60"/>
      <c r="F64" s="60"/>
      <c r="G64" s="60"/>
    </row>
    <row r="65" spans="1:7" ht="15" customHeight="1" x14ac:dyDescent="0.55000000000000004">
      <c r="A65" s="60" t="s">
        <v>124</v>
      </c>
      <c r="B65" s="94"/>
      <c r="C65" s="60"/>
      <c r="D65" s="60"/>
      <c r="E65" s="60"/>
      <c r="F65" s="60"/>
      <c r="G65" s="60"/>
    </row>
    <row r="66" spans="1:7" ht="15" customHeight="1" x14ac:dyDescent="0.55000000000000004">
      <c r="A66" s="60"/>
      <c r="B66" s="75" t="s">
        <v>125</v>
      </c>
      <c r="C66" s="281" t="s">
        <v>126</v>
      </c>
      <c r="D66" s="281"/>
      <c r="E66" s="281"/>
      <c r="F66" s="60"/>
      <c r="G66" s="60"/>
    </row>
    <row r="67" spans="1:7" ht="15" customHeight="1" x14ac:dyDescent="0.55000000000000004">
      <c r="A67" s="60"/>
      <c r="B67" s="97" t="s">
        <v>127</v>
      </c>
      <c r="C67" s="294" t="s">
        <v>128</v>
      </c>
      <c r="D67" s="294"/>
      <c r="E67" s="294"/>
      <c r="F67" s="60"/>
      <c r="G67" s="60"/>
    </row>
    <row r="68" spans="1:7" ht="15" customHeight="1" x14ac:dyDescent="0.55000000000000004">
      <c r="A68" s="60"/>
      <c r="B68" s="97" t="s">
        <v>129</v>
      </c>
      <c r="C68" s="294" t="s">
        <v>130</v>
      </c>
      <c r="D68" s="294"/>
      <c r="E68" s="294"/>
      <c r="F68" s="60"/>
      <c r="G68" s="60"/>
    </row>
    <row r="69" spans="1:7" ht="15" customHeight="1" x14ac:dyDescent="0.55000000000000004">
      <c r="A69" s="60"/>
      <c r="B69" s="97" t="s">
        <v>131</v>
      </c>
      <c r="C69" s="294" t="s">
        <v>132</v>
      </c>
      <c r="D69" s="294"/>
      <c r="E69" s="294"/>
      <c r="F69" s="60"/>
      <c r="G69" s="60"/>
    </row>
    <row r="70" spans="1:7" ht="15" customHeight="1" x14ac:dyDescent="0.55000000000000004">
      <c r="A70" s="60"/>
      <c r="B70" s="97" t="s">
        <v>133</v>
      </c>
      <c r="C70" s="294" t="s">
        <v>134</v>
      </c>
      <c r="D70" s="294"/>
      <c r="E70" s="294"/>
      <c r="F70" s="60"/>
      <c r="G70" s="60"/>
    </row>
    <row r="71" spans="1:7" ht="15" customHeight="1" x14ac:dyDescent="0.55000000000000004">
      <c r="A71" s="60"/>
      <c r="B71" s="60" t="s">
        <v>135</v>
      </c>
      <c r="C71" s="60"/>
      <c r="D71" s="60"/>
      <c r="E71" s="60"/>
      <c r="F71" s="60"/>
      <c r="G71" s="60"/>
    </row>
    <row r="72" spans="1:7" ht="15" customHeight="1" x14ac:dyDescent="0.55000000000000004">
      <c r="A72" s="60"/>
      <c r="B72" s="60" t="s">
        <v>136</v>
      </c>
      <c r="C72" s="60"/>
      <c r="D72" s="60"/>
      <c r="E72" s="60"/>
      <c r="F72" s="60"/>
      <c r="G72" s="60"/>
    </row>
    <row r="73" spans="1:7" ht="15" customHeight="1" x14ac:dyDescent="0.55000000000000004">
      <c r="A73" s="60"/>
      <c r="B73" s="60" t="s">
        <v>137</v>
      </c>
      <c r="C73" s="60"/>
      <c r="D73" s="60"/>
      <c r="E73" s="60"/>
      <c r="F73" s="60"/>
      <c r="G73" s="60"/>
    </row>
    <row r="74" spans="1:7" ht="15" customHeight="1" x14ac:dyDescent="0.55000000000000004">
      <c r="A74" s="60" t="s">
        <v>138</v>
      </c>
      <c r="B74" s="94"/>
      <c r="C74" s="60"/>
      <c r="D74" s="60"/>
      <c r="E74" s="60"/>
      <c r="F74" s="60"/>
      <c r="G74" s="60"/>
    </row>
    <row r="75" spans="1:7" ht="15" customHeight="1" x14ac:dyDescent="0.55000000000000004">
      <c r="A75" s="60" t="s">
        <v>139</v>
      </c>
      <c r="B75" s="94"/>
      <c r="C75" s="60"/>
      <c r="D75" s="60"/>
      <c r="E75" s="60"/>
      <c r="F75" s="60"/>
      <c r="G75" s="60"/>
    </row>
    <row r="76" spans="1:7" ht="15" customHeight="1" x14ac:dyDescent="0.55000000000000004">
      <c r="A76" s="60" t="s">
        <v>140</v>
      </c>
      <c r="B76" s="94"/>
      <c r="C76" s="60"/>
      <c r="D76" s="60"/>
      <c r="E76" s="60"/>
      <c r="F76" s="60"/>
      <c r="G76" s="60"/>
    </row>
    <row r="77" spans="1:7" ht="15" customHeight="1" x14ac:dyDescent="0.55000000000000004">
      <c r="A77" s="60" t="s">
        <v>141</v>
      </c>
      <c r="B77" s="94"/>
      <c r="C77" s="60"/>
      <c r="D77" s="60"/>
      <c r="E77" s="60"/>
      <c r="F77" s="60"/>
      <c r="G77" s="60"/>
    </row>
    <row r="78" spans="1:7" ht="15" customHeight="1" x14ac:dyDescent="0.55000000000000004">
      <c r="A78" s="60" t="s">
        <v>142</v>
      </c>
      <c r="B78" s="94"/>
      <c r="C78" s="60"/>
      <c r="D78" s="60"/>
      <c r="E78" s="60"/>
      <c r="F78" s="60"/>
      <c r="G78" s="60"/>
    </row>
    <row r="79" spans="1:7" ht="15" customHeight="1" x14ac:dyDescent="0.55000000000000004">
      <c r="A79" s="60" t="s">
        <v>143</v>
      </c>
      <c r="B79" s="94"/>
      <c r="C79" s="60"/>
      <c r="D79" s="60"/>
      <c r="E79" s="60"/>
      <c r="F79" s="60"/>
      <c r="G79" s="60"/>
    </row>
    <row r="80" spans="1:7" ht="15" customHeight="1" x14ac:dyDescent="0.55000000000000004">
      <c r="A80" s="60"/>
      <c r="B80" s="60" t="s">
        <v>144</v>
      </c>
      <c r="C80" s="60"/>
      <c r="D80" s="60"/>
      <c r="E80" s="60"/>
      <c r="F80" s="60"/>
      <c r="G80" s="60"/>
    </row>
    <row r="81" spans="1:7" ht="15" customHeight="1" x14ac:dyDescent="0.55000000000000004">
      <c r="A81" s="60"/>
      <c r="B81" s="60" t="s">
        <v>145</v>
      </c>
      <c r="C81" s="60"/>
      <c r="D81" s="60"/>
      <c r="E81" s="60"/>
      <c r="F81" s="60"/>
      <c r="G81" s="60"/>
    </row>
    <row r="82" spans="1:7" ht="15" customHeight="1" x14ac:dyDescent="0.55000000000000004">
      <c r="A82" s="60" t="s">
        <v>146</v>
      </c>
      <c r="B82" s="94"/>
      <c r="C82" s="60"/>
      <c r="D82" s="60"/>
      <c r="E82" s="60"/>
      <c r="F82" s="60"/>
      <c r="G82" s="60"/>
    </row>
    <row r="83" spans="1:7" ht="15" customHeight="1" x14ac:dyDescent="0.55000000000000004">
      <c r="A83" s="60" t="s">
        <v>147</v>
      </c>
      <c r="B83" s="94"/>
      <c r="C83" s="60"/>
      <c r="D83" s="60"/>
      <c r="E83" s="60"/>
      <c r="F83" s="60"/>
      <c r="G83" s="60"/>
    </row>
    <row r="84" spans="1:7" ht="15" customHeight="1" x14ac:dyDescent="0.55000000000000004">
      <c r="A84" s="60" t="s">
        <v>148</v>
      </c>
      <c r="B84" s="94"/>
      <c r="C84" s="60"/>
      <c r="D84" s="60"/>
      <c r="E84" s="60"/>
      <c r="F84" s="60"/>
      <c r="G84" s="60"/>
    </row>
    <row r="85" spans="1:7" ht="15" customHeight="1" x14ac:dyDescent="0.55000000000000004">
      <c r="A85" s="60" t="s">
        <v>149</v>
      </c>
      <c r="B85" s="94"/>
      <c r="C85" s="60"/>
      <c r="D85" s="60"/>
      <c r="E85" s="60"/>
      <c r="F85" s="60"/>
      <c r="G85" s="60"/>
    </row>
    <row r="86" spans="1:7" ht="15" customHeight="1" x14ac:dyDescent="0.55000000000000004">
      <c r="A86" s="60" t="s">
        <v>150</v>
      </c>
      <c r="B86" s="94"/>
      <c r="C86" s="60"/>
      <c r="D86" s="60"/>
      <c r="E86" s="60"/>
      <c r="F86" s="60"/>
      <c r="G86" s="60"/>
    </row>
    <row r="87" spans="1:7" ht="15" customHeight="1" x14ac:dyDescent="0.55000000000000004">
      <c r="A87" s="60" t="s">
        <v>151</v>
      </c>
      <c r="B87" s="94"/>
      <c r="C87" s="60"/>
      <c r="D87" s="60"/>
      <c r="E87" s="60"/>
      <c r="F87" s="60"/>
      <c r="G87" s="60"/>
    </row>
    <row r="88" spans="1:7" ht="15" customHeight="1" x14ac:dyDescent="0.55000000000000004">
      <c r="A88" s="60" t="s">
        <v>152</v>
      </c>
      <c r="B88" s="94"/>
      <c r="C88" s="60"/>
      <c r="D88" s="60"/>
      <c r="E88" s="60"/>
      <c r="F88" s="60"/>
      <c r="G88" s="60"/>
    </row>
    <row r="89" spans="1:7" ht="15" customHeight="1" x14ac:dyDescent="0.55000000000000004">
      <c r="A89" s="60" t="s">
        <v>153</v>
      </c>
      <c r="B89" s="94"/>
      <c r="C89" s="60"/>
      <c r="D89" s="60"/>
      <c r="E89" s="60"/>
      <c r="F89" s="60"/>
      <c r="G89" s="60"/>
    </row>
  </sheetData>
  <mergeCells count="228">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X41:Z41"/>
    <mergeCell ref="F40:H40"/>
    <mergeCell ref="I40:K40"/>
    <mergeCell ref="L40:N40"/>
    <mergeCell ref="O40:Q40"/>
    <mergeCell ref="R40:T40"/>
    <mergeCell ref="F43:H43"/>
    <mergeCell ref="I43:K43"/>
    <mergeCell ref="L43:N43"/>
    <mergeCell ref="F42:H42"/>
    <mergeCell ref="I42:K42"/>
    <mergeCell ref="L42:N42"/>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s>
  <phoneticPr fontId="3"/>
  <dataValidations count="7">
    <dataValidation type="list" allowBlank="1" showInputMessage="1" showErrorMessage="1" sqref="C11:C30" xr:uid="{00000000-0002-0000-0700-000000000000}">
      <formula1>"A,B,C,D"</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qref="B13:B30" xr:uid="{679E247B-BB75-4BFB-A60E-B85631DE4667}">
      <formula1>INDIRECT($AK$1)</formula1>
    </dataValidation>
    <dataValidation allowBlank="1" showInputMessage="1" sqref="B11:B12" xr:uid="{4FC15F82-086F-4A5D-8C3F-2B19DBA9CD71}"/>
  </dataValidations>
  <printOptions horizontalCentered="1" verticalCentered="1"/>
  <pageMargins left="0.19685039370078741" right="0.19685039370078741" top="0.39370078740157483" bottom="0.19685039370078741" header="0.19685039370078741" footer="0.39370078740157483"/>
  <pageSetup paperSize="9" scale="60" fitToWidth="0" fitToHeight="0" orientation="landscape" r:id="rId1"/>
  <headerFooter alignWithMargins="0">
    <oddHeader>&amp;L&amp;"ＭＳ ゴシック,標準"&amp;10（参考様式）</oddHeader>
  </headerFooter>
  <rowBreaks count="1" manualBreakCount="1">
    <brk id="35"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886-BF94-48BA-892B-633FFCC0B859}">
  <dimension ref="A1:AN66"/>
  <sheetViews>
    <sheetView showGridLines="0" view="pageBreakPreview" zoomScaleNormal="100" zoomScaleSheetLayoutView="100" workbookViewId="0"/>
  </sheetViews>
  <sheetFormatPr defaultColWidth="8.25" defaultRowHeight="21" customHeight="1" x14ac:dyDescent="0.55000000000000004"/>
  <cols>
    <col min="1" max="1" width="2.58203125" style="59" customWidth="1"/>
    <col min="2" max="2" width="14.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x14ac:dyDescent="0.550000000000000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6" t="s">
        <v>228</v>
      </c>
      <c r="AL1" s="276"/>
      <c r="AM1" s="276"/>
      <c r="AN1" s="276"/>
    </row>
    <row r="2" spans="1:40" ht="18" customHeight="1" x14ac:dyDescent="0.55000000000000004">
      <c r="A2" s="62"/>
      <c r="B2" s="63"/>
      <c r="C2" s="63"/>
      <c r="D2" s="63"/>
      <c r="E2" s="63"/>
      <c r="F2" s="63"/>
      <c r="G2" s="63"/>
      <c r="H2" s="63"/>
      <c r="I2" s="63"/>
      <c r="J2" s="63"/>
      <c r="K2" s="63"/>
      <c r="L2" s="63"/>
      <c r="M2" s="283">
        <v>2026</v>
      </c>
      <c r="N2" s="283"/>
      <c r="O2" s="283"/>
      <c r="P2" s="283"/>
      <c r="Q2" s="282" t="s">
        <v>94</v>
      </c>
      <c r="R2" s="282"/>
      <c r="S2" s="283">
        <v>4</v>
      </c>
      <c r="T2" s="283"/>
      <c r="U2" s="282" t="s">
        <v>95</v>
      </c>
      <c r="V2" s="282"/>
      <c r="W2" s="63"/>
      <c r="X2" s="63"/>
      <c r="Y2" s="63"/>
      <c r="Z2" s="62"/>
      <c r="AA2" s="62"/>
      <c r="AC2" s="81"/>
      <c r="AD2" s="63"/>
      <c r="AE2" s="63"/>
      <c r="AF2" s="63"/>
      <c r="AG2" s="63"/>
      <c r="AH2" s="63"/>
      <c r="AI2" s="81" t="s">
        <v>96</v>
      </c>
      <c r="AJ2" s="81"/>
      <c r="AK2" s="277"/>
      <c r="AL2" s="277"/>
      <c r="AM2" s="277"/>
      <c r="AN2" s="277"/>
    </row>
    <row r="3" spans="1:40" ht="18" customHeight="1" x14ac:dyDescent="0.550000000000000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8" t="s">
        <v>251</v>
      </c>
      <c r="AL3" s="278"/>
      <c r="AM3" s="278"/>
      <c r="AN3" s="278"/>
    </row>
    <row r="4" spans="1:40" ht="18" customHeight="1" x14ac:dyDescent="0.550000000000000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8"/>
      <c r="AL4" s="278"/>
      <c r="AM4" s="278"/>
      <c r="AN4" s="278"/>
    </row>
    <row r="5" spans="1:40" ht="18" customHeight="1" x14ac:dyDescent="0.550000000000000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10" customHeight="1" x14ac:dyDescent="0.550000000000000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55000000000000004">
      <c r="A7" s="289" t="s">
        <v>102</v>
      </c>
      <c r="B7" s="316" t="s">
        <v>103</v>
      </c>
      <c r="C7" s="286" t="s">
        <v>104</v>
      </c>
      <c r="D7" s="281" t="s">
        <v>105</v>
      </c>
      <c r="E7" s="290" t="s">
        <v>106</v>
      </c>
      <c r="F7" s="285" t="s">
        <v>107</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79" t="s">
        <v>108</v>
      </c>
      <c r="AL7" s="280" t="s">
        <v>109</v>
      </c>
      <c r="AM7" s="275" t="s">
        <v>110</v>
      </c>
      <c r="AN7" s="275"/>
    </row>
    <row r="8" spans="1:40" ht="15" customHeight="1" x14ac:dyDescent="0.55000000000000004">
      <c r="A8" s="289"/>
      <c r="B8" s="317"/>
      <c r="C8" s="287"/>
      <c r="D8" s="281"/>
      <c r="E8" s="290"/>
      <c r="F8" s="281" t="s">
        <v>111</v>
      </c>
      <c r="G8" s="281"/>
      <c r="H8" s="281"/>
      <c r="I8" s="281"/>
      <c r="J8" s="281"/>
      <c r="K8" s="281"/>
      <c r="L8" s="281"/>
      <c r="M8" s="281" t="s">
        <v>112</v>
      </c>
      <c r="N8" s="281"/>
      <c r="O8" s="281"/>
      <c r="P8" s="281"/>
      <c r="Q8" s="281"/>
      <c r="R8" s="281"/>
      <c r="S8" s="281"/>
      <c r="T8" s="281" t="s">
        <v>113</v>
      </c>
      <c r="U8" s="281"/>
      <c r="V8" s="281"/>
      <c r="W8" s="281"/>
      <c r="X8" s="281"/>
      <c r="Y8" s="281"/>
      <c r="Z8" s="281"/>
      <c r="AA8" s="281" t="s">
        <v>114</v>
      </c>
      <c r="AB8" s="281"/>
      <c r="AC8" s="281"/>
      <c r="AD8" s="281"/>
      <c r="AE8" s="281"/>
      <c r="AF8" s="281"/>
      <c r="AG8" s="281"/>
      <c r="AH8" s="281" t="s">
        <v>115</v>
      </c>
      <c r="AI8" s="281"/>
      <c r="AJ8" s="281"/>
      <c r="AK8" s="279"/>
      <c r="AL8" s="280"/>
      <c r="AM8" s="275"/>
      <c r="AN8" s="275"/>
    </row>
    <row r="9" spans="1:40" ht="15" customHeight="1" x14ac:dyDescent="0.55000000000000004">
      <c r="A9" s="289"/>
      <c r="B9" s="318" t="s">
        <v>155</v>
      </c>
      <c r="C9" s="287"/>
      <c r="D9" s="281"/>
      <c r="E9" s="29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79"/>
      <c r="AL9" s="280"/>
      <c r="AM9" s="275"/>
      <c r="AN9" s="275"/>
    </row>
    <row r="10" spans="1:40" ht="15" customHeight="1" x14ac:dyDescent="0.55000000000000004">
      <c r="A10" s="289"/>
      <c r="B10" s="319"/>
      <c r="C10" s="288"/>
      <c r="D10" s="281"/>
      <c r="E10" s="29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79"/>
      <c r="AL10" s="280"/>
      <c r="AM10" s="275"/>
      <c r="AN10" s="275"/>
    </row>
    <row r="11" spans="1:40" ht="18" customHeight="1" x14ac:dyDescent="0.55000000000000004">
      <c r="A11" s="74">
        <v>1</v>
      </c>
      <c r="B11" s="103" t="s">
        <v>156</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3"/>
      <c r="AN11" s="293"/>
    </row>
    <row r="12" spans="1:40" ht="18" customHeight="1" x14ac:dyDescent="0.550000000000000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3"/>
      <c r="AN12" s="293"/>
    </row>
    <row r="13" spans="1:40" ht="16.5" customHeight="1" x14ac:dyDescent="0.550000000000000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3"/>
      <c r="AN13" s="293"/>
    </row>
    <row r="14" spans="1:40" ht="18" customHeight="1" x14ac:dyDescent="0.550000000000000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3"/>
      <c r="AN14" s="293"/>
    </row>
    <row r="15" spans="1:40" ht="18" customHeight="1" x14ac:dyDescent="0.550000000000000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3"/>
      <c r="AN15" s="293"/>
    </row>
    <row r="16" spans="1:40" ht="18" customHeight="1" x14ac:dyDescent="0.550000000000000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3"/>
      <c r="AN16" s="293"/>
    </row>
    <row r="17" spans="1:40" ht="18" customHeight="1" x14ac:dyDescent="0.550000000000000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3"/>
      <c r="AN17" s="293"/>
    </row>
    <row r="18" spans="1:40" ht="18" customHeight="1" x14ac:dyDescent="0.550000000000000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3"/>
      <c r="AN18" s="293"/>
    </row>
    <row r="19" spans="1:40" ht="18" customHeight="1" x14ac:dyDescent="0.550000000000000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3"/>
      <c r="AN19" s="293"/>
    </row>
    <row r="20" spans="1:40" ht="18" customHeight="1" x14ac:dyDescent="0.550000000000000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3"/>
      <c r="AN20" s="293"/>
    </row>
    <row r="21" spans="1:40" ht="18" customHeight="1" x14ac:dyDescent="0.550000000000000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3"/>
      <c r="AN21" s="293"/>
    </row>
    <row r="22" spans="1:40" ht="18" customHeight="1" x14ac:dyDescent="0.550000000000000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3"/>
      <c r="AN22" s="293"/>
    </row>
    <row r="23" spans="1:40" ht="18" customHeight="1" x14ac:dyDescent="0.550000000000000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3"/>
      <c r="AN23" s="293"/>
    </row>
    <row r="24" spans="1:40" ht="18" customHeight="1" x14ac:dyDescent="0.550000000000000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3"/>
      <c r="AN24" s="293"/>
    </row>
    <row r="25" spans="1:40" ht="18" customHeight="1" x14ac:dyDescent="0.550000000000000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3"/>
      <c r="AN25" s="293"/>
    </row>
    <row r="26" spans="1:40" ht="18" customHeight="1" x14ac:dyDescent="0.550000000000000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3"/>
      <c r="AN26" s="293"/>
    </row>
    <row r="27" spans="1:40" ht="18" customHeight="1" x14ac:dyDescent="0.550000000000000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3"/>
      <c r="AN27" s="293"/>
    </row>
    <row r="28" spans="1:40" ht="18" customHeight="1" x14ac:dyDescent="0.550000000000000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3"/>
      <c r="AN28" s="293"/>
    </row>
    <row r="29" spans="1:40" ht="18" customHeight="1" x14ac:dyDescent="0.550000000000000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3"/>
      <c r="AN29" s="293"/>
    </row>
    <row r="30" spans="1:40" ht="18" customHeight="1" x14ac:dyDescent="0.550000000000000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3"/>
      <c r="AN30" s="293"/>
    </row>
    <row r="31" spans="1:40" ht="18" customHeight="1" x14ac:dyDescent="0.55000000000000004">
      <c r="A31" s="290" t="s">
        <v>116</v>
      </c>
      <c r="B31" s="291"/>
      <c r="C31" s="291"/>
      <c r="D31" s="291"/>
      <c r="E31" s="29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9"/>
      <c r="AN31" s="289"/>
    </row>
    <row r="32" spans="1:40" ht="18" customHeight="1" x14ac:dyDescent="0.55000000000000004">
      <c r="A32" s="291" t="s">
        <v>117</v>
      </c>
      <c r="B32" s="291"/>
      <c r="C32" s="291"/>
      <c r="D32" s="291"/>
      <c r="E32" s="29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9"/>
      <c r="AN32" s="289"/>
    </row>
    <row r="33" spans="1:39" ht="15" customHeight="1" x14ac:dyDescent="0.550000000000000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550000000000000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550000000000000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550000000000000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550000000000000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550000000000000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550000000000000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550000000000000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55000000000000004">
      <c r="A41" s="60" t="s">
        <v>123</v>
      </c>
      <c r="B41" s="94"/>
      <c r="C41" s="60"/>
      <c r="D41" s="60"/>
      <c r="E41" s="60"/>
      <c r="F41" s="60"/>
      <c r="G41" s="60"/>
    </row>
    <row r="42" spans="1:39" ht="15" customHeight="1" x14ac:dyDescent="0.55000000000000004">
      <c r="A42" s="60" t="s">
        <v>124</v>
      </c>
      <c r="B42" s="94"/>
      <c r="C42" s="60"/>
      <c r="D42" s="60"/>
      <c r="E42" s="60"/>
      <c r="F42" s="60"/>
      <c r="G42" s="60"/>
    </row>
    <row r="43" spans="1:39" ht="15" customHeight="1" x14ac:dyDescent="0.55000000000000004">
      <c r="A43" s="60"/>
      <c r="B43" s="75" t="s">
        <v>125</v>
      </c>
      <c r="C43" s="281" t="s">
        <v>126</v>
      </c>
      <c r="D43" s="281"/>
      <c r="E43" s="281"/>
      <c r="F43" s="60"/>
      <c r="G43" s="60"/>
    </row>
    <row r="44" spans="1:39" ht="15" customHeight="1" x14ac:dyDescent="0.55000000000000004">
      <c r="A44" s="60"/>
      <c r="B44" s="97" t="s">
        <v>127</v>
      </c>
      <c r="C44" s="294" t="s">
        <v>128</v>
      </c>
      <c r="D44" s="294"/>
      <c r="E44" s="294"/>
      <c r="F44" s="60"/>
      <c r="G44" s="60"/>
    </row>
    <row r="45" spans="1:39" ht="15" customHeight="1" x14ac:dyDescent="0.55000000000000004">
      <c r="A45" s="60"/>
      <c r="B45" s="97" t="s">
        <v>129</v>
      </c>
      <c r="C45" s="294" t="s">
        <v>130</v>
      </c>
      <c r="D45" s="294"/>
      <c r="E45" s="294"/>
      <c r="F45" s="60"/>
      <c r="G45" s="60"/>
    </row>
    <row r="46" spans="1:39" ht="15" customHeight="1" x14ac:dyDescent="0.55000000000000004">
      <c r="A46" s="60"/>
      <c r="B46" s="97" t="s">
        <v>131</v>
      </c>
      <c r="C46" s="294" t="s">
        <v>132</v>
      </c>
      <c r="D46" s="294"/>
      <c r="E46" s="294"/>
      <c r="F46" s="60"/>
      <c r="G46" s="60"/>
    </row>
    <row r="47" spans="1:39" ht="15" customHeight="1" x14ac:dyDescent="0.55000000000000004">
      <c r="A47" s="60"/>
      <c r="B47" s="97" t="s">
        <v>133</v>
      </c>
      <c r="C47" s="294" t="s">
        <v>134</v>
      </c>
      <c r="D47" s="294"/>
      <c r="E47" s="294"/>
      <c r="F47" s="60"/>
      <c r="G47" s="60"/>
    </row>
    <row r="48" spans="1:39" ht="15" customHeight="1" x14ac:dyDescent="0.55000000000000004">
      <c r="A48" s="60"/>
      <c r="B48" s="60" t="s">
        <v>135</v>
      </c>
      <c r="C48" s="60"/>
      <c r="D48" s="60"/>
      <c r="E48" s="60"/>
      <c r="F48" s="60"/>
      <c r="G48" s="60"/>
    </row>
    <row r="49" spans="1:7" ht="15" customHeight="1" x14ac:dyDescent="0.55000000000000004">
      <c r="A49" s="60"/>
      <c r="B49" s="60" t="s">
        <v>136</v>
      </c>
      <c r="C49" s="60"/>
      <c r="D49" s="60"/>
      <c r="E49" s="60"/>
      <c r="F49" s="60"/>
      <c r="G49" s="60"/>
    </row>
    <row r="50" spans="1:7" ht="15" customHeight="1" x14ac:dyDescent="0.55000000000000004">
      <c r="A50" s="60"/>
      <c r="B50" s="60" t="s">
        <v>137</v>
      </c>
      <c r="C50" s="60"/>
      <c r="D50" s="60"/>
      <c r="E50" s="60"/>
      <c r="F50" s="60"/>
      <c r="G50" s="60"/>
    </row>
    <row r="51" spans="1:7" ht="15" customHeight="1" x14ac:dyDescent="0.55000000000000004">
      <c r="A51" s="60" t="s">
        <v>138</v>
      </c>
      <c r="B51" s="94"/>
      <c r="C51" s="60"/>
      <c r="D51" s="60"/>
      <c r="E51" s="60"/>
      <c r="F51" s="60"/>
      <c r="G51" s="60"/>
    </row>
    <row r="52" spans="1:7" ht="15" customHeight="1" x14ac:dyDescent="0.55000000000000004">
      <c r="A52" s="60" t="s">
        <v>139</v>
      </c>
      <c r="B52" s="94"/>
      <c r="C52" s="60"/>
      <c r="D52" s="60"/>
      <c r="E52" s="60"/>
      <c r="F52" s="60"/>
      <c r="G52" s="60"/>
    </row>
    <row r="53" spans="1:7" ht="15" customHeight="1" x14ac:dyDescent="0.55000000000000004">
      <c r="A53" s="60" t="s">
        <v>140</v>
      </c>
      <c r="B53" s="94"/>
      <c r="C53" s="60"/>
      <c r="D53" s="60"/>
      <c r="E53" s="60"/>
      <c r="F53" s="60"/>
      <c r="G53" s="60"/>
    </row>
    <row r="54" spans="1:7" ht="15" customHeight="1" x14ac:dyDescent="0.55000000000000004">
      <c r="A54" s="60" t="s">
        <v>141</v>
      </c>
      <c r="B54" s="94"/>
      <c r="C54" s="60"/>
      <c r="D54" s="60"/>
      <c r="E54" s="60"/>
      <c r="F54" s="60"/>
      <c r="G54" s="60"/>
    </row>
    <row r="55" spans="1:7" ht="15" customHeight="1" x14ac:dyDescent="0.55000000000000004">
      <c r="A55" s="60" t="s">
        <v>142</v>
      </c>
      <c r="B55" s="94"/>
      <c r="C55" s="60"/>
      <c r="D55" s="60"/>
      <c r="E55" s="60"/>
      <c r="F55" s="60"/>
      <c r="G55" s="60"/>
    </row>
    <row r="56" spans="1:7" ht="15" customHeight="1" x14ac:dyDescent="0.55000000000000004">
      <c r="A56" s="60" t="s">
        <v>143</v>
      </c>
      <c r="B56" s="94"/>
      <c r="C56" s="60"/>
      <c r="D56" s="60"/>
      <c r="E56" s="60"/>
      <c r="F56" s="60"/>
      <c r="G56" s="60"/>
    </row>
    <row r="57" spans="1:7" ht="15" customHeight="1" x14ac:dyDescent="0.55000000000000004">
      <c r="A57" s="60"/>
      <c r="B57" s="60" t="s">
        <v>144</v>
      </c>
      <c r="C57" s="60"/>
      <c r="D57" s="60"/>
      <c r="E57" s="60"/>
      <c r="F57" s="60"/>
      <c r="G57" s="60"/>
    </row>
    <row r="58" spans="1:7" ht="15" customHeight="1" x14ac:dyDescent="0.55000000000000004">
      <c r="A58" s="60"/>
      <c r="B58" s="60" t="s">
        <v>145</v>
      </c>
      <c r="C58" s="60"/>
      <c r="D58" s="60"/>
      <c r="E58" s="60"/>
      <c r="F58" s="60"/>
      <c r="G58" s="60"/>
    </row>
    <row r="59" spans="1:7" ht="15" customHeight="1" x14ac:dyDescent="0.55000000000000004">
      <c r="A59" s="60" t="s">
        <v>146</v>
      </c>
      <c r="B59" s="94"/>
      <c r="C59" s="60"/>
      <c r="D59" s="60"/>
      <c r="E59" s="60"/>
      <c r="F59" s="60"/>
      <c r="G59" s="60"/>
    </row>
    <row r="60" spans="1:7" ht="15" customHeight="1" x14ac:dyDescent="0.55000000000000004">
      <c r="A60" s="60" t="s">
        <v>147</v>
      </c>
      <c r="B60" s="94"/>
      <c r="C60" s="60"/>
      <c r="D60" s="60"/>
      <c r="E60" s="60"/>
      <c r="F60" s="60"/>
      <c r="G60" s="60"/>
    </row>
    <row r="61" spans="1:7" ht="15" customHeight="1" x14ac:dyDescent="0.55000000000000004">
      <c r="A61" s="60" t="s">
        <v>148</v>
      </c>
      <c r="B61" s="94"/>
      <c r="C61" s="60"/>
      <c r="D61" s="60"/>
      <c r="E61" s="60"/>
      <c r="F61" s="60"/>
      <c r="G61" s="60"/>
    </row>
    <row r="62" spans="1:7" ht="15" customHeight="1" x14ac:dyDescent="0.55000000000000004">
      <c r="A62" s="60" t="s">
        <v>149</v>
      </c>
      <c r="B62" s="94"/>
      <c r="C62" s="60"/>
      <c r="D62" s="60"/>
      <c r="E62" s="60"/>
      <c r="F62" s="60"/>
      <c r="G62" s="60"/>
    </row>
    <row r="63" spans="1:7" ht="15" customHeight="1" x14ac:dyDescent="0.55000000000000004">
      <c r="A63" s="60" t="s">
        <v>150</v>
      </c>
      <c r="B63" s="94"/>
      <c r="C63" s="60"/>
      <c r="D63" s="60"/>
      <c r="E63" s="60"/>
      <c r="F63" s="60"/>
      <c r="G63" s="60"/>
    </row>
    <row r="64" spans="1:7" ht="15" customHeight="1" x14ac:dyDescent="0.55000000000000004">
      <c r="A64" s="60" t="s">
        <v>151</v>
      </c>
      <c r="B64" s="94"/>
      <c r="C64" s="60"/>
      <c r="D64" s="60"/>
      <c r="E64" s="60"/>
      <c r="F64" s="60"/>
      <c r="G64" s="60"/>
    </row>
    <row r="65" spans="1:7" ht="15" customHeight="1" x14ac:dyDescent="0.55000000000000004">
      <c r="A65" s="60" t="s">
        <v>152</v>
      </c>
      <c r="B65" s="94"/>
      <c r="C65" s="60"/>
      <c r="D65" s="60"/>
      <c r="E65" s="60"/>
      <c r="F65" s="60"/>
      <c r="G65" s="60"/>
    </row>
    <row r="66" spans="1:7" ht="15" customHeight="1" x14ac:dyDescent="0.55000000000000004">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allowBlank="1" showInputMessage="1" sqref="B11" xr:uid="{EB3AD834-C5E0-4613-89C5-4128154C5628}"/>
    <dataValidation type="list" allowBlank="1" showInputMessage="1" sqref="B12:B30" xr:uid="{C2D67B47-29B9-4C60-A13D-37FFEBFBA4BF}">
      <formula1>INDIRECT($AK$1)</formula1>
    </dataValidation>
    <dataValidation type="list" allowBlank="1" showInputMessage="1" showErrorMessage="1" sqref="AK3:AN3" xr:uid="{FB08A616-CDD4-47AD-B687-444115D8DC65}">
      <formula1>"４週,歴月"</formula1>
    </dataValidation>
    <dataValidation type="list" allowBlank="1" showInputMessage="1" showErrorMessage="1" sqref="AK4:AN4" xr:uid="{C1B931B1-8554-47E6-840E-86C9A14ECCC8}">
      <formula1>"予定,実績"</formula1>
    </dataValidation>
    <dataValidation type="list" allowBlank="1" showInputMessage="1" showErrorMessage="1" sqref="C11:C30" xr:uid="{FE2B7469-E9F8-4962-9F4B-AD84F1F3BAFF}">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67</vt:i4>
      </vt:variant>
    </vt:vector>
  </HeadingPairs>
  <TitlesOfParts>
    <vt:vector size="101"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'勤務形態一覧（特定相談支援・障害児相談支援）'!Print_Area</vt:lpstr>
      <vt:lpstr>'勤務形態一覧表（医療型障害児入所施設）'!Print_Area</vt:lpstr>
      <vt:lpstr>'勤務形態一覧表（一般相談支援）'!Print_Area</vt:lpstr>
      <vt:lpstr>'勤務形態一覧表（機能訓練）'!Print_Area</vt:lpstr>
      <vt:lpstr>'勤務形態一覧表（居宅介護）'!Print_Area</vt:lpstr>
      <vt:lpstr>'勤務形態一覧表（居宅訪問型児童発達支援）'!Print_Area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'勤務形態一覧表（自立生活援助）'!Print_Area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'勤務形態一覧表（重度障害者等包括支援）'!Print_Area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'勤務形態一覧表（短期入所・空床利用型）'!Print_Area</vt:lpstr>
      <vt:lpstr>'勤務形態一覧表（短期入所・単独型）'!Print_Area</vt:lpstr>
      <vt:lpstr>'勤務形態一覧表（短期入所・併設型）'!Print_Area</vt:lpstr>
      <vt:lpstr>'勤務形態一覧表（同行援護）'!Print_Area</vt:lpstr>
      <vt:lpstr>'勤務形態一覧表（認定指定就労移行支援）'!Print_Area</vt:lpstr>
      <vt:lpstr>'勤務形態一覧表（汎用）'!Print_Area</vt:lpstr>
      <vt:lpstr>'勤務形態一覧表（福祉型障害児入所施設）'!Print_Area</vt:lpstr>
      <vt:lpstr>'勤務形態一覧表（保育所等訪問支援）'!Print_Area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2026-07-24T01:41:05Z</dcterms:modified>
</cp:coreProperties>
</file>