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トータル" sheetId="10" r:id="rId1"/>
  </sheets>
  <calcPr calcId="145621"/>
</workbook>
</file>

<file path=xl/calcChain.xml><?xml version="1.0" encoding="utf-8"?>
<calcChain xmlns="http://schemas.openxmlformats.org/spreadsheetml/2006/main">
  <c r="H73" i="10" l="1"/>
  <c r="J10" i="10"/>
  <c r="I10" i="10"/>
  <c r="H10" i="10"/>
  <c r="G10" i="10"/>
  <c r="F10" i="10"/>
  <c r="F73" i="10" l="1"/>
  <c r="I68" i="10"/>
  <c r="H68" i="10"/>
  <c r="G68" i="10"/>
  <c r="F68" i="10"/>
  <c r="K67" i="10"/>
  <c r="I66" i="10"/>
  <c r="F66" i="10"/>
  <c r="J65" i="10"/>
  <c r="I65" i="10"/>
  <c r="H65" i="10"/>
  <c r="H66" i="10" s="1"/>
  <c r="G65" i="10"/>
  <c r="I64" i="10"/>
  <c r="H64" i="10"/>
  <c r="G64" i="10"/>
  <c r="F64" i="10"/>
  <c r="K63" i="10"/>
  <c r="K62" i="10"/>
  <c r="I61" i="10"/>
  <c r="H61" i="10"/>
  <c r="G61" i="10"/>
  <c r="F61" i="10"/>
  <c r="K60" i="10"/>
  <c r="G59" i="10"/>
  <c r="F59" i="10"/>
  <c r="I58" i="10"/>
  <c r="I59" i="10" s="1"/>
  <c r="H58" i="10"/>
  <c r="H59" i="10" s="1"/>
  <c r="I57" i="10"/>
  <c r="H57" i="10"/>
  <c r="G57" i="10"/>
  <c r="F57" i="10"/>
  <c r="K56" i="10"/>
  <c r="K55" i="10"/>
  <c r="I54" i="10"/>
  <c r="H54" i="10"/>
  <c r="G54" i="10"/>
  <c r="F54" i="10"/>
  <c r="K53" i="10"/>
  <c r="F52" i="10"/>
  <c r="I51" i="10"/>
  <c r="I52" i="10" s="1"/>
  <c r="H51" i="10"/>
  <c r="H52" i="10" s="1"/>
  <c r="G51" i="10"/>
  <c r="K51" i="10" s="1"/>
  <c r="I50" i="10"/>
  <c r="H50" i="10"/>
  <c r="G50" i="10"/>
  <c r="F50" i="10"/>
  <c r="K49" i="10"/>
  <c r="K48" i="10"/>
  <c r="I47" i="10"/>
  <c r="H47" i="10"/>
  <c r="G47" i="10"/>
  <c r="F47" i="10"/>
  <c r="K46" i="10"/>
  <c r="I45" i="10"/>
  <c r="H45" i="10"/>
  <c r="G45" i="10"/>
  <c r="F45" i="10"/>
  <c r="K44" i="10"/>
  <c r="I43" i="10"/>
  <c r="H43" i="10"/>
  <c r="G43" i="10"/>
  <c r="F43" i="10"/>
  <c r="K42" i="10"/>
  <c r="K41" i="10"/>
  <c r="I40" i="10"/>
  <c r="H40" i="10"/>
  <c r="G40" i="10"/>
  <c r="F40" i="10"/>
  <c r="K39" i="10"/>
  <c r="G38" i="10"/>
  <c r="F38" i="10"/>
  <c r="K37" i="10"/>
  <c r="I37" i="10"/>
  <c r="I38" i="10" s="1"/>
  <c r="H37" i="10"/>
  <c r="H38" i="10" s="1"/>
  <c r="I36" i="10"/>
  <c r="H36" i="10"/>
  <c r="G36" i="10"/>
  <c r="F36" i="10"/>
  <c r="K35" i="10"/>
  <c r="K34" i="10"/>
  <c r="I33" i="10"/>
  <c r="H33" i="10"/>
  <c r="G33" i="10"/>
  <c r="F33" i="10"/>
  <c r="K32" i="10"/>
  <c r="G31" i="10"/>
  <c r="F31" i="10"/>
  <c r="I30" i="10"/>
  <c r="I31" i="10" s="1"/>
  <c r="H30" i="10"/>
  <c r="H31" i="10" s="1"/>
  <c r="I29" i="10"/>
  <c r="H29" i="10"/>
  <c r="G29" i="10"/>
  <c r="F29" i="10"/>
  <c r="K28" i="10"/>
  <c r="K27" i="10"/>
  <c r="I26" i="10"/>
  <c r="H26" i="10"/>
  <c r="G26" i="10"/>
  <c r="F26" i="10"/>
  <c r="K25" i="10"/>
  <c r="I24" i="10"/>
  <c r="G24" i="10"/>
  <c r="F24" i="10"/>
  <c r="I23" i="10"/>
  <c r="H23" i="10"/>
  <c r="H24" i="10" s="1"/>
  <c r="I22" i="10"/>
  <c r="H22" i="10"/>
  <c r="G22" i="10"/>
  <c r="F22" i="10"/>
  <c r="K21" i="10"/>
  <c r="K20" i="10"/>
  <c r="I19" i="10"/>
  <c r="H19" i="10"/>
  <c r="G19" i="10"/>
  <c r="F19" i="10"/>
  <c r="K18" i="10"/>
  <c r="G17" i="10"/>
  <c r="F17" i="10"/>
  <c r="I16" i="10"/>
  <c r="I17" i="10" s="1"/>
  <c r="H16" i="10"/>
  <c r="H17" i="10" s="1"/>
  <c r="I15" i="10"/>
  <c r="H15" i="10"/>
  <c r="G15" i="10"/>
  <c r="F15" i="10"/>
  <c r="K14" i="10"/>
  <c r="K13" i="10"/>
  <c r="I11" i="10"/>
  <c r="H11" i="10"/>
  <c r="G11" i="10"/>
  <c r="F11" i="10"/>
  <c r="K10" i="10"/>
  <c r="J8" i="10"/>
  <c r="F8" i="10"/>
  <c r="F9" i="10" s="1"/>
  <c r="I7" i="10"/>
  <c r="H7" i="10"/>
  <c r="G7" i="10"/>
  <c r="F7" i="10"/>
  <c r="K6" i="10"/>
  <c r="K5" i="10"/>
  <c r="G52" i="10" l="1"/>
  <c r="G8" i="10"/>
  <c r="G9" i="10" s="1"/>
  <c r="K16" i="10"/>
  <c r="I8" i="10"/>
  <c r="I9" i="10" s="1"/>
  <c r="K65" i="10"/>
  <c r="K8" i="10"/>
  <c r="J73" i="10" s="1"/>
  <c r="K23" i="10"/>
  <c r="G66" i="10"/>
  <c r="H8" i="10"/>
  <c r="H9" i="10" s="1"/>
  <c r="K58" i="10"/>
  <c r="K30" i="10"/>
</calcChain>
</file>

<file path=xl/sharedStrings.xml><?xml version="1.0" encoding="utf-8"?>
<sst xmlns="http://schemas.openxmlformats.org/spreadsheetml/2006/main" count="189" uniqueCount="56">
  <si>
    <t>急性期</t>
  </si>
  <si>
    <t>回復期</t>
  </si>
  <si>
    <t>（単位：床）</t>
    <rPh sb="1" eb="3">
      <t>タンイ</t>
    </rPh>
    <rPh sb="4" eb="5">
      <t>ショウ</t>
    </rPh>
    <phoneticPr fontId="1"/>
  </si>
  <si>
    <t>年（年度）</t>
  </si>
  <si>
    <t>高度急性期</t>
  </si>
  <si>
    <t>休棟等
(無回答)</t>
    <rPh sb="0" eb="1">
      <t>ヤス</t>
    </rPh>
    <rPh sb="1" eb="2">
      <t>トウ</t>
    </rPh>
    <rPh sb="2" eb="3">
      <t>トウ</t>
    </rPh>
    <phoneticPr fontId="1"/>
  </si>
  <si>
    <t>合計</t>
  </si>
  <si>
    <t>大阪府</t>
  </si>
  <si>
    <t>必要病床数（推計）</t>
    <rPh sb="6" eb="8">
      <t>スイケイ</t>
    </rPh>
    <phoneticPr fontId="1"/>
  </si>
  <si>
    <t>2025</t>
    <phoneticPr fontId="1"/>
  </si>
  <si>
    <t>X</t>
    <phoneticPr fontId="1"/>
  </si>
  <si>
    <t>病床機能報告数</t>
  </si>
  <si>
    <t>2014</t>
    <phoneticPr fontId="1"/>
  </si>
  <si>
    <t>A</t>
    <phoneticPr fontId="1"/>
  </si>
  <si>
    <t>（参考）差引</t>
  </si>
  <si>
    <t>A-X</t>
    <phoneticPr fontId="1"/>
  </si>
  <si>
    <t>豊能</t>
  </si>
  <si>
    <t>必要病床数</t>
  </si>
  <si>
    <t>C-X</t>
  </si>
  <si>
    <t>三島</t>
  </si>
  <si>
    <t>北河内</t>
  </si>
  <si>
    <t>B-X</t>
    <phoneticPr fontId="1"/>
  </si>
  <si>
    <t>C</t>
    <phoneticPr fontId="1"/>
  </si>
  <si>
    <t>中河内</t>
    <rPh sb="0" eb="1">
      <t>ナカ</t>
    </rPh>
    <phoneticPr fontId="1"/>
  </si>
  <si>
    <t>2015</t>
    <phoneticPr fontId="1"/>
  </si>
  <si>
    <t>B</t>
    <phoneticPr fontId="1"/>
  </si>
  <si>
    <t>南河内</t>
  </si>
  <si>
    <t>堺市</t>
  </si>
  <si>
    <t>泉州</t>
  </si>
  <si>
    <t>大阪市</t>
  </si>
  <si>
    <t>許可病床数</t>
  </si>
  <si>
    <t>床（一般・療養）</t>
    <rPh sb="0" eb="1">
      <t>ショウ</t>
    </rPh>
    <rPh sb="2" eb="4">
      <t>イッパン</t>
    </rPh>
    <rPh sb="5" eb="7">
      <t>リョウヨウ</t>
    </rPh>
    <phoneticPr fontId="1"/>
  </si>
  <si>
    <t>床（診療所）</t>
    <rPh sb="0" eb="1">
      <t>ショウ</t>
    </rPh>
    <rPh sb="2" eb="4">
      <t>シンリョウ</t>
    </rPh>
    <rPh sb="4" eb="5">
      <t>ショ</t>
    </rPh>
    <phoneticPr fontId="1"/>
  </si>
  <si>
    <t>計</t>
    <rPh sb="0" eb="1">
      <t>ケイ</t>
    </rPh>
    <phoneticPr fontId="1"/>
  </si>
  <si>
    <t>床　　―</t>
    <rPh sb="0" eb="1">
      <t>ショウ</t>
    </rPh>
    <phoneticPr fontId="1"/>
  </si>
  <si>
    <t>慢性期</t>
    <phoneticPr fontId="1"/>
  </si>
  <si>
    <t>2025</t>
    <phoneticPr fontId="1"/>
  </si>
  <si>
    <t>X</t>
    <phoneticPr fontId="1"/>
  </si>
  <si>
    <t>2014</t>
    <phoneticPr fontId="1"/>
  </si>
  <si>
    <t>A</t>
    <phoneticPr fontId="1"/>
  </si>
  <si>
    <t>A-X</t>
    <phoneticPr fontId="1"/>
  </si>
  <si>
    <t>2015</t>
    <phoneticPr fontId="1"/>
  </si>
  <si>
    <t>B</t>
    <phoneticPr fontId="1"/>
  </si>
  <si>
    <t>B-X</t>
    <phoneticPr fontId="1"/>
  </si>
  <si>
    <t>C</t>
    <phoneticPr fontId="1"/>
  </si>
  <si>
    <t>C-X</t>
    <phoneticPr fontId="1"/>
  </si>
  <si>
    <t>病床機能報告数</t>
    <phoneticPr fontId="1"/>
  </si>
  <si>
    <t>B-X</t>
    <phoneticPr fontId="1"/>
  </si>
  <si>
    <t>C</t>
    <phoneticPr fontId="1"/>
  </si>
  <si>
    <t>床（未報告等）</t>
    <rPh sb="0" eb="1">
      <t>ショウ</t>
    </rPh>
    <rPh sb="2" eb="5">
      <t>ミホウコク</t>
    </rPh>
    <rPh sb="5" eb="6">
      <t>トウ</t>
    </rPh>
    <phoneticPr fontId="1"/>
  </si>
  <si>
    <t>病床機能報告（集計日：2017/2/17）</t>
    <rPh sb="0" eb="2">
      <t>ビョウショウ</t>
    </rPh>
    <rPh sb="2" eb="4">
      <t>キノウ</t>
    </rPh>
    <rPh sb="4" eb="6">
      <t>ホウコク</t>
    </rPh>
    <rPh sb="7" eb="9">
      <t>シュウケイ</t>
    </rPh>
    <rPh sb="9" eb="10">
      <t>ヒ</t>
    </rPh>
    <phoneticPr fontId="1"/>
  </si>
  <si>
    <t>2016</t>
  </si>
  <si>
    <t>2016</t>
    <phoneticPr fontId="1"/>
  </si>
  <si>
    <t>※2016年の病床機能報告は、2017年2月17日まで報告分の数値のため、今後変更される可能性があります。</t>
    <rPh sb="5" eb="6">
      <t>ネン</t>
    </rPh>
    <rPh sb="7" eb="9">
      <t>ビョウショウ</t>
    </rPh>
    <rPh sb="9" eb="11">
      <t>キノウ</t>
    </rPh>
    <rPh sb="11" eb="13">
      <t>ホウコク</t>
    </rPh>
    <rPh sb="19" eb="20">
      <t>ネン</t>
    </rPh>
    <rPh sb="21" eb="22">
      <t>ガツ</t>
    </rPh>
    <rPh sb="24" eb="25">
      <t>ヒ</t>
    </rPh>
    <rPh sb="27" eb="29">
      <t>ホウコク</t>
    </rPh>
    <rPh sb="29" eb="30">
      <t>ブン</t>
    </rPh>
    <rPh sb="31" eb="33">
      <t>スウチ</t>
    </rPh>
    <rPh sb="37" eb="39">
      <t>コンゴ</t>
    </rPh>
    <rPh sb="39" eb="41">
      <t>ヘンコウ</t>
    </rPh>
    <rPh sb="44" eb="47">
      <t>カノウセイ</t>
    </rPh>
    <phoneticPr fontId="1"/>
  </si>
  <si>
    <t>床（H28）　＝</t>
    <rPh sb="0" eb="1">
      <t>ショウ</t>
    </rPh>
    <phoneticPr fontId="1"/>
  </si>
  <si>
    <t>平成２９年２月２８日現在</t>
    <rPh sb="0" eb="2">
      <t>ヘイセイ</t>
    </rPh>
    <rPh sb="4" eb="5">
      <t>ネン</t>
    </rPh>
    <rPh sb="6" eb="7">
      <t>ガツ</t>
    </rPh>
    <rPh sb="9" eb="10">
      <t>ヒ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</si>
</sst>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176" fontId="2" fillId="2" borderId="0" xfId="0" applyNumberFormat="1" applyFont="1" applyFill="1" applyAlignment="1">
      <alignment horizontal="right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right" vertical="center" wrapText="1"/>
    </xf>
    <xf numFmtId="176" fontId="4" fillId="2" borderId="5" xfId="0" applyNumberFormat="1" applyFont="1" applyFill="1" applyBorder="1" applyAlignment="1">
      <alignment horizontal="right" vertical="center" wrapText="1"/>
    </xf>
    <xf numFmtId="176" fontId="4" fillId="2" borderId="4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right" vertical="center" wrapText="1"/>
    </xf>
    <xf numFmtId="176" fontId="4" fillId="2" borderId="9" xfId="0" applyNumberFormat="1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right" vertical="center" wrapText="1"/>
    </xf>
    <xf numFmtId="176" fontId="4" fillId="2" borderId="12" xfId="0" applyNumberFormat="1" applyFont="1" applyFill="1" applyBorder="1" applyAlignment="1">
      <alignment horizontal="right" vertical="center" wrapText="1"/>
    </xf>
    <xf numFmtId="176" fontId="4" fillId="2" borderId="13" xfId="0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center" vertical="center" wrapText="1"/>
    </xf>
    <xf numFmtId="176" fontId="4" fillId="2" borderId="14" xfId="0" applyNumberFormat="1" applyFont="1" applyFill="1" applyBorder="1" applyAlignment="1">
      <alignment horizontal="right" vertical="center" wrapText="1"/>
    </xf>
    <xf numFmtId="176" fontId="4" fillId="2" borderId="16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4" fillId="2" borderId="17" xfId="0" applyNumberFormat="1" applyFont="1" applyFill="1" applyBorder="1" applyAlignment="1">
      <alignment horizontal="right" vertical="center" wrapText="1"/>
    </xf>
    <xf numFmtId="176" fontId="4" fillId="2" borderId="18" xfId="0" applyNumberFormat="1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right" vertical="center" wrapText="1"/>
    </xf>
    <xf numFmtId="176" fontId="4" fillId="2" borderId="22" xfId="0" applyNumberFormat="1" applyFont="1" applyFill="1" applyBorder="1" applyAlignment="1">
      <alignment horizontal="right" vertical="center" wrapText="1"/>
    </xf>
    <xf numFmtId="176" fontId="4" fillId="2" borderId="23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15" xfId="0" applyFont="1" applyFill="1" applyBorder="1" applyAlignment="1">
      <alignment horizontal="left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right" vertical="center" wrapText="1"/>
    </xf>
    <xf numFmtId="176" fontId="4" fillId="2" borderId="24" xfId="0" applyNumberFormat="1" applyFont="1" applyFill="1" applyBorder="1" applyAlignment="1">
      <alignment horizontal="right" vertical="center" wrapText="1"/>
    </xf>
    <xf numFmtId="0" fontId="4" fillId="2" borderId="0" xfId="0" applyFon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>
      <alignment vertical="center"/>
    </xf>
    <xf numFmtId="58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19" xfId="0" applyFont="1" applyFill="1" applyBorder="1" applyAlignment="1">
      <alignment horizontal="center" vertical="center" textRotation="255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781050</xdr:colOff>
      <xdr:row>0</xdr:row>
      <xdr:rowOff>142877</xdr:rowOff>
    </xdr:from>
    <xdr:to>
      <xdr:col>9</xdr:col>
      <xdr:colOff>695326</xdr:colOff>
      <xdr:row>1</xdr:row>
      <xdr:rowOff>76201</xdr:rowOff>
    </xdr:to>
    <xdr:sp macro="" textlink="">
      <xdr:nvSpPr>
        <xdr:cNvPr id="3" name="正方形/長方形 2"/>
        <xdr:cNvSpPr/>
      </xdr:nvSpPr>
      <xdr:spPr>
        <a:xfrm>
          <a:off x="1381125" y="142877"/>
          <a:ext cx="7591426" cy="447674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000"/>
            <a:t>【</a:t>
          </a:r>
          <a:r>
            <a:rPr kumimoji="1" lang="ja-JP" altLang="en-US" sz="2000"/>
            <a:t>未報告があるため、今後変更される可能性があります</a:t>
          </a:r>
          <a:r>
            <a:rPr kumimoji="1" lang="en-US" altLang="ja-JP" sz="2000"/>
            <a:t>】</a:t>
          </a:r>
          <a:endParaRPr kumimoji="1" lang="ja-JP" altLang="en-US" sz="2000"/>
        </a:p>
      </xdr:txBody>
    </xdr:sp>
    <xdr:clientData/>
  </xdr:twoCellAnchor>
  <xdr:twoCellAnchor>
    <xdr:from>
      <xdr:col>10</xdr:col>
      <xdr:colOff>809626</xdr:colOff>
      <xdr:row>0</xdr:row>
      <xdr:rowOff>47625</xdr:rowOff>
    </xdr:from>
    <xdr:to>
      <xdr:col>13</xdr:col>
      <xdr:colOff>123825</xdr:colOff>
      <xdr:row>1</xdr:row>
      <xdr:rowOff>400050</xdr:rowOff>
    </xdr:to>
    <xdr:sp macro="" textlink="">
      <xdr:nvSpPr>
        <xdr:cNvPr id="2" name="テキスト ボックス 1"/>
        <xdr:cNvSpPr txBox="1"/>
      </xdr:nvSpPr>
      <xdr:spPr>
        <a:xfrm>
          <a:off x="10353676" y="47625"/>
          <a:ext cx="1952624" cy="86677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 baseline="0"/>
            <a:t>資料２－１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3"/>
  <sheetViews>
    <sheetView tabSelected="1" workbookViewId="0">
      <selection activeCell="M4" sqref="M4"/>
    </sheetView>
  </sheetViews>
  <sheetFormatPr defaultRowHeight="14.25" x14ac:dyDescent="0.15"/>
  <cols>
    <col min="1" max="1" width="1.25" style="1" customWidth="1"/>
    <col min="2" max="2" width="6.625" style="1" customWidth="1"/>
    <col min="3" max="3" width="21.375" style="1" customWidth="1"/>
    <col min="4" max="4" width="7.375" style="2" customWidth="1"/>
    <col min="5" max="5" width="5.5" style="3" customWidth="1"/>
    <col min="6" max="11" width="16.625" style="4" customWidth="1"/>
    <col min="12" max="16384" width="9" style="1"/>
  </cols>
  <sheetData>
    <row r="1" spans="2:11" ht="40.5" customHeight="1" x14ac:dyDescent="0.15"/>
    <row r="2" spans="2:11" ht="40.5" customHeight="1" x14ac:dyDescent="0.15"/>
    <row r="3" spans="2:11" ht="36" customHeight="1" thickBot="1" x14ac:dyDescent="0.2">
      <c r="B3" s="5" t="s">
        <v>50</v>
      </c>
      <c r="K3" s="6" t="s">
        <v>2</v>
      </c>
    </row>
    <row r="4" spans="2:11" ht="40.5" customHeight="1" thickBot="1" x14ac:dyDescent="0.2">
      <c r="B4" s="7"/>
      <c r="C4" s="8"/>
      <c r="D4" s="58" t="s">
        <v>3</v>
      </c>
      <c r="E4" s="58"/>
      <c r="F4" s="9" t="s">
        <v>4</v>
      </c>
      <c r="G4" s="9" t="s">
        <v>0</v>
      </c>
      <c r="H4" s="9" t="s">
        <v>1</v>
      </c>
      <c r="I4" s="9" t="s">
        <v>35</v>
      </c>
      <c r="J4" s="9" t="s">
        <v>5</v>
      </c>
      <c r="K4" s="10" t="s">
        <v>6</v>
      </c>
    </row>
    <row r="5" spans="2:11" ht="24" customHeight="1" thickBot="1" x14ac:dyDescent="0.2">
      <c r="B5" s="51" t="s">
        <v>7</v>
      </c>
      <c r="C5" s="8" t="s">
        <v>8</v>
      </c>
      <c r="D5" s="11" t="s">
        <v>36</v>
      </c>
      <c r="E5" s="12" t="s">
        <v>37</v>
      </c>
      <c r="F5" s="13">
        <v>11789</v>
      </c>
      <c r="G5" s="13">
        <v>35047</v>
      </c>
      <c r="H5" s="13">
        <v>31364</v>
      </c>
      <c r="I5" s="13">
        <v>23274</v>
      </c>
      <c r="J5" s="14"/>
      <c r="K5" s="15">
        <f>SUM(F5:J5)</f>
        <v>101474</v>
      </c>
    </row>
    <row r="6" spans="2:11" ht="24" customHeight="1" thickTop="1" x14ac:dyDescent="0.15">
      <c r="B6" s="52"/>
      <c r="C6" s="16" t="s">
        <v>11</v>
      </c>
      <c r="D6" s="54" t="s">
        <v>38</v>
      </c>
      <c r="E6" s="17" t="s">
        <v>39</v>
      </c>
      <c r="F6" s="18">
        <v>11587</v>
      </c>
      <c r="G6" s="18">
        <v>43635</v>
      </c>
      <c r="H6" s="18">
        <v>7262</v>
      </c>
      <c r="I6" s="18">
        <v>22987</v>
      </c>
      <c r="J6" s="18">
        <v>604</v>
      </c>
      <c r="K6" s="19">
        <f>SUM(F6:J6)</f>
        <v>86075</v>
      </c>
    </row>
    <row r="7" spans="2:11" ht="24" customHeight="1" thickBot="1" x14ac:dyDescent="0.2">
      <c r="B7" s="52"/>
      <c r="C7" s="20" t="s">
        <v>14</v>
      </c>
      <c r="D7" s="55"/>
      <c r="E7" s="21" t="s">
        <v>40</v>
      </c>
      <c r="F7" s="22">
        <f>F6-+F5</f>
        <v>-202</v>
      </c>
      <c r="G7" s="22">
        <f t="shared" ref="G7:I7" si="0">G6-+G5</f>
        <v>8588</v>
      </c>
      <c r="H7" s="22">
        <f t="shared" si="0"/>
        <v>-24102</v>
      </c>
      <c r="I7" s="22">
        <f t="shared" si="0"/>
        <v>-287</v>
      </c>
      <c r="J7" s="23"/>
      <c r="K7" s="24"/>
    </row>
    <row r="8" spans="2:11" ht="24" customHeight="1" thickTop="1" x14ac:dyDescent="0.15">
      <c r="B8" s="52"/>
      <c r="C8" s="25" t="s">
        <v>11</v>
      </c>
      <c r="D8" s="56" t="s">
        <v>41</v>
      </c>
      <c r="E8" s="26" t="s">
        <v>42</v>
      </c>
      <c r="F8" s="27">
        <f>F16+F23+F30+F37+F44+F51+F58+F65</f>
        <v>11334</v>
      </c>
      <c r="G8" s="27">
        <f t="shared" ref="G8:J8" si="1">G16+G23+G30+G37+G44+G51+G58+G65</f>
        <v>42276</v>
      </c>
      <c r="H8" s="27">
        <f t="shared" si="1"/>
        <v>8061</v>
      </c>
      <c r="I8" s="27">
        <f t="shared" si="1"/>
        <v>23760</v>
      </c>
      <c r="J8" s="27">
        <f t="shared" si="1"/>
        <v>773</v>
      </c>
      <c r="K8" s="28">
        <f>SUM(F8:J8)</f>
        <v>86204</v>
      </c>
    </row>
    <row r="9" spans="2:11" ht="20.25" customHeight="1" thickBot="1" x14ac:dyDescent="0.2">
      <c r="B9" s="52"/>
      <c r="C9" s="29" t="s">
        <v>14</v>
      </c>
      <c r="D9" s="56"/>
      <c r="E9" s="30" t="s">
        <v>43</v>
      </c>
      <c r="F9" s="31">
        <f>F8-F5</f>
        <v>-455</v>
      </c>
      <c r="G9" s="31">
        <f t="shared" ref="G9:I9" si="2">G8-G5</f>
        <v>7229</v>
      </c>
      <c r="H9" s="31">
        <f t="shared" si="2"/>
        <v>-23303</v>
      </c>
      <c r="I9" s="31">
        <f t="shared" si="2"/>
        <v>486</v>
      </c>
      <c r="J9" s="32"/>
      <c r="K9" s="33"/>
    </row>
    <row r="10" spans="2:11" ht="24" customHeight="1" thickTop="1" x14ac:dyDescent="0.15">
      <c r="B10" s="52"/>
      <c r="C10" s="16" t="s">
        <v>11</v>
      </c>
      <c r="D10" s="54" t="s">
        <v>52</v>
      </c>
      <c r="E10" s="17" t="s">
        <v>44</v>
      </c>
      <c r="F10" s="18">
        <f>F18+F25+F32+F39+F46+F53+F60+F67</f>
        <v>12050</v>
      </c>
      <c r="G10" s="18">
        <f t="shared" ref="G10:J10" si="3">G18+G25+G32+G39+G46+G53+G60+G67</f>
        <v>42578</v>
      </c>
      <c r="H10" s="18">
        <f t="shared" si="3"/>
        <v>7861</v>
      </c>
      <c r="I10" s="18">
        <f t="shared" si="3"/>
        <v>24108</v>
      </c>
      <c r="J10" s="18">
        <f t="shared" si="3"/>
        <v>674</v>
      </c>
      <c r="K10" s="19">
        <f>SUM(F10:J10)</f>
        <v>87271</v>
      </c>
    </row>
    <row r="11" spans="2:11" ht="20.25" customHeight="1" thickBot="1" x14ac:dyDescent="0.2">
      <c r="B11" s="53"/>
      <c r="C11" s="34" t="s">
        <v>14</v>
      </c>
      <c r="D11" s="57"/>
      <c r="E11" s="35" t="s">
        <v>45</v>
      </c>
      <c r="F11" s="36">
        <f>F10-F5</f>
        <v>261</v>
      </c>
      <c r="G11" s="36">
        <f>G10-G5</f>
        <v>7531</v>
      </c>
      <c r="H11" s="36">
        <f>H10-H5</f>
        <v>-23503</v>
      </c>
      <c r="I11" s="36">
        <f>I10-I5</f>
        <v>834</v>
      </c>
      <c r="J11" s="37"/>
      <c r="K11" s="38"/>
    </row>
    <row r="12" spans="2:11" ht="3.75" customHeight="1" thickBot="1" x14ac:dyDescent="0.2">
      <c r="B12" s="39"/>
      <c r="C12" s="40"/>
      <c r="D12" s="41"/>
      <c r="E12" s="42"/>
      <c r="F12" s="43"/>
      <c r="G12" s="43"/>
      <c r="H12" s="43"/>
      <c r="I12" s="43"/>
      <c r="J12" s="43"/>
      <c r="K12" s="44"/>
    </row>
    <row r="13" spans="2:11" ht="20.25" customHeight="1" thickBot="1" x14ac:dyDescent="0.2">
      <c r="B13" s="51" t="s">
        <v>16</v>
      </c>
      <c r="C13" s="8" t="s">
        <v>17</v>
      </c>
      <c r="D13" s="11" t="s">
        <v>36</v>
      </c>
      <c r="E13" s="12" t="s">
        <v>37</v>
      </c>
      <c r="F13" s="13">
        <v>1436</v>
      </c>
      <c r="G13" s="13">
        <v>4044</v>
      </c>
      <c r="H13" s="13">
        <v>3577</v>
      </c>
      <c r="I13" s="13">
        <v>2421</v>
      </c>
      <c r="J13" s="14"/>
      <c r="K13" s="15">
        <f>SUM(F13:J13)</f>
        <v>11478</v>
      </c>
    </row>
    <row r="14" spans="2:11" ht="20.25" customHeight="1" thickTop="1" x14ac:dyDescent="0.15">
      <c r="B14" s="52"/>
      <c r="C14" s="16" t="s">
        <v>46</v>
      </c>
      <c r="D14" s="54" t="s">
        <v>38</v>
      </c>
      <c r="E14" s="17" t="s">
        <v>39</v>
      </c>
      <c r="F14" s="18">
        <v>1802</v>
      </c>
      <c r="G14" s="18">
        <v>3960</v>
      </c>
      <c r="H14" s="18">
        <v>854</v>
      </c>
      <c r="I14" s="18">
        <v>1971</v>
      </c>
      <c r="J14" s="18">
        <v>314</v>
      </c>
      <c r="K14" s="19">
        <f>SUM(F14:J14)</f>
        <v>8901</v>
      </c>
    </row>
    <row r="15" spans="2:11" ht="20.25" customHeight="1" thickBot="1" x14ac:dyDescent="0.2">
      <c r="B15" s="52"/>
      <c r="C15" s="20" t="s">
        <v>14</v>
      </c>
      <c r="D15" s="55"/>
      <c r="E15" s="21" t="s">
        <v>40</v>
      </c>
      <c r="F15" s="22">
        <f>F14-+F13</f>
        <v>366</v>
      </c>
      <c r="G15" s="22">
        <f t="shared" ref="G15:I15" si="4">G14-+G13</f>
        <v>-84</v>
      </c>
      <c r="H15" s="22">
        <f t="shared" si="4"/>
        <v>-2723</v>
      </c>
      <c r="I15" s="22">
        <f t="shared" si="4"/>
        <v>-450</v>
      </c>
      <c r="J15" s="23"/>
      <c r="K15" s="24"/>
    </row>
    <row r="16" spans="2:11" ht="20.25" customHeight="1" thickTop="1" x14ac:dyDescent="0.15">
      <c r="B16" s="52"/>
      <c r="C16" s="25" t="s">
        <v>46</v>
      </c>
      <c r="D16" s="56" t="s">
        <v>41</v>
      </c>
      <c r="E16" s="26" t="s">
        <v>42</v>
      </c>
      <c r="F16" s="27">
        <v>1772</v>
      </c>
      <c r="G16" s="27">
        <v>4067</v>
      </c>
      <c r="H16" s="27">
        <f>246+565</f>
        <v>811</v>
      </c>
      <c r="I16" s="27">
        <f>796+1353</f>
        <v>2149</v>
      </c>
      <c r="J16" s="27">
        <v>148</v>
      </c>
      <c r="K16" s="28">
        <f>SUM(F16:J16)</f>
        <v>8947</v>
      </c>
    </row>
    <row r="17" spans="2:11" ht="20.25" customHeight="1" thickBot="1" x14ac:dyDescent="0.2">
      <c r="B17" s="52"/>
      <c r="C17" s="29" t="s">
        <v>14</v>
      </c>
      <c r="D17" s="56"/>
      <c r="E17" s="30" t="s">
        <v>21</v>
      </c>
      <c r="F17" s="31">
        <f>F16-F13</f>
        <v>336</v>
      </c>
      <c r="G17" s="31">
        <f t="shared" ref="G17:I17" si="5">G16-G13</f>
        <v>23</v>
      </c>
      <c r="H17" s="31">
        <f t="shared" si="5"/>
        <v>-2766</v>
      </c>
      <c r="I17" s="31">
        <f t="shared" si="5"/>
        <v>-272</v>
      </c>
      <c r="J17" s="32"/>
      <c r="K17" s="33"/>
    </row>
    <row r="18" spans="2:11" ht="24" customHeight="1" thickTop="1" x14ac:dyDescent="0.15">
      <c r="B18" s="52"/>
      <c r="C18" s="16" t="s">
        <v>11</v>
      </c>
      <c r="D18" s="54" t="s">
        <v>51</v>
      </c>
      <c r="E18" s="17" t="s">
        <v>22</v>
      </c>
      <c r="F18" s="18">
        <v>1775</v>
      </c>
      <c r="G18" s="18">
        <v>4006</v>
      </c>
      <c r="H18" s="18">
        <v>966</v>
      </c>
      <c r="I18" s="18">
        <v>2042</v>
      </c>
      <c r="J18" s="18">
        <v>61</v>
      </c>
      <c r="K18" s="19">
        <f>SUM(F18:J18)</f>
        <v>8850</v>
      </c>
    </row>
    <row r="19" spans="2:11" ht="20.25" customHeight="1" thickBot="1" x14ac:dyDescent="0.2">
      <c r="B19" s="53"/>
      <c r="C19" s="34" t="s">
        <v>14</v>
      </c>
      <c r="D19" s="57"/>
      <c r="E19" s="35" t="s">
        <v>18</v>
      </c>
      <c r="F19" s="36">
        <f>F18-F13</f>
        <v>339</v>
      </c>
      <c r="G19" s="36">
        <f t="shared" ref="G19:I19" si="6">G18-G13</f>
        <v>-38</v>
      </c>
      <c r="H19" s="36">
        <f t="shared" si="6"/>
        <v>-2611</v>
      </c>
      <c r="I19" s="36">
        <f t="shared" si="6"/>
        <v>-379</v>
      </c>
      <c r="J19" s="37"/>
      <c r="K19" s="38"/>
    </row>
    <row r="20" spans="2:11" ht="20.25" customHeight="1" thickBot="1" x14ac:dyDescent="0.2">
      <c r="B20" s="51" t="s">
        <v>19</v>
      </c>
      <c r="C20" s="8" t="s">
        <v>17</v>
      </c>
      <c r="D20" s="11" t="s">
        <v>9</v>
      </c>
      <c r="E20" s="12" t="s">
        <v>10</v>
      </c>
      <c r="F20" s="13">
        <v>956</v>
      </c>
      <c r="G20" s="13">
        <v>2961</v>
      </c>
      <c r="H20" s="13">
        <v>2786</v>
      </c>
      <c r="I20" s="13">
        <v>2410</v>
      </c>
      <c r="J20" s="14"/>
      <c r="K20" s="15">
        <f>SUM(F20:J20)</f>
        <v>9113</v>
      </c>
    </row>
    <row r="21" spans="2:11" ht="20.25" customHeight="1" thickTop="1" x14ac:dyDescent="0.15">
      <c r="B21" s="52"/>
      <c r="C21" s="16" t="s">
        <v>11</v>
      </c>
      <c r="D21" s="54" t="s">
        <v>12</v>
      </c>
      <c r="E21" s="17" t="s">
        <v>13</v>
      </c>
      <c r="F21" s="18">
        <v>947</v>
      </c>
      <c r="G21" s="18">
        <v>3296</v>
      </c>
      <c r="H21" s="18">
        <v>858</v>
      </c>
      <c r="I21" s="18">
        <v>1494</v>
      </c>
      <c r="J21" s="18">
        <v>15</v>
      </c>
      <c r="K21" s="19">
        <f>SUM(F21:J21)</f>
        <v>6610</v>
      </c>
    </row>
    <row r="22" spans="2:11" ht="20.25" customHeight="1" thickBot="1" x14ac:dyDescent="0.2">
      <c r="B22" s="52"/>
      <c r="C22" s="20" t="s">
        <v>14</v>
      </c>
      <c r="D22" s="55"/>
      <c r="E22" s="21" t="s">
        <v>15</v>
      </c>
      <c r="F22" s="22">
        <f>F21-+F20</f>
        <v>-9</v>
      </c>
      <c r="G22" s="22">
        <f t="shared" ref="G22:I22" si="7">G21-+G20</f>
        <v>335</v>
      </c>
      <c r="H22" s="22">
        <f t="shared" si="7"/>
        <v>-1928</v>
      </c>
      <c r="I22" s="22">
        <f t="shared" si="7"/>
        <v>-916</v>
      </c>
      <c r="J22" s="23"/>
      <c r="K22" s="24"/>
    </row>
    <row r="23" spans="2:11" ht="20.25" customHeight="1" thickTop="1" x14ac:dyDescent="0.15">
      <c r="B23" s="52"/>
      <c r="C23" s="25" t="s">
        <v>11</v>
      </c>
      <c r="D23" s="56" t="s">
        <v>24</v>
      </c>
      <c r="E23" s="26" t="s">
        <v>25</v>
      </c>
      <c r="F23" s="27">
        <v>957</v>
      </c>
      <c r="G23" s="27">
        <v>3193</v>
      </c>
      <c r="H23" s="27">
        <f>693+193</f>
        <v>886</v>
      </c>
      <c r="I23" s="27">
        <f>605+940</f>
        <v>1545</v>
      </c>
      <c r="J23" s="27">
        <v>74</v>
      </c>
      <c r="K23" s="28">
        <f>SUM(F23:J23)</f>
        <v>6655</v>
      </c>
    </row>
    <row r="24" spans="2:11" ht="20.25" customHeight="1" thickBot="1" x14ac:dyDescent="0.2">
      <c r="B24" s="52"/>
      <c r="C24" s="29" t="s">
        <v>14</v>
      </c>
      <c r="D24" s="56"/>
      <c r="E24" s="30" t="s">
        <v>21</v>
      </c>
      <c r="F24" s="31">
        <f>F23-F20</f>
        <v>1</v>
      </c>
      <c r="G24" s="31">
        <f t="shared" ref="G24:I24" si="8">G23-G20</f>
        <v>232</v>
      </c>
      <c r="H24" s="31">
        <f t="shared" si="8"/>
        <v>-1900</v>
      </c>
      <c r="I24" s="31">
        <f t="shared" si="8"/>
        <v>-865</v>
      </c>
      <c r="J24" s="32"/>
      <c r="K24" s="33"/>
    </row>
    <row r="25" spans="2:11" ht="24" customHeight="1" thickTop="1" x14ac:dyDescent="0.15">
      <c r="B25" s="52"/>
      <c r="C25" s="16" t="s">
        <v>11</v>
      </c>
      <c r="D25" s="54" t="s">
        <v>51</v>
      </c>
      <c r="E25" s="17" t="s">
        <v>22</v>
      </c>
      <c r="F25" s="18">
        <v>942</v>
      </c>
      <c r="G25" s="18">
        <v>3295</v>
      </c>
      <c r="H25" s="18">
        <v>796</v>
      </c>
      <c r="I25" s="18">
        <v>1509</v>
      </c>
      <c r="J25" s="18">
        <v>59</v>
      </c>
      <c r="K25" s="19">
        <f>SUM(F25:J25)</f>
        <v>6601</v>
      </c>
    </row>
    <row r="26" spans="2:11" ht="20.25" customHeight="1" thickBot="1" x14ac:dyDescent="0.2">
      <c r="B26" s="53"/>
      <c r="C26" s="34" t="s">
        <v>14</v>
      </c>
      <c r="D26" s="57"/>
      <c r="E26" s="35" t="s">
        <v>18</v>
      </c>
      <c r="F26" s="36">
        <f>F25-F20</f>
        <v>-14</v>
      </c>
      <c r="G26" s="36">
        <f t="shared" ref="G26:I26" si="9">G25-G20</f>
        <v>334</v>
      </c>
      <c r="H26" s="36">
        <f t="shared" si="9"/>
        <v>-1990</v>
      </c>
      <c r="I26" s="36">
        <f t="shared" si="9"/>
        <v>-901</v>
      </c>
      <c r="J26" s="37"/>
      <c r="K26" s="38"/>
    </row>
    <row r="27" spans="2:11" ht="20.25" customHeight="1" thickBot="1" x14ac:dyDescent="0.2">
      <c r="B27" s="51" t="s">
        <v>20</v>
      </c>
      <c r="C27" s="8" t="s">
        <v>17</v>
      </c>
      <c r="D27" s="11" t="s">
        <v>9</v>
      </c>
      <c r="E27" s="12" t="s">
        <v>10</v>
      </c>
      <c r="F27" s="13">
        <v>1197</v>
      </c>
      <c r="G27" s="13">
        <v>4319</v>
      </c>
      <c r="H27" s="13">
        <v>4511</v>
      </c>
      <c r="I27" s="13">
        <v>3083</v>
      </c>
      <c r="J27" s="14"/>
      <c r="K27" s="15">
        <f>SUM(F27:J27)</f>
        <v>13110</v>
      </c>
    </row>
    <row r="28" spans="2:11" ht="20.25" customHeight="1" thickTop="1" x14ac:dyDescent="0.15">
      <c r="B28" s="52"/>
      <c r="C28" s="16" t="s">
        <v>11</v>
      </c>
      <c r="D28" s="54" t="s">
        <v>12</v>
      </c>
      <c r="E28" s="17" t="s">
        <v>13</v>
      </c>
      <c r="F28" s="18">
        <v>894</v>
      </c>
      <c r="G28" s="18">
        <v>5710</v>
      </c>
      <c r="H28" s="18">
        <v>863</v>
      </c>
      <c r="I28" s="18">
        <v>2487</v>
      </c>
      <c r="J28" s="18">
        <v>8</v>
      </c>
      <c r="K28" s="19">
        <f>SUM(F28:J28)</f>
        <v>9962</v>
      </c>
    </row>
    <row r="29" spans="2:11" ht="20.25" customHeight="1" thickBot="1" x14ac:dyDescent="0.2">
      <c r="B29" s="52"/>
      <c r="C29" s="20" t="s">
        <v>14</v>
      </c>
      <c r="D29" s="55"/>
      <c r="E29" s="21" t="s">
        <v>15</v>
      </c>
      <c r="F29" s="22">
        <f>F28-+F27</f>
        <v>-303</v>
      </c>
      <c r="G29" s="22">
        <f t="shared" ref="G29:I29" si="10">G28-+G27</f>
        <v>1391</v>
      </c>
      <c r="H29" s="22">
        <f t="shared" si="10"/>
        <v>-3648</v>
      </c>
      <c r="I29" s="22">
        <f t="shared" si="10"/>
        <v>-596</v>
      </c>
      <c r="J29" s="23"/>
      <c r="K29" s="24"/>
    </row>
    <row r="30" spans="2:11" ht="20.25" customHeight="1" thickTop="1" x14ac:dyDescent="0.15">
      <c r="B30" s="52"/>
      <c r="C30" s="25" t="s">
        <v>11</v>
      </c>
      <c r="D30" s="56" t="s">
        <v>24</v>
      </c>
      <c r="E30" s="26" t="s">
        <v>25</v>
      </c>
      <c r="F30" s="27">
        <v>1035</v>
      </c>
      <c r="G30" s="27">
        <v>5445</v>
      </c>
      <c r="H30" s="27">
        <f>413+938</f>
        <v>1351</v>
      </c>
      <c r="I30" s="27">
        <f>1208+1227</f>
        <v>2435</v>
      </c>
      <c r="J30" s="27">
        <v>9</v>
      </c>
      <c r="K30" s="28">
        <f>SUM(F30:J30)</f>
        <v>10275</v>
      </c>
    </row>
    <row r="31" spans="2:11" ht="20.25" customHeight="1" thickBot="1" x14ac:dyDescent="0.2">
      <c r="B31" s="52"/>
      <c r="C31" s="29" t="s">
        <v>14</v>
      </c>
      <c r="D31" s="56"/>
      <c r="E31" s="30" t="s">
        <v>21</v>
      </c>
      <c r="F31" s="31">
        <f>F30-F27</f>
        <v>-162</v>
      </c>
      <c r="G31" s="31">
        <f t="shared" ref="G31:I31" si="11">G30-G27</f>
        <v>1126</v>
      </c>
      <c r="H31" s="31">
        <f t="shared" si="11"/>
        <v>-3160</v>
      </c>
      <c r="I31" s="31">
        <f t="shared" si="11"/>
        <v>-648</v>
      </c>
      <c r="J31" s="32"/>
      <c r="K31" s="33"/>
    </row>
    <row r="32" spans="2:11" ht="24" customHeight="1" thickTop="1" x14ac:dyDescent="0.15">
      <c r="B32" s="52"/>
      <c r="C32" s="16" t="s">
        <v>11</v>
      </c>
      <c r="D32" s="54" t="s">
        <v>51</v>
      </c>
      <c r="E32" s="17" t="s">
        <v>22</v>
      </c>
      <c r="F32" s="18">
        <v>910</v>
      </c>
      <c r="G32" s="18">
        <v>5675</v>
      </c>
      <c r="H32" s="18">
        <v>867</v>
      </c>
      <c r="I32" s="18">
        <v>2672</v>
      </c>
      <c r="J32" s="18">
        <v>104</v>
      </c>
      <c r="K32" s="19">
        <f>SUM(F32:J32)</f>
        <v>10228</v>
      </c>
    </row>
    <row r="33" spans="2:11" ht="20.25" customHeight="1" thickBot="1" x14ac:dyDescent="0.2">
      <c r="B33" s="53"/>
      <c r="C33" s="34" t="s">
        <v>14</v>
      </c>
      <c r="D33" s="57"/>
      <c r="E33" s="35" t="s">
        <v>18</v>
      </c>
      <c r="F33" s="36">
        <f>F32-F27</f>
        <v>-287</v>
      </c>
      <c r="G33" s="36">
        <f t="shared" ref="G33:I33" si="12">G32-G27</f>
        <v>1356</v>
      </c>
      <c r="H33" s="36">
        <f t="shared" si="12"/>
        <v>-3644</v>
      </c>
      <c r="I33" s="36">
        <f t="shared" si="12"/>
        <v>-411</v>
      </c>
      <c r="J33" s="37"/>
      <c r="K33" s="38"/>
    </row>
    <row r="34" spans="2:11" ht="20.25" customHeight="1" thickBot="1" x14ac:dyDescent="0.2">
      <c r="B34" s="51" t="s">
        <v>23</v>
      </c>
      <c r="C34" s="8" t="s">
        <v>17</v>
      </c>
      <c r="D34" s="11" t="s">
        <v>9</v>
      </c>
      <c r="E34" s="12" t="s">
        <v>10</v>
      </c>
      <c r="F34" s="13">
        <v>657</v>
      </c>
      <c r="G34" s="13">
        <v>2424</v>
      </c>
      <c r="H34" s="13">
        <v>2759</v>
      </c>
      <c r="I34" s="13">
        <v>1275</v>
      </c>
      <c r="J34" s="14"/>
      <c r="K34" s="15">
        <f>SUM(F34:J34)</f>
        <v>7115</v>
      </c>
    </row>
    <row r="35" spans="2:11" ht="20.25" customHeight="1" thickTop="1" x14ac:dyDescent="0.15">
      <c r="B35" s="52"/>
      <c r="C35" s="16" t="s">
        <v>11</v>
      </c>
      <c r="D35" s="54" t="s">
        <v>12</v>
      </c>
      <c r="E35" s="17" t="s">
        <v>13</v>
      </c>
      <c r="F35" s="18">
        <v>163</v>
      </c>
      <c r="G35" s="18">
        <v>3527</v>
      </c>
      <c r="H35" s="18">
        <v>427</v>
      </c>
      <c r="I35" s="18">
        <v>1375</v>
      </c>
      <c r="J35" s="18">
        <v>0</v>
      </c>
      <c r="K35" s="19">
        <f>SUM(F35:J35)</f>
        <v>5492</v>
      </c>
    </row>
    <row r="36" spans="2:11" ht="20.25" customHeight="1" thickBot="1" x14ac:dyDescent="0.2">
      <c r="B36" s="52"/>
      <c r="C36" s="20" t="s">
        <v>14</v>
      </c>
      <c r="D36" s="55"/>
      <c r="E36" s="21" t="s">
        <v>15</v>
      </c>
      <c r="F36" s="22">
        <f>F35-+F34</f>
        <v>-494</v>
      </c>
      <c r="G36" s="22">
        <f t="shared" ref="G36:I36" si="13">G35-+G34</f>
        <v>1103</v>
      </c>
      <c r="H36" s="22">
        <f t="shared" si="13"/>
        <v>-2332</v>
      </c>
      <c r="I36" s="22">
        <f t="shared" si="13"/>
        <v>100</v>
      </c>
      <c r="J36" s="23"/>
      <c r="K36" s="24"/>
    </row>
    <row r="37" spans="2:11" ht="20.25" customHeight="1" thickTop="1" x14ac:dyDescent="0.15">
      <c r="B37" s="52"/>
      <c r="C37" s="25" t="s">
        <v>11</v>
      </c>
      <c r="D37" s="56" t="s">
        <v>24</v>
      </c>
      <c r="E37" s="26" t="s">
        <v>25</v>
      </c>
      <c r="F37" s="27">
        <v>490</v>
      </c>
      <c r="G37" s="27">
        <v>3387</v>
      </c>
      <c r="H37" s="27">
        <f>167+341</f>
        <v>508</v>
      </c>
      <c r="I37" s="27">
        <f>293+964</f>
        <v>1257</v>
      </c>
      <c r="J37" s="27">
        <v>32</v>
      </c>
      <c r="K37" s="28">
        <f>SUM(F37:J37)</f>
        <v>5674</v>
      </c>
    </row>
    <row r="38" spans="2:11" ht="20.25" customHeight="1" thickBot="1" x14ac:dyDescent="0.2">
      <c r="B38" s="52"/>
      <c r="C38" s="29" t="s">
        <v>14</v>
      </c>
      <c r="D38" s="56"/>
      <c r="E38" s="30" t="s">
        <v>21</v>
      </c>
      <c r="F38" s="31">
        <f>F37-F34</f>
        <v>-167</v>
      </c>
      <c r="G38" s="31">
        <f t="shared" ref="G38:I38" si="14">G37-G34</f>
        <v>963</v>
      </c>
      <c r="H38" s="31">
        <f t="shared" si="14"/>
        <v>-2251</v>
      </c>
      <c r="I38" s="31">
        <f t="shared" si="14"/>
        <v>-18</v>
      </c>
      <c r="J38" s="32"/>
      <c r="K38" s="33"/>
    </row>
    <row r="39" spans="2:11" ht="24" customHeight="1" thickTop="1" x14ac:dyDescent="0.15">
      <c r="B39" s="52"/>
      <c r="C39" s="16" t="s">
        <v>11</v>
      </c>
      <c r="D39" s="54" t="s">
        <v>51</v>
      </c>
      <c r="E39" s="17" t="s">
        <v>22</v>
      </c>
      <c r="F39" s="18">
        <v>460</v>
      </c>
      <c r="G39" s="18">
        <v>3558</v>
      </c>
      <c r="H39" s="18">
        <v>545</v>
      </c>
      <c r="I39" s="18">
        <v>1042</v>
      </c>
      <c r="J39" s="18">
        <v>0</v>
      </c>
      <c r="K39" s="19">
        <f>SUM(F39:J39)</f>
        <v>5605</v>
      </c>
    </row>
    <row r="40" spans="2:11" ht="20.25" customHeight="1" thickBot="1" x14ac:dyDescent="0.2">
      <c r="B40" s="53"/>
      <c r="C40" s="34" t="s">
        <v>14</v>
      </c>
      <c r="D40" s="57"/>
      <c r="E40" s="35" t="s">
        <v>18</v>
      </c>
      <c r="F40" s="36">
        <f>F39-F34</f>
        <v>-197</v>
      </c>
      <c r="G40" s="36">
        <f t="shared" ref="G40:I40" si="15">G39-G34</f>
        <v>1134</v>
      </c>
      <c r="H40" s="36">
        <f t="shared" si="15"/>
        <v>-2214</v>
      </c>
      <c r="I40" s="36">
        <f t="shared" si="15"/>
        <v>-233</v>
      </c>
      <c r="J40" s="37"/>
      <c r="K40" s="38"/>
    </row>
    <row r="41" spans="2:11" ht="20.25" customHeight="1" thickBot="1" x14ac:dyDescent="0.2">
      <c r="B41" s="51" t="s">
        <v>26</v>
      </c>
      <c r="C41" s="8" t="s">
        <v>17</v>
      </c>
      <c r="D41" s="11" t="s">
        <v>9</v>
      </c>
      <c r="E41" s="12" t="s">
        <v>10</v>
      </c>
      <c r="F41" s="13">
        <v>814</v>
      </c>
      <c r="G41" s="13">
        <v>2515</v>
      </c>
      <c r="H41" s="13">
        <v>1875</v>
      </c>
      <c r="I41" s="13">
        <v>1902</v>
      </c>
      <c r="J41" s="14"/>
      <c r="K41" s="15">
        <f>SUM(F41:J41)</f>
        <v>7106</v>
      </c>
    </row>
    <row r="42" spans="2:11" ht="20.25" customHeight="1" thickTop="1" x14ac:dyDescent="0.15">
      <c r="B42" s="52"/>
      <c r="C42" s="16" t="s">
        <v>11</v>
      </c>
      <c r="D42" s="54" t="s">
        <v>12</v>
      </c>
      <c r="E42" s="17" t="s">
        <v>13</v>
      </c>
      <c r="F42" s="18">
        <v>1061</v>
      </c>
      <c r="G42" s="18">
        <v>3452</v>
      </c>
      <c r="H42" s="18">
        <v>192</v>
      </c>
      <c r="I42" s="18">
        <v>1953</v>
      </c>
      <c r="J42" s="18">
        <v>1</v>
      </c>
      <c r="K42" s="19">
        <f>SUM(F42:J42)</f>
        <v>6659</v>
      </c>
    </row>
    <row r="43" spans="2:11" ht="20.25" customHeight="1" thickBot="1" x14ac:dyDescent="0.2">
      <c r="B43" s="52"/>
      <c r="C43" s="20" t="s">
        <v>14</v>
      </c>
      <c r="D43" s="55"/>
      <c r="E43" s="21" t="s">
        <v>15</v>
      </c>
      <c r="F43" s="22">
        <f>F42-+F41</f>
        <v>247</v>
      </c>
      <c r="G43" s="22">
        <f t="shared" ref="G43:I43" si="16">G42-+G41</f>
        <v>937</v>
      </c>
      <c r="H43" s="22">
        <f t="shared" si="16"/>
        <v>-1683</v>
      </c>
      <c r="I43" s="22">
        <f t="shared" si="16"/>
        <v>51</v>
      </c>
      <c r="J43" s="23"/>
      <c r="K43" s="24"/>
    </row>
    <row r="44" spans="2:11" ht="20.25" customHeight="1" thickTop="1" x14ac:dyDescent="0.15">
      <c r="B44" s="52"/>
      <c r="C44" s="25" t="s">
        <v>11</v>
      </c>
      <c r="D44" s="54" t="s">
        <v>24</v>
      </c>
      <c r="E44" s="26" t="s">
        <v>25</v>
      </c>
      <c r="F44" s="27">
        <v>1249</v>
      </c>
      <c r="G44" s="27">
        <v>2896</v>
      </c>
      <c r="H44" s="27">
        <v>347</v>
      </c>
      <c r="I44" s="27">
        <v>1895</v>
      </c>
      <c r="J44" s="27">
        <v>1</v>
      </c>
      <c r="K44" s="28">
        <f>SUM(F44:J44)</f>
        <v>6388</v>
      </c>
    </row>
    <row r="45" spans="2:11" ht="20.25" customHeight="1" thickBot="1" x14ac:dyDescent="0.2">
      <c r="B45" s="52"/>
      <c r="C45" s="29" t="s">
        <v>14</v>
      </c>
      <c r="D45" s="55"/>
      <c r="E45" s="30" t="s">
        <v>21</v>
      </c>
      <c r="F45" s="31">
        <f>F44-F41</f>
        <v>435</v>
      </c>
      <c r="G45" s="31">
        <f t="shared" ref="G45:I45" si="17">G44-G41</f>
        <v>381</v>
      </c>
      <c r="H45" s="31">
        <f t="shared" si="17"/>
        <v>-1528</v>
      </c>
      <c r="I45" s="31">
        <f t="shared" si="17"/>
        <v>-7</v>
      </c>
      <c r="J45" s="32"/>
      <c r="K45" s="33"/>
    </row>
    <row r="46" spans="2:11" ht="24" customHeight="1" thickTop="1" x14ac:dyDescent="0.15">
      <c r="B46" s="52"/>
      <c r="C46" s="16" t="s">
        <v>11</v>
      </c>
      <c r="D46" s="54" t="s">
        <v>51</v>
      </c>
      <c r="E46" s="17" t="s">
        <v>22</v>
      </c>
      <c r="F46" s="18">
        <v>1029</v>
      </c>
      <c r="G46" s="18">
        <v>3052</v>
      </c>
      <c r="H46" s="18">
        <v>467</v>
      </c>
      <c r="I46" s="18">
        <v>2020</v>
      </c>
      <c r="J46" s="18">
        <v>0</v>
      </c>
      <c r="K46" s="19">
        <f>SUM(F46:J46)</f>
        <v>6568</v>
      </c>
    </row>
    <row r="47" spans="2:11" ht="20.25" customHeight="1" thickBot="1" x14ac:dyDescent="0.2">
      <c r="B47" s="53"/>
      <c r="C47" s="34" t="s">
        <v>14</v>
      </c>
      <c r="D47" s="57"/>
      <c r="E47" s="35" t="s">
        <v>18</v>
      </c>
      <c r="F47" s="36">
        <f>F46-F41</f>
        <v>215</v>
      </c>
      <c r="G47" s="36">
        <f t="shared" ref="G47:I47" si="18">G46-G41</f>
        <v>537</v>
      </c>
      <c r="H47" s="36">
        <f t="shared" si="18"/>
        <v>-1408</v>
      </c>
      <c r="I47" s="36">
        <f t="shared" si="18"/>
        <v>118</v>
      </c>
      <c r="J47" s="37"/>
      <c r="K47" s="38"/>
    </row>
    <row r="48" spans="2:11" ht="20.25" customHeight="1" thickBot="1" x14ac:dyDescent="0.2">
      <c r="B48" s="51" t="s">
        <v>27</v>
      </c>
      <c r="C48" s="8" t="s">
        <v>17</v>
      </c>
      <c r="D48" s="11" t="s">
        <v>9</v>
      </c>
      <c r="E48" s="12" t="s">
        <v>10</v>
      </c>
      <c r="F48" s="13">
        <v>991</v>
      </c>
      <c r="G48" s="13">
        <v>3128</v>
      </c>
      <c r="H48" s="13">
        <v>2571</v>
      </c>
      <c r="I48" s="13">
        <v>3202</v>
      </c>
      <c r="J48" s="14"/>
      <c r="K48" s="15">
        <f>SUM(F48:J48)</f>
        <v>9892</v>
      </c>
    </row>
    <row r="49" spans="2:11" ht="20.25" customHeight="1" thickTop="1" x14ac:dyDescent="0.15">
      <c r="B49" s="52"/>
      <c r="C49" s="16" t="s">
        <v>11</v>
      </c>
      <c r="D49" s="54" t="s">
        <v>12</v>
      </c>
      <c r="E49" s="17" t="s">
        <v>13</v>
      </c>
      <c r="F49" s="18">
        <v>804</v>
      </c>
      <c r="G49" s="18">
        <v>3449</v>
      </c>
      <c r="H49" s="18">
        <v>971</v>
      </c>
      <c r="I49" s="18">
        <v>3793</v>
      </c>
      <c r="J49" s="18">
        <v>67</v>
      </c>
      <c r="K49" s="19">
        <f>SUM(F49:J49)</f>
        <v>9084</v>
      </c>
    </row>
    <row r="50" spans="2:11" ht="20.25" customHeight="1" thickBot="1" x14ac:dyDescent="0.2">
      <c r="B50" s="52"/>
      <c r="C50" s="20" t="s">
        <v>14</v>
      </c>
      <c r="D50" s="55"/>
      <c r="E50" s="21" t="s">
        <v>15</v>
      </c>
      <c r="F50" s="22">
        <f>F49-+F48</f>
        <v>-187</v>
      </c>
      <c r="G50" s="22">
        <f t="shared" ref="G50:I50" si="19">G49-+G48</f>
        <v>321</v>
      </c>
      <c r="H50" s="22">
        <f t="shared" si="19"/>
        <v>-1600</v>
      </c>
      <c r="I50" s="22">
        <f t="shared" si="19"/>
        <v>591</v>
      </c>
      <c r="J50" s="23"/>
      <c r="K50" s="24"/>
    </row>
    <row r="51" spans="2:11" ht="20.25" customHeight="1" thickTop="1" x14ac:dyDescent="0.15">
      <c r="B51" s="52"/>
      <c r="C51" s="25" t="s">
        <v>11</v>
      </c>
      <c r="D51" s="56" t="s">
        <v>24</v>
      </c>
      <c r="E51" s="26" t="s">
        <v>25</v>
      </c>
      <c r="F51" s="27">
        <v>652</v>
      </c>
      <c r="G51" s="27">
        <f>3617+8</f>
        <v>3625</v>
      </c>
      <c r="H51" s="27">
        <f>360+382</f>
        <v>742</v>
      </c>
      <c r="I51" s="27">
        <f>496+3456</f>
        <v>3952</v>
      </c>
      <c r="J51" s="27">
        <v>54</v>
      </c>
      <c r="K51" s="28">
        <f>SUM(F51:J51)</f>
        <v>9025</v>
      </c>
    </row>
    <row r="52" spans="2:11" ht="20.25" customHeight="1" thickBot="1" x14ac:dyDescent="0.2">
      <c r="B52" s="52"/>
      <c r="C52" s="29" t="s">
        <v>14</v>
      </c>
      <c r="D52" s="56"/>
      <c r="E52" s="30" t="s">
        <v>21</v>
      </c>
      <c r="F52" s="31">
        <f>F51-F48</f>
        <v>-339</v>
      </c>
      <c r="G52" s="31">
        <f t="shared" ref="G52:I52" si="20">G51-G48</f>
        <v>497</v>
      </c>
      <c r="H52" s="31">
        <f t="shared" si="20"/>
        <v>-1829</v>
      </c>
      <c r="I52" s="31">
        <f t="shared" si="20"/>
        <v>750</v>
      </c>
      <c r="J52" s="32"/>
      <c r="K52" s="33"/>
    </row>
    <row r="53" spans="2:11" ht="24" customHeight="1" thickTop="1" x14ac:dyDescent="0.15">
      <c r="B53" s="52"/>
      <c r="C53" s="16" t="s">
        <v>11</v>
      </c>
      <c r="D53" s="54" t="s">
        <v>51</v>
      </c>
      <c r="E53" s="17" t="s">
        <v>22</v>
      </c>
      <c r="F53" s="18">
        <v>679</v>
      </c>
      <c r="G53" s="18">
        <v>3617</v>
      </c>
      <c r="H53" s="18">
        <v>845</v>
      </c>
      <c r="I53" s="18">
        <v>4013</v>
      </c>
      <c r="J53" s="18">
        <v>87</v>
      </c>
      <c r="K53" s="19">
        <f>SUM(F53:J53)</f>
        <v>9241</v>
      </c>
    </row>
    <row r="54" spans="2:11" ht="20.25" customHeight="1" thickBot="1" x14ac:dyDescent="0.2">
      <c r="B54" s="53"/>
      <c r="C54" s="34" t="s">
        <v>14</v>
      </c>
      <c r="D54" s="57"/>
      <c r="E54" s="35" t="s">
        <v>18</v>
      </c>
      <c r="F54" s="36">
        <f>F53-F48</f>
        <v>-312</v>
      </c>
      <c r="G54" s="36">
        <f t="shared" ref="G54:I54" si="21">G53-G48</f>
        <v>489</v>
      </c>
      <c r="H54" s="36">
        <f t="shared" si="21"/>
        <v>-1726</v>
      </c>
      <c r="I54" s="36">
        <f t="shared" si="21"/>
        <v>811</v>
      </c>
      <c r="J54" s="37"/>
      <c r="K54" s="38"/>
    </row>
    <row r="55" spans="2:11" ht="20.25" customHeight="1" thickBot="1" x14ac:dyDescent="0.2">
      <c r="B55" s="51" t="s">
        <v>28</v>
      </c>
      <c r="C55" s="8" t="s">
        <v>17</v>
      </c>
      <c r="D55" s="11" t="s">
        <v>9</v>
      </c>
      <c r="E55" s="12" t="s">
        <v>10</v>
      </c>
      <c r="F55" s="13">
        <v>993</v>
      </c>
      <c r="G55" s="13">
        <v>2818</v>
      </c>
      <c r="H55" s="13">
        <v>2623</v>
      </c>
      <c r="I55" s="13">
        <v>2523</v>
      </c>
      <c r="J55" s="14"/>
      <c r="K55" s="15">
        <f>SUM(F55:J55)</f>
        <v>8957</v>
      </c>
    </row>
    <row r="56" spans="2:11" ht="20.25" customHeight="1" thickTop="1" x14ac:dyDescent="0.15">
      <c r="B56" s="52"/>
      <c r="C56" s="16" t="s">
        <v>11</v>
      </c>
      <c r="D56" s="54" t="s">
        <v>12</v>
      </c>
      <c r="E56" s="17" t="s">
        <v>13</v>
      </c>
      <c r="F56" s="18">
        <v>612</v>
      </c>
      <c r="G56" s="18">
        <v>3647</v>
      </c>
      <c r="H56" s="18">
        <v>935</v>
      </c>
      <c r="I56" s="18">
        <v>3409</v>
      </c>
      <c r="J56" s="18">
        <v>39</v>
      </c>
      <c r="K56" s="19">
        <f>SUM(F56:J56)</f>
        <v>8642</v>
      </c>
    </row>
    <row r="57" spans="2:11" ht="20.25" customHeight="1" thickBot="1" x14ac:dyDescent="0.2">
      <c r="B57" s="52"/>
      <c r="C57" s="20" t="s">
        <v>14</v>
      </c>
      <c r="D57" s="55"/>
      <c r="E57" s="21" t="s">
        <v>15</v>
      </c>
      <c r="F57" s="22">
        <f>F56-+F55</f>
        <v>-381</v>
      </c>
      <c r="G57" s="22">
        <f t="shared" ref="G57:I57" si="22">G56-+G55</f>
        <v>829</v>
      </c>
      <c r="H57" s="22">
        <f t="shared" si="22"/>
        <v>-1688</v>
      </c>
      <c r="I57" s="22">
        <f t="shared" si="22"/>
        <v>886</v>
      </c>
      <c r="J57" s="23"/>
      <c r="K57" s="24"/>
    </row>
    <row r="58" spans="2:11" ht="20.25" customHeight="1" thickTop="1" x14ac:dyDescent="0.15">
      <c r="B58" s="52"/>
      <c r="C58" s="25" t="s">
        <v>11</v>
      </c>
      <c r="D58" s="54" t="s">
        <v>24</v>
      </c>
      <c r="E58" s="26" t="s">
        <v>25</v>
      </c>
      <c r="F58" s="27">
        <v>618</v>
      </c>
      <c r="G58" s="27">
        <v>3562</v>
      </c>
      <c r="H58" s="27">
        <f>549+421</f>
        <v>970</v>
      </c>
      <c r="I58" s="27">
        <f>149+3102</f>
        <v>3251</v>
      </c>
      <c r="J58" s="27">
        <v>55</v>
      </c>
      <c r="K58" s="28">
        <f>SUM(F58:J58)</f>
        <v>8456</v>
      </c>
    </row>
    <row r="59" spans="2:11" ht="20.25" customHeight="1" thickBot="1" x14ac:dyDescent="0.2">
      <c r="B59" s="52"/>
      <c r="C59" s="29" t="s">
        <v>14</v>
      </c>
      <c r="D59" s="56"/>
      <c r="E59" s="30" t="s">
        <v>21</v>
      </c>
      <c r="F59" s="31">
        <f>F58-F55</f>
        <v>-375</v>
      </c>
      <c r="G59" s="31">
        <f t="shared" ref="G59:I59" si="23">G58-G55</f>
        <v>744</v>
      </c>
      <c r="H59" s="31">
        <f t="shared" si="23"/>
        <v>-1653</v>
      </c>
      <c r="I59" s="31">
        <f t="shared" si="23"/>
        <v>728</v>
      </c>
      <c r="J59" s="32"/>
      <c r="K59" s="33"/>
    </row>
    <row r="60" spans="2:11" ht="24" customHeight="1" thickTop="1" x14ac:dyDescent="0.15">
      <c r="B60" s="52"/>
      <c r="C60" s="16" t="s">
        <v>11</v>
      </c>
      <c r="D60" s="54" t="s">
        <v>51</v>
      </c>
      <c r="E60" s="17" t="s">
        <v>22</v>
      </c>
      <c r="F60" s="18">
        <v>932</v>
      </c>
      <c r="G60" s="18">
        <v>3368</v>
      </c>
      <c r="H60" s="18">
        <v>877</v>
      </c>
      <c r="I60" s="18">
        <v>3478</v>
      </c>
      <c r="J60" s="18">
        <v>92</v>
      </c>
      <c r="K60" s="19">
        <f>SUM(F60:J60)</f>
        <v>8747</v>
      </c>
    </row>
    <row r="61" spans="2:11" ht="20.25" customHeight="1" thickBot="1" x14ac:dyDescent="0.2">
      <c r="B61" s="53"/>
      <c r="C61" s="34" t="s">
        <v>14</v>
      </c>
      <c r="D61" s="57"/>
      <c r="E61" s="35" t="s">
        <v>18</v>
      </c>
      <c r="F61" s="36">
        <f>F60-F55</f>
        <v>-61</v>
      </c>
      <c r="G61" s="36">
        <f t="shared" ref="G61:I61" si="24">G60-G55</f>
        <v>550</v>
      </c>
      <c r="H61" s="36">
        <f t="shared" si="24"/>
        <v>-1746</v>
      </c>
      <c r="I61" s="36">
        <f t="shared" si="24"/>
        <v>955</v>
      </c>
      <c r="J61" s="37"/>
      <c r="K61" s="38"/>
    </row>
    <row r="62" spans="2:11" ht="20.25" customHeight="1" thickBot="1" x14ac:dyDescent="0.2">
      <c r="B62" s="51" t="s">
        <v>29</v>
      </c>
      <c r="C62" s="8" t="s">
        <v>17</v>
      </c>
      <c r="D62" s="11" t="s">
        <v>9</v>
      </c>
      <c r="E62" s="12" t="s">
        <v>10</v>
      </c>
      <c r="F62" s="13">
        <v>4745</v>
      </c>
      <c r="G62" s="13">
        <v>12838</v>
      </c>
      <c r="H62" s="13">
        <v>10662</v>
      </c>
      <c r="I62" s="13">
        <v>6458</v>
      </c>
      <c r="J62" s="14"/>
      <c r="K62" s="15">
        <f>SUM(F62:J62)</f>
        <v>34703</v>
      </c>
    </row>
    <row r="63" spans="2:11" ht="20.25" customHeight="1" thickTop="1" x14ac:dyDescent="0.15">
      <c r="B63" s="52"/>
      <c r="C63" s="16" t="s">
        <v>11</v>
      </c>
      <c r="D63" s="54" t="s">
        <v>12</v>
      </c>
      <c r="E63" s="17" t="s">
        <v>13</v>
      </c>
      <c r="F63" s="18">
        <v>5304</v>
      </c>
      <c r="G63" s="18">
        <v>16594</v>
      </c>
      <c r="H63" s="18">
        <v>2162</v>
      </c>
      <c r="I63" s="18">
        <v>6505</v>
      </c>
      <c r="J63" s="18">
        <v>160</v>
      </c>
      <c r="K63" s="19">
        <f>SUM(F63:J63)</f>
        <v>30725</v>
      </c>
    </row>
    <row r="64" spans="2:11" ht="20.25" customHeight="1" thickBot="1" x14ac:dyDescent="0.2">
      <c r="B64" s="52"/>
      <c r="C64" s="20" t="s">
        <v>14</v>
      </c>
      <c r="D64" s="55"/>
      <c r="E64" s="21" t="s">
        <v>15</v>
      </c>
      <c r="F64" s="22">
        <f>F63-+F62</f>
        <v>559</v>
      </c>
      <c r="G64" s="22">
        <f t="shared" ref="G64:I64" si="25">G63-+G62</f>
        <v>3756</v>
      </c>
      <c r="H64" s="22">
        <f t="shared" si="25"/>
        <v>-8500</v>
      </c>
      <c r="I64" s="22">
        <f t="shared" si="25"/>
        <v>47</v>
      </c>
      <c r="J64" s="23"/>
      <c r="K64" s="24"/>
    </row>
    <row r="65" spans="2:11" ht="20.25" customHeight="1" thickTop="1" x14ac:dyDescent="0.15">
      <c r="B65" s="52"/>
      <c r="C65" s="25" t="s">
        <v>11</v>
      </c>
      <c r="D65" s="56" t="s">
        <v>24</v>
      </c>
      <c r="E65" s="26" t="s">
        <v>25</v>
      </c>
      <c r="F65" s="27">
        <v>4561</v>
      </c>
      <c r="G65" s="27">
        <f>16059+42</f>
        <v>16101</v>
      </c>
      <c r="H65" s="27">
        <f>1814+632</f>
        <v>2446</v>
      </c>
      <c r="I65" s="27">
        <f>2072+5204</f>
        <v>7276</v>
      </c>
      <c r="J65" s="27">
        <f>395+5</f>
        <v>400</v>
      </c>
      <c r="K65" s="28">
        <f>SUM(F65:J65)</f>
        <v>30784</v>
      </c>
    </row>
    <row r="66" spans="2:11" ht="20.25" customHeight="1" thickBot="1" x14ac:dyDescent="0.2">
      <c r="B66" s="52"/>
      <c r="C66" s="29" t="s">
        <v>14</v>
      </c>
      <c r="D66" s="56"/>
      <c r="E66" s="30" t="s">
        <v>47</v>
      </c>
      <c r="F66" s="31">
        <f>F65-F62</f>
        <v>-184</v>
      </c>
      <c r="G66" s="31">
        <f t="shared" ref="G66:I66" si="26">G65-G62</f>
        <v>3263</v>
      </c>
      <c r="H66" s="31">
        <f t="shared" si="26"/>
        <v>-8216</v>
      </c>
      <c r="I66" s="31">
        <f t="shared" si="26"/>
        <v>818</v>
      </c>
      <c r="J66" s="32"/>
      <c r="K66" s="33"/>
    </row>
    <row r="67" spans="2:11" ht="24" customHeight="1" thickTop="1" x14ac:dyDescent="0.15">
      <c r="B67" s="52"/>
      <c r="C67" s="16" t="s">
        <v>11</v>
      </c>
      <c r="D67" s="54" t="s">
        <v>51</v>
      </c>
      <c r="E67" s="17" t="s">
        <v>48</v>
      </c>
      <c r="F67" s="18">
        <v>5323</v>
      </c>
      <c r="G67" s="18">
        <v>16007</v>
      </c>
      <c r="H67" s="18">
        <v>2498</v>
      </c>
      <c r="I67" s="18">
        <v>7332</v>
      </c>
      <c r="J67" s="18">
        <v>271</v>
      </c>
      <c r="K67" s="19">
        <f>SUM(F67:J67)</f>
        <v>31431</v>
      </c>
    </row>
    <row r="68" spans="2:11" ht="20.25" customHeight="1" thickBot="1" x14ac:dyDescent="0.2">
      <c r="B68" s="53"/>
      <c r="C68" s="34" t="s">
        <v>14</v>
      </c>
      <c r="D68" s="57"/>
      <c r="E68" s="35" t="s">
        <v>18</v>
      </c>
      <c r="F68" s="36">
        <f>F67-F62</f>
        <v>578</v>
      </c>
      <c r="G68" s="36">
        <f t="shared" ref="G68:I68" si="27">G67-G62</f>
        <v>3169</v>
      </c>
      <c r="H68" s="36">
        <f t="shared" si="27"/>
        <v>-8164</v>
      </c>
      <c r="I68" s="36">
        <f t="shared" si="27"/>
        <v>874</v>
      </c>
      <c r="J68" s="37"/>
      <c r="K68" s="38"/>
    </row>
    <row r="69" spans="2:11" s="45" customFormat="1" x14ac:dyDescent="0.15">
      <c r="B69" s="45" t="s">
        <v>53</v>
      </c>
      <c r="D69" s="46"/>
      <c r="E69" s="47"/>
      <c r="F69" s="48"/>
      <c r="G69" s="48"/>
      <c r="H69" s="48"/>
      <c r="I69" s="48"/>
      <c r="J69" s="48"/>
      <c r="K69" s="48"/>
    </row>
    <row r="70" spans="2:11" s="45" customFormat="1" x14ac:dyDescent="0.15">
      <c r="D70" s="46"/>
      <c r="E70" s="47"/>
      <c r="F70" s="48"/>
      <c r="G70" s="48"/>
      <c r="H70" s="48"/>
      <c r="I70" s="48"/>
      <c r="J70" s="48"/>
      <c r="K70" s="48"/>
    </row>
    <row r="71" spans="2:11" s="45" customFormat="1" x14ac:dyDescent="0.15">
      <c r="C71" s="49" t="s">
        <v>55</v>
      </c>
      <c r="D71" s="46"/>
      <c r="E71" s="50" t="s">
        <v>30</v>
      </c>
      <c r="F71" s="48">
        <v>86266</v>
      </c>
      <c r="G71" s="48" t="s">
        <v>31</v>
      </c>
      <c r="H71" s="48"/>
      <c r="I71" s="48"/>
      <c r="J71" s="48"/>
      <c r="K71" s="48"/>
    </row>
    <row r="72" spans="2:11" s="45" customFormat="1" x14ac:dyDescent="0.15">
      <c r="D72" s="46"/>
      <c r="E72" s="47"/>
      <c r="F72" s="48">
        <v>2234</v>
      </c>
      <c r="G72" s="48" t="s">
        <v>32</v>
      </c>
      <c r="H72" s="48"/>
      <c r="I72" s="48"/>
      <c r="J72" s="48"/>
      <c r="K72" s="48"/>
    </row>
    <row r="73" spans="2:11" s="45" customFormat="1" x14ac:dyDescent="0.15">
      <c r="D73" s="46"/>
      <c r="E73" s="50" t="s">
        <v>33</v>
      </c>
      <c r="F73" s="48">
        <f>SUM(F71:F72)</f>
        <v>88500</v>
      </c>
      <c r="G73" s="48" t="s">
        <v>34</v>
      </c>
      <c r="H73" s="48">
        <f>K10</f>
        <v>87271</v>
      </c>
      <c r="I73" s="48" t="s">
        <v>54</v>
      </c>
      <c r="J73" s="48">
        <f>F73-H73</f>
        <v>1229</v>
      </c>
      <c r="K73" s="48" t="s">
        <v>49</v>
      </c>
    </row>
  </sheetData>
  <mergeCells count="37">
    <mergeCell ref="B13:B19"/>
    <mergeCell ref="D14:D15"/>
    <mergeCell ref="D16:D17"/>
    <mergeCell ref="D18:D19"/>
    <mergeCell ref="D4:E4"/>
    <mergeCell ref="B5:B11"/>
    <mergeCell ref="D6:D7"/>
    <mergeCell ref="D8:D9"/>
    <mergeCell ref="D10:D11"/>
    <mergeCell ref="B20:B26"/>
    <mergeCell ref="D21:D22"/>
    <mergeCell ref="D23:D24"/>
    <mergeCell ref="D25:D26"/>
    <mergeCell ref="B27:B33"/>
    <mergeCell ref="D28:D29"/>
    <mergeCell ref="D30:D31"/>
    <mergeCell ref="D32:D33"/>
    <mergeCell ref="B34:B40"/>
    <mergeCell ref="D35:D36"/>
    <mergeCell ref="D37:D38"/>
    <mergeCell ref="D39:D40"/>
    <mergeCell ref="B41:B47"/>
    <mergeCell ref="D42:D43"/>
    <mergeCell ref="D44:D45"/>
    <mergeCell ref="D46:D47"/>
    <mergeCell ref="B62:B68"/>
    <mergeCell ref="D63:D64"/>
    <mergeCell ref="D65:D66"/>
    <mergeCell ref="D67:D68"/>
    <mergeCell ref="B48:B54"/>
    <mergeCell ref="D49:D50"/>
    <mergeCell ref="D51:D52"/>
    <mergeCell ref="D53:D54"/>
    <mergeCell ref="B55:B61"/>
    <mergeCell ref="D56:D57"/>
    <mergeCell ref="D58:D59"/>
    <mergeCell ref="D60:D61"/>
  </mergeCells>
  <phoneticPr fontId="1"/>
  <printOptions horizontalCentered="1"/>
  <pageMargins left="0.9055118110236221" right="0.70866141732283472" top="0.78740157480314965" bottom="0.59055118110236227" header="0.31496062992125984" footer="0.31496062992125984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CB110735879EE44AC0DA5AE7D61CC8B" ma:contentTypeVersion="0" ma:contentTypeDescription="新しいドキュメントを作成します。" ma:contentTypeScope="" ma:versionID="52cf278b219930cbe3bdae6bc175c2b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3E4C68-C1A5-472C-A2E1-4713D038D471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B4BED08-B3FB-4682-B9DE-F51FCD4A27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48F58B-5B6D-4EBD-8BAE-E78DA3E06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トータル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長谷川　富美子</cp:lastModifiedBy>
  <cp:lastPrinted>2017-06-16T06:27:42Z</cp:lastPrinted>
  <dcterms:created xsi:type="dcterms:W3CDTF">2016-05-09T03:00:03Z</dcterms:created>
  <dcterms:modified xsi:type="dcterms:W3CDTF">2017-06-16T06:27:49Z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0x0101002CB110735879EE44AC0DA5AE7D61CC8B</vt:lpwstr>
  </property>
</Properties>
</file>