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drawings/drawing4.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charts/style1.xml" ContentType="application/vnd.ms-office.chartstyle+xml"/>
  <Override PartName="/xl/charts/colors1.xml" ContentType="application/vnd.ms-office.chartcolorstyle+xml"/>
  <Override PartName="/xl/charts/chart17.xml" ContentType="application/vnd.openxmlformats-officedocument.drawingml.chart+xml"/>
  <Override PartName="/xl/theme/themeOverride16.xml" ContentType="application/vnd.openxmlformats-officedocument.themeOverride+xml"/>
  <Override PartName="/xl/charts/chart18.xml" ContentType="application/vnd.openxmlformats-officedocument.drawingml.chart+xml"/>
  <Override PartName="/xl/theme/themeOverride17.xml" ContentType="application/vnd.openxmlformats-officedocument.themeOverride+xml"/>
  <Override PartName="/xl/charts/chart19.xml" ContentType="application/vnd.openxmlformats-officedocument.drawingml.chart+xml"/>
  <Override PartName="/xl/theme/themeOverride18.xml" ContentType="application/vnd.openxmlformats-officedocument.themeOverride+xml"/>
  <Override PartName="/xl/charts/chart20.xml" ContentType="application/vnd.openxmlformats-officedocument.drawingml.chart+xml"/>
  <Override PartName="/xl/theme/themeOverride19.xml" ContentType="application/vnd.openxmlformats-officedocument.themeOverride+xml"/>
  <Override PartName="/xl/charts/chart21.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22.xml" ContentType="application/vnd.openxmlformats-officedocument.drawingml.chart+xml"/>
  <Override PartName="/xl/charts/style3.xml" ContentType="application/vnd.ms-office.chartstyle+xml"/>
  <Override PartName="/xl/charts/colors3.xml" ContentType="application/vnd.ms-office.chartcolorstyle+xml"/>
  <Override PartName="/xl/charts/chart23.xml" ContentType="application/vnd.openxmlformats-officedocument.drawingml.chart+xml"/>
  <Override PartName="/xl/charts/style4.xml" ContentType="application/vnd.ms-office.chartstyle+xml"/>
  <Override PartName="/xl/charts/colors4.xml" ContentType="application/vnd.ms-office.chartcolorstyle+xml"/>
  <Override PartName="/xl/charts/chart24.xml" ContentType="application/vnd.openxmlformats-officedocument.drawingml.chart+xml"/>
  <Override PartName="/xl/charts/style5.xml" ContentType="application/vnd.ms-office.chartstyle+xml"/>
  <Override PartName="/xl/charts/colors5.xml" ContentType="application/vnd.ms-office.chartcolorstyle+xml"/>
  <Override PartName="/xl/charts/chart25.xml" ContentType="application/vnd.openxmlformats-officedocument.drawingml.chart+xml"/>
  <Override PartName="/xl/charts/style6.xml" ContentType="application/vnd.ms-office.chartstyle+xml"/>
  <Override PartName="/xl/charts/colors6.xml" ContentType="application/vnd.ms-office.chartcolorstyle+xml"/>
  <Override PartName="/xl/charts/chart26.xml" ContentType="application/vnd.openxmlformats-officedocument.drawingml.chart+xml"/>
  <Override PartName="/xl/charts/style7.xml" ContentType="application/vnd.ms-office.chartstyle+xml"/>
  <Override PartName="/xl/charts/colors7.xml" ContentType="application/vnd.ms-office.chartcolorstyle+xml"/>
  <Override PartName="/xl/charts/chart2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omments2.xml" ContentType="application/vnd.openxmlformats-officedocument.spreadsheetml.comment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47.132.24\share\02 建築環境・設備グループ（NAS）\00 R7～\08 HP関係\09 その他\建築物環境配慮制度\CASBEE2024公開\"/>
    </mc:Choice>
  </mc:AlternateContent>
  <xr:revisionPtr revIDLastSave="0" documentId="13_ncr:1_{AD0AF5AB-334D-4EE6-A892-F6F2569AE8B7}" xr6:coauthVersionLast="47" xr6:coauthVersionMax="47" xr10:uidLastSave="{00000000-0000-0000-0000-000000000000}"/>
  <workbookProtection workbookAlgorithmName="SHA-512" workbookHashValue="P8kejES1gn44ZFbkErEgiMy5DSzv4oJKA/i/ralEogRBfJu24a9BB/NYWnBcMD88Z5u6UctpjApR7wGFrKhoOg==" workbookSaltValue="dugKAyJHDaQdZRgqORtNsA==" workbookSpinCount="100000" lockStructure="1"/>
  <bookViews>
    <workbookView xWindow="-108" yWindow="-108" windowWidth="23256" windowHeight="13896" tabRatio="814" firstSheet="4" activeTab="5" xr2:uid="{185E57DD-533F-45FE-A50F-22F0A2335B1F}"/>
  </bookViews>
  <sheets>
    <sheet name="データ一式" sheetId="36" state="hidden" r:id="rId1"/>
    <sheet name="表紙" sheetId="3" r:id="rId2"/>
    <sheet name="ラベル（様式１）" sheetId="32" r:id="rId3"/>
    <sheet name="ラベル（様式２）" sheetId="35" r:id="rId4"/>
    <sheet name="評価結果表示" sheetId="6" r:id="rId5"/>
    <sheet name="重点評価入力" sheetId="2" r:id="rId6"/>
    <sheet name="さくらそうデータ" sheetId="22" state="hidden" r:id="rId7"/>
    <sheet name="国ラベル" sheetId="10" state="hidden" r:id="rId8"/>
    <sheet name="消費量結果表示" sheetId="11" r:id="rId9"/>
    <sheet name="目標入力" sheetId="12" r:id="rId10"/>
    <sheet name="消費量入力 (1年目)" sheetId="13" r:id="rId11"/>
    <sheet name="消費量入力 (2年目) " sheetId="14" r:id="rId12"/>
    <sheet name="消費量入力 (3年目) " sheetId="15" r:id="rId13"/>
    <sheet name="消費量入力 (4年目) " sheetId="16" r:id="rId14"/>
    <sheet name="別表" sheetId="17" r:id="rId15"/>
    <sheet name="クレジット" sheetId="18" r:id="rId16"/>
    <sheet name="Sheet1" sheetId="1" r:id="rId17"/>
  </sheets>
  <externalReferences>
    <externalReference r:id="rId18"/>
  </externalReferences>
  <definedNames>
    <definedName name="_xlnm._FilterDatabase" localSheetId="5" hidden="1">重点評価入力!$AC$3:$AD$3</definedName>
    <definedName name="_xlnm._FilterDatabase" localSheetId="9" hidden="1">目標入力!$C$8:$R$26</definedName>
    <definedName name="OLE_LINK1" localSheetId="5">重点評価入力!$E$79</definedName>
    <definedName name="_xlnm.Print_Area" localSheetId="15">クレジット!$A$1:$S$37</definedName>
    <definedName name="_xlnm.Print_Area" localSheetId="3">'ラベル（様式２）'!$A$1:$N$25</definedName>
    <definedName name="_xlnm.Print_Area" localSheetId="5">重点評価入力!$B$2:$U$62</definedName>
    <definedName name="_xlnm.Print_Area" localSheetId="8">消費量結果表示!$B$1:$T$61</definedName>
    <definedName name="_xlnm.Print_Area" localSheetId="10">'消費量入力 (1年目)'!$B$1:$W$37</definedName>
    <definedName name="_xlnm.Print_Area" localSheetId="11">'消費量入力 (2年目) '!$B$1:$W$37</definedName>
    <definedName name="_xlnm.Print_Area" localSheetId="12">'消費量入力 (3年目) '!$B$1:$W$37</definedName>
    <definedName name="_xlnm.Print_Area" localSheetId="13">'消費量入力 (4年目) '!$B$1:$W$37</definedName>
    <definedName name="_xlnm.Print_Area" localSheetId="1">表紙!$A$1:$J$36</definedName>
    <definedName name="_xlnm.Print_Area" localSheetId="4">評価結果表示!$B$2:$U$51</definedName>
    <definedName name="_xlnm.Print_Area" localSheetId="9">目標入力!$B$1:$S$124</definedName>
    <definedName name="ラベル">国ラベル!$AC$18:$AC$19</definedName>
    <definedName name="ラベル_選択">INDEX(国ラベル!$AC$18:$AC$19,MATCH(重点評価入力!$AR$23,国ラベル!$AB$18:$AB$19,0))</definedName>
    <definedName name="一次エネ_背景あり">INDEX(国ラベル!$F$2:$F$5,MATCH(重点評価入力!$AR$22,国ラベル!$E$2:$E$5,0))</definedName>
    <definedName name="一次エネ_背景なし">INDEX(国ラベル!$G$2:$G$5,MATCH(重点評価入力!$AR$22,国ラベル!$E$2:$E$5,0))</definedName>
    <definedName name="選択ラベル">国ラベル!$AB$18:$AB$19</definedName>
    <definedName name="断熱_等級" localSheetId="3">INDEX([1]国ラベル!$B$3:$B$11,MATCH([1]重点評価入力!$AB$26,[1]国ラベル!$A$3:$A$11,0))</definedName>
    <definedName name="断熱等級_背景あり">INDEX(国ラベル!$C$2:$C$10,MATCH(重点評価入力!$T$49,国ラベル!$A$2:$A$10,0))</definedName>
    <definedName name="断熱等級_背景なし">INDEX(国ラベル!$B$2:$B$10,MATCH(重点評価入力!$T$49,国ラベル!$A$2:$A$10,0))</definedName>
    <definedName name="用途">国ラベル!$E$1:$E$5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1" i="2" l="1"/>
  <c r="AR22" i="2" s="1"/>
  <c r="Y32" i="2"/>
  <c r="AM26" i="2"/>
  <c r="I9" i="6"/>
  <c r="H34" i="3" l="1"/>
  <c r="U4" i="2"/>
  <c r="AM25" i="2"/>
  <c r="AN25" i="2" s="1"/>
  <c r="AR21" i="2"/>
  <c r="O30" i="6" l="1"/>
  <c r="T49" i="2"/>
  <c r="F3" i="17"/>
  <c r="V3" i="16"/>
  <c r="V3" i="15"/>
  <c r="V3" i="14"/>
  <c r="V3" i="13"/>
  <c r="C105" i="12"/>
  <c r="C84" i="12"/>
  <c r="C63" i="12"/>
  <c r="W32" i="11"/>
  <c r="W31" i="11"/>
  <c r="W30" i="11"/>
  <c r="S3" i="11"/>
  <c r="BN2" i="36"/>
  <c r="BM2" i="36"/>
  <c r="BL2" i="36"/>
  <c r="BK2" i="36"/>
  <c r="BJ2" i="36"/>
  <c r="BI2" i="36"/>
  <c r="BG2" i="36"/>
  <c r="BF2" i="36"/>
  <c r="BE2" i="36"/>
  <c r="BD2" i="36"/>
  <c r="BB2" i="36"/>
  <c r="BA2" i="36"/>
  <c r="AY2" i="36"/>
  <c r="AX2" i="36"/>
  <c r="AW2" i="36"/>
  <c r="AV2" i="36"/>
  <c r="AU2" i="36"/>
  <c r="AT2" i="36"/>
  <c r="AS2" i="36"/>
  <c r="AR2" i="36"/>
  <c r="AQ2" i="36"/>
  <c r="AP2" i="36"/>
  <c r="AO2" i="36"/>
  <c r="AN2" i="36"/>
  <c r="AM2" i="36"/>
  <c r="AL2" i="36"/>
  <c r="AK2" i="36"/>
  <c r="AJ2" i="36"/>
  <c r="AI2" i="36"/>
  <c r="AH2" i="36"/>
  <c r="AG2" i="36"/>
  <c r="AF2" i="36"/>
  <c r="AE2" i="36"/>
  <c r="AD2" i="36"/>
  <c r="AC2" i="36"/>
  <c r="AB2" i="36"/>
  <c r="AA2" i="36"/>
  <c r="Z2" i="36"/>
  <c r="Y2" i="36"/>
  <c r="X2" i="36"/>
  <c r="W2" i="36"/>
  <c r="V2" i="36"/>
  <c r="O2" i="36"/>
  <c r="N2" i="36"/>
  <c r="M2" i="36"/>
  <c r="L2" i="36"/>
  <c r="K2" i="36"/>
  <c r="J2" i="36"/>
  <c r="I2" i="36"/>
  <c r="H2" i="36"/>
  <c r="G2" i="36"/>
  <c r="F2" i="36"/>
  <c r="E2" i="36"/>
  <c r="C2" i="36"/>
  <c r="B2" i="36"/>
  <c r="A2" i="36"/>
  <c r="BN1" i="36"/>
  <c r="BM1" i="36"/>
  <c r="BL1" i="36"/>
  <c r="BK1" i="36"/>
  <c r="BJ1" i="36"/>
  <c r="BI1" i="36"/>
  <c r="BH1" i="36"/>
  <c r="BG1" i="36"/>
  <c r="BF1" i="36"/>
  <c r="BE1" i="36"/>
  <c r="BD1" i="36"/>
  <c r="BC1" i="36"/>
  <c r="BB1" i="36"/>
  <c r="BA1" i="36"/>
  <c r="AZ1" i="36"/>
  <c r="AY1" i="36"/>
  <c r="AX1" i="36"/>
  <c r="AW1" i="36"/>
  <c r="AV1" i="36"/>
  <c r="AU1" i="36"/>
  <c r="AT1" i="36"/>
  <c r="AS1" i="36"/>
  <c r="AR1" i="36"/>
  <c r="AQ1" i="36"/>
  <c r="AP1" i="36"/>
  <c r="AO1" i="36"/>
  <c r="AN1" i="36"/>
  <c r="AM1" i="36"/>
  <c r="AL1" i="36"/>
  <c r="AK1" i="36"/>
  <c r="AJ1" i="36"/>
  <c r="AI1" i="36"/>
  <c r="AH1" i="36"/>
  <c r="AG1" i="36"/>
  <c r="AF1" i="36"/>
  <c r="AE1" i="36"/>
  <c r="AD1" i="36"/>
  <c r="AC1" i="36"/>
  <c r="AB1" i="36"/>
  <c r="AA1" i="36"/>
  <c r="Z1" i="36"/>
  <c r="Y1" i="36"/>
  <c r="X1" i="36"/>
  <c r="W1" i="36"/>
  <c r="V1" i="36"/>
  <c r="U1" i="36"/>
  <c r="T1" i="36"/>
  <c r="S1" i="36"/>
  <c r="R1" i="36"/>
  <c r="Q1" i="36"/>
  <c r="P1" i="36"/>
  <c r="O1" i="36"/>
  <c r="N1" i="36"/>
  <c r="M1" i="36"/>
  <c r="L1" i="36"/>
  <c r="K1" i="36"/>
  <c r="J1" i="36"/>
  <c r="I1" i="36"/>
  <c r="H1" i="36"/>
  <c r="G1" i="36"/>
  <c r="F1" i="36"/>
  <c r="E1" i="36"/>
  <c r="D1" i="36"/>
  <c r="C1" i="36"/>
  <c r="B1" i="36"/>
  <c r="A1" i="36"/>
  <c r="AZ2" i="36" l="1"/>
  <c r="AR23" i="2"/>
  <c r="K2" i="6"/>
  <c r="G41" i="6"/>
  <c r="G40" i="6"/>
  <c r="G39" i="6"/>
  <c r="G38" i="6"/>
  <c r="G37" i="6"/>
  <c r="G36" i="6"/>
  <c r="G34" i="6"/>
  <c r="O18" i="6" l="1"/>
  <c r="R17" i="2"/>
  <c r="AM23" i="2"/>
  <c r="AM22" i="2"/>
  <c r="AN22" i="2" s="1"/>
  <c r="AN24" i="2" s="1"/>
  <c r="T26" i="2"/>
  <c r="AO23" i="2" l="1"/>
  <c r="AO24" i="2" s="1"/>
  <c r="AM29" i="2"/>
  <c r="AM28" i="2"/>
  <c r="AN28" i="2" s="1"/>
  <c r="AP28" i="2" s="1"/>
  <c r="P2" i="36"/>
  <c r="T2" i="36"/>
  <c r="Y28" i="2"/>
  <c r="Y38" i="2"/>
  <c r="R40" i="6"/>
  <c r="AN26" i="2"/>
  <c r="AO26" i="2" s="1"/>
  <c r="AO27" i="2" s="1"/>
  <c r="AP25" i="2"/>
  <c r="AP22" i="2"/>
  <c r="AN23" i="2"/>
  <c r="T27" i="2"/>
  <c r="U2" i="36" s="1"/>
  <c r="T25" i="2"/>
  <c r="S2" i="36" s="1"/>
  <c r="AN29" i="2" l="1"/>
  <c r="AO29" i="2" s="1"/>
  <c r="AO30" i="2" s="1"/>
  <c r="AP26" i="2"/>
  <c r="AP27" i="2" s="1"/>
  <c r="AN30" i="2"/>
  <c r="AG25" i="16"/>
  <c r="AF25" i="16"/>
  <c r="Z25" i="16"/>
  <c r="Y25" i="16"/>
  <c r="X25" i="16"/>
  <c r="I25" i="16"/>
  <c r="H25" i="16"/>
  <c r="G25" i="16"/>
  <c r="F25" i="16"/>
  <c r="E25" i="16"/>
  <c r="D25" i="16"/>
  <c r="AG24" i="16"/>
  <c r="AF24" i="16"/>
  <c r="Z24" i="16"/>
  <c r="Y24" i="16"/>
  <c r="X24" i="16"/>
  <c r="I24" i="16"/>
  <c r="H24" i="16"/>
  <c r="G24" i="16"/>
  <c r="F24" i="16"/>
  <c r="E24" i="16"/>
  <c r="D24" i="16"/>
  <c r="AG23" i="16"/>
  <c r="AF23" i="16"/>
  <c r="Z23" i="16"/>
  <c r="Y23" i="16"/>
  <c r="X23" i="16"/>
  <c r="I23" i="16"/>
  <c r="H23" i="16"/>
  <c r="G23" i="16"/>
  <c r="F23" i="16"/>
  <c r="E23" i="16"/>
  <c r="D23" i="16"/>
  <c r="AG22" i="16"/>
  <c r="AF22" i="16"/>
  <c r="Z22" i="16"/>
  <c r="Y22" i="16"/>
  <c r="X22" i="16"/>
  <c r="I22" i="16"/>
  <c r="H22" i="16"/>
  <c r="G22" i="16"/>
  <c r="AG21" i="16"/>
  <c r="AF21" i="16"/>
  <c r="Z21" i="16"/>
  <c r="Y21" i="16"/>
  <c r="X21" i="16"/>
  <c r="I21" i="16"/>
  <c r="H21" i="16"/>
  <c r="G21" i="16"/>
  <c r="AG20" i="16"/>
  <c r="AF20" i="16"/>
  <c r="Z20" i="16"/>
  <c r="Y20" i="16"/>
  <c r="X20" i="16"/>
  <c r="I20" i="16"/>
  <c r="H20" i="16"/>
  <c r="G20" i="16"/>
  <c r="AG19" i="16"/>
  <c r="AF19" i="16"/>
  <c r="Z19" i="16"/>
  <c r="Y19" i="16"/>
  <c r="X19" i="16"/>
  <c r="I19" i="16"/>
  <c r="H19" i="16"/>
  <c r="G19" i="16"/>
  <c r="AG18" i="16"/>
  <c r="AF18" i="16"/>
  <c r="Z18" i="16"/>
  <c r="Y18" i="16"/>
  <c r="X18" i="16"/>
  <c r="I18" i="16"/>
  <c r="H18" i="16"/>
  <c r="G18" i="16"/>
  <c r="AF17" i="16"/>
  <c r="Z17" i="16"/>
  <c r="Y17" i="16"/>
  <c r="X17" i="16"/>
  <c r="I17" i="16"/>
  <c r="H17" i="16"/>
  <c r="G17" i="16"/>
  <c r="AG17" i="16" s="1"/>
  <c r="AG16" i="16"/>
  <c r="AF16" i="16"/>
  <c r="Z16" i="16"/>
  <c r="Y16" i="16"/>
  <c r="X16" i="16"/>
  <c r="I16" i="16"/>
  <c r="H16" i="16"/>
  <c r="G16" i="16"/>
  <c r="AG15" i="16"/>
  <c r="AF15" i="16"/>
  <c r="Z15" i="16"/>
  <c r="Y15" i="16"/>
  <c r="X15" i="16"/>
  <c r="I15" i="16"/>
  <c r="H15" i="16"/>
  <c r="G15" i="16"/>
  <c r="AG14" i="16"/>
  <c r="AF14" i="16"/>
  <c r="Z14" i="16"/>
  <c r="Y14" i="16"/>
  <c r="X14" i="16"/>
  <c r="I14" i="16"/>
  <c r="H14" i="16"/>
  <c r="G14" i="16"/>
  <c r="AG13" i="16"/>
  <c r="AF13" i="16"/>
  <c r="Z13" i="16"/>
  <c r="Y13" i="16"/>
  <c r="X13" i="16"/>
  <c r="I13" i="16"/>
  <c r="H13" i="16"/>
  <c r="G13" i="16"/>
  <c r="AF12" i="16"/>
  <c r="Z12" i="16"/>
  <c r="Y12" i="16"/>
  <c r="X12" i="16"/>
  <c r="I12" i="16"/>
  <c r="H12" i="16"/>
  <c r="AG12" i="16" s="1"/>
  <c r="G12" i="16"/>
  <c r="X2" i="16"/>
  <c r="AG25" i="15"/>
  <c r="AF25" i="15"/>
  <c r="Z25" i="15"/>
  <c r="Y25" i="15"/>
  <c r="X25" i="15"/>
  <c r="I25" i="15"/>
  <c r="H25" i="15"/>
  <c r="G25" i="15"/>
  <c r="F25" i="15"/>
  <c r="E25" i="15"/>
  <c r="D25" i="15"/>
  <c r="AG24" i="15"/>
  <c r="AF24" i="15"/>
  <c r="Z24" i="15"/>
  <c r="Y24" i="15"/>
  <c r="X24" i="15"/>
  <c r="I24" i="15"/>
  <c r="H24" i="15"/>
  <c r="G24" i="15"/>
  <c r="F24" i="15"/>
  <c r="E24" i="15"/>
  <c r="D24" i="15"/>
  <c r="AG23" i="15"/>
  <c r="AF23" i="15"/>
  <c r="Z23" i="15"/>
  <c r="Y23" i="15"/>
  <c r="X23" i="15"/>
  <c r="I23" i="15"/>
  <c r="H23" i="15"/>
  <c r="G23" i="15"/>
  <c r="F23" i="15"/>
  <c r="E23" i="15"/>
  <c r="D23" i="15"/>
  <c r="AG22" i="15"/>
  <c r="AF22" i="15"/>
  <c r="Z22" i="15"/>
  <c r="Y22" i="15"/>
  <c r="X22" i="15"/>
  <c r="I22" i="15"/>
  <c r="H22" i="15"/>
  <c r="G22" i="15"/>
  <c r="AG21" i="15"/>
  <c r="AF21" i="15"/>
  <c r="Z21" i="15"/>
  <c r="Y21" i="15"/>
  <c r="X21" i="15"/>
  <c r="I21" i="15"/>
  <c r="H21" i="15"/>
  <c r="G21" i="15"/>
  <c r="AG20" i="15"/>
  <c r="AF20" i="15"/>
  <c r="Z20" i="15"/>
  <c r="Y20" i="15"/>
  <c r="X20" i="15"/>
  <c r="I20" i="15"/>
  <c r="H20" i="15"/>
  <c r="G20" i="15"/>
  <c r="AG19" i="15"/>
  <c r="AF19" i="15"/>
  <c r="Z19" i="15"/>
  <c r="Y19" i="15"/>
  <c r="X19" i="15"/>
  <c r="I19" i="15"/>
  <c r="H19" i="15"/>
  <c r="G19" i="15"/>
  <c r="AG18" i="15"/>
  <c r="AF18" i="15"/>
  <c r="Z18" i="15"/>
  <c r="Y18" i="15"/>
  <c r="X18" i="15"/>
  <c r="I18" i="15"/>
  <c r="H18" i="15"/>
  <c r="G18" i="15"/>
  <c r="AG17" i="15"/>
  <c r="AF17" i="15"/>
  <c r="Z17" i="15"/>
  <c r="Y17" i="15"/>
  <c r="X17" i="15"/>
  <c r="I17" i="15"/>
  <c r="H17" i="15"/>
  <c r="G17" i="15"/>
  <c r="AG16" i="15"/>
  <c r="AF16" i="15"/>
  <c r="Z16" i="15"/>
  <c r="Y16" i="15"/>
  <c r="X16" i="15"/>
  <c r="I16" i="15"/>
  <c r="H16" i="15"/>
  <c r="G16" i="15"/>
  <c r="AG15" i="15"/>
  <c r="AF15" i="15"/>
  <c r="Z15" i="15"/>
  <c r="Y15" i="15"/>
  <c r="X15" i="15"/>
  <c r="I15" i="15"/>
  <c r="H15" i="15"/>
  <c r="G15" i="15"/>
  <c r="AG14" i="15"/>
  <c r="AF14" i="15"/>
  <c r="Z14" i="15"/>
  <c r="Y14" i="15"/>
  <c r="X14" i="15"/>
  <c r="I14" i="15"/>
  <c r="H14" i="15"/>
  <c r="G14" i="15"/>
  <c r="AG13" i="15"/>
  <c r="AF13" i="15"/>
  <c r="Z13" i="15"/>
  <c r="Y13" i="15"/>
  <c r="X13" i="15"/>
  <c r="I13" i="15"/>
  <c r="H13" i="15"/>
  <c r="G13" i="15"/>
  <c r="AG12" i="15"/>
  <c r="AF26" i="15" s="1"/>
  <c r="AD26" i="11" s="1"/>
  <c r="O26" i="11" s="1"/>
  <c r="AF12" i="15"/>
  <c r="Z12" i="15"/>
  <c r="Y12" i="15"/>
  <c r="X12" i="15"/>
  <c r="I12" i="15"/>
  <c r="H12" i="15"/>
  <c r="G12" i="15"/>
  <c r="X2" i="15"/>
  <c r="AG25" i="14"/>
  <c r="AF25" i="14"/>
  <c r="Z25" i="14"/>
  <c r="Y25" i="14"/>
  <c r="X25" i="14"/>
  <c r="I25" i="14"/>
  <c r="H25" i="14"/>
  <c r="G25" i="14"/>
  <c r="F25" i="14"/>
  <c r="E25" i="14"/>
  <c r="D25" i="14"/>
  <c r="AG24" i="14"/>
  <c r="AF24" i="14"/>
  <c r="Z24" i="14"/>
  <c r="Y24" i="14"/>
  <c r="X24" i="14"/>
  <c r="I24" i="14"/>
  <c r="H24" i="14"/>
  <c r="G24" i="14"/>
  <c r="F24" i="14"/>
  <c r="E24" i="14"/>
  <c r="D24" i="14"/>
  <c r="AG23" i="14"/>
  <c r="AF23" i="14"/>
  <c r="Z23" i="14"/>
  <c r="Y23" i="14"/>
  <c r="X23" i="14"/>
  <c r="I23" i="14"/>
  <c r="H23" i="14"/>
  <c r="G23" i="14"/>
  <c r="F23" i="14"/>
  <c r="E23" i="14"/>
  <c r="D23" i="14"/>
  <c r="AG22" i="14"/>
  <c r="AF22" i="14"/>
  <c r="Z22" i="14"/>
  <c r="Y22" i="14"/>
  <c r="X22" i="14"/>
  <c r="I22" i="14"/>
  <c r="H22" i="14"/>
  <c r="G22" i="14"/>
  <c r="AG21" i="14"/>
  <c r="AF21" i="14"/>
  <c r="Z21" i="14"/>
  <c r="Y21" i="14"/>
  <c r="X21" i="14"/>
  <c r="I21" i="14"/>
  <c r="H21" i="14"/>
  <c r="G21" i="14"/>
  <c r="AG20" i="14"/>
  <c r="AF20" i="14"/>
  <c r="Z20" i="14"/>
  <c r="Y20" i="14"/>
  <c r="X20" i="14"/>
  <c r="I20" i="14"/>
  <c r="H20" i="14"/>
  <c r="G20" i="14"/>
  <c r="AG19" i="14"/>
  <c r="AF19" i="14"/>
  <c r="Z19" i="14"/>
  <c r="Y19" i="14"/>
  <c r="X19" i="14"/>
  <c r="I19" i="14"/>
  <c r="H19" i="14"/>
  <c r="G19" i="14"/>
  <c r="AG18" i="14"/>
  <c r="AF18" i="14"/>
  <c r="Z18" i="14"/>
  <c r="Y18" i="14"/>
  <c r="X18" i="14"/>
  <c r="I18" i="14"/>
  <c r="H18" i="14"/>
  <c r="G18" i="14"/>
  <c r="AG17" i="14"/>
  <c r="AF17" i="14"/>
  <c r="Z17" i="14"/>
  <c r="Y17" i="14"/>
  <c r="X17" i="14"/>
  <c r="I17" i="14"/>
  <c r="H17" i="14"/>
  <c r="G17" i="14"/>
  <c r="AG16" i="14"/>
  <c r="AF16" i="14"/>
  <c r="Z16" i="14"/>
  <c r="Y16" i="14"/>
  <c r="X16" i="14"/>
  <c r="I16" i="14"/>
  <c r="H16" i="14"/>
  <c r="G16" i="14"/>
  <c r="AG15" i="14"/>
  <c r="AF15" i="14"/>
  <c r="Z15" i="14"/>
  <c r="Y15" i="14"/>
  <c r="X15" i="14"/>
  <c r="I15" i="14"/>
  <c r="H15" i="14"/>
  <c r="G15" i="14"/>
  <c r="AG14" i="14"/>
  <c r="AF14" i="14"/>
  <c r="Z14" i="14"/>
  <c r="Y14" i="14"/>
  <c r="X14" i="14"/>
  <c r="I14" i="14"/>
  <c r="H14" i="14"/>
  <c r="G14" i="14"/>
  <c r="AG13" i="14"/>
  <c r="AF13" i="14"/>
  <c r="Z13" i="14"/>
  <c r="Y13" i="14"/>
  <c r="X13" i="14"/>
  <c r="I13" i="14"/>
  <c r="H13" i="14"/>
  <c r="G13" i="14"/>
  <c r="AF12" i="14"/>
  <c r="Z12" i="14"/>
  <c r="Y12" i="14"/>
  <c r="X12" i="14"/>
  <c r="I12" i="14"/>
  <c r="H12" i="14"/>
  <c r="G12" i="14"/>
  <c r="X2" i="14"/>
  <c r="AG25" i="13"/>
  <c r="AF25" i="13"/>
  <c r="Z25" i="13"/>
  <c r="Y25" i="13"/>
  <c r="X25" i="13"/>
  <c r="I25" i="13"/>
  <c r="H25" i="13"/>
  <c r="G25" i="13"/>
  <c r="F25" i="13"/>
  <c r="E25" i="13"/>
  <c r="D25" i="13"/>
  <c r="AG24" i="13"/>
  <c r="AF24" i="13"/>
  <c r="Z24" i="13"/>
  <c r="Y24" i="13"/>
  <c r="X24" i="13"/>
  <c r="I24" i="13"/>
  <c r="H24" i="13"/>
  <c r="G24" i="13"/>
  <c r="F24" i="13"/>
  <c r="E24" i="13"/>
  <c r="D24" i="13"/>
  <c r="AG23" i="13"/>
  <c r="AF23" i="13"/>
  <c r="Z23" i="13"/>
  <c r="Y23" i="13"/>
  <c r="X23" i="13"/>
  <c r="I23" i="13"/>
  <c r="H23" i="13"/>
  <c r="G23" i="13"/>
  <c r="F23" i="13"/>
  <c r="E23" i="13"/>
  <c r="D23" i="13"/>
  <c r="AG22" i="13"/>
  <c r="AF22" i="13"/>
  <c r="Z22" i="13"/>
  <c r="Y22" i="13"/>
  <c r="X22" i="13"/>
  <c r="I22" i="13"/>
  <c r="H22" i="13"/>
  <c r="G22" i="13"/>
  <c r="AG21" i="13"/>
  <c r="AF21" i="13"/>
  <c r="Z21" i="13"/>
  <c r="Y21" i="13"/>
  <c r="X21" i="13"/>
  <c r="I21" i="13"/>
  <c r="H21" i="13"/>
  <c r="G21" i="13"/>
  <c r="AG20" i="13"/>
  <c r="AF20" i="13"/>
  <c r="Z20" i="13"/>
  <c r="Y20" i="13"/>
  <c r="X20" i="13"/>
  <c r="I20" i="13"/>
  <c r="H20" i="13"/>
  <c r="G20" i="13"/>
  <c r="AG19" i="13"/>
  <c r="AF19" i="13"/>
  <c r="Z19" i="13"/>
  <c r="Y19" i="13"/>
  <c r="X19" i="13"/>
  <c r="I19" i="13"/>
  <c r="H19" i="13"/>
  <c r="G19" i="13"/>
  <c r="AG18" i="13"/>
  <c r="AF18" i="13"/>
  <c r="Z18" i="13"/>
  <c r="Y18" i="13"/>
  <c r="X18" i="13"/>
  <c r="I18" i="13"/>
  <c r="H18" i="13"/>
  <c r="G18" i="13"/>
  <c r="AF17" i="13"/>
  <c r="Z17" i="13"/>
  <c r="Y17" i="13"/>
  <c r="X17" i="13"/>
  <c r="I17" i="13"/>
  <c r="H17" i="13"/>
  <c r="G17" i="13"/>
  <c r="AG17" i="13" s="1"/>
  <c r="AG16" i="13"/>
  <c r="AF16" i="13"/>
  <c r="Z16" i="13"/>
  <c r="Y16" i="13"/>
  <c r="X16" i="13"/>
  <c r="I16" i="13"/>
  <c r="H16" i="13"/>
  <c r="G16" i="13"/>
  <c r="AG15" i="13"/>
  <c r="AF15" i="13"/>
  <c r="Z15" i="13"/>
  <c r="Y15" i="13"/>
  <c r="X15" i="13"/>
  <c r="I15" i="13"/>
  <c r="H15" i="13"/>
  <c r="G15" i="13"/>
  <c r="AG14" i="13"/>
  <c r="AF14" i="13"/>
  <c r="Z14" i="13"/>
  <c r="Y14" i="13"/>
  <c r="X14" i="13"/>
  <c r="I14" i="13"/>
  <c r="H14" i="13"/>
  <c r="G14" i="13"/>
  <c r="AG13" i="13"/>
  <c r="AF13" i="13"/>
  <c r="Z13" i="13"/>
  <c r="Y13" i="13"/>
  <c r="X13" i="13"/>
  <c r="I13" i="13"/>
  <c r="H13" i="13"/>
  <c r="G13" i="13"/>
  <c r="Z12" i="13"/>
  <c r="I12" i="13" s="1"/>
  <c r="Y12" i="13"/>
  <c r="X12" i="13"/>
  <c r="X37" i="11" s="1"/>
  <c r="AB37" i="11" s="1"/>
  <c r="H12" i="13"/>
  <c r="G12" i="13"/>
  <c r="Z10" i="13"/>
  <c r="X2" i="13"/>
  <c r="V121" i="12"/>
  <c r="U121" i="12"/>
  <c r="O121" i="12"/>
  <c r="N121" i="12"/>
  <c r="M121" i="12"/>
  <c r="L121" i="12"/>
  <c r="K121" i="12"/>
  <c r="J121" i="12"/>
  <c r="H121" i="12"/>
  <c r="G121" i="12"/>
  <c r="F121" i="12"/>
  <c r="D121" i="12"/>
  <c r="V120" i="12"/>
  <c r="U120" i="12"/>
  <c r="O120" i="12"/>
  <c r="N120" i="12"/>
  <c r="M120" i="12"/>
  <c r="L120" i="12"/>
  <c r="K120" i="12"/>
  <c r="J120" i="12"/>
  <c r="H120" i="12"/>
  <c r="G120" i="12"/>
  <c r="F120" i="12"/>
  <c r="D120" i="12"/>
  <c r="V119" i="12"/>
  <c r="U119" i="12"/>
  <c r="O119" i="12"/>
  <c r="N119" i="12"/>
  <c r="M119" i="12"/>
  <c r="L119" i="12"/>
  <c r="K119" i="12"/>
  <c r="J119" i="12"/>
  <c r="H119" i="12"/>
  <c r="G119" i="12"/>
  <c r="F119" i="12"/>
  <c r="D119" i="12"/>
  <c r="V118" i="12"/>
  <c r="U118" i="12"/>
  <c r="O118" i="12"/>
  <c r="N118" i="12"/>
  <c r="M118" i="12"/>
  <c r="L118" i="12"/>
  <c r="K118" i="12"/>
  <c r="J118" i="12"/>
  <c r="F118" i="12"/>
  <c r="E118" i="12"/>
  <c r="C118" i="12"/>
  <c r="V117" i="12"/>
  <c r="U117" i="12"/>
  <c r="O117" i="12"/>
  <c r="N117" i="12"/>
  <c r="M117" i="12"/>
  <c r="L117" i="12"/>
  <c r="K117" i="12"/>
  <c r="J117" i="12"/>
  <c r="V116" i="12"/>
  <c r="U116" i="12"/>
  <c r="O116" i="12"/>
  <c r="N116" i="12"/>
  <c r="M116" i="12"/>
  <c r="L116" i="12"/>
  <c r="K116" i="12"/>
  <c r="J116" i="12"/>
  <c r="V115" i="12"/>
  <c r="U115" i="12"/>
  <c r="O115" i="12"/>
  <c r="N115" i="12"/>
  <c r="M115" i="12"/>
  <c r="L115" i="12"/>
  <c r="K115" i="12"/>
  <c r="J115" i="12"/>
  <c r="V114" i="12"/>
  <c r="U114" i="12"/>
  <c r="O114" i="12"/>
  <c r="N114" i="12"/>
  <c r="M114" i="12"/>
  <c r="L114" i="12"/>
  <c r="K114" i="12"/>
  <c r="J114" i="12"/>
  <c r="V113" i="12"/>
  <c r="U113" i="12"/>
  <c r="O113" i="12"/>
  <c r="N113" i="12"/>
  <c r="M113" i="12"/>
  <c r="L113" i="12"/>
  <c r="K113" i="12"/>
  <c r="J113" i="12"/>
  <c r="V112" i="12"/>
  <c r="U112" i="12"/>
  <c r="O112" i="12"/>
  <c r="N112" i="12"/>
  <c r="M112" i="12"/>
  <c r="L112" i="12"/>
  <c r="K112" i="12"/>
  <c r="J112" i="12"/>
  <c r="V111" i="12"/>
  <c r="U111" i="12"/>
  <c r="O111" i="12"/>
  <c r="N111" i="12"/>
  <c r="M111" i="12"/>
  <c r="L111" i="12"/>
  <c r="K111" i="12"/>
  <c r="J111" i="12"/>
  <c r="V110" i="12"/>
  <c r="U110" i="12"/>
  <c r="O110" i="12"/>
  <c r="N110" i="12"/>
  <c r="M110" i="12"/>
  <c r="L110" i="12"/>
  <c r="K110" i="12"/>
  <c r="J110" i="12"/>
  <c r="V109" i="12"/>
  <c r="U109" i="12"/>
  <c r="O109" i="12"/>
  <c r="N109" i="12"/>
  <c r="M109" i="12"/>
  <c r="L109" i="12"/>
  <c r="K109" i="12"/>
  <c r="J109" i="12"/>
  <c r="V108" i="12"/>
  <c r="U108" i="12"/>
  <c r="O108" i="12"/>
  <c r="N108" i="12"/>
  <c r="M108" i="12"/>
  <c r="L108" i="12"/>
  <c r="K108" i="12"/>
  <c r="V100" i="12"/>
  <c r="U100" i="12"/>
  <c r="O100" i="12"/>
  <c r="N100" i="12"/>
  <c r="M100" i="12"/>
  <c r="L100" i="12"/>
  <c r="K100" i="12"/>
  <c r="J100" i="12"/>
  <c r="H100" i="12"/>
  <c r="G100" i="12"/>
  <c r="F100" i="12"/>
  <c r="D100" i="12"/>
  <c r="V99" i="12"/>
  <c r="U99" i="12"/>
  <c r="O99" i="12"/>
  <c r="N99" i="12"/>
  <c r="M99" i="12"/>
  <c r="L99" i="12"/>
  <c r="K99" i="12"/>
  <c r="J99" i="12"/>
  <c r="H99" i="12"/>
  <c r="G99" i="12"/>
  <c r="F99" i="12"/>
  <c r="D99" i="12"/>
  <c r="V98" i="12"/>
  <c r="U98" i="12"/>
  <c r="O98" i="12"/>
  <c r="N98" i="12"/>
  <c r="M98" i="12"/>
  <c r="L98" i="12"/>
  <c r="K98" i="12"/>
  <c r="J98" i="12"/>
  <c r="H98" i="12"/>
  <c r="G98" i="12"/>
  <c r="F98" i="12"/>
  <c r="D98" i="12"/>
  <c r="V97" i="12"/>
  <c r="U97" i="12"/>
  <c r="O97" i="12"/>
  <c r="N97" i="12"/>
  <c r="M97" i="12"/>
  <c r="L97" i="12"/>
  <c r="K97" i="12"/>
  <c r="J97" i="12"/>
  <c r="F97" i="12"/>
  <c r="E97" i="12"/>
  <c r="C97" i="12"/>
  <c r="V96" i="12"/>
  <c r="U96" i="12"/>
  <c r="O96" i="12"/>
  <c r="N96" i="12"/>
  <c r="M96" i="12"/>
  <c r="L96" i="12"/>
  <c r="K96" i="12"/>
  <c r="J96" i="12"/>
  <c r="F96" i="12"/>
  <c r="E96" i="12"/>
  <c r="C96" i="12"/>
  <c r="V95" i="12"/>
  <c r="U95" i="12"/>
  <c r="O95" i="12"/>
  <c r="N95" i="12"/>
  <c r="M95" i="12"/>
  <c r="L95" i="12"/>
  <c r="K95" i="12"/>
  <c r="J95" i="12"/>
  <c r="V94" i="12"/>
  <c r="U94" i="12"/>
  <c r="O94" i="12"/>
  <c r="N94" i="12"/>
  <c r="M94" i="12"/>
  <c r="L94" i="12"/>
  <c r="K94" i="12"/>
  <c r="J94" i="12"/>
  <c r="V93" i="12"/>
  <c r="U93" i="12"/>
  <c r="O93" i="12"/>
  <c r="N93" i="12"/>
  <c r="M93" i="12"/>
  <c r="L93" i="12"/>
  <c r="K93" i="12"/>
  <c r="J93" i="12"/>
  <c r="V92" i="12"/>
  <c r="U92" i="12"/>
  <c r="O92" i="12"/>
  <c r="N92" i="12"/>
  <c r="M92" i="12"/>
  <c r="L92" i="12"/>
  <c r="K92" i="12"/>
  <c r="J92" i="12"/>
  <c r="V91" i="12"/>
  <c r="U91" i="12"/>
  <c r="O91" i="12"/>
  <c r="N91" i="12"/>
  <c r="M91" i="12"/>
  <c r="L91" i="12"/>
  <c r="K91" i="12"/>
  <c r="J91" i="12"/>
  <c r="V90" i="12"/>
  <c r="U90" i="12"/>
  <c r="O90" i="12"/>
  <c r="N90" i="12"/>
  <c r="M90" i="12"/>
  <c r="L90" i="12"/>
  <c r="K90" i="12"/>
  <c r="J90" i="12"/>
  <c r="V89" i="12"/>
  <c r="U89" i="12"/>
  <c r="O89" i="12"/>
  <c r="N89" i="12"/>
  <c r="M89" i="12"/>
  <c r="L89" i="12"/>
  <c r="K89" i="12"/>
  <c r="J89" i="12"/>
  <c r="V88" i="12"/>
  <c r="U88" i="12"/>
  <c r="O88" i="12"/>
  <c r="N88" i="12"/>
  <c r="M88" i="12"/>
  <c r="L88" i="12"/>
  <c r="K88" i="12"/>
  <c r="J88" i="12"/>
  <c r="V87" i="12"/>
  <c r="U87" i="12"/>
  <c r="O87" i="12"/>
  <c r="N87" i="12"/>
  <c r="M87" i="12"/>
  <c r="L87" i="12"/>
  <c r="K87" i="12"/>
  <c r="H87" i="12"/>
  <c r="H108" i="12" s="1"/>
  <c r="W84" i="12"/>
  <c r="V79" i="12"/>
  <c r="U79" i="12"/>
  <c r="O79" i="12"/>
  <c r="N79" i="12"/>
  <c r="M79" i="12"/>
  <c r="L79" i="12"/>
  <c r="K79" i="12"/>
  <c r="J79" i="12"/>
  <c r="H79" i="12"/>
  <c r="G79" i="12"/>
  <c r="F79" i="12"/>
  <c r="D79" i="12"/>
  <c r="V78" i="12"/>
  <c r="U78" i="12"/>
  <c r="O78" i="12"/>
  <c r="N78" i="12"/>
  <c r="M78" i="12"/>
  <c r="L78" i="12"/>
  <c r="K78" i="12"/>
  <c r="J78" i="12"/>
  <c r="H78" i="12"/>
  <c r="G78" i="12"/>
  <c r="F78" i="12"/>
  <c r="D78" i="12"/>
  <c r="V77" i="12"/>
  <c r="U77" i="12"/>
  <c r="O77" i="12"/>
  <c r="N77" i="12"/>
  <c r="M77" i="12"/>
  <c r="L77" i="12"/>
  <c r="K77" i="12"/>
  <c r="J77" i="12"/>
  <c r="H77" i="12"/>
  <c r="G77" i="12"/>
  <c r="F77" i="12"/>
  <c r="D77" i="12"/>
  <c r="V76" i="12"/>
  <c r="U76" i="12"/>
  <c r="O76" i="12"/>
  <c r="N76" i="12"/>
  <c r="M76" i="12"/>
  <c r="L76" i="12"/>
  <c r="K76" i="12"/>
  <c r="J76" i="12"/>
  <c r="H76" i="12"/>
  <c r="H97" i="12" s="1"/>
  <c r="H118" i="12" s="1"/>
  <c r="V75" i="12"/>
  <c r="U75" i="12"/>
  <c r="O75" i="12"/>
  <c r="N75" i="12"/>
  <c r="M75" i="12"/>
  <c r="L75" i="12"/>
  <c r="K75" i="12"/>
  <c r="J75" i="12"/>
  <c r="H75" i="12"/>
  <c r="H96" i="12" s="1"/>
  <c r="H117" i="12" s="1"/>
  <c r="V74" i="12"/>
  <c r="U74" i="12"/>
  <c r="O74" i="12"/>
  <c r="N74" i="12"/>
  <c r="M74" i="12"/>
  <c r="L74" i="12"/>
  <c r="K74" i="12"/>
  <c r="J74" i="12"/>
  <c r="V73" i="12"/>
  <c r="U73" i="12"/>
  <c r="O73" i="12"/>
  <c r="N73" i="12"/>
  <c r="M73" i="12"/>
  <c r="L73" i="12"/>
  <c r="K73" i="12"/>
  <c r="J73" i="12"/>
  <c r="V72" i="12"/>
  <c r="U72" i="12"/>
  <c r="O72" i="12"/>
  <c r="N72" i="12"/>
  <c r="M72" i="12"/>
  <c r="L72" i="12"/>
  <c r="K72" i="12"/>
  <c r="J72" i="12"/>
  <c r="V71" i="12"/>
  <c r="U71" i="12"/>
  <c r="O71" i="12"/>
  <c r="N71" i="12"/>
  <c r="M71" i="12"/>
  <c r="L71" i="12"/>
  <c r="K71" i="12"/>
  <c r="J71" i="12"/>
  <c r="H71" i="12"/>
  <c r="H92" i="12" s="1"/>
  <c r="H113" i="12" s="1"/>
  <c r="V70" i="12"/>
  <c r="U70" i="12"/>
  <c r="O70" i="12"/>
  <c r="N70" i="12"/>
  <c r="M70" i="12"/>
  <c r="L70" i="12"/>
  <c r="K70" i="12"/>
  <c r="J70" i="12"/>
  <c r="H70" i="12"/>
  <c r="H91" i="12" s="1"/>
  <c r="H112" i="12" s="1"/>
  <c r="V69" i="12"/>
  <c r="U69" i="12"/>
  <c r="O69" i="12"/>
  <c r="N69" i="12"/>
  <c r="M69" i="12"/>
  <c r="L69" i="12"/>
  <c r="K69" i="12"/>
  <c r="J69" i="12"/>
  <c r="V68" i="12"/>
  <c r="U68" i="12"/>
  <c r="O68" i="12"/>
  <c r="N68" i="12"/>
  <c r="M68" i="12"/>
  <c r="L68" i="12"/>
  <c r="K68" i="12"/>
  <c r="J68" i="12"/>
  <c r="V67" i="12"/>
  <c r="U67" i="12"/>
  <c r="O67" i="12"/>
  <c r="N67" i="12"/>
  <c r="M67" i="12"/>
  <c r="L67" i="12"/>
  <c r="K67" i="12"/>
  <c r="J67" i="12"/>
  <c r="H67" i="12"/>
  <c r="H88" i="12" s="1"/>
  <c r="H109" i="12" s="1"/>
  <c r="V66" i="12"/>
  <c r="U66" i="12"/>
  <c r="O66" i="12"/>
  <c r="N66" i="12"/>
  <c r="M66" i="12"/>
  <c r="L66" i="12"/>
  <c r="K66" i="12"/>
  <c r="J66" i="12"/>
  <c r="J87" i="12" s="1"/>
  <c r="J108" i="12" s="1"/>
  <c r="H66" i="12"/>
  <c r="U25" i="12"/>
  <c r="O25" i="12"/>
  <c r="U24" i="12"/>
  <c r="O24" i="12"/>
  <c r="U23" i="12"/>
  <c r="O23" i="12"/>
  <c r="U22" i="12"/>
  <c r="O22" i="12"/>
  <c r="H22" i="12"/>
  <c r="U21" i="12"/>
  <c r="O21" i="12"/>
  <c r="H21" i="12"/>
  <c r="U20" i="12"/>
  <c r="O20" i="12"/>
  <c r="H20" i="12"/>
  <c r="H74" i="12" s="1"/>
  <c r="H95" i="12" s="1"/>
  <c r="H116" i="12" s="1"/>
  <c r="U19" i="12"/>
  <c r="O19" i="12"/>
  <c r="H19" i="12"/>
  <c r="H73" i="12" s="1"/>
  <c r="H94" i="12" s="1"/>
  <c r="H115" i="12" s="1"/>
  <c r="U18" i="12"/>
  <c r="O18" i="12"/>
  <c r="H18" i="12"/>
  <c r="H72" i="12" s="1"/>
  <c r="H93" i="12" s="1"/>
  <c r="H114" i="12" s="1"/>
  <c r="U17" i="12"/>
  <c r="O17" i="12"/>
  <c r="H17" i="12"/>
  <c r="U16" i="12"/>
  <c r="O16" i="12"/>
  <c r="H16" i="12"/>
  <c r="U15" i="12"/>
  <c r="O15" i="12"/>
  <c r="H15" i="12"/>
  <c r="H69" i="12" s="1"/>
  <c r="H90" i="12" s="1"/>
  <c r="H111" i="12" s="1"/>
  <c r="U14" i="12"/>
  <c r="O14" i="12"/>
  <c r="H14" i="12"/>
  <c r="H68" i="12" s="1"/>
  <c r="H89" i="12" s="1"/>
  <c r="H110" i="12" s="1"/>
  <c r="U13" i="12"/>
  <c r="O13" i="12"/>
  <c r="H13" i="12"/>
  <c r="U12" i="12"/>
  <c r="O12" i="12"/>
  <c r="H12" i="12"/>
  <c r="AA10" i="12"/>
  <c r="Z10" i="12"/>
  <c r="Y10" i="12"/>
  <c r="W10" i="12"/>
  <c r="AA9" i="12"/>
  <c r="Z9" i="12"/>
  <c r="Y9" i="12"/>
  <c r="W9" i="12"/>
  <c r="X9" i="12" s="1"/>
  <c r="T2" i="12"/>
  <c r="AD50" i="11"/>
  <c r="AC50" i="11"/>
  <c r="AA50" i="11"/>
  <c r="Z50" i="11"/>
  <c r="Y50" i="11"/>
  <c r="W50" i="11"/>
  <c r="AD49" i="11"/>
  <c r="AC49" i="11"/>
  <c r="AB49" i="11"/>
  <c r="AA49" i="11"/>
  <c r="Z49" i="11"/>
  <c r="Y49" i="11"/>
  <c r="X49" i="11"/>
  <c r="W49" i="11"/>
  <c r="AF48" i="11"/>
  <c r="AD48" i="11"/>
  <c r="AC48" i="11"/>
  <c r="AA48" i="11"/>
  <c r="Z48" i="11"/>
  <c r="Y48" i="11"/>
  <c r="X48" i="11"/>
  <c r="AB48" i="11" s="1"/>
  <c r="W48" i="11"/>
  <c r="AA47" i="11"/>
  <c r="Z47" i="11"/>
  <c r="Y47" i="11"/>
  <c r="X47" i="11"/>
  <c r="AB47" i="11" s="1"/>
  <c r="AA46" i="11"/>
  <c r="Z46" i="11"/>
  <c r="Y46" i="11"/>
  <c r="X46" i="11"/>
  <c r="AB46" i="11" s="1"/>
  <c r="AF45" i="11"/>
  <c r="AA45" i="11"/>
  <c r="Z45" i="11"/>
  <c r="Y45" i="11"/>
  <c r="X45" i="11"/>
  <c r="AB45" i="11" s="1"/>
  <c r="AA44" i="11"/>
  <c r="Z44" i="11"/>
  <c r="Y44" i="11"/>
  <c r="X44" i="11"/>
  <c r="AB44" i="11" s="1"/>
  <c r="AA43" i="11"/>
  <c r="Z43" i="11"/>
  <c r="Y43" i="11"/>
  <c r="X43" i="11"/>
  <c r="AB43" i="11" s="1"/>
  <c r="AB42" i="11"/>
  <c r="AA42" i="11"/>
  <c r="Z42" i="11"/>
  <c r="Y42" i="11"/>
  <c r="X42" i="11"/>
  <c r="AA41" i="11"/>
  <c r="Z41" i="11"/>
  <c r="Y41" i="11"/>
  <c r="X41" i="11"/>
  <c r="AB41" i="11" s="1"/>
  <c r="AF40" i="11"/>
  <c r="AA40" i="11"/>
  <c r="Z40" i="11"/>
  <c r="Y40" i="11"/>
  <c r="X40" i="11"/>
  <c r="AB40" i="11" s="1"/>
  <c r="AA39" i="11"/>
  <c r="Z39" i="11"/>
  <c r="Y39" i="11"/>
  <c r="X39" i="11"/>
  <c r="AB39" i="11" s="1"/>
  <c r="AA38" i="11"/>
  <c r="Z38" i="11"/>
  <c r="Y38" i="11"/>
  <c r="X38" i="11"/>
  <c r="AB38" i="11" s="1"/>
  <c r="AA37" i="11"/>
  <c r="Z37" i="11"/>
  <c r="Y37" i="11"/>
  <c r="X32" i="11"/>
  <c r="G32" i="11"/>
  <c r="C32" i="11"/>
  <c r="X31" i="11"/>
  <c r="G31" i="11"/>
  <c r="C31" i="11"/>
  <c r="X30" i="11"/>
  <c r="G30" i="11"/>
  <c r="C30" i="11"/>
  <c r="AM25" i="11"/>
  <c r="AE50" i="11" s="1"/>
  <c r="AL25" i="11"/>
  <c r="AK25" i="11"/>
  <c r="AJ25" i="11"/>
  <c r="AG25" i="11"/>
  <c r="AD25" i="11"/>
  <c r="AA25" i="11"/>
  <c r="Y25" i="11"/>
  <c r="AF50" i="11" s="1"/>
  <c r="W25" i="11"/>
  <c r="V25" i="11"/>
  <c r="R25" i="11"/>
  <c r="O25" i="11"/>
  <c r="L25" i="11"/>
  <c r="J25" i="11"/>
  <c r="H25" i="11"/>
  <c r="G25" i="11"/>
  <c r="F25" i="11"/>
  <c r="C25" i="11"/>
  <c r="AM24" i="11"/>
  <c r="AE49" i="11" s="1"/>
  <c r="AL24" i="11"/>
  <c r="AK24" i="11"/>
  <c r="AJ24" i="11"/>
  <c r="AG24" i="11"/>
  <c r="AD24" i="11"/>
  <c r="AA24" i="11"/>
  <c r="Y24" i="11"/>
  <c r="AF49" i="11" s="1"/>
  <c r="W24" i="11"/>
  <c r="V24" i="11"/>
  <c r="R24" i="11"/>
  <c r="O24" i="11"/>
  <c r="L24" i="11"/>
  <c r="H24" i="11"/>
  <c r="G24" i="11"/>
  <c r="F24" i="11"/>
  <c r="C24" i="11"/>
  <c r="AM23" i="11"/>
  <c r="AE48" i="11" s="1"/>
  <c r="AL23" i="11"/>
  <c r="AK23" i="11"/>
  <c r="AJ23" i="11"/>
  <c r="AG23" i="11"/>
  <c r="AD23" i="11"/>
  <c r="AA23" i="11"/>
  <c r="Y23" i="11"/>
  <c r="J23" i="11" s="1"/>
  <c r="W23" i="11"/>
  <c r="V23" i="11"/>
  <c r="R23" i="11"/>
  <c r="O23" i="11"/>
  <c r="L23" i="11"/>
  <c r="H23" i="11"/>
  <c r="G23" i="11"/>
  <c r="F23" i="11"/>
  <c r="C23" i="11"/>
  <c r="AG22" i="11"/>
  <c r="AD22" i="11"/>
  <c r="AA22" i="11"/>
  <c r="Y22" i="11"/>
  <c r="AF47" i="11" s="1"/>
  <c r="W22" i="11"/>
  <c r="V22" i="11"/>
  <c r="R22" i="11"/>
  <c r="O22" i="11"/>
  <c r="L22" i="11"/>
  <c r="H22" i="11"/>
  <c r="G22" i="11"/>
  <c r="F22" i="11"/>
  <c r="AM22" i="11" s="1"/>
  <c r="AE47" i="11" s="1"/>
  <c r="AG21" i="11"/>
  <c r="AD21" i="11"/>
  <c r="AA21" i="11"/>
  <c r="Y21" i="11"/>
  <c r="AF46" i="11" s="1"/>
  <c r="W21" i="11"/>
  <c r="V21" i="11"/>
  <c r="R21" i="11"/>
  <c r="O21" i="11"/>
  <c r="L21" i="11"/>
  <c r="H21" i="11"/>
  <c r="G21" i="11"/>
  <c r="F21" i="11"/>
  <c r="AM21" i="11" s="1"/>
  <c r="AE46" i="11" s="1"/>
  <c r="AG20" i="11"/>
  <c r="AD20" i="11"/>
  <c r="AA20" i="11"/>
  <c r="Y20" i="11"/>
  <c r="J20" i="11" s="1"/>
  <c r="W20" i="11"/>
  <c r="V20" i="11"/>
  <c r="R20" i="11"/>
  <c r="O20" i="11"/>
  <c r="L20" i="11"/>
  <c r="H20" i="11"/>
  <c r="G20" i="11"/>
  <c r="AG19" i="11"/>
  <c r="AD19" i="11"/>
  <c r="AA19" i="11"/>
  <c r="Y19" i="11"/>
  <c r="J19" i="11" s="1"/>
  <c r="W19" i="11"/>
  <c r="V19" i="11"/>
  <c r="R19" i="11"/>
  <c r="O19" i="11"/>
  <c r="L19" i="11"/>
  <c r="H19" i="11"/>
  <c r="G19" i="11"/>
  <c r="F19" i="11"/>
  <c r="AM19" i="11" s="1"/>
  <c r="AE44" i="11" s="1"/>
  <c r="AM18" i="11"/>
  <c r="AE43" i="11" s="1"/>
  <c r="AL18" i="11"/>
  <c r="AD43" i="11" s="1"/>
  <c r="AG18" i="11"/>
  <c r="AD18" i="11"/>
  <c r="AA18" i="11"/>
  <c r="Y18" i="11"/>
  <c r="AF43" i="11" s="1"/>
  <c r="W18" i="11"/>
  <c r="V18" i="11"/>
  <c r="R18" i="11"/>
  <c r="O18" i="11"/>
  <c r="L18" i="11"/>
  <c r="H18" i="11"/>
  <c r="G18" i="11"/>
  <c r="F18" i="11"/>
  <c r="AK18" i="11" s="1"/>
  <c r="AC43" i="11" s="1"/>
  <c r="AG17" i="11"/>
  <c r="AD17" i="11"/>
  <c r="AA17" i="11"/>
  <c r="Y17" i="11"/>
  <c r="J17" i="11" s="1"/>
  <c r="W17" i="11"/>
  <c r="V17" i="11"/>
  <c r="R17" i="11"/>
  <c r="O17" i="11"/>
  <c r="L17" i="11"/>
  <c r="H17" i="11"/>
  <c r="G17" i="11"/>
  <c r="F17" i="11"/>
  <c r="AL17" i="11" s="1"/>
  <c r="AD42" i="11" s="1"/>
  <c r="AG16" i="11"/>
  <c r="AD16" i="11"/>
  <c r="AA16" i="11"/>
  <c r="Y16" i="11"/>
  <c r="AF41" i="11" s="1"/>
  <c r="X16" i="11"/>
  <c r="W16" i="11"/>
  <c r="V16" i="11"/>
  <c r="R16" i="11"/>
  <c r="O16" i="11"/>
  <c r="L16" i="11"/>
  <c r="H16" i="11"/>
  <c r="G16" i="11"/>
  <c r="F16" i="11"/>
  <c r="AM16" i="11" s="1"/>
  <c r="AE41" i="11" s="1"/>
  <c r="AG15" i="11"/>
  <c r="AD15" i="11"/>
  <c r="AA15" i="11"/>
  <c r="Y15" i="11"/>
  <c r="J15" i="11" s="1"/>
  <c r="W15" i="11"/>
  <c r="V15" i="11"/>
  <c r="R15" i="11"/>
  <c r="O15" i="11"/>
  <c r="L15" i="11"/>
  <c r="H15" i="11"/>
  <c r="G15" i="11"/>
  <c r="F15" i="11"/>
  <c r="AM15" i="11" s="1"/>
  <c r="AE40" i="11" s="1"/>
  <c r="AG14" i="11"/>
  <c r="AD14" i="11"/>
  <c r="AA14" i="11"/>
  <c r="Y14" i="11"/>
  <c r="J14" i="11" s="1"/>
  <c r="W14" i="11"/>
  <c r="V14" i="11"/>
  <c r="R14" i="11"/>
  <c r="O14" i="11"/>
  <c r="L14" i="11"/>
  <c r="H14" i="11"/>
  <c r="G14" i="11"/>
  <c r="F14" i="11"/>
  <c r="AM14" i="11" s="1"/>
  <c r="AE39" i="11" s="1"/>
  <c r="AM13" i="11"/>
  <c r="AE38" i="11" s="1"/>
  <c r="AL13" i="11"/>
  <c r="AD38" i="11" s="1"/>
  <c r="AK13" i="11"/>
  <c r="AC38" i="11" s="1"/>
  <c r="AG13" i="11"/>
  <c r="AD13" i="11"/>
  <c r="AA13" i="11"/>
  <c r="Y13" i="11"/>
  <c r="AF38" i="11" s="1"/>
  <c r="W13" i="11"/>
  <c r="V13" i="11"/>
  <c r="R13" i="11"/>
  <c r="O13" i="11"/>
  <c r="L13" i="11"/>
  <c r="H13" i="11"/>
  <c r="G13" i="11"/>
  <c r="F13" i="11"/>
  <c r="AM12" i="11"/>
  <c r="AE37" i="11" s="1"/>
  <c r="AG12" i="11"/>
  <c r="AD12" i="11"/>
  <c r="AA12" i="11"/>
  <c r="Y12" i="11"/>
  <c r="J12" i="11" s="1"/>
  <c r="V12" i="11"/>
  <c r="R12" i="11"/>
  <c r="O12" i="11"/>
  <c r="L12" i="11"/>
  <c r="G12" i="11"/>
  <c r="F12" i="11"/>
  <c r="AL12" i="11" s="1"/>
  <c r="W10" i="11"/>
  <c r="X25" i="11" s="1"/>
  <c r="V10" i="11"/>
  <c r="U8" i="11"/>
  <c r="M6" i="11"/>
  <c r="M5" i="11"/>
  <c r="A3" i="10"/>
  <c r="A4" i="10" s="1"/>
  <c r="A5" i="10" s="1"/>
  <c r="Y39" i="2"/>
  <c r="Y34" i="2"/>
  <c r="Y35" i="2" s="1"/>
  <c r="Y33" i="2"/>
  <c r="O24" i="6"/>
  <c r="AB28" i="2"/>
  <c r="AB29" i="2" s="1"/>
  <c r="Y29" i="2"/>
  <c r="AG27" i="2"/>
  <c r="T22" i="2" s="1"/>
  <c r="AB26" i="2"/>
  <c r="AB27" i="2" s="1"/>
  <c r="Y26" i="2"/>
  <c r="Y27" i="2" s="1"/>
  <c r="T21" i="2"/>
  <c r="R3" i="12"/>
  <c r="H50" i="6"/>
  <c r="M49" i="6"/>
  <c r="H49" i="6"/>
  <c r="M48" i="6"/>
  <c r="H48" i="6"/>
  <c r="M47" i="6"/>
  <c r="H47" i="6"/>
  <c r="M46" i="6"/>
  <c r="H46" i="6"/>
  <c r="R42" i="6"/>
  <c r="O41" i="6"/>
  <c r="O40" i="6"/>
  <c r="O39" i="6"/>
  <c r="R39" i="6" s="1"/>
  <c r="O38" i="6"/>
  <c r="O37" i="6"/>
  <c r="O36" i="6"/>
  <c r="O34" i="6"/>
  <c r="T27" i="6"/>
  <c r="P27" i="6"/>
  <c r="O27" i="6"/>
  <c r="M27" i="6"/>
  <c r="K27" i="6"/>
  <c r="T26" i="6"/>
  <c r="P26" i="6"/>
  <c r="O26" i="6"/>
  <c r="M26" i="6"/>
  <c r="K26" i="6"/>
  <c r="H22" i="6"/>
  <c r="H21" i="6"/>
  <c r="O20" i="6"/>
  <c r="AB30" i="2"/>
  <c r="AB31" i="2" s="1"/>
  <c r="O17" i="6"/>
  <c r="I7" i="6"/>
  <c r="I5" i="6"/>
  <c r="P2" i="6"/>
  <c r="L16" i="3"/>
  <c r="L15" i="3"/>
  <c r="M14" i="3"/>
  <c r="L14" i="3"/>
  <c r="M13" i="3"/>
  <c r="L13" i="3"/>
  <c r="M12" i="3"/>
  <c r="L12" i="3"/>
  <c r="L11" i="3"/>
  <c r="L10" i="3"/>
  <c r="L9" i="3"/>
  <c r="L8" i="3"/>
  <c r="L7" i="3"/>
  <c r="AF44" i="11" l="1"/>
  <c r="X10" i="11"/>
  <c r="X36" i="11" s="1"/>
  <c r="AB36" i="11" s="1"/>
  <c r="AF36" i="11" s="1"/>
  <c r="J18" i="11"/>
  <c r="AK14" i="11"/>
  <c r="AC39" i="11" s="1"/>
  <c r="AG12" i="14"/>
  <c r="AL14" i="11"/>
  <c r="AD39" i="11" s="1"/>
  <c r="AK15" i="11"/>
  <c r="AC40" i="11" s="1"/>
  <c r="AL15" i="11"/>
  <c r="AD40" i="11" s="1"/>
  <c r="F20" i="11"/>
  <c r="AK22" i="11"/>
  <c r="AC47" i="11" s="1"/>
  <c r="AK21" i="11"/>
  <c r="AC46" i="11" s="1"/>
  <c r="AL22" i="11"/>
  <c r="AD47" i="11" s="1"/>
  <c r="AL21" i="11"/>
  <c r="AD46" i="11" s="1"/>
  <c r="AK16" i="11"/>
  <c r="AC41" i="11" s="1"/>
  <c r="AL16" i="11"/>
  <c r="AD41" i="11" s="1"/>
  <c r="O101" i="12"/>
  <c r="V101" i="12" s="1"/>
  <c r="AJ16" i="11"/>
  <c r="AK19" i="11"/>
  <c r="AC44" i="11" s="1"/>
  <c r="O26" i="12"/>
  <c r="U26" i="12" s="1"/>
  <c r="V26" i="11" s="1"/>
  <c r="AB52" i="11" s="1"/>
  <c r="AL19" i="11"/>
  <c r="AD44" i="11" s="1"/>
  <c r="AM17" i="11"/>
  <c r="AE42" i="11" s="1"/>
  <c r="O80" i="12"/>
  <c r="V80" i="12" s="1"/>
  <c r="O122" i="12"/>
  <c r="V122" i="12" s="1"/>
  <c r="AK17" i="11"/>
  <c r="AC42" i="11" s="1"/>
  <c r="AP23" i="2"/>
  <c r="AP24" i="2" s="1"/>
  <c r="Y22" i="2"/>
  <c r="Y23" i="2" s="1"/>
  <c r="Q2" i="36"/>
  <c r="Y24" i="2"/>
  <c r="Y25" i="2" s="1"/>
  <c r="R2" i="36"/>
  <c r="AG26" i="16"/>
  <c r="AF26" i="16"/>
  <c r="AG26" i="11" s="1"/>
  <c r="R26" i="11" s="1"/>
  <c r="AD37" i="11"/>
  <c r="AG26" i="14"/>
  <c r="AF26" i="14"/>
  <c r="AA26" i="11" s="1"/>
  <c r="L26" i="11" s="1"/>
  <c r="AK12" i="11"/>
  <c r="AG26" i="15"/>
  <c r="AF37" i="11"/>
  <c r="AF12" i="13"/>
  <c r="X50" i="11"/>
  <c r="AB50" i="11" s="1"/>
  <c r="I25" i="11"/>
  <c r="I16" i="11"/>
  <c r="W85" i="12"/>
  <c r="C9" i="12"/>
  <c r="X17" i="11"/>
  <c r="X20" i="11"/>
  <c r="J22" i="11"/>
  <c r="X18" i="11"/>
  <c r="X23" i="11"/>
  <c r="I23" i="11" s="1"/>
  <c r="AF42" i="11"/>
  <c r="G10" i="11"/>
  <c r="C9" i="11"/>
  <c r="J13" i="11"/>
  <c r="X19" i="11"/>
  <c r="J21" i="11"/>
  <c r="X14" i="11"/>
  <c r="J16" i="11"/>
  <c r="X22" i="11"/>
  <c r="X24" i="11"/>
  <c r="I24" i="11" s="1"/>
  <c r="AF39" i="11"/>
  <c r="J24" i="11"/>
  <c r="X15" i="11"/>
  <c r="X13" i="11"/>
  <c r="X21" i="11"/>
  <c r="AJ10" i="11"/>
  <c r="Z10" i="11"/>
  <c r="AA10" i="11" s="1"/>
  <c r="X10" i="12"/>
  <c r="Y10" i="13"/>
  <c r="AA10" i="13" s="1"/>
  <c r="C9" i="13" s="1"/>
  <c r="Y13" i="2"/>
  <c r="Y14" i="2" s="1"/>
  <c r="AP29" i="2"/>
  <c r="AP30" i="2" s="1"/>
  <c r="R34" i="6"/>
  <c r="O13" i="6" s="1"/>
  <c r="R41" i="6"/>
  <c r="Y30" i="2"/>
  <c r="Y31" i="2" s="1"/>
  <c r="R36" i="6"/>
  <c r="O15" i="6" s="1"/>
  <c r="M9" i="2"/>
  <c r="D2" i="36" s="1"/>
  <c r="AN27" i="2"/>
  <c r="T57" i="2" s="1"/>
  <c r="K10" i="11" l="1"/>
  <c r="Y36" i="11"/>
  <c r="AC36" i="11" s="1"/>
  <c r="AG36" i="11" s="1"/>
  <c r="AL20" i="11"/>
  <c r="AD45" i="11" s="1"/>
  <c r="AK20" i="11"/>
  <c r="AC45" i="11" s="1"/>
  <c r="AM20" i="11"/>
  <c r="AE45" i="11" s="1"/>
  <c r="Y26" i="11"/>
  <c r="AF51" i="11" s="1"/>
  <c r="G26" i="11"/>
  <c r="X52" i="11"/>
  <c r="AC37" i="11"/>
  <c r="W12" i="11"/>
  <c r="AG12" i="13"/>
  <c r="AF26" i="13" s="1"/>
  <c r="W26" i="11" s="1"/>
  <c r="I19" i="11"/>
  <c r="AJ19" i="11"/>
  <c r="I20" i="11"/>
  <c r="AJ20" i="11"/>
  <c r="AJ21" i="11"/>
  <c r="I21" i="11"/>
  <c r="AJ22" i="11"/>
  <c r="I22" i="11"/>
  <c r="AJ13" i="11"/>
  <c r="I13" i="11"/>
  <c r="AJ15" i="11"/>
  <c r="I15" i="11"/>
  <c r="AJ14" i="11"/>
  <c r="I14" i="11"/>
  <c r="I17" i="11"/>
  <c r="AJ17" i="11"/>
  <c r="I18" i="11"/>
  <c r="AJ18" i="11"/>
  <c r="O22" i="6"/>
  <c r="BH2" i="36"/>
  <c r="AC10" i="11"/>
  <c r="AC25" i="11" s="1"/>
  <c r="AK10" i="11"/>
  <c r="Z21" i="11"/>
  <c r="Z13" i="11"/>
  <c r="Z19" i="11"/>
  <c r="Z20" i="11"/>
  <c r="Z12" i="11"/>
  <c r="Z25" i="11"/>
  <c r="Z24" i="11"/>
  <c r="Z23" i="11"/>
  <c r="Z22" i="11"/>
  <c r="Z14" i="11"/>
  <c r="Z15" i="11"/>
  <c r="Z17" i="11"/>
  <c r="Z26" i="11"/>
  <c r="Z16" i="11"/>
  <c r="Z18" i="11"/>
  <c r="AA10" i="14"/>
  <c r="Y10" i="14"/>
  <c r="O11" i="6"/>
  <c r="AK26" i="11" l="1"/>
  <c r="AC51" i="11" s="1"/>
  <c r="AL26" i="11"/>
  <c r="AD51" i="11" s="1"/>
  <c r="J26" i="11"/>
  <c r="X26" i="11"/>
  <c r="I26" i="11" s="1"/>
  <c r="H26" i="11"/>
  <c r="H12" i="11"/>
  <c r="X12" i="11"/>
  <c r="AC26" i="11"/>
  <c r="AD52" i="11" s="1"/>
  <c r="AC15" i="11"/>
  <c r="AE15" i="11" s="1"/>
  <c r="AC23" i="11"/>
  <c r="AE23" i="11" s="1"/>
  <c r="AC13" i="11"/>
  <c r="N13" i="11" s="1"/>
  <c r="AC20" i="11"/>
  <c r="N20" i="11" s="1"/>
  <c r="AC16" i="11"/>
  <c r="N16" i="11" s="1"/>
  <c r="C9" i="14"/>
  <c r="AC22" i="11"/>
  <c r="N22" i="11" s="1"/>
  <c r="AC14" i="11"/>
  <c r="AE14" i="11" s="1"/>
  <c r="AC24" i="11"/>
  <c r="AE24" i="11" s="1"/>
  <c r="AC17" i="11"/>
  <c r="AE17" i="11" s="1"/>
  <c r="AC21" i="11"/>
  <c r="AC12" i="11"/>
  <c r="N12" i="11" s="1"/>
  <c r="AC19" i="11"/>
  <c r="N19" i="11" s="1"/>
  <c r="AC18" i="11"/>
  <c r="AE18" i="11" s="1"/>
  <c r="AB22" i="11"/>
  <c r="K22" i="11"/>
  <c r="K17" i="11"/>
  <c r="AB17" i="11"/>
  <c r="K18" i="11"/>
  <c r="AB18" i="11"/>
  <c r="K16" i="11"/>
  <c r="AB16" i="11"/>
  <c r="AB12" i="11"/>
  <c r="K12" i="11"/>
  <c r="AB21" i="11"/>
  <c r="K21" i="11"/>
  <c r="K26" i="11"/>
  <c r="AB26" i="11"/>
  <c r="Y52" i="11"/>
  <c r="AC52" i="11"/>
  <c r="AE25" i="11"/>
  <c r="N25" i="11"/>
  <c r="K20" i="11"/>
  <c r="AB20" i="11"/>
  <c r="N21" i="11"/>
  <c r="AE21" i="11"/>
  <c r="AB13" i="11"/>
  <c r="K13" i="11"/>
  <c r="K24" i="11"/>
  <c r="AB24" i="11"/>
  <c r="AB15" i="11"/>
  <c r="K15" i="11"/>
  <c r="AB25" i="11"/>
  <c r="K25" i="11"/>
  <c r="Y10" i="15"/>
  <c r="AA10" i="15" s="1"/>
  <c r="AB14" i="11"/>
  <c r="K14" i="11"/>
  <c r="AD10" i="11"/>
  <c r="AB23" i="11"/>
  <c r="K23" i="11"/>
  <c r="N24" i="11"/>
  <c r="N17" i="11"/>
  <c r="AB19" i="11"/>
  <c r="K19" i="11"/>
  <c r="AE22" i="11" l="1"/>
  <c r="N15" i="11"/>
  <c r="N23" i="11"/>
  <c r="N10" i="11"/>
  <c r="Z36" i="11"/>
  <c r="AD36" i="11" s="1"/>
  <c r="AH36" i="11" s="1"/>
  <c r="N14" i="11"/>
  <c r="AE20" i="11"/>
  <c r="AH45" i="11" s="1"/>
  <c r="AE26" i="11"/>
  <c r="P26" i="11" s="1"/>
  <c r="N26" i="11"/>
  <c r="Z52" i="11"/>
  <c r="I12" i="11"/>
  <c r="AJ12" i="11"/>
  <c r="AJ26" i="11" s="1"/>
  <c r="AB51" i="11" s="1"/>
  <c r="AE19" i="11"/>
  <c r="P19" i="11" s="1"/>
  <c r="AE12" i="11"/>
  <c r="P12" i="11" s="1"/>
  <c r="C9" i="15"/>
  <c r="Y10" i="16"/>
  <c r="AA10" i="16" s="1"/>
  <c r="C9" i="16" s="1"/>
  <c r="N18" i="11"/>
  <c r="AE13" i="11"/>
  <c r="AH38" i="11" s="1"/>
  <c r="AE16" i="11"/>
  <c r="AH41" i="11" s="1"/>
  <c r="AH46" i="11"/>
  <c r="P21" i="11"/>
  <c r="AH43" i="11"/>
  <c r="P18" i="11"/>
  <c r="AH37" i="11"/>
  <c r="M26" i="11"/>
  <c r="AG51" i="11"/>
  <c r="AG45" i="11"/>
  <c r="M20" i="11"/>
  <c r="AG41" i="11"/>
  <c r="M16" i="11"/>
  <c r="AH51" i="11"/>
  <c r="AG42" i="11"/>
  <c r="M17" i="11"/>
  <c r="M14" i="11"/>
  <c r="AG39" i="11"/>
  <c r="AH44" i="11"/>
  <c r="AH40" i="11"/>
  <c r="P15" i="11"/>
  <c r="P23" i="11"/>
  <c r="AH48" i="11"/>
  <c r="M22" i="11"/>
  <c r="AG47" i="11"/>
  <c r="AG38" i="11"/>
  <c r="M13" i="11"/>
  <c r="AG46" i="11"/>
  <c r="M21" i="11"/>
  <c r="AG48" i="11"/>
  <c r="M23" i="11"/>
  <c r="M24" i="11"/>
  <c r="AG49" i="11"/>
  <c r="AH42" i="11"/>
  <c r="P17" i="11"/>
  <c r="AH39" i="11"/>
  <c r="P14" i="11"/>
  <c r="M18" i="11"/>
  <c r="AG43" i="11"/>
  <c r="P24" i="11"/>
  <c r="AH49" i="11"/>
  <c r="AG40" i="11"/>
  <c r="M15" i="11"/>
  <c r="AH47" i="11"/>
  <c r="P22" i="11"/>
  <c r="AG44" i="11"/>
  <c r="M19" i="11"/>
  <c r="AF10" i="11"/>
  <c r="AL10" i="11"/>
  <c r="M25" i="11"/>
  <c r="AG50" i="11"/>
  <c r="AH50" i="11"/>
  <c r="P25" i="11"/>
  <c r="AG37" i="11"/>
  <c r="M12" i="11"/>
  <c r="T51" i="2"/>
  <c r="P20" i="11" l="1"/>
  <c r="AM26" i="11"/>
  <c r="AE51" i="11" s="1"/>
  <c r="P13" i="11"/>
  <c r="P16" i="11"/>
  <c r="O21" i="6"/>
  <c r="BC2" i="36"/>
  <c r="AG10" i="11"/>
  <c r="AM10" i="11" s="1"/>
  <c r="AF18" i="11"/>
  <c r="AF14" i="11"/>
  <c r="AF21" i="11" l="1"/>
  <c r="Q21" i="11" s="1"/>
  <c r="AF22" i="11"/>
  <c r="Q22" i="11" s="1"/>
  <c r="AF20" i="11"/>
  <c r="AF23" i="11"/>
  <c r="Q23" i="11" s="1"/>
  <c r="AF25" i="11"/>
  <c r="AF16" i="11"/>
  <c r="AH16" i="11" s="1"/>
  <c r="AF26" i="11"/>
  <c r="Q26" i="11" s="1"/>
  <c r="AF13" i="11"/>
  <c r="AH13" i="11" s="1"/>
  <c r="AA36" i="11"/>
  <c r="AE36" i="11" s="1"/>
  <c r="AI36" i="11" s="1"/>
  <c r="Q10" i="11"/>
  <c r="AF17" i="11"/>
  <c r="Q17" i="11" s="1"/>
  <c r="Q14" i="11"/>
  <c r="AH14" i="11"/>
  <c r="AH23" i="11"/>
  <c r="AH21" i="11"/>
  <c r="AF24" i="11"/>
  <c r="AF12" i="11"/>
  <c r="Q25" i="11"/>
  <c r="AH25" i="11"/>
  <c r="AH20" i="11"/>
  <c r="Q20" i="11"/>
  <c r="AH18" i="11"/>
  <c r="Q18" i="11"/>
  <c r="AF15" i="11"/>
  <c r="AF19" i="11"/>
  <c r="Q16" i="11" l="1"/>
  <c r="AH22" i="11"/>
  <c r="S22" i="11" s="1"/>
  <c r="AE52" i="11"/>
  <c r="AA52" i="11"/>
  <c r="AH26" i="11"/>
  <c r="S26" i="11" s="1"/>
  <c r="Q13" i="11"/>
  <c r="AH17" i="11"/>
  <c r="S17" i="11" s="1"/>
  <c r="S16" i="11"/>
  <c r="AI41" i="11"/>
  <c r="S13" i="11"/>
  <c r="AI38" i="11"/>
  <c r="AH19" i="11"/>
  <c r="Q19" i="11"/>
  <c r="AH12" i="11"/>
  <c r="Q12" i="11"/>
  <c r="AI47" i="11"/>
  <c r="S20" i="11"/>
  <c r="AI45" i="11"/>
  <c r="Q24" i="11"/>
  <c r="AH24" i="11"/>
  <c r="AI48" i="11"/>
  <c r="S23" i="11"/>
  <c r="AI50" i="11"/>
  <c r="S25" i="11"/>
  <c r="AI39" i="11"/>
  <c r="S14" i="11"/>
  <c r="Q15" i="11"/>
  <c r="AH15" i="11"/>
  <c r="S18" i="11"/>
  <c r="AI43" i="11"/>
  <c r="S21" i="11"/>
  <c r="AI46" i="11"/>
  <c r="AI51" i="11" l="1"/>
  <c r="AI42" i="11"/>
  <c r="AI44" i="11"/>
  <c r="S19" i="11"/>
  <c r="S15" i="11"/>
  <c r="AI40" i="11"/>
  <c r="AI49" i="11"/>
  <c r="S24" i="11"/>
  <c r="AI37" i="11"/>
  <c r="S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S2" authorId="0" shapeId="0" xr:uid="{D14AEF98-D2D2-43EC-A8D0-D9AC6C202719}">
      <text>
        <r>
          <rPr>
            <b/>
            <sz val="9"/>
            <color indexed="81"/>
            <rFont val="MS P ゴシック"/>
            <family val="3"/>
            <charset val="128"/>
          </rPr>
          <t>届出後、届出番号を入力してください。</t>
        </r>
      </text>
    </comment>
    <comment ref="M7" authorId="0" shapeId="0" xr:uid="{6ECC69DC-EFA1-42F6-A5F3-153E4461FB1E}">
      <text>
        <r>
          <rPr>
            <b/>
            <sz val="9"/>
            <color indexed="81"/>
            <rFont val="MS P ゴシック"/>
            <family val="3"/>
            <charset val="128"/>
          </rPr>
          <t>大阪府:</t>
        </r>
        <r>
          <rPr>
            <sz val="9"/>
            <color indexed="81"/>
            <rFont val="MS P ゴシック"/>
            <family val="3"/>
            <charset val="128"/>
          </rPr>
          <t xml:space="preserve">
建設地は丁目、地番以降の記載は不要です。</t>
        </r>
      </text>
    </comment>
    <comment ref="M16" authorId="0" shapeId="0" xr:uid="{18D4FA79-8A7A-4C26-B6F1-F8EF52F46D50}">
      <text>
        <r>
          <rPr>
            <b/>
            <sz val="9"/>
            <color indexed="81"/>
            <rFont val="MS P ゴシック"/>
            <family val="3"/>
            <charset val="128"/>
          </rPr>
          <t>用途が５以上ある場合は、「その他のすべての用途」を選択</t>
        </r>
      </text>
    </comment>
    <comment ref="R21" authorId="0" shapeId="0" xr:uid="{4123A9F8-5AEE-41FA-BD0E-4F13CEBB9C09}">
      <text>
        <r>
          <rPr>
            <b/>
            <sz val="9"/>
            <color indexed="81"/>
            <rFont val="MS P ゴシック"/>
            <family val="3"/>
            <charset val="128"/>
          </rPr>
          <t>CASBEEのスコアシートから、転記してください。</t>
        </r>
        <r>
          <rPr>
            <sz val="9"/>
            <color indexed="81"/>
            <rFont val="MS P ゴシック"/>
            <family val="3"/>
            <charset val="128"/>
          </rPr>
          <t xml:space="preserve">
</t>
        </r>
      </text>
    </comment>
    <comment ref="E46" authorId="0" shapeId="0" xr:uid="{5017ABD0-72BB-4A78-BECE-1819CD9CEEEA}">
      <text>
        <r>
          <rPr>
            <b/>
            <sz val="9"/>
            <color indexed="81"/>
            <rFont val="MS P ゴシック"/>
            <family val="3"/>
            <charset val="128"/>
          </rPr>
          <t>大阪府建築物環境性能表示に、
参考情報として掲載する
建築物の種類を選択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F12" authorId="0" shapeId="0" xr:uid="{56614BCE-F908-42CE-8A06-7BA57176995E}">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BAB13727-91EA-4DF4-B0A9-797343AAEBCE}">
      <text>
        <r>
          <rPr>
            <sz val="11"/>
            <color indexed="81"/>
            <rFont val="ＭＳ Ｐゴシック"/>
            <family val="3"/>
            <charset val="128"/>
          </rPr>
          <t>夜間買電を行う場合は、昼間と夜間を別々に熱量換算することも可能とする。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H12" authorId="0" shapeId="0" xr:uid="{0E58CF04-2C88-43DA-BA9A-13842EE391F3}">
      <text>
        <r>
          <rPr>
            <sz val="11"/>
            <color indexed="81"/>
            <rFont val="ＭＳ Ｐゴシック"/>
            <family val="3"/>
            <charset val="128"/>
          </rPr>
          <t>熱量への換算係数に独自の根拠による数値を使用する場合は、「独自の数値」欄に直接数値を入力してください。</t>
        </r>
      </text>
    </comment>
    <comment ref="G14" authorId="0" shapeId="0" xr:uid="{EB81FCD7-9BF7-4A08-8179-20D655F208A9}">
      <text>
        <r>
          <rPr>
            <sz val="11"/>
            <color indexed="81"/>
            <rFont val="ＭＳ Ｐゴシック"/>
            <family val="3"/>
            <charset val="128"/>
          </rPr>
          <t>夜間買電を行う場合は、昼間と夜間を別々に熱量換算することも可能とする。</t>
        </r>
      </text>
    </comment>
    <comment ref="C31" authorId="0" shapeId="0" xr:uid="{CDE62467-BD24-46FB-9335-22ECB26E1420}">
      <text>
        <r>
          <rPr>
            <sz val="11"/>
            <color indexed="81"/>
            <rFont val="ＭＳ Ｐゴシック"/>
            <family val="3"/>
            <charset val="128"/>
          </rPr>
          <t>専用の空調設備を有するコンピュータ室や、多量の燃料を消費する厨房施設などについて記入する。</t>
        </r>
      </text>
    </comment>
    <comment ref="K31" authorId="0" shapeId="0" xr:uid="{43BEFA56-85F7-4720-9AE2-341CE7A26490}">
      <text>
        <r>
          <rPr>
            <sz val="11"/>
            <color indexed="81"/>
            <rFont val="ＭＳ Ｐゴシック"/>
            <family val="3"/>
            <charset val="128"/>
          </rPr>
          <t>24時間稼動、季節変動などを記入</t>
        </r>
      </text>
    </comment>
    <comment ref="H66" authorId="0" shapeId="0" xr:uid="{028E049A-F4F1-4815-8215-2D43C269213D}">
      <text>
        <r>
          <rPr>
            <sz val="11"/>
            <color indexed="81"/>
            <rFont val="ＭＳ Ｐゴシック"/>
            <family val="3"/>
            <charset val="128"/>
          </rPr>
          <t>熱量への換算係数に独自の根拠による数値を使用する場合は、「独自の数値」欄に直接数値を入力してください。</t>
        </r>
      </text>
    </comment>
    <comment ref="G68" authorId="0" shapeId="0" xr:uid="{B3B7C46E-A273-439E-A08D-C1A1BAE042DD}">
      <text>
        <r>
          <rPr>
            <sz val="11"/>
            <color indexed="81"/>
            <rFont val="ＭＳ Ｐゴシック"/>
            <family val="3"/>
            <charset val="128"/>
          </rPr>
          <t>夜間買電を行う場合は、昼間と夜間を別々に熱量換算することも可能とする。</t>
        </r>
      </text>
    </comment>
    <comment ref="H87" authorId="0" shapeId="0" xr:uid="{D7B4D197-F75C-4F31-9869-BF5C78039BD5}">
      <text>
        <r>
          <rPr>
            <sz val="11"/>
            <color indexed="81"/>
            <rFont val="ＭＳ Ｐゴシック"/>
            <family val="3"/>
            <charset val="128"/>
          </rPr>
          <t>熱量への換算係数に独自の根拠による数値を使用する場合は、「独自の数値」欄に直接数値を入力してください。</t>
        </r>
      </text>
    </comment>
    <comment ref="G89" authorId="0" shapeId="0" xr:uid="{4B0331AA-7614-4D51-8C68-F50BB4319BA5}">
      <text>
        <r>
          <rPr>
            <sz val="11"/>
            <color indexed="81"/>
            <rFont val="ＭＳ Ｐゴシック"/>
            <family val="3"/>
            <charset val="128"/>
          </rPr>
          <t>夜間買電を行う場合は、昼間と夜間を別々に熱量換算することも可能とする。</t>
        </r>
      </text>
    </comment>
    <comment ref="H108" authorId="0" shapeId="0" xr:uid="{42748915-A824-4FE7-A6CF-B661B183EC92}">
      <text>
        <r>
          <rPr>
            <sz val="11"/>
            <color indexed="81"/>
            <rFont val="ＭＳ Ｐゴシック"/>
            <family val="3"/>
            <charset val="128"/>
          </rPr>
          <t>熱量への換算係数に独自の根拠による数値を使用する場合は、「独自の数値」欄に直接数値を入力してください。</t>
        </r>
      </text>
    </comment>
    <comment ref="G110" authorId="0" shapeId="0" xr:uid="{263212AD-2484-4147-B0A9-D7D812F7A840}">
      <text>
        <r>
          <rPr>
            <sz val="11"/>
            <color indexed="81"/>
            <rFont val="ＭＳ Ｐゴシック"/>
            <family val="3"/>
            <charset val="128"/>
          </rPr>
          <t>夜間買電を行う場合は、昼間と夜間を別々に熱量換算することも可能とする。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D1A1580C-D943-4FBA-99DB-6B987A805174}">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90C43724-E7C8-4902-93BE-7F05B6C8776F}">
      <text>
        <r>
          <rPr>
            <sz val="11"/>
            <color indexed="81"/>
            <rFont val="ＭＳ Ｐゴシック"/>
            <family val="3"/>
            <charset val="128"/>
          </rPr>
          <t>夜間買電を行う場合は、昼間と夜間を別々に熱量換算することも可能とする。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BFBB954D-26CA-4AF9-AC48-A81B53448F8C}">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7DBD8D00-11C4-4635-A38D-7E78867F4FC5}">
      <text>
        <r>
          <rPr>
            <sz val="11"/>
            <color indexed="81"/>
            <rFont val="ＭＳ Ｐゴシック"/>
            <family val="3"/>
            <charset val="128"/>
          </rPr>
          <t>夜間買電を行う場合は、昼間と夜間を別々に熱量換算することも可能とする。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D1132C21-6259-4BC4-9B67-03C0A41A12E8}">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0E8E431D-71AB-4C40-85A9-F8C8C03F010A}">
      <text>
        <r>
          <rPr>
            <sz val="11"/>
            <color indexed="81"/>
            <rFont val="ＭＳ Ｐゴシック"/>
            <family val="3"/>
            <charset val="128"/>
          </rPr>
          <t>夜間買電を行う場合は、昼間と夜間を別々に熱量換算することも可能とする。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12" authorId="0" shapeId="0" xr:uid="{48214413-9548-471A-BCC2-687F8FADD94D}">
      <text>
        <r>
          <rPr>
            <sz val="11"/>
            <color indexed="81"/>
            <rFont val="ＭＳ Ｐゴシック"/>
            <family val="3"/>
            <charset val="128"/>
          </rPr>
          <t>熱量への換算係数に独自の根拠による数値を使用する場合は、「独自の数値」欄に直接数値を入力してください。</t>
        </r>
      </text>
    </comment>
    <comment ref="E14" authorId="0" shapeId="0" xr:uid="{5C4E5449-AE14-4997-B93A-3BABE3678EE2}">
      <text>
        <r>
          <rPr>
            <sz val="11"/>
            <color indexed="81"/>
            <rFont val="ＭＳ Ｐゴシック"/>
            <family val="3"/>
            <charset val="128"/>
          </rPr>
          <t>夜間買電を行う場合は、昼間と夜間を別々に熱量換算することも可能とする。</t>
        </r>
      </text>
    </comment>
  </commentList>
</comments>
</file>

<file path=xl/sharedStrings.xml><?xml version="1.0" encoding="utf-8"?>
<sst xmlns="http://schemas.openxmlformats.org/spreadsheetml/2006/main" count="1080" uniqueCount="453">
  <si>
    <t>大阪府建築物環境配慮評価システム</t>
    <rPh sb="3" eb="6">
      <t>ケンチクブツ</t>
    </rPh>
    <rPh sb="6" eb="8">
      <t>カンキョウ</t>
    </rPh>
    <rPh sb="8" eb="10">
      <t>ハイリョ</t>
    </rPh>
    <rPh sb="10" eb="12">
      <t>ヒョウカ</t>
    </rPh>
    <phoneticPr fontId="9"/>
  </si>
  <si>
    <t>受付番号</t>
    <rPh sb="0" eb="2">
      <t>ウケツケ</t>
    </rPh>
    <rPh sb="2" eb="4">
      <t>バンゴウ</t>
    </rPh>
    <phoneticPr fontId="9"/>
  </si>
  <si>
    <t>大阪府の重点評価入力シート</t>
    <rPh sb="0" eb="3">
      <t>オオサカフ</t>
    </rPh>
    <rPh sb="4" eb="6">
      <t>ジュウテン</t>
    </rPh>
    <rPh sb="6" eb="8">
      <t>ヒョウカ</t>
    </rPh>
    <rPh sb="8" eb="10">
      <t>ニュウリョク</t>
    </rPh>
    <phoneticPr fontId="9"/>
  </si>
  <si>
    <t>【建物名称・建設地】</t>
    <rPh sb="1" eb="3">
      <t>ﾀﾃﾓﾉ</t>
    </rPh>
    <rPh sb="3" eb="5">
      <t>ﾒｲｼｮｳ</t>
    </rPh>
    <rPh sb="6" eb="9">
      <t>ｹﾝｾﾂﾁ</t>
    </rPh>
    <phoneticPr fontId="20" type="noConversion"/>
  </si>
  <si>
    <t>建物名称　</t>
    <rPh sb="0" eb="2">
      <t>タテモノ</t>
    </rPh>
    <rPh sb="2" eb="4">
      <t>メイショウ</t>
    </rPh>
    <phoneticPr fontId="9"/>
  </si>
  <si>
    <t>建設地　</t>
    <rPh sb="0" eb="3">
      <t>ケンセツチ</t>
    </rPh>
    <phoneticPr fontId="9"/>
  </si>
  <si>
    <t>ＣＡＳＢＥＥ総合評価　</t>
    <rPh sb="6" eb="8">
      <t>ソウゴウ</t>
    </rPh>
    <rPh sb="8" eb="10">
      <t>ヒョウカ</t>
    </rPh>
    <phoneticPr fontId="9"/>
  </si>
  <si>
    <t>ＣＡＳＢＥＥ評価値</t>
    <rPh sb="6" eb="8">
      <t>ヒョウカ</t>
    </rPh>
    <rPh sb="8" eb="9">
      <t>チ</t>
    </rPh>
    <phoneticPr fontId="9"/>
  </si>
  <si>
    <t>Qのスコア</t>
  </si>
  <si>
    <t>LRのスコア</t>
    <phoneticPr fontId="9"/>
  </si>
  <si>
    <t>用途別面積</t>
    <rPh sb="0" eb="2">
      <t>ヨウト</t>
    </rPh>
    <rPh sb="2" eb="3">
      <t>ベツ</t>
    </rPh>
    <rPh sb="3" eb="5">
      <t>メンセキ</t>
    </rPh>
    <phoneticPr fontId="9"/>
  </si>
  <si>
    <t>■用途１(主用途）</t>
    <rPh sb="1" eb="3">
      <t>ヨウト</t>
    </rPh>
    <rPh sb="5" eb="6">
      <t>シュ</t>
    </rPh>
    <rPh sb="6" eb="8">
      <t>ヨウト</t>
    </rPh>
    <phoneticPr fontId="9"/>
  </si>
  <si>
    <t>用途名</t>
    <rPh sb="0" eb="2">
      <t>ヨウト</t>
    </rPh>
    <rPh sb="2" eb="3">
      <t>メイ</t>
    </rPh>
    <phoneticPr fontId="9"/>
  </si>
  <si>
    <t>集合住宅</t>
    <rPh sb="0" eb="2">
      <t>シュウゴウ</t>
    </rPh>
    <rPh sb="2" eb="4">
      <t>ジュウタク</t>
    </rPh>
    <phoneticPr fontId="9"/>
  </si>
  <si>
    <t>Bee(yellow star)</t>
    <phoneticPr fontId="9"/>
  </si>
  <si>
    <t>■用途２</t>
    <rPh sb="1" eb="3">
      <t>ヨウト</t>
    </rPh>
    <phoneticPr fontId="9"/>
  </si>
  <si>
    <t>Bee(white Star)</t>
    <phoneticPr fontId="9"/>
  </si>
  <si>
    <t>■用途３</t>
    <rPh sb="1" eb="3">
      <t>ヨウト</t>
    </rPh>
    <phoneticPr fontId="9"/>
  </si>
  <si>
    <t>■用途４</t>
    <rPh sb="1" eb="3">
      <t>ヨウト</t>
    </rPh>
    <phoneticPr fontId="9"/>
  </si>
  <si>
    <t>■建物全体</t>
    <rPh sb="1" eb="3">
      <t>タテモノ</t>
    </rPh>
    <rPh sb="3" eb="5">
      <t>ゼンタイ</t>
    </rPh>
    <phoneticPr fontId="9"/>
  </si>
  <si>
    <t>計</t>
    <rPh sb="0" eb="1">
      <t>ケイ</t>
    </rPh>
    <phoneticPr fontId="9"/>
  </si>
  <si>
    <t>【評価項目】</t>
    <rPh sb="1" eb="3">
      <t>ﾋｮｳｶ</t>
    </rPh>
    <rPh sb="3" eb="5">
      <t>ｺｳﾓｸ</t>
    </rPh>
    <phoneticPr fontId="20" type="noConversion"/>
  </si>
  <si>
    <t>項目</t>
    <rPh sb="0" eb="2">
      <t>ｺｳﾓｸ</t>
    </rPh>
    <phoneticPr fontId="20" type="noConversion"/>
  </si>
  <si>
    <t>評価</t>
    <rPh sb="0" eb="2">
      <t>ヒョウカ</t>
    </rPh>
    <phoneticPr fontId="9"/>
  </si>
  <si>
    <t>実績報告</t>
    <rPh sb="0" eb="2">
      <t>ジッセキ</t>
    </rPh>
    <rPh sb="2" eb="4">
      <t>ホウコク</t>
    </rPh>
    <phoneticPr fontId="9"/>
  </si>
  <si>
    <t>用途</t>
    <rPh sb="0" eb="2">
      <t>ヨウト</t>
    </rPh>
    <phoneticPr fontId="9"/>
  </si>
  <si>
    <t>ＣＡＳＢＥＥ評価</t>
    <rPh sb="6" eb="8">
      <t>ヒョウカ</t>
    </rPh>
    <phoneticPr fontId="9"/>
  </si>
  <si>
    <t>自然エネルギー利用</t>
    <rPh sb="0" eb="2">
      <t>シゼン</t>
    </rPh>
    <rPh sb="7" eb="9">
      <t>リヨウ</t>
    </rPh>
    <phoneticPr fontId="9"/>
  </si>
  <si>
    <t>みどり・ヒートアイランド</t>
    <phoneticPr fontId="9"/>
  </si>
  <si>
    <t>再生可能
エネルギー</t>
    <rPh sb="0" eb="2">
      <t>サイセイ</t>
    </rPh>
    <rPh sb="2" eb="4">
      <t>カノウ</t>
    </rPh>
    <phoneticPr fontId="9"/>
  </si>
  <si>
    <t>②みどり・ヒートアイランド対策</t>
    <rPh sb="13" eb="15">
      <t>タイサク</t>
    </rPh>
    <phoneticPr fontId="9"/>
  </si>
  <si>
    <t>対象外</t>
    <rPh sb="0" eb="3">
      <t>タイショウガイ</t>
    </rPh>
    <phoneticPr fontId="9"/>
  </si>
  <si>
    <t>事務所</t>
  </si>
  <si>
    <t>Ｓ</t>
    <phoneticPr fontId="9"/>
  </si>
  <si>
    <t>○</t>
  </si>
  <si>
    <t>○</t>
    <phoneticPr fontId="9"/>
  </si>
  <si>
    <t>報告する</t>
    <rPh sb="0" eb="2">
      <t>ホウコク</t>
    </rPh>
    <phoneticPr fontId="9"/>
  </si>
  <si>
    <t>学校（小中高）</t>
    <rPh sb="3" eb="4">
      <t>ショウ</t>
    </rPh>
    <rPh sb="4" eb="5">
      <t>チュウ</t>
    </rPh>
    <rPh sb="5" eb="6">
      <t>コウ</t>
    </rPh>
    <phoneticPr fontId="9"/>
  </si>
  <si>
    <t>Ａ</t>
    <phoneticPr fontId="9"/>
  </si>
  <si>
    <t>―</t>
  </si>
  <si>
    <t>―</t>
    <phoneticPr fontId="9"/>
  </si>
  <si>
    <t>報告しない</t>
    <rPh sb="0" eb="2">
      <t>ホウコク</t>
    </rPh>
    <phoneticPr fontId="9"/>
  </si>
  <si>
    <t>学校（大学等）</t>
    <rPh sb="0" eb="2">
      <t>ガッコウ</t>
    </rPh>
    <rPh sb="3" eb="5">
      <t>ダイガク</t>
    </rPh>
    <rPh sb="5" eb="6">
      <t>トウ</t>
    </rPh>
    <phoneticPr fontId="9"/>
  </si>
  <si>
    <t>Ｂ＋</t>
    <phoneticPr fontId="9"/>
  </si>
  <si>
    <t>住宅</t>
    <rPh sb="0" eb="2">
      <t>ジュウタク</t>
    </rPh>
    <phoneticPr fontId="9"/>
  </si>
  <si>
    <t>物販店</t>
  </si>
  <si>
    <t>Ｂ－</t>
    <phoneticPr fontId="9"/>
  </si>
  <si>
    <t>飲食店</t>
  </si>
  <si>
    <t>Ｃ</t>
    <phoneticPr fontId="9"/>
  </si>
  <si>
    <t>結果</t>
    <rPh sb="0" eb="2">
      <t>ケッカ</t>
    </rPh>
    <phoneticPr fontId="9"/>
  </si>
  <si>
    <t>集会所</t>
  </si>
  <si>
    <t>非住宅</t>
    <rPh sb="0" eb="3">
      <t>ヒジュウタク</t>
    </rPh>
    <phoneticPr fontId="9"/>
  </si>
  <si>
    <t>工場</t>
    <rPh sb="0" eb="2">
      <t>コウジョウ</t>
    </rPh>
    <phoneticPr fontId="9"/>
  </si>
  <si>
    <t>病院</t>
    <rPh sb="0" eb="2">
      <t>ビョウイン</t>
    </rPh>
    <phoneticPr fontId="9"/>
  </si>
  <si>
    <t>⑤自然エネルギー利用</t>
    <rPh sb="1" eb="3">
      <t>シゼン</t>
    </rPh>
    <rPh sb="8" eb="10">
      <t>リヨウ</t>
    </rPh>
    <phoneticPr fontId="9"/>
  </si>
  <si>
    <t>ホテル</t>
    <phoneticPr fontId="9"/>
  </si>
  <si>
    <t xml:space="preserve"> エネルギー消費の実態把握に努める</t>
    <rPh sb="6" eb="8">
      <t>ショウヒ</t>
    </rPh>
    <rPh sb="9" eb="11">
      <t>ジッタイ</t>
    </rPh>
    <rPh sb="11" eb="13">
      <t>ハアク</t>
    </rPh>
    <rPh sb="14" eb="15">
      <t>ツト</t>
    </rPh>
    <phoneticPr fontId="9"/>
  </si>
  <si>
    <t xml:space="preserve"> エネルギー消費量の実績を3年間報告する。</t>
    <phoneticPr fontId="9"/>
  </si>
  <si>
    <t>報告する・しない</t>
    <rPh sb="0" eb="2">
      <t>ホウコク</t>
    </rPh>
    <phoneticPr fontId="9"/>
  </si>
  <si>
    <t>⑥SIZEN(on)</t>
    <phoneticPr fontId="9"/>
  </si>
  <si>
    <t>　再生可能エネルギー利用設備の導入状況</t>
    <rPh sb="1" eb="3">
      <t>サイセイ</t>
    </rPh>
    <rPh sb="3" eb="5">
      <t>カノウ</t>
    </rPh>
    <rPh sb="10" eb="12">
      <t>リヨウ</t>
    </rPh>
    <rPh sb="12" eb="14">
      <t>セツビ</t>
    </rPh>
    <rPh sb="15" eb="17">
      <t>ドウニュウ</t>
    </rPh>
    <rPh sb="17" eb="19">
      <t>ジョウキョウ</t>
    </rPh>
    <phoneticPr fontId="9"/>
  </si>
  <si>
    <t>　その他先進的技術の導入</t>
    <rPh sb="3" eb="4">
      <t>タ</t>
    </rPh>
    <rPh sb="4" eb="7">
      <t>センシンテキ</t>
    </rPh>
    <rPh sb="7" eb="9">
      <t>ギジュツ</t>
    </rPh>
    <rPh sb="10" eb="12">
      <t>ドウニュウ</t>
    </rPh>
    <phoneticPr fontId="9"/>
  </si>
  <si>
    <t>⑥SIZEN(off)</t>
    <phoneticPr fontId="9"/>
  </si>
  <si>
    <t>種類</t>
    <rPh sb="0" eb="2">
      <t>シュルイ</t>
    </rPh>
    <phoneticPr fontId="9"/>
  </si>
  <si>
    <t>有無</t>
    <rPh sb="0" eb="2">
      <t>ウム</t>
    </rPh>
    <phoneticPr fontId="9"/>
  </si>
  <si>
    <t>技術の名称</t>
    <rPh sb="0" eb="2">
      <t>ギジュツ</t>
    </rPh>
    <rPh sb="3" eb="5">
      <t>メイショウ</t>
    </rPh>
    <phoneticPr fontId="9"/>
  </si>
  <si>
    <t>考慮事項</t>
    <phoneticPr fontId="9"/>
  </si>
  <si>
    <t>星（黄）</t>
    <rPh sb="0" eb="1">
      <t>ホシ</t>
    </rPh>
    <rPh sb="2" eb="3">
      <t>キ</t>
    </rPh>
    <phoneticPr fontId="9"/>
  </si>
  <si>
    <t>太陽光</t>
    <rPh sb="0" eb="3">
      <t>タイヨウコウ</t>
    </rPh>
    <phoneticPr fontId="9"/>
  </si>
  <si>
    <t>星（灰）</t>
    <rPh sb="0" eb="1">
      <t>ホシ</t>
    </rPh>
    <rPh sb="2" eb="3">
      <t>ハイ</t>
    </rPh>
    <phoneticPr fontId="9"/>
  </si>
  <si>
    <t>太陽光発電</t>
    <rPh sb="0" eb="3">
      <t>タイヨウコウ</t>
    </rPh>
    <rPh sb="3" eb="5">
      <t>ハツデン</t>
    </rPh>
    <phoneticPr fontId="9"/>
  </si>
  <si>
    <t>地熱</t>
    <rPh sb="0" eb="2">
      <t>チネツ</t>
    </rPh>
    <phoneticPr fontId="9"/>
  </si>
  <si>
    <t>SolarLight(on)</t>
    <phoneticPr fontId="9"/>
  </si>
  <si>
    <t>再エネなし</t>
    <rPh sb="0" eb="1">
      <t>サイ</t>
    </rPh>
    <phoneticPr fontId="9"/>
  </si>
  <si>
    <t>太陽熱利用</t>
    <rPh sb="0" eb="3">
      <t>タイヨウネツ</t>
    </rPh>
    <rPh sb="3" eb="5">
      <t>リヨウ</t>
    </rPh>
    <phoneticPr fontId="9"/>
  </si>
  <si>
    <t>バイオマス</t>
    <phoneticPr fontId="9"/>
  </si>
  <si>
    <t>SolarLight(off)</t>
    <phoneticPr fontId="9"/>
  </si>
  <si>
    <t>再エネあり</t>
    <rPh sb="0" eb="1">
      <t>サイ</t>
    </rPh>
    <phoneticPr fontId="9"/>
  </si>
  <si>
    <t>風力</t>
    <rPh sb="0" eb="2">
      <t>フウリョク</t>
    </rPh>
    <phoneticPr fontId="9"/>
  </si>
  <si>
    <t>SolarHeat(on)</t>
    <phoneticPr fontId="9"/>
  </si>
  <si>
    <t>水力</t>
    <rPh sb="0" eb="2">
      <t>スイリョク</t>
    </rPh>
    <phoneticPr fontId="9"/>
  </si>
  <si>
    <t>SolarHeat(off)</t>
    <phoneticPr fontId="9"/>
  </si>
  <si>
    <t xml:space="preserve"> 特に配慮した事項</t>
    <rPh sb="1" eb="2">
      <t>トク</t>
    </rPh>
    <rPh sb="3" eb="5">
      <t>ハイリョ</t>
    </rPh>
    <rPh sb="7" eb="9">
      <t>ジコウ</t>
    </rPh>
    <phoneticPr fontId="9"/>
  </si>
  <si>
    <t>OtherEnergy(on)</t>
    <phoneticPr fontId="9"/>
  </si>
  <si>
    <t>OtherEnergy(off)</t>
    <phoneticPr fontId="9"/>
  </si>
  <si>
    <t>色欄について、プルダウンメニューから選択、または数値・コメントを記入のこと</t>
    <rPh sb="0" eb="1">
      <t>イロ</t>
    </rPh>
    <rPh sb="1" eb="2">
      <t>ラン</t>
    </rPh>
    <rPh sb="18" eb="20">
      <t>センタク</t>
    </rPh>
    <phoneticPr fontId="9"/>
  </si>
  <si>
    <t>C</t>
    <phoneticPr fontId="9"/>
  </si>
  <si>
    <t>学校</t>
  </si>
  <si>
    <t>集会所</t>
    <rPh sb="2" eb="3">
      <t>ショ</t>
    </rPh>
    <phoneticPr fontId="9"/>
  </si>
  <si>
    <t>病院</t>
  </si>
  <si>
    <t>集合住宅</t>
  </si>
  <si>
    <t>合計</t>
    <rPh sb="0" eb="2">
      <t>ゴウケイ</t>
    </rPh>
    <phoneticPr fontId="9"/>
  </si>
  <si>
    <t>CASBEE評価ソフトは、</t>
    <rPh sb="6" eb="8">
      <t>ヒョウカ</t>
    </rPh>
    <phoneticPr fontId="9"/>
  </si>
  <si>
    <t>大阪府ホームページ</t>
    <phoneticPr fontId="9"/>
  </si>
  <si>
    <t>http://www.pref.osaka.lg.jp/kenshi_shinsa/casbee_index_html/index.html</t>
    <phoneticPr fontId="9"/>
  </si>
  <si>
    <t>からダウンロードできます。</t>
  </si>
  <si>
    <t>大阪府の重点評価（結果）</t>
    <rPh sb="0" eb="3">
      <t>オオサカフ</t>
    </rPh>
    <rPh sb="4" eb="6">
      <t>ジュウテン</t>
    </rPh>
    <rPh sb="6" eb="8">
      <t>ヒョウカ</t>
    </rPh>
    <rPh sb="9" eb="11">
      <t>ケッカ</t>
    </rPh>
    <phoneticPr fontId="9"/>
  </si>
  <si>
    <t>【建物概要】</t>
    <rPh sb="1" eb="3">
      <t>ﾀﾃﾓﾉ</t>
    </rPh>
    <rPh sb="3" eb="5">
      <t>ｶﾞｲﾖｳ</t>
    </rPh>
    <phoneticPr fontId="20" type="noConversion"/>
  </si>
  <si>
    <t>建物名称</t>
    <phoneticPr fontId="9"/>
  </si>
  <si>
    <t>建設地</t>
    <phoneticPr fontId="9"/>
  </si>
  <si>
    <t>用途／区分</t>
    <rPh sb="0" eb="2">
      <t>ヨウト</t>
    </rPh>
    <rPh sb="3" eb="5">
      <t>クブン</t>
    </rPh>
    <phoneticPr fontId="9"/>
  </si>
  <si>
    <t>【評価結果】</t>
    <rPh sb="1" eb="3">
      <t>ﾋｮｳｶ</t>
    </rPh>
    <rPh sb="3" eb="5">
      <t>ｹｯｶ</t>
    </rPh>
    <phoneticPr fontId="20" type="noConversion"/>
  </si>
  <si>
    <t>CASBEE
総合評価</t>
    <rPh sb="7" eb="9">
      <t>ソウゴウ</t>
    </rPh>
    <rPh sb="9" eb="11">
      <t>ヒョウカ</t>
    </rPh>
    <phoneticPr fontId="9"/>
  </si>
  <si>
    <t>①</t>
    <phoneticPr fontId="9"/>
  </si>
  <si>
    <t>ＣＯ２削減</t>
    <phoneticPr fontId="9"/>
  </si>
  <si>
    <t>②</t>
    <phoneticPr fontId="9"/>
  </si>
  <si>
    <t>みどり・ヒート
アイランド対策</t>
    <phoneticPr fontId="9"/>
  </si>
  <si>
    <t>③</t>
    <phoneticPr fontId="9"/>
  </si>
  <si>
    <t>④</t>
    <phoneticPr fontId="9"/>
  </si>
  <si>
    <t>⑤</t>
    <phoneticPr fontId="9"/>
  </si>
  <si>
    <t>自然エネルギー直接利用</t>
    <rPh sb="0" eb="2">
      <t>シゼン</t>
    </rPh>
    <rPh sb="7" eb="9">
      <t>チョクセツ</t>
    </rPh>
    <rPh sb="9" eb="11">
      <t>リヨウ</t>
    </rPh>
    <phoneticPr fontId="9"/>
  </si>
  <si>
    <t>再生可能エネルギー</t>
    <rPh sb="0" eb="2">
      <t>サイセイ</t>
    </rPh>
    <rPh sb="2" eb="4">
      <t>カノウ</t>
    </rPh>
    <phoneticPr fontId="9"/>
  </si>
  <si>
    <t>利用施設の導入状況</t>
    <rPh sb="0" eb="2">
      <t>リヨウ</t>
    </rPh>
    <rPh sb="2" eb="4">
      <t>シセツ</t>
    </rPh>
    <rPh sb="5" eb="7">
      <t>ドウニュウ</t>
    </rPh>
    <rPh sb="7" eb="9">
      <t>ジョウキョウ</t>
    </rPh>
    <phoneticPr fontId="9"/>
  </si>
  <si>
    <t>エネルギー消費量の報告</t>
    <rPh sb="5" eb="7">
      <t>ショウヒ</t>
    </rPh>
    <rPh sb="7" eb="8">
      <t>リョウ</t>
    </rPh>
    <rPh sb="9" eb="11">
      <t>ホウコク</t>
    </rPh>
    <phoneticPr fontId="9"/>
  </si>
  <si>
    <t>評価内容</t>
    <rPh sb="0" eb="2">
      <t>ヒョウカ</t>
    </rPh>
    <rPh sb="2" eb="4">
      <t>ナイヨウ</t>
    </rPh>
    <phoneticPr fontId="9"/>
  </si>
  <si>
    <t>スコア</t>
    <phoneticPr fontId="9"/>
  </si>
  <si>
    <t>①　CO２削減</t>
    <rPh sb="5" eb="7">
      <t>サクゲン</t>
    </rPh>
    <phoneticPr fontId="9"/>
  </si>
  <si>
    <t>②　みどり・ヒートアイランド対策</t>
    <rPh sb="14" eb="16">
      <t>タイサク</t>
    </rPh>
    <phoneticPr fontId="9"/>
  </si>
  <si>
    <t xml:space="preserve"> 生物環境の保全と創出</t>
    <rPh sb="1" eb="3">
      <t>セイブツ</t>
    </rPh>
    <rPh sb="3" eb="5">
      <t>カンキョウ</t>
    </rPh>
    <rPh sb="6" eb="8">
      <t>ホゼン</t>
    </rPh>
    <rPh sb="9" eb="11">
      <t>ソウシュツ</t>
    </rPh>
    <phoneticPr fontId="9"/>
  </si>
  <si>
    <t xml:space="preserve"> 敷地内温熱環境の向上</t>
    <rPh sb="1" eb="3">
      <t>シキチ</t>
    </rPh>
    <rPh sb="3" eb="4">
      <t>ナイ</t>
    </rPh>
    <rPh sb="4" eb="6">
      <t>オンネツ</t>
    </rPh>
    <rPh sb="6" eb="8">
      <t>カンキョウ</t>
    </rPh>
    <rPh sb="9" eb="11">
      <t>コウジョウ</t>
    </rPh>
    <phoneticPr fontId="9"/>
  </si>
  <si>
    <t xml:space="preserve"> 温熱環境悪化の改善</t>
    <rPh sb="1" eb="3">
      <t>オンネツ</t>
    </rPh>
    <rPh sb="3" eb="5">
      <t>カンキョウ</t>
    </rPh>
    <rPh sb="5" eb="7">
      <t>アッカ</t>
    </rPh>
    <rPh sb="8" eb="10">
      <t>カイゼン</t>
    </rPh>
    <phoneticPr fontId="9"/>
  </si>
  <si>
    <t>⑤　自然エネルギー利用</t>
    <rPh sb="2" eb="4">
      <t>シゼン</t>
    </rPh>
    <rPh sb="9" eb="11">
      <t>リヨウ</t>
    </rPh>
    <phoneticPr fontId="9"/>
  </si>
  <si>
    <t>報告する　　
報告しない</t>
    <phoneticPr fontId="9"/>
  </si>
  <si>
    <t xml:space="preserve"> その他</t>
    <rPh sb="3" eb="4">
      <t>タ</t>
    </rPh>
    <phoneticPr fontId="9"/>
  </si>
  <si>
    <t xml:space="preserve"> 先進的技術の導入</t>
    <phoneticPr fontId="9"/>
  </si>
  <si>
    <t>考慮事項</t>
    <rPh sb="0" eb="2">
      <t>コウリョ</t>
    </rPh>
    <rPh sb="2" eb="4">
      <t>ジコウ</t>
    </rPh>
    <phoneticPr fontId="9"/>
  </si>
  <si>
    <t>断熱等級</t>
    <rPh sb="0" eb="4">
      <t>ダンネツトウキュウ</t>
    </rPh>
    <phoneticPr fontId="9"/>
  </si>
  <si>
    <t>エネルギー消費量実績報告（結果）</t>
    <rPh sb="8" eb="10">
      <t>ジッセキ</t>
    </rPh>
    <rPh sb="10" eb="12">
      <t>ホウコク</t>
    </rPh>
    <rPh sb="13" eb="15">
      <t>ケッカ</t>
    </rPh>
    <phoneticPr fontId="9"/>
  </si>
  <si>
    <t>建物名称</t>
    <rPh sb="0" eb="2">
      <t>タテモノ</t>
    </rPh>
    <rPh sb="2" eb="4">
      <t>メイショウ</t>
    </rPh>
    <phoneticPr fontId="9"/>
  </si>
  <si>
    <t>建設地</t>
    <rPh sb="0" eb="3">
      <t>ケンセツチ</t>
    </rPh>
    <phoneticPr fontId="9"/>
  </si>
  <si>
    <t>【エネルギー消費量の実績】</t>
    <rPh sb="6" eb="9">
      <t>ｼｮｳﾋﾘｮｳ</t>
    </rPh>
    <rPh sb="10" eb="12">
      <t>ｼﾞｯｾｷ</t>
    </rPh>
    <phoneticPr fontId="20" type="noConversion"/>
  </si>
  <si>
    <t>開始年</t>
    <rPh sb="0" eb="2">
      <t>カイシ</t>
    </rPh>
    <rPh sb="2" eb="3">
      <t>ネン</t>
    </rPh>
    <phoneticPr fontId="9"/>
  </si>
  <si>
    <t>開始月</t>
    <rPh sb="0" eb="2">
      <t>カイシ</t>
    </rPh>
    <rPh sb="2" eb="3">
      <t>ツキ</t>
    </rPh>
    <phoneticPr fontId="9"/>
  </si>
  <si>
    <t>年度</t>
    <rPh sb="0" eb="2">
      <t>ネンド</t>
    </rPh>
    <phoneticPr fontId="9"/>
  </si>
  <si>
    <t>終了年</t>
    <rPh sb="0" eb="2">
      <t>シュウリョウ</t>
    </rPh>
    <rPh sb="2" eb="3">
      <t>ネン</t>
    </rPh>
    <phoneticPr fontId="9"/>
  </si>
  <si>
    <t>3年間で終了の際は、開始･終了同数表示</t>
    <rPh sb="1" eb="3">
      <t>ネンカン</t>
    </rPh>
    <rPh sb="4" eb="6">
      <t>シュウリョウ</t>
    </rPh>
    <rPh sb="7" eb="8">
      <t>サイ</t>
    </rPh>
    <rPh sb="10" eb="12">
      <t>カイシ</t>
    </rPh>
    <rPh sb="13" eb="15">
      <t>シュウリョウ</t>
    </rPh>
    <rPh sb="15" eb="17">
      <t>ドウスウ</t>
    </rPh>
    <rPh sb="17" eb="19">
      <t>ヒョウジ</t>
    </rPh>
    <phoneticPr fontId="9"/>
  </si>
  <si>
    <t>燃料</t>
    <rPh sb="0" eb="2">
      <t>ネンリョウ</t>
    </rPh>
    <phoneticPr fontId="9"/>
  </si>
  <si>
    <t xml:space="preserve">熱量
への
換算
係数 </t>
    <rPh sb="0" eb="2">
      <t>ネツリョウ</t>
    </rPh>
    <rPh sb="6" eb="8">
      <t>カンサン</t>
    </rPh>
    <rPh sb="9" eb="11">
      <t>ケイスウ</t>
    </rPh>
    <phoneticPr fontId="9"/>
  </si>
  <si>
    <t>種類・種別</t>
    <rPh sb="0" eb="2">
      <t>シュルイ</t>
    </rPh>
    <rPh sb="3" eb="5">
      <t>シュベツ</t>
    </rPh>
    <phoneticPr fontId="9"/>
  </si>
  <si>
    <t>単位</t>
    <rPh sb="0" eb="2">
      <t>タンイ</t>
    </rPh>
    <phoneticPr fontId="9"/>
  </si>
  <si>
    <t>目標</t>
    <rPh sb="0" eb="2">
      <t>モクヒョウ</t>
    </rPh>
    <phoneticPr fontId="9"/>
  </si>
  <si>
    <t>実績</t>
    <rPh sb="0" eb="2">
      <t>ジッセキ</t>
    </rPh>
    <phoneticPr fontId="9"/>
  </si>
  <si>
    <t>実績
(年換算）</t>
    <rPh sb="0" eb="2">
      <t>ジッセキ</t>
    </rPh>
    <rPh sb="4" eb="5">
      <t>ネン</t>
    </rPh>
    <rPh sb="5" eb="7">
      <t>カンサン</t>
    </rPh>
    <phoneticPr fontId="9"/>
  </si>
  <si>
    <t>実績/
目標
(%)</t>
    <rPh sb="0" eb="2">
      <t>ジッセキ</t>
    </rPh>
    <rPh sb="4" eb="6">
      <t>モクヒョウ</t>
    </rPh>
    <phoneticPr fontId="9"/>
  </si>
  <si>
    <t>熱量換算</t>
    <rPh sb="0" eb="2">
      <t>ネツリョウ</t>
    </rPh>
    <rPh sb="2" eb="4">
      <t>カンサン</t>
    </rPh>
    <phoneticPr fontId="9"/>
  </si>
  <si>
    <t>電力</t>
    <rPh sb="0" eb="2">
      <t>デンリョク</t>
    </rPh>
    <phoneticPr fontId="9"/>
  </si>
  <si>
    <t>千ｋWh</t>
    <phoneticPr fontId="9"/>
  </si>
  <si>
    <r>
      <t>（昼間）</t>
    </r>
    <r>
      <rPr>
        <sz val="11"/>
        <color theme="1"/>
        <rFont val="游ゴシック"/>
        <family val="2"/>
        <charset val="128"/>
        <scheme val="minor"/>
      </rPr>
      <t/>
    </r>
    <rPh sb="1" eb="3">
      <t>チュウカン</t>
    </rPh>
    <phoneticPr fontId="9"/>
  </si>
  <si>
    <t>千ｋWh</t>
    <rPh sb="0" eb="1">
      <t>セン</t>
    </rPh>
    <phoneticPr fontId="9"/>
  </si>
  <si>
    <r>
      <t>(夜間）</t>
    </r>
    <r>
      <rPr>
        <sz val="11"/>
        <color theme="1"/>
        <rFont val="游ゴシック"/>
        <family val="2"/>
        <charset val="128"/>
        <scheme val="minor"/>
      </rPr>
      <t/>
    </r>
    <rPh sb="1" eb="3">
      <t>ヤカン</t>
    </rPh>
    <phoneticPr fontId="9"/>
  </si>
  <si>
    <t>都市ガス(13A)</t>
    <rPh sb="0" eb="2">
      <t>トシ</t>
    </rPh>
    <phoneticPr fontId="9"/>
  </si>
  <si>
    <r>
      <t>千m</t>
    </r>
    <r>
      <rPr>
        <vertAlign val="superscript"/>
        <sz val="10"/>
        <rFont val="ＭＳ Ｐゴシック"/>
        <family val="3"/>
        <charset val="128"/>
      </rPr>
      <t>3</t>
    </r>
    <rPh sb="0" eb="1">
      <t>セン</t>
    </rPh>
    <phoneticPr fontId="9"/>
  </si>
  <si>
    <t>ＬＰＧ</t>
    <phoneticPr fontId="9"/>
  </si>
  <si>
    <t>ｔ　</t>
    <phoneticPr fontId="9"/>
  </si>
  <si>
    <t>灯油</t>
    <rPh sb="0" eb="2">
      <t>トウユ</t>
    </rPh>
    <phoneticPr fontId="9"/>
  </si>
  <si>
    <t>ｋL</t>
    <phoneticPr fontId="9"/>
  </si>
  <si>
    <t>重油</t>
    <rPh sb="0" eb="1">
      <t>ジュウ</t>
    </rPh>
    <rPh sb="1" eb="2">
      <t>アブラ</t>
    </rPh>
    <phoneticPr fontId="9"/>
  </si>
  <si>
    <t>A</t>
    <phoneticPr fontId="9"/>
  </si>
  <si>
    <t>B,C</t>
    <phoneticPr fontId="9"/>
  </si>
  <si>
    <t>地
域
熱
供
給</t>
    <rPh sb="0" eb="1">
      <t>チ</t>
    </rPh>
    <rPh sb="2" eb="3">
      <t>イキ</t>
    </rPh>
    <rPh sb="4" eb="5">
      <t>ネツ</t>
    </rPh>
    <rPh sb="6" eb="7">
      <t>トモ</t>
    </rPh>
    <rPh sb="8" eb="9">
      <t>キュウ</t>
    </rPh>
    <phoneticPr fontId="9"/>
  </si>
  <si>
    <t>冷水</t>
    <rPh sb="0" eb="2">
      <t>レイスイ</t>
    </rPh>
    <phoneticPr fontId="9"/>
  </si>
  <si>
    <t>GJ</t>
    <phoneticPr fontId="9"/>
  </si>
  <si>
    <t>温水</t>
    <rPh sb="0" eb="2">
      <t>オンスイ</t>
    </rPh>
    <phoneticPr fontId="9"/>
  </si>
  <si>
    <t>蒸気</t>
    <rPh sb="0" eb="2">
      <t>ジョウキ</t>
    </rPh>
    <phoneticPr fontId="9"/>
  </si>
  <si>
    <t>エネルギー消費量（GＪ）</t>
  </si>
  <si>
    <t>目標(計画)の変更履歴</t>
    <rPh sb="0" eb="2">
      <t>モクヒョウ</t>
    </rPh>
    <rPh sb="3" eb="5">
      <t>ケイカク</t>
    </rPh>
    <rPh sb="7" eb="9">
      <t>ヘンコウ</t>
    </rPh>
    <rPh sb="9" eb="11">
      <t>リレキ</t>
    </rPh>
    <phoneticPr fontId="9"/>
  </si>
  <si>
    <t>変更年度</t>
    <rPh sb="0" eb="2">
      <t>ヘンコウ</t>
    </rPh>
    <rPh sb="2" eb="4">
      <t>ネンド</t>
    </rPh>
    <phoneticPr fontId="9"/>
  </si>
  <si>
    <t>変更理由</t>
    <rPh sb="0" eb="2">
      <t>ヘンコウ</t>
    </rPh>
    <rPh sb="2" eb="4">
      <t>リユウ</t>
    </rPh>
    <phoneticPr fontId="9"/>
  </si>
  <si>
    <t>変更年</t>
    <rPh sb="0" eb="2">
      <t>ヘンコウ</t>
    </rPh>
    <rPh sb="2" eb="3">
      <t>ネン</t>
    </rPh>
    <phoneticPr fontId="9"/>
  </si>
  <si>
    <t>【エネルギー消費結果概要】</t>
    <rPh sb="6" eb="8">
      <t>ｼｮｳﾋ</t>
    </rPh>
    <rPh sb="8" eb="10">
      <t>ｹｯｶ</t>
    </rPh>
    <rPh sb="10" eb="12">
      <t>ｶﾞｲﾖｳ</t>
    </rPh>
    <phoneticPr fontId="20" type="noConversion"/>
  </si>
  <si>
    <t>燃料実績</t>
    <rPh sb="0" eb="2">
      <t>ネンリョウ</t>
    </rPh>
    <rPh sb="2" eb="4">
      <t>ジッセキ</t>
    </rPh>
    <phoneticPr fontId="9"/>
  </si>
  <si>
    <t>目標との比</t>
    <rPh sb="0" eb="2">
      <t>モクヒョウ</t>
    </rPh>
    <rPh sb="4" eb="5">
      <t>ヒ</t>
    </rPh>
    <phoneticPr fontId="9"/>
  </si>
  <si>
    <t>電力(kWh)</t>
    <rPh sb="0" eb="2">
      <t>デンリョク</t>
    </rPh>
    <phoneticPr fontId="9"/>
  </si>
  <si>
    <t>昼間電力（ｋWh）</t>
    <rPh sb="0" eb="2">
      <t>チュウカン</t>
    </rPh>
    <rPh sb="2" eb="4">
      <t>デンリョク</t>
    </rPh>
    <phoneticPr fontId="9"/>
  </si>
  <si>
    <t>夜間電力(ｋWh）</t>
    <rPh sb="0" eb="2">
      <t>ヤカン</t>
    </rPh>
    <rPh sb="2" eb="4">
      <t>デンリョク</t>
    </rPh>
    <phoneticPr fontId="9"/>
  </si>
  <si>
    <t>都市ガス(千m3)</t>
    <rPh sb="0" eb="2">
      <t>トシ</t>
    </rPh>
    <rPh sb="5" eb="6">
      <t>セン</t>
    </rPh>
    <phoneticPr fontId="9"/>
  </si>
  <si>
    <t>ＬＰＧ(t)</t>
    <phoneticPr fontId="9"/>
  </si>
  <si>
    <t>灯油(kL)</t>
    <rPh sb="0" eb="2">
      <t>トウユ</t>
    </rPh>
    <phoneticPr fontId="9"/>
  </si>
  <si>
    <t>A重油(kL)</t>
    <rPh sb="1" eb="2">
      <t>ジュウ</t>
    </rPh>
    <rPh sb="2" eb="3">
      <t>アブラ</t>
    </rPh>
    <phoneticPr fontId="9"/>
  </si>
  <si>
    <t>B,C重油(kL)</t>
    <rPh sb="3" eb="5">
      <t>ジュウユ</t>
    </rPh>
    <phoneticPr fontId="9"/>
  </si>
  <si>
    <t>冷水(GJ)</t>
    <rPh sb="0" eb="2">
      <t>レイスイ</t>
    </rPh>
    <phoneticPr fontId="9"/>
  </si>
  <si>
    <t>温水(GJ)</t>
    <rPh sb="0" eb="2">
      <t>オンスイ</t>
    </rPh>
    <phoneticPr fontId="9"/>
  </si>
  <si>
    <t>蒸気(GJ)</t>
    <rPh sb="0" eb="2">
      <t>ジョウキ</t>
    </rPh>
    <phoneticPr fontId="9"/>
  </si>
  <si>
    <t>エネルギー消費量の目標(計画）</t>
    <rPh sb="9" eb="11">
      <t>モクヒョウ</t>
    </rPh>
    <rPh sb="12" eb="14">
      <t>ケイカク</t>
    </rPh>
    <phoneticPr fontId="9"/>
  </si>
  <si>
    <t>建物名称</t>
  </si>
  <si>
    <t>建設地</t>
  </si>
  <si>
    <t>【エネルギー消費量の目標(計画）】</t>
    <rPh sb="6" eb="9">
      <t>ｼｮｳﾋﾘｮｳ</t>
    </rPh>
    <rPh sb="10" eb="12">
      <t>ﾓｸﾋｮｳ</t>
    </rPh>
    <rPh sb="13" eb="15">
      <t>ｹｲｶｸ</t>
    </rPh>
    <phoneticPr fontId="20" type="noConversion"/>
  </si>
  <si>
    <t>建築物使用開始年月：</t>
    <rPh sb="0" eb="3">
      <t>ケンチクブツ</t>
    </rPh>
    <rPh sb="3" eb="5">
      <t>シヨウ</t>
    </rPh>
    <rPh sb="5" eb="7">
      <t>カイシ</t>
    </rPh>
    <rPh sb="7" eb="9">
      <t>ネンゲツ</t>
    </rPh>
    <phoneticPr fontId="9"/>
  </si>
  <si>
    <t>年</t>
    <rPh sb="0" eb="1">
      <t>ネン</t>
    </rPh>
    <phoneticPr fontId="9"/>
  </si>
  <si>
    <t>月</t>
    <rPh sb="0" eb="1">
      <t>ツキ</t>
    </rPh>
    <phoneticPr fontId="9"/>
  </si>
  <si>
    <t>計画期間</t>
    <rPh sb="0" eb="2">
      <t>ケイカク</t>
    </rPh>
    <rPh sb="2" eb="4">
      <t>キカン</t>
    </rPh>
    <phoneticPr fontId="9"/>
  </si>
  <si>
    <t>全体</t>
    <rPh sb="0" eb="2">
      <t>ゼンタイ</t>
    </rPh>
    <phoneticPr fontId="9"/>
  </si>
  <si>
    <t>当初</t>
    <rPh sb="0" eb="2">
      <t>トウショ</t>
    </rPh>
    <phoneticPr fontId="9"/>
  </si>
  <si>
    <t>1回目</t>
    <rPh sb="1" eb="3">
      <t>カイメ</t>
    </rPh>
    <phoneticPr fontId="9"/>
  </si>
  <si>
    <t>2回目</t>
    <rPh sb="1" eb="3">
      <t>カイメ</t>
    </rPh>
    <phoneticPr fontId="9"/>
  </si>
  <si>
    <t>3回目</t>
    <rPh sb="1" eb="3">
      <t>カイメ</t>
    </rPh>
    <phoneticPr fontId="9"/>
  </si>
  <si>
    <t>計画開始年</t>
    <rPh sb="0" eb="2">
      <t>ケイカク</t>
    </rPh>
    <rPh sb="2" eb="4">
      <t>カイシ</t>
    </rPh>
    <rPh sb="4" eb="5">
      <t>ネン</t>
    </rPh>
    <phoneticPr fontId="9"/>
  </si>
  <si>
    <t xml:space="preserve">熱量への換算係数 </t>
    <rPh sb="0" eb="2">
      <t>ネツリョウ</t>
    </rPh>
    <rPh sb="4" eb="6">
      <t>カンサン</t>
    </rPh>
    <rPh sb="6" eb="8">
      <t>ケイスウ</t>
    </rPh>
    <phoneticPr fontId="9"/>
  </si>
  <si>
    <t>年間消費量</t>
    <rPh sb="0" eb="2">
      <t>ネンカン</t>
    </rPh>
    <rPh sb="2" eb="4">
      <t>ショウヒ</t>
    </rPh>
    <rPh sb="4" eb="5">
      <t>リョウ</t>
    </rPh>
    <phoneticPr fontId="9"/>
  </si>
  <si>
    <t>熱量換算（GＪ）</t>
    <rPh sb="0" eb="2">
      <t>ネツリョウ</t>
    </rPh>
    <rPh sb="2" eb="4">
      <t>カンサン</t>
    </rPh>
    <phoneticPr fontId="9"/>
  </si>
  <si>
    <t>計画終了年</t>
    <rPh sb="0" eb="2">
      <t>ケイカク</t>
    </rPh>
    <rPh sb="2" eb="4">
      <t>シュウリョウ</t>
    </rPh>
    <rPh sb="4" eb="5">
      <t>ネン</t>
    </rPh>
    <phoneticPr fontId="9"/>
  </si>
  <si>
    <t>種別</t>
    <rPh sb="0" eb="2">
      <t>シュベツ</t>
    </rPh>
    <phoneticPr fontId="9"/>
  </si>
  <si>
    <t>規定値</t>
    <rPh sb="0" eb="3">
      <t>キテイチ</t>
    </rPh>
    <phoneticPr fontId="9"/>
  </si>
  <si>
    <r>
      <t>独自の数値</t>
    </r>
    <r>
      <rPr>
        <vertAlign val="superscript"/>
        <sz val="12"/>
        <rFont val="ＭＳ Ｐゴシック"/>
        <family val="3"/>
        <charset val="128"/>
      </rPr>
      <t>＊１</t>
    </r>
    <rPh sb="0" eb="2">
      <t>ドクジ</t>
    </rPh>
    <rPh sb="3" eb="5">
      <t>スウチ</t>
    </rPh>
    <phoneticPr fontId="9"/>
  </si>
  <si>
    <t>目標値</t>
    <rPh sb="0" eb="2">
      <t>モクヒョウ</t>
    </rPh>
    <rPh sb="2" eb="3">
      <t>チ</t>
    </rPh>
    <phoneticPr fontId="9"/>
  </si>
  <si>
    <r>
      <t xml:space="preserve">（昼間） </t>
    </r>
    <r>
      <rPr>
        <vertAlign val="superscript"/>
        <sz val="12"/>
        <rFont val="ＭＳ Ｐゴシック"/>
        <family val="3"/>
        <charset val="128"/>
      </rPr>
      <t>＊２</t>
    </r>
    <rPh sb="1" eb="3">
      <t>チュウカン</t>
    </rPh>
    <phoneticPr fontId="9"/>
  </si>
  <si>
    <r>
      <t xml:space="preserve">（夜間） </t>
    </r>
    <r>
      <rPr>
        <vertAlign val="superscript"/>
        <sz val="12"/>
        <rFont val="ＭＳ Ｐゴシック"/>
        <family val="3"/>
        <charset val="128"/>
      </rPr>
      <t>＊２</t>
    </r>
    <rPh sb="1" eb="3">
      <t>ヤカン</t>
    </rPh>
    <phoneticPr fontId="9"/>
  </si>
  <si>
    <t>都市ガス</t>
    <rPh sb="0" eb="2">
      <t>トシ</t>
    </rPh>
    <phoneticPr fontId="9"/>
  </si>
  <si>
    <t>１３Ａ</t>
    <phoneticPr fontId="9"/>
  </si>
  <si>
    <r>
      <t>千m</t>
    </r>
    <r>
      <rPr>
        <vertAlign val="superscript"/>
        <sz val="12"/>
        <rFont val="ＭＳ Ｐゴシック"/>
        <family val="3"/>
        <charset val="128"/>
      </rPr>
      <t>3</t>
    </r>
    <rPh sb="0" eb="1">
      <t>セン</t>
    </rPh>
    <phoneticPr fontId="9"/>
  </si>
  <si>
    <t>重油</t>
    <rPh sb="0" eb="2">
      <t>ジュウユ</t>
    </rPh>
    <phoneticPr fontId="9"/>
  </si>
  <si>
    <t>Ｂ,Ｃ</t>
    <phoneticPr fontId="9"/>
  </si>
  <si>
    <t>地域熱供給</t>
    <rPh sb="0" eb="2">
      <t>チイキ</t>
    </rPh>
    <rPh sb="2" eb="3">
      <t>ネツ</t>
    </rPh>
    <rPh sb="3" eb="5">
      <t>キョウキュウ</t>
    </rPh>
    <phoneticPr fontId="9"/>
  </si>
  <si>
    <r>
      <t xml:space="preserve">そ
の
他
</t>
    </r>
    <r>
      <rPr>
        <vertAlign val="superscript"/>
        <sz val="12"/>
        <rFont val="ＭＳ Ｐゴシック"/>
        <family val="3"/>
        <charset val="128"/>
      </rPr>
      <t>*３</t>
    </r>
    <rPh sb="4" eb="5">
      <t>タ</t>
    </rPh>
    <phoneticPr fontId="9"/>
  </si>
  <si>
    <t>-</t>
    <phoneticPr fontId="9"/>
  </si>
  <si>
    <t>エネルギー消費量（GＪ）</t>
    <phoneticPr fontId="9"/>
  </si>
  <si>
    <r>
      <t>【関連項目】</t>
    </r>
    <r>
      <rPr>
        <vertAlign val="superscript"/>
        <sz val="14"/>
        <color indexed="9"/>
        <rFont val="ＭＳ Ｐゴシック"/>
        <family val="3"/>
        <charset val="128"/>
      </rPr>
      <t>＊４</t>
    </r>
    <rPh sb="1" eb="3">
      <t>カンレン</t>
    </rPh>
    <rPh sb="3" eb="5">
      <t>コウモク</t>
    </rPh>
    <phoneticPr fontId="9"/>
  </si>
  <si>
    <t>空調床面積（㎡）</t>
    <rPh sb="0" eb="2">
      <t>クウチョウ</t>
    </rPh>
    <rPh sb="2" eb="3">
      <t>ユカ</t>
    </rPh>
    <rPh sb="3" eb="5">
      <t>メンセキ</t>
    </rPh>
    <phoneticPr fontId="9"/>
  </si>
  <si>
    <r>
      <t>特記事項</t>
    </r>
    <r>
      <rPr>
        <vertAlign val="superscript"/>
        <sz val="12"/>
        <rFont val="ＭＳ Ｐゴシック"/>
        <family val="3"/>
        <charset val="128"/>
      </rPr>
      <t>＊５</t>
    </r>
    <rPh sb="0" eb="2">
      <t>トッキ</t>
    </rPh>
    <rPh sb="2" eb="4">
      <t>ジコウ</t>
    </rPh>
    <phoneticPr fontId="9"/>
  </si>
  <si>
    <r>
      <t>エネルギー消費量が多い用途がある場合</t>
    </r>
    <r>
      <rPr>
        <vertAlign val="superscript"/>
        <sz val="12"/>
        <rFont val="ＭＳ Ｐゴシック"/>
        <family val="3"/>
        <charset val="128"/>
      </rPr>
      <t>＊６</t>
    </r>
    <phoneticPr fontId="9"/>
  </si>
  <si>
    <t>使用燃料</t>
    <rPh sb="0" eb="2">
      <t>シヨウ</t>
    </rPh>
    <rPh sb="2" eb="4">
      <t>ネンリョウ</t>
    </rPh>
    <phoneticPr fontId="9"/>
  </si>
  <si>
    <t>定格燃料消費量
(1時間あたり）</t>
    <rPh sb="0" eb="2">
      <t>テイカク</t>
    </rPh>
    <rPh sb="2" eb="4">
      <t>ネンリョウ</t>
    </rPh>
    <rPh sb="4" eb="7">
      <t>ショウヒリョウ</t>
    </rPh>
    <rPh sb="10" eb="12">
      <t>ジカン</t>
    </rPh>
    <phoneticPr fontId="9"/>
  </si>
  <si>
    <t>目標達成のための取り組み(予定）</t>
    <rPh sb="0" eb="2">
      <t>モクヒョウ</t>
    </rPh>
    <rPh sb="2" eb="4">
      <t>タッセイ</t>
    </rPh>
    <rPh sb="8" eb="9">
      <t>ト</t>
    </rPh>
    <rPh sb="10" eb="11">
      <t>ク</t>
    </rPh>
    <rPh sb="13" eb="15">
      <t>ヨテイ</t>
    </rPh>
    <phoneticPr fontId="9"/>
  </si>
  <si>
    <t>　　＊1　熱量への換算係数に独自の根拠による数値を使用する場合は、「独自の数値」欄に直接数値を入力してください。</t>
    <phoneticPr fontId="9"/>
  </si>
  <si>
    <t>　　＊2　昼夜別買電を行う場合においては、昼夜別の電力使用量により計算することができます。（昼間：８時～２２時、夜間：２２時～８時）</t>
    <rPh sb="5" eb="7">
      <t>チュウヤ</t>
    </rPh>
    <rPh sb="7" eb="8">
      <t>ベツ</t>
    </rPh>
    <rPh sb="21" eb="23">
      <t>チュウヤ</t>
    </rPh>
    <rPh sb="23" eb="24">
      <t>ベツ</t>
    </rPh>
    <rPh sb="25" eb="27">
      <t>デンリョク</t>
    </rPh>
    <rPh sb="27" eb="30">
      <t>シヨウリョウ</t>
    </rPh>
    <rPh sb="33" eb="35">
      <t>ケイサン</t>
    </rPh>
    <phoneticPr fontId="9"/>
  </si>
  <si>
    <t>　　＊3　上記燃料種別以外の燃料を使用している場合は、別表を参考に燃料の種類、種別、単位、熱量換算係数を入力してください。</t>
    <rPh sb="5" eb="7">
      <t>ジョウキ</t>
    </rPh>
    <rPh sb="7" eb="9">
      <t>ネンリョウ</t>
    </rPh>
    <rPh sb="9" eb="11">
      <t>シュベツ</t>
    </rPh>
    <rPh sb="11" eb="13">
      <t>イガイ</t>
    </rPh>
    <rPh sb="14" eb="16">
      <t>ネンリョウ</t>
    </rPh>
    <rPh sb="17" eb="19">
      <t>シヨウ</t>
    </rPh>
    <rPh sb="23" eb="25">
      <t>バアイ</t>
    </rPh>
    <rPh sb="27" eb="28">
      <t>ベツ</t>
    </rPh>
    <rPh sb="28" eb="29">
      <t>ヒョウ</t>
    </rPh>
    <rPh sb="30" eb="32">
      <t>サンコウ</t>
    </rPh>
    <rPh sb="33" eb="35">
      <t>ネンリョウ</t>
    </rPh>
    <rPh sb="36" eb="38">
      <t>シュルイ</t>
    </rPh>
    <rPh sb="39" eb="41">
      <t>シュベツ</t>
    </rPh>
    <rPh sb="42" eb="44">
      <t>タンイ</t>
    </rPh>
    <rPh sb="45" eb="47">
      <t>ネツリョウ</t>
    </rPh>
    <rPh sb="47" eb="49">
      <t>カンサン</t>
    </rPh>
    <rPh sb="49" eb="51">
      <t>ケイスウ</t>
    </rPh>
    <rPh sb="52" eb="54">
      <t>ニュウリョク</t>
    </rPh>
    <phoneticPr fontId="9"/>
  </si>
  <si>
    <t>　　　　　（単位、熱量換算係数は、熱量の単位がGJになるように注意してください。）</t>
    <rPh sb="6" eb="8">
      <t>タンイ</t>
    </rPh>
    <rPh sb="9" eb="11">
      <t>ネツリョウ</t>
    </rPh>
    <rPh sb="11" eb="13">
      <t>カンサン</t>
    </rPh>
    <rPh sb="13" eb="15">
      <t>ケイスウ</t>
    </rPh>
    <rPh sb="17" eb="19">
      <t>ネツリョウ</t>
    </rPh>
    <rPh sb="20" eb="22">
      <t>タンイ</t>
    </rPh>
    <rPh sb="31" eb="33">
      <t>チュウイ</t>
    </rPh>
    <phoneticPr fontId="9"/>
  </si>
  <si>
    <t>　　＊4　【関連項目】については、可能な範囲で記載してください。</t>
    <rPh sb="6" eb="8">
      <t>カンレン</t>
    </rPh>
    <rPh sb="8" eb="10">
      <t>コウモク</t>
    </rPh>
    <rPh sb="17" eb="19">
      <t>カノウ</t>
    </rPh>
    <rPh sb="20" eb="22">
      <t>ハンイ</t>
    </rPh>
    <rPh sb="23" eb="25">
      <t>キサイ</t>
    </rPh>
    <phoneticPr fontId="9"/>
  </si>
  <si>
    <t>　　＊5　「24時間空調の面積」、「専用の空調設備を有するコンピュータ室の有無」等を記入してください。</t>
    <rPh sb="8" eb="10">
      <t>ジカン</t>
    </rPh>
    <rPh sb="10" eb="12">
      <t>クウチョウ</t>
    </rPh>
    <rPh sb="13" eb="15">
      <t>メンセキ</t>
    </rPh>
    <rPh sb="18" eb="20">
      <t>センヨウ</t>
    </rPh>
    <rPh sb="21" eb="23">
      <t>クウチョウ</t>
    </rPh>
    <rPh sb="23" eb="25">
      <t>セツビ</t>
    </rPh>
    <rPh sb="26" eb="27">
      <t>ユウ</t>
    </rPh>
    <rPh sb="35" eb="36">
      <t>シツ</t>
    </rPh>
    <rPh sb="37" eb="39">
      <t>ウム</t>
    </rPh>
    <rPh sb="40" eb="41">
      <t>トウ</t>
    </rPh>
    <rPh sb="42" eb="44">
      <t>キニュウ</t>
    </rPh>
    <phoneticPr fontId="9"/>
  </si>
  <si>
    <t>　　＊6　専用の空調設備を有するコンピュータ室や、多量の燃料を消費する厨房施設などについて記入してください。</t>
    <phoneticPr fontId="9"/>
  </si>
  <si>
    <t>　　エネルギー消費量の目標設定、実績報告等について</t>
    <rPh sb="7" eb="10">
      <t>ショウヒリョウ</t>
    </rPh>
    <rPh sb="11" eb="13">
      <t>モクヒョウ</t>
    </rPh>
    <rPh sb="13" eb="15">
      <t>セッテイ</t>
    </rPh>
    <rPh sb="16" eb="18">
      <t>ジッセキ</t>
    </rPh>
    <rPh sb="18" eb="20">
      <t>ホウコク</t>
    </rPh>
    <rPh sb="20" eb="21">
      <t>トウ</t>
    </rPh>
    <phoneticPr fontId="9"/>
  </si>
  <si>
    <t>　　　１　当該建築物の工事完了3年後の年度末までの年間エネルギー消費量の目標(計画）を作成してください。</t>
    <rPh sb="5" eb="7">
      <t>トウガイ</t>
    </rPh>
    <rPh sb="7" eb="10">
      <t>ケンチクブツ</t>
    </rPh>
    <rPh sb="11" eb="13">
      <t>コウジ</t>
    </rPh>
    <rPh sb="13" eb="15">
      <t>カンリョウ</t>
    </rPh>
    <rPh sb="16" eb="18">
      <t>ネンゴ</t>
    </rPh>
    <rPh sb="19" eb="22">
      <t>ネンドマツ</t>
    </rPh>
    <rPh sb="25" eb="27">
      <t>ネンカン</t>
    </rPh>
    <rPh sb="32" eb="35">
      <t>ショウヒリョウ</t>
    </rPh>
    <rPh sb="36" eb="38">
      <t>モクヒョウ</t>
    </rPh>
    <rPh sb="39" eb="41">
      <t>ケイカク</t>
    </rPh>
    <rPh sb="43" eb="45">
      <t>サクセイ</t>
    </rPh>
    <phoneticPr fontId="9"/>
  </si>
  <si>
    <t>　　　２　実績報告は、工事完了3年後の年度末まで、毎年度(４月～３月）の実績を翌年度の８月末までに提出してください。</t>
    <rPh sb="5" eb="7">
      <t>ジッセキ</t>
    </rPh>
    <rPh sb="7" eb="9">
      <t>ホウコク</t>
    </rPh>
    <rPh sb="11" eb="13">
      <t>コウジ</t>
    </rPh>
    <rPh sb="13" eb="15">
      <t>カンリョウ</t>
    </rPh>
    <rPh sb="16" eb="18">
      <t>ネンゴ</t>
    </rPh>
    <rPh sb="19" eb="22">
      <t>ネンドマツ</t>
    </rPh>
    <rPh sb="25" eb="28">
      <t>マイネンド</t>
    </rPh>
    <rPh sb="30" eb="31">
      <t>ツキ</t>
    </rPh>
    <rPh sb="33" eb="34">
      <t>ガツ</t>
    </rPh>
    <rPh sb="36" eb="38">
      <t>ジッセキ</t>
    </rPh>
    <rPh sb="39" eb="42">
      <t>ヨクネンド</t>
    </rPh>
    <rPh sb="44" eb="46">
      <t>ガツマツ</t>
    </rPh>
    <rPh sb="49" eb="51">
      <t>テイシュツ</t>
    </rPh>
    <phoneticPr fontId="9"/>
  </si>
  <si>
    <t>　　　　（工事完了翌年度から3年間の実績報告が必要です。また、参考として工事完了年度の実績報告をお願いします。）</t>
    <rPh sb="5" eb="7">
      <t>コウジ</t>
    </rPh>
    <rPh sb="7" eb="9">
      <t>カンリョウ</t>
    </rPh>
    <rPh sb="9" eb="12">
      <t>ヨクネンド</t>
    </rPh>
    <rPh sb="15" eb="17">
      <t>ネンカン</t>
    </rPh>
    <rPh sb="18" eb="20">
      <t>ジッセキ</t>
    </rPh>
    <rPh sb="20" eb="22">
      <t>ホウコク</t>
    </rPh>
    <rPh sb="23" eb="25">
      <t>ヒツヨウ</t>
    </rPh>
    <rPh sb="31" eb="33">
      <t>サンコウ</t>
    </rPh>
    <rPh sb="36" eb="38">
      <t>コウジ</t>
    </rPh>
    <rPh sb="38" eb="40">
      <t>カンリョウ</t>
    </rPh>
    <rPh sb="40" eb="42">
      <t>ネンド</t>
    </rPh>
    <rPh sb="43" eb="45">
      <t>ジッセキ</t>
    </rPh>
    <rPh sb="45" eb="47">
      <t>ホウコク</t>
    </rPh>
    <rPh sb="49" eb="50">
      <t>ネガ</t>
    </rPh>
    <phoneticPr fontId="9"/>
  </si>
  <si>
    <t>　　　３　使用状況の変更（テナントの変更、営業時間の変更等）により、やむを得ず、目標(計画）を変更するときは、</t>
    <rPh sb="5" eb="7">
      <t>シヨウ</t>
    </rPh>
    <rPh sb="7" eb="9">
      <t>ジョウキョウ</t>
    </rPh>
    <rPh sb="10" eb="12">
      <t>ヘンコウ</t>
    </rPh>
    <rPh sb="18" eb="20">
      <t>ヘンコウ</t>
    </rPh>
    <rPh sb="21" eb="23">
      <t>エイギョウ</t>
    </rPh>
    <rPh sb="23" eb="25">
      <t>ジカン</t>
    </rPh>
    <rPh sb="26" eb="28">
      <t>ヘンコウ</t>
    </rPh>
    <rPh sb="28" eb="29">
      <t>トウ</t>
    </rPh>
    <phoneticPr fontId="9"/>
  </si>
  <si>
    <t>　　　　　下記の要領で目標変更欄に記入し、実績報告とあわせて提出してください。</t>
    <rPh sb="5" eb="6">
      <t>シタ</t>
    </rPh>
    <rPh sb="6" eb="7">
      <t>キ</t>
    </rPh>
    <rPh sb="8" eb="10">
      <t>ヨウリョウ</t>
    </rPh>
    <rPh sb="15" eb="16">
      <t>ラン</t>
    </rPh>
    <phoneticPr fontId="9"/>
  </si>
  <si>
    <t>　　　　(1)　目標(計画）は、年度ごとの変更としてください。(年度途中の変更はできません。）</t>
    <rPh sb="8" eb="10">
      <t>モクヒョウ</t>
    </rPh>
    <rPh sb="11" eb="13">
      <t>ケイカク</t>
    </rPh>
    <rPh sb="16" eb="18">
      <t>ネンド</t>
    </rPh>
    <rPh sb="21" eb="23">
      <t>ヘンコウ</t>
    </rPh>
    <rPh sb="32" eb="34">
      <t>ネンド</t>
    </rPh>
    <rPh sb="34" eb="36">
      <t>トチュウ</t>
    </rPh>
    <rPh sb="37" eb="39">
      <t>ヘンコウ</t>
    </rPh>
    <phoneticPr fontId="9"/>
  </si>
  <si>
    <t>　　　　(2)　目標変更欄は、「変更の有無」で「変更有」を選ぶと現行の目標(計画）値が表示されますので、</t>
    <rPh sb="8" eb="10">
      <t>モクヒョウ</t>
    </rPh>
    <rPh sb="10" eb="12">
      <t>ヘンコウ</t>
    </rPh>
    <rPh sb="12" eb="13">
      <t>ラン</t>
    </rPh>
    <rPh sb="16" eb="18">
      <t>ヘンコウ</t>
    </rPh>
    <rPh sb="19" eb="21">
      <t>ウム</t>
    </rPh>
    <rPh sb="24" eb="26">
      <t>ヘンコウ</t>
    </rPh>
    <rPh sb="26" eb="27">
      <t>ア</t>
    </rPh>
    <rPh sb="29" eb="30">
      <t>エラ</t>
    </rPh>
    <rPh sb="32" eb="34">
      <t>ゲンコウ</t>
    </rPh>
    <rPh sb="35" eb="37">
      <t>モクヒョウ</t>
    </rPh>
    <rPh sb="38" eb="40">
      <t>ケイカク</t>
    </rPh>
    <rPh sb="41" eb="42">
      <t>チ</t>
    </rPh>
    <rPh sb="43" eb="45">
      <t>ヒョウジ</t>
    </rPh>
    <phoneticPr fontId="9"/>
  </si>
  <si>
    <t>　　　　　　　変更部分のみ直接入力してください。</t>
    <rPh sb="7" eb="9">
      <t>ヘンコウ</t>
    </rPh>
    <rPh sb="9" eb="11">
      <t>ブブン</t>
    </rPh>
    <rPh sb="13" eb="15">
      <t>チョクセツ</t>
    </rPh>
    <rPh sb="15" eb="17">
      <t>ニュウリョク</t>
    </rPh>
    <phoneticPr fontId="9"/>
  </si>
  <si>
    <t>　　　　(3)　熱量への換算係数は、変更できません。</t>
    <rPh sb="8" eb="10">
      <t>ネツリョウ</t>
    </rPh>
    <rPh sb="12" eb="14">
      <t>カンサン</t>
    </rPh>
    <rPh sb="14" eb="16">
      <t>ケイスウ</t>
    </rPh>
    <rPh sb="18" eb="20">
      <t>ヘンコウ</t>
    </rPh>
    <phoneticPr fontId="9"/>
  </si>
  <si>
    <t>　　　　(4)　その他の燃料を変更する際は、現行の燃料の年間消費量に「0」を入力し、新たに空欄に追記してください。</t>
    <rPh sb="10" eb="11">
      <t>タ</t>
    </rPh>
    <rPh sb="12" eb="14">
      <t>ネンリョウ</t>
    </rPh>
    <rPh sb="15" eb="17">
      <t>ヘンコウ</t>
    </rPh>
    <rPh sb="19" eb="20">
      <t>サイ</t>
    </rPh>
    <rPh sb="22" eb="24">
      <t>ゲンコウ</t>
    </rPh>
    <rPh sb="25" eb="27">
      <t>ネンリョウ</t>
    </rPh>
    <rPh sb="28" eb="30">
      <t>ネンカン</t>
    </rPh>
    <rPh sb="30" eb="33">
      <t>ショウヒリョウ</t>
    </rPh>
    <rPh sb="38" eb="40">
      <t>ニュウリョク</t>
    </rPh>
    <rPh sb="42" eb="43">
      <t>アラ</t>
    </rPh>
    <rPh sb="45" eb="47">
      <t>クウラン</t>
    </rPh>
    <rPh sb="48" eb="50">
      <t>ツイキ</t>
    </rPh>
    <phoneticPr fontId="9"/>
  </si>
  <si>
    <t>【エネルギー消費量の目標(計画）の変更(1回目）】</t>
    <rPh sb="6" eb="9">
      <t>ｼｮｳﾋﾘｮｳ</t>
    </rPh>
    <rPh sb="10" eb="12">
      <t>ﾓｸﾋｮｳ</t>
    </rPh>
    <rPh sb="13" eb="15">
      <t>ｹｲｶｸ</t>
    </rPh>
    <rPh sb="17" eb="19">
      <t>ﾍﾝｺｳ</t>
    </rPh>
    <rPh sb="21" eb="23">
      <t>ｶｲﾒ</t>
    </rPh>
    <phoneticPr fontId="20" type="noConversion"/>
  </si>
  <si>
    <t>変更の有無</t>
    <rPh sb="0" eb="2">
      <t>ヘンコウ</t>
    </rPh>
    <rPh sb="3" eb="5">
      <t>ウム</t>
    </rPh>
    <phoneticPr fontId="9"/>
  </si>
  <si>
    <t>変更なし</t>
    <rPh sb="0" eb="2">
      <t>ヘンコウ</t>
    </rPh>
    <phoneticPr fontId="9"/>
  </si>
  <si>
    <t>変更年月：</t>
    <rPh sb="0" eb="2">
      <t>ヘンコウ</t>
    </rPh>
    <rPh sb="2" eb="4">
      <t>ネンゲツ</t>
    </rPh>
    <phoneticPr fontId="9"/>
  </si>
  <si>
    <t>変更有</t>
    <rPh sb="0" eb="2">
      <t>ヘンコウ</t>
    </rPh>
    <rPh sb="2" eb="3">
      <t>ア</t>
    </rPh>
    <phoneticPr fontId="9"/>
  </si>
  <si>
    <r>
      <t xml:space="preserve">（昼間） </t>
    </r>
    <r>
      <rPr>
        <vertAlign val="superscript"/>
        <sz val="12"/>
        <rFont val="ＭＳ Ｐゴシック"/>
        <family val="3"/>
        <charset val="128"/>
      </rPr>
      <t>＊１</t>
    </r>
    <r>
      <rPr>
        <sz val="11"/>
        <color theme="1"/>
        <rFont val="游ゴシック"/>
        <family val="2"/>
        <charset val="128"/>
        <scheme val="minor"/>
      </rPr>
      <t/>
    </r>
    <rPh sb="1" eb="3">
      <t>チュウカン</t>
    </rPh>
    <phoneticPr fontId="9"/>
  </si>
  <si>
    <r>
      <t xml:space="preserve">（夜間） </t>
    </r>
    <r>
      <rPr>
        <vertAlign val="superscript"/>
        <sz val="12"/>
        <rFont val="ＭＳ Ｐゴシック"/>
        <family val="3"/>
        <charset val="128"/>
      </rPr>
      <t>＊１</t>
    </r>
    <r>
      <rPr>
        <sz val="11"/>
        <color theme="1"/>
        <rFont val="游ゴシック"/>
        <family val="2"/>
        <charset val="128"/>
        <scheme val="minor"/>
      </rPr>
      <t/>
    </r>
    <rPh sb="1" eb="3">
      <t>ヤカン</t>
    </rPh>
    <phoneticPr fontId="9"/>
  </si>
  <si>
    <t>そ
の
他</t>
    <rPh sb="4" eb="5">
      <t>タ</t>
    </rPh>
    <phoneticPr fontId="9"/>
  </si>
  <si>
    <t>変更の理由</t>
    <rPh sb="0" eb="2">
      <t>ヘンコウ</t>
    </rPh>
    <rPh sb="3" eb="5">
      <t>リユウ</t>
    </rPh>
    <phoneticPr fontId="9"/>
  </si>
  <si>
    <t>燃料変更のため</t>
    <rPh sb="0" eb="2">
      <t>ネンリョウ</t>
    </rPh>
    <rPh sb="2" eb="4">
      <t>ヘンコウ</t>
    </rPh>
    <phoneticPr fontId="9"/>
  </si>
  <si>
    <t>【エネルギー消費量の目標(計画）の変更(２回目）】</t>
    <rPh sb="6" eb="9">
      <t>ｼｮｳﾋﾘｮｳ</t>
    </rPh>
    <rPh sb="10" eb="12">
      <t>ﾓｸﾋｮｳ</t>
    </rPh>
    <rPh sb="13" eb="15">
      <t>ｹｲｶｸ</t>
    </rPh>
    <rPh sb="17" eb="19">
      <t>ﾍﾝｺｳ</t>
    </rPh>
    <rPh sb="21" eb="23">
      <t>ｶｲﾒ</t>
    </rPh>
    <phoneticPr fontId="20" type="noConversion"/>
  </si>
  <si>
    <t>開始</t>
    <rPh sb="0" eb="2">
      <t>カイシ</t>
    </rPh>
    <phoneticPr fontId="9"/>
  </si>
  <si>
    <t>終了</t>
    <rPh sb="0" eb="2">
      <t>シュウリョウ</t>
    </rPh>
    <phoneticPr fontId="9"/>
  </si>
  <si>
    <t>【エネルギー消費量の目標(計画）の変更(３回目）】</t>
    <rPh sb="6" eb="9">
      <t>ｼｮｳﾋﾘｮｳ</t>
    </rPh>
    <rPh sb="10" eb="12">
      <t>ﾓｸﾋｮｳ</t>
    </rPh>
    <rPh sb="13" eb="15">
      <t>ｹｲｶｸ</t>
    </rPh>
    <rPh sb="17" eb="19">
      <t>ﾍﾝｺｳ</t>
    </rPh>
    <rPh sb="21" eb="23">
      <t>ｶｲﾒ</t>
    </rPh>
    <phoneticPr fontId="20" type="noConversion"/>
  </si>
  <si>
    <t>年間消費量</t>
    <rPh sb="0" eb="2">
      <t>ネンカン</t>
    </rPh>
    <rPh sb="2" eb="5">
      <t>ショウヒリョウ</t>
    </rPh>
    <phoneticPr fontId="9"/>
  </si>
  <si>
    <t>エネルギー消費量入力(1年目・工事完了年度）</t>
    <rPh sb="8" eb="10">
      <t>ニュウリョク</t>
    </rPh>
    <rPh sb="12" eb="14">
      <t>ネンメ</t>
    </rPh>
    <rPh sb="15" eb="17">
      <t>コウジ</t>
    </rPh>
    <rPh sb="17" eb="19">
      <t>カンリョウ</t>
    </rPh>
    <rPh sb="19" eb="21">
      <t>ネンド</t>
    </rPh>
    <phoneticPr fontId="9"/>
  </si>
  <si>
    <t>【エネルギー消費量の実績(1年目）】</t>
    <rPh sb="6" eb="9">
      <t>ｼｮｳﾋﾘｮｳ</t>
    </rPh>
    <rPh sb="10" eb="12">
      <t>ｼﾞｯｾｷ</t>
    </rPh>
    <rPh sb="14" eb="16">
      <t>ﾈﾝﾒ</t>
    </rPh>
    <phoneticPr fontId="20" type="noConversion"/>
  </si>
  <si>
    <t>目標期間</t>
    <rPh sb="0" eb="2">
      <t>モクヒョウ</t>
    </rPh>
    <rPh sb="2" eb="4">
      <t>キカン</t>
    </rPh>
    <phoneticPr fontId="9"/>
  </si>
  <si>
    <t>終了月</t>
    <rPh sb="0" eb="2">
      <t>シュウリョウ</t>
    </rPh>
    <rPh sb="2" eb="3">
      <t>ツキ</t>
    </rPh>
    <phoneticPr fontId="9"/>
  </si>
  <si>
    <r>
      <t>入力状況</t>
    </r>
    <r>
      <rPr>
        <vertAlign val="superscript"/>
        <sz val="11"/>
        <rFont val="ＭＳ Ｐゴシック"/>
        <family val="3"/>
        <charset val="128"/>
      </rPr>
      <t>＊２</t>
    </r>
    <rPh sb="0" eb="2">
      <t>ニュウリョク</t>
    </rPh>
    <rPh sb="2" eb="4">
      <t>ジョウキョウ</t>
    </rPh>
    <phoneticPr fontId="9"/>
  </si>
  <si>
    <r>
      <t>月別消費量</t>
    </r>
    <r>
      <rPr>
        <vertAlign val="superscript"/>
        <sz val="11"/>
        <rFont val="ＭＳ Ｐゴシック"/>
        <family val="3"/>
        <charset val="128"/>
      </rPr>
      <t>＊１</t>
    </r>
    <rPh sb="0" eb="2">
      <t>ツキベツ</t>
    </rPh>
    <rPh sb="2" eb="5">
      <t>ショウヒリョウ</t>
    </rPh>
    <phoneticPr fontId="9"/>
  </si>
  <si>
    <r>
      <t>年間消費量</t>
    </r>
    <r>
      <rPr>
        <vertAlign val="superscript"/>
        <sz val="11"/>
        <rFont val="ＭＳ Ｐゴシック"/>
        <family val="3"/>
        <charset val="128"/>
      </rPr>
      <t>＊１</t>
    </r>
    <rPh sb="0" eb="2">
      <t>ネンカン</t>
    </rPh>
    <rPh sb="2" eb="4">
      <t>ショウヒ</t>
    </rPh>
    <rPh sb="4" eb="5">
      <t>リョウ</t>
    </rPh>
    <phoneticPr fontId="9"/>
  </si>
  <si>
    <r>
      <t>独自の数値</t>
    </r>
    <r>
      <rPr>
        <vertAlign val="superscript"/>
        <sz val="11"/>
        <rFont val="ＭＳ Ｐゴシック"/>
        <family val="3"/>
        <charset val="128"/>
      </rPr>
      <t>＊２</t>
    </r>
    <rPh sb="0" eb="2">
      <t>ドクジ</t>
    </rPh>
    <rPh sb="3" eb="5">
      <t>スウチ</t>
    </rPh>
    <phoneticPr fontId="9"/>
  </si>
  <si>
    <t>４月</t>
  </si>
  <si>
    <t>５月</t>
  </si>
  <si>
    <t>６月</t>
  </si>
  <si>
    <t>７月</t>
  </si>
  <si>
    <t>８月</t>
  </si>
  <si>
    <t>９月</t>
  </si>
  <si>
    <t>10月</t>
  </si>
  <si>
    <t>11月</t>
  </si>
  <si>
    <t>12月</t>
  </si>
  <si>
    <t>１月</t>
  </si>
  <si>
    <t>２月</t>
  </si>
  <si>
    <t>３月</t>
  </si>
  <si>
    <t>実績</t>
    <rPh sb="0" eb="2">
      <t>ジッセキ</t>
    </rPh>
    <phoneticPr fontId="9"/>
  </si>
  <si>
    <t>入力方法</t>
    <rPh sb="0" eb="2">
      <t>ニュウリョク</t>
    </rPh>
    <rPh sb="2" eb="4">
      <t>ホウホウ</t>
    </rPh>
    <phoneticPr fontId="9"/>
  </si>
  <si>
    <t>入力方法表示</t>
    <rPh sb="0" eb="2">
      <t>ニュウリョク</t>
    </rPh>
    <rPh sb="2" eb="4">
      <t>ホウホウ</t>
    </rPh>
    <rPh sb="4" eb="6">
      <t>ヒョウジ</t>
    </rPh>
    <phoneticPr fontId="9"/>
  </si>
  <si>
    <t>表示</t>
    <rPh sb="0" eb="2">
      <t>ヒョウジ</t>
    </rPh>
    <phoneticPr fontId="9"/>
  </si>
  <si>
    <t>千ｋＷｈ</t>
    <rPh sb="0" eb="1">
      <t>セン</t>
    </rPh>
    <phoneticPr fontId="9"/>
  </si>
  <si>
    <t>なし</t>
    <phoneticPr fontId="9"/>
  </si>
  <si>
    <r>
      <t xml:space="preserve">（昼間） </t>
    </r>
    <r>
      <rPr>
        <vertAlign val="superscript"/>
        <sz val="11"/>
        <rFont val="ＭＳ Ｐゴシック"/>
        <family val="3"/>
        <charset val="128"/>
      </rPr>
      <t>＊３</t>
    </r>
    <rPh sb="1" eb="3">
      <t>チュウカン</t>
    </rPh>
    <phoneticPr fontId="9"/>
  </si>
  <si>
    <t>有り</t>
    <rPh sb="0" eb="1">
      <t>ア</t>
    </rPh>
    <phoneticPr fontId="9"/>
  </si>
  <si>
    <t>目標が設定されていません。</t>
    <rPh sb="0" eb="2">
      <t>モクヒョウ</t>
    </rPh>
    <rPh sb="3" eb="5">
      <t>セッテイ</t>
    </rPh>
    <phoneticPr fontId="9"/>
  </si>
  <si>
    <r>
      <t xml:space="preserve">（夜間） </t>
    </r>
    <r>
      <rPr>
        <vertAlign val="superscript"/>
        <sz val="11"/>
        <rFont val="ＭＳ Ｐゴシック"/>
        <family val="3"/>
        <charset val="128"/>
      </rPr>
      <t>＊３</t>
    </r>
    <rPh sb="1" eb="3">
      <t>ヤカン</t>
    </rPh>
    <phoneticPr fontId="9"/>
  </si>
  <si>
    <t>実績値が「0」又は入力されていません。</t>
    <rPh sb="0" eb="3">
      <t>ジッセキチ</t>
    </rPh>
    <rPh sb="7" eb="8">
      <t>マタ</t>
    </rPh>
    <rPh sb="9" eb="11">
      <t>ニュウリョク</t>
    </rPh>
    <phoneticPr fontId="9"/>
  </si>
  <si>
    <t>千㎥</t>
    <rPh sb="0" eb="1">
      <t>セン</t>
    </rPh>
    <phoneticPr fontId="9"/>
  </si>
  <si>
    <t>月別</t>
    <rPh sb="0" eb="1">
      <t>ツキ</t>
    </rPh>
    <rPh sb="1" eb="2">
      <t>ベツ</t>
    </rPh>
    <phoneticPr fontId="9"/>
  </si>
  <si>
    <t>月別消費量</t>
    <rPh sb="0" eb="2">
      <t>ツキベツ</t>
    </rPh>
    <rPh sb="2" eb="5">
      <t>ショウヒリョウ</t>
    </rPh>
    <phoneticPr fontId="9"/>
  </si>
  <si>
    <t>ｔ</t>
  </si>
  <si>
    <t>年間</t>
    <rPh sb="0" eb="2">
      <t>ネンカン</t>
    </rPh>
    <phoneticPr fontId="9"/>
  </si>
  <si>
    <t>ｋＬ</t>
    <phoneticPr fontId="9"/>
  </si>
  <si>
    <t>両方</t>
    <rPh sb="0" eb="2">
      <t>リョウホウ</t>
    </rPh>
    <phoneticPr fontId="9"/>
  </si>
  <si>
    <t>月別、年間のいずれか一方に入力してくだい。</t>
    <rPh sb="0" eb="2">
      <t>ツキベツ</t>
    </rPh>
    <rPh sb="3" eb="5">
      <t>ネンカン</t>
    </rPh>
    <rPh sb="10" eb="12">
      <t>イッポウ</t>
    </rPh>
    <rPh sb="13" eb="15">
      <t>ニュウリョク</t>
    </rPh>
    <phoneticPr fontId="9"/>
  </si>
  <si>
    <t>ＧＪ</t>
  </si>
  <si>
    <t>【関連項目】</t>
    <rPh sb="1" eb="3">
      <t>カンレン</t>
    </rPh>
    <rPh sb="3" eb="5">
      <t>コウモク</t>
    </rPh>
    <phoneticPr fontId="9"/>
  </si>
  <si>
    <r>
      <t>エネルギー使用量の増減の理由</t>
    </r>
    <r>
      <rPr>
        <vertAlign val="superscript"/>
        <sz val="10"/>
        <rFont val="ＭＳ Ｐゴシック"/>
        <family val="3"/>
        <charset val="128"/>
      </rPr>
      <t>＊４</t>
    </r>
    <rPh sb="5" eb="7">
      <t>シヨウ</t>
    </rPh>
    <rPh sb="7" eb="8">
      <t>リョウ</t>
    </rPh>
    <rPh sb="9" eb="11">
      <t>ゾウゲン</t>
    </rPh>
    <rPh sb="12" eb="14">
      <t>リユウ</t>
    </rPh>
    <phoneticPr fontId="9"/>
  </si>
  <si>
    <r>
      <t>省エネルギーの取り組み内容</t>
    </r>
    <r>
      <rPr>
        <vertAlign val="superscript"/>
        <sz val="11"/>
        <rFont val="ＭＳ Ｐゴシック"/>
        <family val="3"/>
        <charset val="128"/>
      </rPr>
      <t>＊４</t>
    </r>
    <phoneticPr fontId="9"/>
  </si>
  <si>
    <t>＊1 月別消費量又は年間消費量のいずれか一方を入力してください。月別消費量を入力した場合の年間消費熱量は、結果シートに表示されます。</t>
    <rPh sb="3" eb="5">
      <t>ツキベツ</t>
    </rPh>
    <rPh sb="5" eb="8">
      <t>ショウヒリョウ</t>
    </rPh>
    <rPh sb="8" eb="9">
      <t>マタ</t>
    </rPh>
    <rPh sb="10" eb="12">
      <t>ネンカン</t>
    </rPh>
    <rPh sb="12" eb="15">
      <t>ショウヒリョウ</t>
    </rPh>
    <rPh sb="20" eb="22">
      <t>イッポウ</t>
    </rPh>
    <rPh sb="23" eb="25">
      <t>ニュウリョク</t>
    </rPh>
    <rPh sb="32" eb="34">
      <t>ツキベツ</t>
    </rPh>
    <rPh sb="34" eb="37">
      <t>ショウヒリョウ</t>
    </rPh>
    <rPh sb="38" eb="40">
      <t>ニュウリョク</t>
    </rPh>
    <rPh sb="42" eb="44">
      <t>バアイ</t>
    </rPh>
    <rPh sb="45" eb="47">
      <t>ネンカン</t>
    </rPh>
    <rPh sb="47" eb="49">
      <t>ショウヒ</t>
    </rPh>
    <rPh sb="49" eb="51">
      <t>ネツリョウ</t>
    </rPh>
    <rPh sb="53" eb="55">
      <t>ケッカ</t>
    </rPh>
    <rPh sb="59" eb="61">
      <t>ヒョウジ</t>
    </rPh>
    <phoneticPr fontId="9"/>
  </si>
  <si>
    <t>＊2 目標(計画）設定したエネルギーで消費実績が「０」又は入力がない場合、「入力状況欄」に「実績値が「0」又は入力されていません。」と表示されます。</t>
    <rPh sb="3" eb="5">
      <t>モクヒョウ</t>
    </rPh>
    <rPh sb="6" eb="8">
      <t>ケイカク</t>
    </rPh>
    <rPh sb="9" eb="11">
      <t>セッテイ</t>
    </rPh>
    <rPh sb="19" eb="21">
      <t>ショウヒ</t>
    </rPh>
    <rPh sb="21" eb="23">
      <t>ジッセキ</t>
    </rPh>
    <rPh sb="27" eb="28">
      <t>マタ</t>
    </rPh>
    <rPh sb="29" eb="31">
      <t>ニュウリョク</t>
    </rPh>
    <rPh sb="34" eb="36">
      <t>バアイ</t>
    </rPh>
    <rPh sb="38" eb="40">
      <t>ニュウリョク</t>
    </rPh>
    <rPh sb="40" eb="42">
      <t>ジョウキョウ</t>
    </rPh>
    <rPh sb="42" eb="43">
      <t>ラン</t>
    </rPh>
    <rPh sb="67" eb="69">
      <t>ヒョウジ</t>
    </rPh>
    <phoneticPr fontId="9"/>
  </si>
  <si>
    <t>　　これは、入力漏れを防止するための表示ですので、消費実績がない場合は、そのままで結構です。</t>
    <phoneticPr fontId="9"/>
  </si>
  <si>
    <t>＊3 昼夜別買電を行う場合においては、昼夜別の電力使用量により計算することができます。（昼間：８時～２２時、夜間：２２時～８時）</t>
    <phoneticPr fontId="9"/>
  </si>
  <si>
    <t>＊4 「猛暑による冷房需要の増加」、「エネルギー消費の少ないテナントに替わったため減少」など、具体的な理由を記載してください。</t>
    <rPh sb="4" eb="6">
      <t>モウショ</t>
    </rPh>
    <rPh sb="9" eb="11">
      <t>レイボウ</t>
    </rPh>
    <rPh sb="11" eb="13">
      <t>ジュヨウ</t>
    </rPh>
    <rPh sb="14" eb="16">
      <t>ゾウカ</t>
    </rPh>
    <rPh sb="24" eb="26">
      <t>ショウヒ</t>
    </rPh>
    <rPh sb="27" eb="28">
      <t>スク</t>
    </rPh>
    <rPh sb="35" eb="36">
      <t>カ</t>
    </rPh>
    <rPh sb="41" eb="43">
      <t>ゲンショウ</t>
    </rPh>
    <rPh sb="47" eb="50">
      <t>グタイテキ</t>
    </rPh>
    <rPh sb="51" eb="53">
      <t>リユウ</t>
    </rPh>
    <rPh sb="54" eb="56">
      <t>キサイ</t>
    </rPh>
    <phoneticPr fontId="9"/>
  </si>
  <si>
    <r>
      <t>＊5 「昼休み消灯」、「空調設定温度の冷房</t>
    </r>
    <r>
      <rPr>
        <sz val="11"/>
        <color theme="1"/>
        <rFont val="游ゴシック"/>
        <family val="2"/>
        <charset val="128"/>
        <scheme val="minor"/>
      </rPr>
      <t>28℃、暖房20℃の徹底」</t>
    </r>
    <r>
      <rPr>
        <sz val="11"/>
        <color theme="1"/>
        <rFont val="游ゴシック"/>
        <family val="2"/>
        <charset val="128"/>
        <scheme val="minor"/>
      </rPr>
      <t>など、具体的な取り組みを記載してください。</t>
    </r>
    <rPh sb="4" eb="6">
      <t>ヒルヤス</t>
    </rPh>
    <rPh sb="7" eb="9">
      <t>ショウトウ</t>
    </rPh>
    <rPh sb="12" eb="14">
      <t>クウチョウ</t>
    </rPh>
    <rPh sb="14" eb="16">
      <t>セッテイ</t>
    </rPh>
    <rPh sb="16" eb="18">
      <t>オンド</t>
    </rPh>
    <rPh sb="19" eb="21">
      <t>レイボウ</t>
    </rPh>
    <rPh sb="25" eb="27">
      <t>ダンボウ</t>
    </rPh>
    <rPh sb="31" eb="33">
      <t>テッテイ</t>
    </rPh>
    <rPh sb="37" eb="40">
      <t>グタイテキ</t>
    </rPh>
    <rPh sb="41" eb="42">
      <t>ト</t>
    </rPh>
    <rPh sb="43" eb="44">
      <t>ク</t>
    </rPh>
    <rPh sb="46" eb="48">
      <t>キサイ</t>
    </rPh>
    <phoneticPr fontId="9"/>
  </si>
  <si>
    <t>エネルギー消費量入力(２年目）</t>
    <rPh sb="8" eb="10">
      <t>ニュウリョク</t>
    </rPh>
    <rPh sb="12" eb="14">
      <t>ネンメ</t>
    </rPh>
    <phoneticPr fontId="9"/>
  </si>
  <si>
    <t>【エネルギー消費量の実績(２年目）】</t>
    <rPh sb="6" eb="9">
      <t>ｼｮｳﾋﾘｮｳ</t>
    </rPh>
    <rPh sb="10" eb="12">
      <t>ｼﾞｯｾｷ</t>
    </rPh>
    <rPh sb="14" eb="16">
      <t>ﾈﾝﾒ</t>
    </rPh>
    <phoneticPr fontId="20" type="noConversion"/>
  </si>
  <si>
    <t>実績期間</t>
    <rPh sb="0" eb="2">
      <t>ジッセキ</t>
    </rPh>
    <rPh sb="2" eb="4">
      <t>キカン</t>
    </rPh>
    <phoneticPr fontId="9"/>
  </si>
  <si>
    <t>エネルギー消費量入力(３年目）</t>
    <rPh sb="8" eb="10">
      <t>ニュウリョク</t>
    </rPh>
    <rPh sb="12" eb="14">
      <t>ネンメ</t>
    </rPh>
    <phoneticPr fontId="9"/>
  </si>
  <si>
    <t>【エネルギー消費量の実績(３年目）】</t>
    <rPh sb="6" eb="9">
      <t>ｼｮｳﾋﾘｮｳ</t>
    </rPh>
    <rPh sb="10" eb="12">
      <t>ｼﾞｯｾｷ</t>
    </rPh>
    <rPh sb="14" eb="16">
      <t>ﾈﾝﾒ</t>
    </rPh>
    <phoneticPr fontId="20" type="noConversion"/>
  </si>
  <si>
    <t>エネルギー消費量入力(４年目）</t>
    <rPh sb="8" eb="10">
      <t>ニュウリョク</t>
    </rPh>
    <rPh sb="12" eb="14">
      <t>ネンメ</t>
    </rPh>
    <phoneticPr fontId="9"/>
  </si>
  <si>
    <t>【エネルギー消費量の実績(４年目）】</t>
    <rPh sb="6" eb="9">
      <t>ｼｮｳﾋﾘｮｳ</t>
    </rPh>
    <rPh sb="10" eb="12">
      <t>ｼﾞｯｾｷ</t>
    </rPh>
    <rPh sb="14" eb="16">
      <t>ﾈﾝﾒ</t>
    </rPh>
    <phoneticPr fontId="20" type="noConversion"/>
  </si>
  <si>
    <t>別表</t>
    <rPh sb="0" eb="1">
      <t>ベツ</t>
    </rPh>
    <rPh sb="1" eb="2">
      <t>ヒョウ</t>
    </rPh>
    <phoneticPr fontId="9"/>
  </si>
  <si>
    <t>(単位）</t>
    <rPh sb="1" eb="3">
      <t>タンイ</t>
    </rPh>
    <phoneticPr fontId="9"/>
  </si>
  <si>
    <t>原料炭</t>
    <phoneticPr fontId="9"/>
  </si>
  <si>
    <t>ｔ</t>
    <phoneticPr fontId="9"/>
  </si>
  <si>
    <t>GJ/t</t>
    <phoneticPr fontId="9"/>
  </si>
  <si>
    <t>一般炭</t>
    <phoneticPr fontId="9"/>
  </si>
  <si>
    <t>無煙炭</t>
    <phoneticPr fontId="9"/>
  </si>
  <si>
    <t>石炭コークス</t>
    <rPh sb="0" eb="2">
      <t>セキタン</t>
    </rPh>
    <phoneticPr fontId="9"/>
  </si>
  <si>
    <t>コールタール</t>
    <phoneticPr fontId="9"/>
  </si>
  <si>
    <t>原油</t>
    <phoneticPr fontId="9"/>
  </si>
  <si>
    <t>コンデンセート以外</t>
    <rPh sb="7" eb="9">
      <t>イガイ</t>
    </rPh>
    <phoneticPr fontId="9"/>
  </si>
  <si>
    <t>kL</t>
    <phoneticPr fontId="9"/>
  </si>
  <si>
    <t>GJ/kL</t>
    <phoneticPr fontId="9"/>
  </si>
  <si>
    <t>コンデンセート</t>
  </si>
  <si>
    <t>ナフサ</t>
    <phoneticPr fontId="9"/>
  </si>
  <si>
    <t>ガソリン</t>
    <phoneticPr fontId="9"/>
  </si>
  <si>
    <t>ジェット燃料油</t>
    <phoneticPr fontId="9"/>
  </si>
  <si>
    <t>灯油</t>
    <phoneticPr fontId="9"/>
  </si>
  <si>
    <t>軽油</t>
    <phoneticPr fontId="9"/>
  </si>
  <si>
    <t>重油</t>
    <phoneticPr fontId="9"/>
  </si>
  <si>
    <t>Ｂ・C</t>
    <phoneticPr fontId="9"/>
  </si>
  <si>
    <t>石油アスファルト</t>
    <phoneticPr fontId="9"/>
  </si>
  <si>
    <t>t</t>
    <phoneticPr fontId="9"/>
  </si>
  <si>
    <t>石油コークス</t>
    <phoneticPr fontId="9"/>
  </si>
  <si>
    <t xml:space="preserve">石油系炭化水素ガス </t>
    <rPh sb="2" eb="3">
      <t>ケイ</t>
    </rPh>
    <rPh sb="3" eb="5">
      <t>タンカ</t>
    </rPh>
    <rPh sb="5" eb="7">
      <t>スイソ</t>
    </rPh>
    <phoneticPr fontId="9"/>
  </si>
  <si>
    <r>
      <t>GJ/千m</t>
    </r>
    <r>
      <rPr>
        <vertAlign val="superscript"/>
        <sz val="10"/>
        <rFont val="ＭＳ Ｐゴシック"/>
        <family val="3"/>
        <charset val="128"/>
      </rPr>
      <t>3</t>
    </r>
    <rPh sb="3" eb="4">
      <t>セン</t>
    </rPh>
    <phoneticPr fontId="9"/>
  </si>
  <si>
    <t xml:space="preserve">液化石油ガス(LPG) </t>
    <phoneticPr fontId="9"/>
  </si>
  <si>
    <t xml:space="preserve">液化天然ガス(LNG) </t>
    <phoneticPr fontId="9"/>
  </si>
  <si>
    <t>その他可燃性天然ガス</t>
    <rPh sb="2" eb="3">
      <t>タ</t>
    </rPh>
    <rPh sb="3" eb="6">
      <t>カネンセイ</t>
    </rPh>
    <phoneticPr fontId="9"/>
  </si>
  <si>
    <t>コークス炉ガス</t>
    <phoneticPr fontId="9"/>
  </si>
  <si>
    <t>高炉ガス</t>
    <phoneticPr fontId="9"/>
  </si>
  <si>
    <t>転炉ガス</t>
    <phoneticPr fontId="9"/>
  </si>
  <si>
    <t>都市ガス</t>
    <phoneticPr fontId="9"/>
  </si>
  <si>
    <t>産業用蒸気</t>
    <rPh sb="0" eb="3">
      <t>サンギョウヨウ</t>
    </rPh>
    <rPh sb="3" eb="5">
      <t>ジョウキ</t>
    </rPh>
    <phoneticPr fontId="9"/>
  </si>
  <si>
    <t>GJ/GJ</t>
    <phoneticPr fontId="9"/>
  </si>
  <si>
    <t>温水・冷水・蒸気（産業用のものを除く）</t>
    <rPh sb="0" eb="2">
      <t>オンスイ</t>
    </rPh>
    <rPh sb="3" eb="5">
      <t>レイスイ</t>
    </rPh>
    <rPh sb="6" eb="8">
      <t>ジョウキ</t>
    </rPh>
    <rPh sb="9" eb="12">
      <t>サンギョウヨウ</t>
    </rPh>
    <rPh sb="16" eb="17">
      <t>ノゾ</t>
    </rPh>
    <phoneticPr fontId="9"/>
  </si>
  <si>
    <t>一般電気
事業者</t>
    <rPh sb="0" eb="2">
      <t>イッパン</t>
    </rPh>
    <rPh sb="2" eb="4">
      <t>デンキ</t>
    </rPh>
    <rPh sb="5" eb="8">
      <t>ジギョウシャ</t>
    </rPh>
    <phoneticPr fontId="9"/>
  </si>
  <si>
    <t>昼間買電</t>
    <rPh sb="0" eb="2">
      <t>ヒルマ</t>
    </rPh>
    <rPh sb="2" eb="3">
      <t>カ</t>
    </rPh>
    <rPh sb="3" eb="4">
      <t>デン</t>
    </rPh>
    <phoneticPr fontId="9"/>
  </si>
  <si>
    <t>千kWh</t>
    <phoneticPr fontId="9"/>
  </si>
  <si>
    <t>GJ/千kWh</t>
    <phoneticPr fontId="9"/>
  </si>
  <si>
    <t>夜間買電</t>
    <rPh sb="0" eb="2">
      <t>ヤカン</t>
    </rPh>
    <rPh sb="2" eb="3">
      <t>カ</t>
    </rPh>
    <rPh sb="3" eb="4">
      <t>デン</t>
    </rPh>
    <phoneticPr fontId="9"/>
  </si>
  <si>
    <t>その他</t>
    <rPh sb="2" eb="3">
      <t>タ</t>
    </rPh>
    <phoneticPr fontId="9"/>
  </si>
  <si>
    <t>上記以外の買電</t>
    <rPh sb="0" eb="2">
      <t>ジョウキ</t>
    </rPh>
    <rPh sb="2" eb="4">
      <t>イガイ</t>
    </rPh>
    <phoneticPr fontId="9"/>
  </si>
  <si>
    <t>自家発電</t>
    <rPh sb="0" eb="2">
      <t>ジカ</t>
    </rPh>
    <rPh sb="2" eb="4">
      <t>ハツデン</t>
    </rPh>
    <phoneticPr fontId="9"/>
  </si>
  <si>
    <t>断熱性能（ピンク）</t>
    <rPh sb="0" eb="4">
      <t>ダンネツセイノウ</t>
    </rPh>
    <phoneticPr fontId="1"/>
  </si>
  <si>
    <t>断熱性能（白）</t>
    <rPh sb="0" eb="4">
      <t>ダンネツセイノウ</t>
    </rPh>
    <rPh sb="5" eb="6">
      <t>シロ</t>
    </rPh>
    <phoneticPr fontId="1"/>
  </si>
  <si>
    <t>複合</t>
    <rPh sb="0" eb="2">
      <t>フクゴウ</t>
    </rPh>
    <phoneticPr fontId="9"/>
  </si>
  <si>
    <t>評価年月日</t>
    <rPh sb="0" eb="5">
      <t>ヒョウカネンガッピ</t>
    </rPh>
    <phoneticPr fontId="9"/>
  </si>
  <si>
    <t>月</t>
    <rPh sb="0" eb="1">
      <t>ガツ</t>
    </rPh>
    <phoneticPr fontId="9"/>
  </si>
  <si>
    <t>日</t>
    <rPh sb="0" eb="1">
      <t>ニチ</t>
    </rPh>
    <phoneticPr fontId="9"/>
  </si>
  <si>
    <t>③断熱性能</t>
    <rPh sb="1" eb="3">
      <t>ダンネツ</t>
    </rPh>
    <rPh sb="3" eb="5">
      <t>セイノウ</t>
    </rPh>
    <phoneticPr fontId="9"/>
  </si>
  <si>
    <t>④エネルギー消費性能</t>
    <rPh sb="6" eb="8">
      <t>ショウヒ</t>
    </rPh>
    <rPh sb="8" eb="10">
      <t>セイノウ</t>
    </rPh>
    <phoneticPr fontId="9"/>
  </si>
  <si>
    <t>評価対象外</t>
    <rPh sb="0" eb="5">
      <t>ヒョウカタイショウガイ</t>
    </rPh>
    <phoneticPr fontId="1"/>
  </si>
  <si>
    <t>評価対象外</t>
    <rPh sb="0" eb="2">
      <t>ヒョウカ</t>
    </rPh>
    <rPh sb="2" eb="5">
      <t>タイショウガイ</t>
    </rPh>
    <phoneticPr fontId="1"/>
  </si>
  <si>
    <t>断熱性能</t>
    <rPh sb="0" eb="2">
      <t>ダンネツ</t>
    </rPh>
    <rPh sb="2" eb="4">
      <t>セイノウ</t>
    </rPh>
    <phoneticPr fontId="9"/>
  </si>
  <si>
    <t>エネルギー消費性能</t>
    <rPh sb="5" eb="9">
      <t>ショウヒセイノウ</t>
    </rPh>
    <phoneticPr fontId="9"/>
  </si>
  <si>
    <t>非住宅建築物</t>
    <rPh sb="0" eb="6">
      <t>ヒジュウタクケンチクブツ</t>
    </rPh>
    <phoneticPr fontId="1"/>
  </si>
  <si>
    <t>複合建築物</t>
    <rPh sb="0" eb="5">
      <t>フクゴウケンチクブツ</t>
    </rPh>
    <phoneticPr fontId="1"/>
  </si>
  <si>
    <t>用途</t>
    <rPh sb="0" eb="2">
      <t>ヨウト</t>
    </rPh>
    <phoneticPr fontId="1"/>
  </si>
  <si>
    <t>国ラベル_背景なし</t>
    <rPh sb="0" eb="1">
      <t>クニ</t>
    </rPh>
    <rPh sb="5" eb="7">
      <t>ハイケイ</t>
    </rPh>
    <phoneticPr fontId="9"/>
  </si>
  <si>
    <t>国ラベル_背景あり</t>
    <rPh sb="0" eb="1">
      <t>クニ</t>
    </rPh>
    <phoneticPr fontId="1"/>
  </si>
  <si>
    <t>一次エネ_背景あり</t>
    <rPh sb="0" eb="2">
      <t>イチジ</t>
    </rPh>
    <rPh sb="5" eb="7">
      <t>ハイケイ</t>
    </rPh>
    <phoneticPr fontId="1"/>
  </si>
  <si>
    <t>建築物省エネ法に基づく
省エネ性能ラベル</t>
    <rPh sb="0" eb="3">
      <t>ケンチクブツ</t>
    </rPh>
    <rPh sb="3" eb="4">
      <t>ショウ</t>
    </rPh>
    <rPh sb="6" eb="7">
      <t>ホウ</t>
    </rPh>
    <rPh sb="8" eb="9">
      <t>モト</t>
    </rPh>
    <rPh sb="12" eb="13">
      <t>ショウ</t>
    </rPh>
    <rPh sb="15" eb="17">
      <t>セイノウ</t>
    </rPh>
    <phoneticPr fontId="9"/>
  </si>
  <si>
    <t>住宅（住棟）又は
複合建築物の住宅部分</t>
    <phoneticPr fontId="1"/>
  </si>
  <si>
    <t>非住宅建築物又は
複合建築物の非住宅部分</t>
    <rPh sb="6" eb="7">
      <t>マタ</t>
    </rPh>
    <rPh sb="9" eb="14">
      <t>フクゴウケンチクブツ</t>
    </rPh>
    <rPh sb="15" eb="16">
      <t>ヒ</t>
    </rPh>
    <rPh sb="16" eb="18">
      <t>ジュウタク</t>
    </rPh>
    <rPh sb="18" eb="20">
      <t>ブブン</t>
    </rPh>
    <phoneticPr fontId="1"/>
  </si>
  <si>
    <t>グラフ</t>
    <phoneticPr fontId="9"/>
  </si>
  <si>
    <t>削減率</t>
    <rPh sb="0" eb="3">
      <t>サクゲンリツ</t>
    </rPh>
    <phoneticPr fontId="9"/>
  </si>
  <si>
    <t>建築物省エネ法に基づく省エネ性能ラベル（一次エネ）</t>
    <rPh sb="20" eb="22">
      <t>イチジ</t>
    </rPh>
    <phoneticPr fontId="9"/>
  </si>
  <si>
    <t>床面積の合計</t>
    <rPh sb="0" eb="1">
      <t>ユカ</t>
    </rPh>
    <rPh sb="1" eb="3">
      <t>メンセキ</t>
    </rPh>
    <rPh sb="4" eb="6">
      <t>ゴウケイ</t>
    </rPh>
    <phoneticPr fontId="9"/>
  </si>
  <si>
    <t>大阪府建築物環境配慮評価システム　</t>
  </si>
  <si>
    <t>GJ/年</t>
    <rPh sb="2" eb="4">
      <t>･ネン</t>
    </rPh>
    <phoneticPr fontId="9"/>
  </si>
  <si>
    <t>設計一次エネルギー消費量</t>
    <rPh sb="0" eb="2">
      <t>セッケイ</t>
    </rPh>
    <rPh sb="2" eb="4">
      <t>イチジ</t>
    </rPh>
    <rPh sb="9" eb="12">
      <t>ショウヒリョウ</t>
    </rPh>
    <phoneticPr fontId="9"/>
  </si>
  <si>
    <t>基準一次エネルギー消費量</t>
    <rPh sb="0" eb="2">
      <t>キジュン</t>
    </rPh>
    <rPh sb="2" eb="4">
      <t>イチジ</t>
    </rPh>
    <rPh sb="9" eb="12">
      <t>ショウヒリョウ</t>
    </rPh>
    <phoneticPr fontId="9"/>
  </si>
  <si>
    <t>断熱性能</t>
    <rPh sb="0" eb="4">
      <t>ダンネツセイノウ</t>
    </rPh>
    <phoneticPr fontId="9"/>
  </si>
  <si>
    <t>建築物の種類</t>
    <rPh sb="0" eb="3">
      <t>ケンチクブツ</t>
    </rPh>
    <rPh sb="4" eb="6">
      <t>シュルイ</t>
    </rPh>
    <phoneticPr fontId="9"/>
  </si>
  <si>
    <t>住宅（住棟）又は複合建築物の住宅部分</t>
    <phoneticPr fontId="9"/>
  </si>
  <si>
    <t>非住宅建築物又は複合建築物の非住宅部分</t>
    <phoneticPr fontId="9"/>
  </si>
  <si>
    <r>
      <t>m</t>
    </r>
    <r>
      <rPr>
        <vertAlign val="superscript"/>
        <sz val="11"/>
        <rFont val="BIZ UDPゴシック"/>
        <family val="3"/>
        <charset val="128"/>
      </rPr>
      <t>2</t>
    </r>
    <phoneticPr fontId="9"/>
  </si>
  <si>
    <t>①CO2(white cherry)</t>
    <phoneticPr fontId="9"/>
  </si>
  <si>
    <t>②MIDORI(white cherry)</t>
    <phoneticPr fontId="9"/>
  </si>
  <si>
    <t>③DANNETU(pink cherry)</t>
    <phoneticPr fontId="9"/>
  </si>
  <si>
    <t>③DANNETU(white cherry)</t>
    <phoneticPr fontId="9"/>
  </si>
  <si>
    <t>④SAKUGEN(yerrow star)</t>
    <phoneticPr fontId="9"/>
  </si>
  <si>
    <t>④SAKUGEN(white cherry)</t>
    <phoneticPr fontId="9"/>
  </si>
  <si>
    <t>④SAKUGEN(yerrow white)</t>
    <phoneticPr fontId="9"/>
  </si>
  <si>
    <t>評価方法</t>
    <rPh sb="0" eb="4">
      <t>ヒョウカホウホウ</t>
    </rPh>
    <phoneticPr fontId="9"/>
  </si>
  <si>
    <t>一次エネルギ消費量の削減率</t>
    <phoneticPr fontId="9"/>
  </si>
  <si>
    <t>一次エネルギー
消費性能</t>
    <rPh sb="0" eb="2">
      <t>イチジ</t>
    </rPh>
    <rPh sb="8" eb="10">
      <t>ショウヒ</t>
    </rPh>
    <rPh sb="10" eb="12">
      <t>セイノウ</t>
    </rPh>
    <phoneticPr fontId="9"/>
  </si>
  <si>
    <t>再生可能エネルギーを考慮しない</t>
    <rPh sb="1" eb="2">
      <t>セイ</t>
    </rPh>
    <rPh sb="2" eb="4">
      <t>カノウ</t>
    </rPh>
    <phoneticPr fontId="9"/>
  </si>
  <si>
    <t>再生可能エネルギーを考慮する</t>
    <rPh sb="1" eb="2">
      <t>セイ</t>
    </rPh>
    <rPh sb="2" eb="4">
      <t>カノウ</t>
    </rPh>
    <phoneticPr fontId="9"/>
  </si>
  <si>
    <t>複合建築物</t>
    <rPh sb="0" eb="5">
      <t>フクゴウケンチクブツ</t>
    </rPh>
    <phoneticPr fontId="9"/>
  </si>
  <si>
    <t>非住宅建築物</t>
    <rPh sb="0" eb="6">
      <t>ヒジュウタクケンチクブツ</t>
    </rPh>
    <phoneticPr fontId="9"/>
  </si>
  <si>
    <t>住宅（住棟）</t>
    <rPh sb="0" eb="2">
      <t>ジュウタク</t>
    </rPh>
    <rPh sb="3" eb="5">
      <t>ジュウトウ</t>
    </rPh>
    <phoneticPr fontId="9"/>
  </si>
  <si>
    <t>色欄について、プルダウンメニューから選択、または数値を記入のこと</t>
    <rPh sb="0" eb="1">
      <t>イロ</t>
    </rPh>
    <rPh sb="1" eb="2">
      <t>ラン</t>
    </rPh>
    <rPh sb="18" eb="20">
      <t>センタク</t>
    </rPh>
    <phoneticPr fontId="9"/>
  </si>
  <si>
    <t>住宅（住棟）再エネなし</t>
    <rPh sb="0" eb="2">
      <t>ジュウタク</t>
    </rPh>
    <rPh sb="3" eb="5">
      <t>ジュウトウ</t>
    </rPh>
    <rPh sb="6" eb="7">
      <t>サイ</t>
    </rPh>
    <phoneticPr fontId="1"/>
  </si>
  <si>
    <t>住宅（住棟）再エネあり</t>
    <rPh sb="0" eb="2">
      <t>ジュウタク</t>
    </rPh>
    <rPh sb="3" eb="5">
      <t>ジュウトウ</t>
    </rPh>
    <rPh sb="6" eb="7">
      <t>サイ</t>
    </rPh>
    <phoneticPr fontId="1"/>
  </si>
  <si>
    <t>建築物省エネ法（令和５年国土交通省告示第970号）に基づき次を入力すること。</t>
    <rPh sb="0" eb="3">
      <t>ケンチクブツ</t>
    </rPh>
    <rPh sb="3" eb="4">
      <t>ショウ</t>
    </rPh>
    <rPh sb="6" eb="7">
      <t>ホウ</t>
    </rPh>
    <rPh sb="26" eb="27">
      <t>モト</t>
    </rPh>
    <rPh sb="29" eb="30">
      <t>ツギ</t>
    </rPh>
    <rPh sb="31" eb="33">
      <t>ニュウリョク</t>
    </rPh>
    <phoneticPr fontId="9"/>
  </si>
  <si>
    <t>評価結果表示（一次エネ）</t>
    <rPh sb="0" eb="4">
      <t>ヒョウカケッカ</t>
    </rPh>
    <rPh sb="4" eb="6">
      <t>ヒョウジ</t>
    </rPh>
    <rPh sb="7" eb="9">
      <t>イチジ</t>
    </rPh>
    <phoneticPr fontId="9"/>
  </si>
  <si>
    <t>一次エネ_背景なし</t>
    <rPh sb="0" eb="2">
      <t>イチジ</t>
    </rPh>
    <rPh sb="5" eb="7">
      <t>ハイケイ</t>
    </rPh>
    <phoneticPr fontId="1"/>
  </si>
  <si>
    <t>その他のすべての用途</t>
    <rPh sb="2" eb="3">
      <t>タ</t>
    </rPh>
    <rPh sb="8" eb="10">
      <t>ヨウト</t>
    </rPh>
    <phoneticPr fontId="9"/>
  </si>
  <si>
    <t>評価点</t>
    <rPh sb="0" eb="3">
      <t>ヒョウカテン</t>
    </rPh>
    <phoneticPr fontId="9"/>
  </si>
  <si>
    <r>
      <t>①  CO</t>
    </r>
    <r>
      <rPr>
        <vertAlign val="subscript"/>
        <sz val="10"/>
        <rFont val="BIZ UDPゴシック"/>
        <family val="3"/>
        <charset val="128"/>
      </rPr>
      <t>2</t>
    </r>
    <r>
      <rPr>
        <sz val="10"/>
        <rFont val="BIZ UDPゴシック"/>
        <family val="3"/>
        <charset val="128"/>
      </rPr>
      <t>削減率</t>
    </r>
    <rPh sb="6" eb="8">
      <t>サクゲン</t>
    </rPh>
    <rPh sb="8" eb="9">
      <t>リツ</t>
    </rPh>
    <phoneticPr fontId="9"/>
  </si>
  <si>
    <t>CASBEE　ＬＲ３　敷地外環境　　１．地球温暖化への配慮</t>
    <rPh sb="11" eb="16">
      <t>シキチガイカンキョウ</t>
    </rPh>
    <rPh sb="20" eb="25">
      <t>チキュウオンダンカ</t>
    </rPh>
    <rPh sb="27" eb="29">
      <t>ハイリョ</t>
    </rPh>
    <phoneticPr fontId="9"/>
  </si>
  <si>
    <t>エネルギー消費の実態把握に努める</t>
    <phoneticPr fontId="9"/>
  </si>
  <si>
    <t>CASBEE　Ｑ３　室外環境（敷地内）　　１．生物環境の保全と創出</t>
    <rPh sb="10" eb="14">
      <t>シツガイカンキョウ</t>
    </rPh>
    <rPh sb="15" eb="18">
      <t>シキチナイ</t>
    </rPh>
    <rPh sb="23" eb="27">
      <t>セイブツカンキョウ</t>
    </rPh>
    <rPh sb="28" eb="30">
      <t>ホゼン</t>
    </rPh>
    <rPh sb="31" eb="33">
      <t>ソウシュツ</t>
    </rPh>
    <phoneticPr fontId="9"/>
  </si>
  <si>
    <t>ＣＡＳＢＥＥ　Ｑ３　室外環境（敷地内）　　３．２　敷地内温熱環境の向上</t>
    <phoneticPr fontId="9"/>
  </si>
  <si>
    <t>ＣＡＳＢＥＥ　ＬＲ３　敷地外環　　２．２　温熱環境悪化の改善</t>
    <phoneticPr fontId="9"/>
  </si>
  <si>
    <t>ＣＡＳＢＥＥ　ＬＲ１　エネルギー　　１．建物外皮の熱負荷抑制</t>
    <rPh sb="20" eb="22">
      <t>タテモノ</t>
    </rPh>
    <rPh sb="22" eb="24">
      <t>ガイヒ</t>
    </rPh>
    <rPh sb="25" eb="28">
      <t>ネツフカ</t>
    </rPh>
    <rPh sb="28" eb="30">
      <t>ヨクセイ</t>
    </rPh>
    <phoneticPr fontId="9"/>
  </si>
  <si>
    <t>ＣＡＳＢＥＥ　ＬＲ１　エネルギー　　２．自然エネルギー利用</t>
    <rPh sb="20" eb="22">
      <t>シゼン</t>
    </rPh>
    <rPh sb="27" eb="29">
      <t>リヨウ</t>
    </rPh>
    <phoneticPr fontId="9"/>
  </si>
  <si>
    <t>ＣＡＳＢＥＥ　ＬＲ１　エネルギー　　３．設備システムの効率化</t>
    <rPh sb="20" eb="22">
      <t>セツビ</t>
    </rPh>
    <rPh sb="27" eb="30">
      <t>コウリツカ</t>
    </rPh>
    <phoneticPr fontId="9"/>
  </si>
  <si>
    <t>エネルギー消費量の実績を3年間報告する。</t>
    <phoneticPr fontId="9"/>
  </si>
  <si>
    <t>③　断熱性能</t>
    <rPh sb="2" eb="6">
      <t>ダンネツセイノウ</t>
    </rPh>
    <phoneticPr fontId="9"/>
  </si>
  <si>
    <t>断熱及び一次エネ</t>
    <rPh sb="0" eb="2">
      <t>ダンネツ</t>
    </rPh>
    <rPh sb="2" eb="3">
      <t>オヨ</t>
    </rPh>
    <rPh sb="4" eb="6">
      <t>イチジ</t>
    </rPh>
    <phoneticPr fontId="1"/>
  </si>
  <si>
    <t>一次エネ</t>
    <rPh sb="0" eb="2">
      <t>イチジ</t>
    </rPh>
    <phoneticPr fontId="1"/>
  </si>
  <si>
    <t>選択ラベル</t>
    <rPh sb="0" eb="2">
      <t>センタク</t>
    </rPh>
    <phoneticPr fontId="1"/>
  </si>
  <si>
    <t>ラベル</t>
    <phoneticPr fontId="1"/>
  </si>
  <si>
    <t>一次エネルギ消費量の削減率</t>
  </si>
  <si>
    <r>
      <t xml:space="preserve">誘導BEI
</t>
    </r>
    <r>
      <rPr>
        <sz val="10"/>
        <color theme="1"/>
        <rFont val="BIZ UDPゴシック"/>
        <family val="3"/>
        <charset val="128"/>
      </rPr>
      <t>（再エネ考慮しない）</t>
    </r>
    <rPh sb="0" eb="2">
      <t>ユウドウ</t>
    </rPh>
    <rPh sb="7" eb="8">
      <t>サイ</t>
    </rPh>
    <rPh sb="10" eb="12">
      <t>コウリョ</t>
    </rPh>
    <phoneticPr fontId="9"/>
  </si>
  <si>
    <r>
      <t xml:space="preserve">BEI
</t>
    </r>
    <r>
      <rPr>
        <sz val="10"/>
        <color theme="1"/>
        <rFont val="BIZ UDPゴシック"/>
        <family val="3"/>
        <charset val="128"/>
      </rPr>
      <t>（再エネ考慮する）</t>
    </r>
    <rPh sb="5" eb="6">
      <t>サイ</t>
    </rPh>
    <rPh sb="8" eb="10">
      <t>コウリョ</t>
    </rPh>
    <phoneticPr fontId="9"/>
  </si>
  <si>
    <t>①CO2(pink cherry)</t>
    <phoneticPr fontId="9"/>
  </si>
  <si>
    <t>②MIDORI(pink cherry)</t>
    <phoneticPr fontId="9"/>
  </si>
  <si>
    <t>④SAKUGEN(pink cherry)</t>
    <phoneticPr fontId="9"/>
  </si>
  <si>
    <t>令和</t>
    <rPh sb="0" eb="2">
      <t>レイワ</t>
    </rPh>
    <phoneticPr fontId="9"/>
  </si>
  <si>
    <t>令和</t>
    <phoneticPr fontId="9"/>
  </si>
  <si>
    <t>④　エネルギー消費性能</t>
    <rPh sb="7" eb="9">
      <t>ショウヒ</t>
    </rPh>
    <rPh sb="9" eb="11">
      <t>セイノウ</t>
    </rPh>
    <phoneticPr fontId="9"/>
  </si>
  <si>
    <t>再エネチェック</t>
    <rPh sb="0" eb="1">
      <t>サイ</t>
    </rPh>
    <phoneticPr fontId="9"/>
  </si>
  <si>
    <t>モデル建物法
（一次エネルギ消費量の削減率）</t>
  </si>
  <si>
    <t>（該当しない場合は、欄を触らないようお願いします）</t>
    <phoneticPr fontId="9"/>
  </si>
  <si>
    <t>○○○○マンション計画</t>
    <rPh sb="9" eb="11">
      <t>ケイカク</t>
    </rPh>
    <phoneticPr fontId="9"/>
  </si>
  <si>
    <t>大阪府　○○○市○○町</t>
    <rPh sb="0" eb="3">
      <t>オオサカフ</t>
    </rPh>
    <rPh sb="7" eb="8">
      <t>シ</t>
    </rPh>
    <rPh sb="10" eb="11">
      <t>マチ</t>
    </rPh>
    <phoneticPr fontId="9"/>
  </si>
  <si>
    <t>省エネ基準に適合
（住宅部分の外壁、窓等を通しての熱の損失の防止に関する基準及び一次エネルギー消費量に関する基準（平成28年国土交通省告示第266号）２の一次エネルギー消費量に関する基準に適合）</t>
    <rPh sb="0" eb="1">
      <t>ショウ</t>
    </rPh>
    <rPh sb="3" eb="5">
      <t>キジュン</t>
    </rPh>
    <rPh sb="6" eb="8">
      <t>テキゴウ</t>
    </rPh>
    <rPh sb="57" eb="59">
      <t>ヘイセイ</t>
    </rPh>
    <phoneticPr fontId="9"/>
  </si>
  <si>
    <t>評価方法基準による評価
（単位住戸についての評価方法基準（平成13年国土交通省告示第1347号）第５の５の５－１（３）イ及びロに掲げる基準における等級のうち最も低いもの）</t>
    <rPh sb="0" eb="6">
      <t>ヒョウカホウホウキジュン</t>
    </rPh>
    <rPh sb="9" eb="11">
      <t>ヒョウカ</t>
    </rPh>
    <rPh sb="29" eb="31">
      <t>ヘイセイ</t>
    </rPh>
    <phoneticPr fontId="9"/>
  </si>
  <si>
    <t>住宅で再エネを加味</t>
    <rPh sb="0" eb="2">
      <t>ジュウタク</t>
    </rPh>
    <rPh sb="3" eb="4">
      <t>サイ</t>
    </rPh>
    <rPh sb="7" eb="9">
      <t>カミ</t>
    </rPh>
    <phoneticPr fontId="9"/>
  </si>
  <si>
    <t>Osakafu-新築・既存 2026V1.0</t>
    <rPh sb="8" eb="10">
      <t>シンチク</t>
    </rPh>
    <rPh sb="11" eb="13">
      <t>キゾン</t>
    </rPh>
    <phoneticPr fontId="9"/>
  </si>
  <si>
    <t>2026年版</t>
    <rPh sb="4" eb="6">
      <t>ネンバン</t>
    </rPh>
    <phoneticPr fontId="9"/>
  </si>
  <si>
    <t>　　　　　(例）令和8年10月に完成した建築物であれば、令和12年3月までの目標(計画）</t>
    <rPh sb="6" eb="7">
      <t>レイ</t>
    </rPh>
    <rPh sb="11" eb="12">
      <t>ネン</t>
    </rPh>
    <rPh sb="14" eb="15">
      <t>ツキ</t>
    </rPh>
    <rPh sb="16" eb="18">
      <t>カンセイ</t>
    </rPh>
    <rPh sb="20" eb="23">
      <t>ケンチクブツ</t>
    </rPh>
    <rPh sb="32" eb="33">
      <t>ネン</t>
    </rPh>
    <rPh sb="34" eb="35">
      <t>ツキ</t>
    </rPh>
    <rPh sb="38" eb="40">
      <t>モクヒョウ</t>
    </rPh>
    <rPh sb="41" eb="43">
      <t>ケイカク</t>
    </rPh>
    <phoneticPr fontId="9"/>
  </si>
  <si>
    <t>R8-0000</t>
    <phoneticPr fontId="9"/>
  </si>
  <si>
    <r>
      <rPr>
        <sz val="14"/>
        <color theme="0" tint="-0.34998626667073579"/>
        <rFont val="BIZ UDPゴシック"/>
        <family val="3"/>
        <charset val="128"/>
      </rPr>
      <t xml:space="preserve">誘導基準に適合
</t>
    </r>
    <r>
      <rPr>
        <sz val="11"/>
        <color theme="0" tint="-0.34998626667073579"/>
        <rFont val="BIZ UDPゴシック"/>
        <family val="3"/>
        <charset val="128"/>
      </rPr>
      <t>（住宅部分の外壁、窓等を通しての熱の損失の防止に関する誘導基準及び一次エネルギー消費量に関する誘導基準（令和4年国土交通省告示第1106号）２の一次エネルギー消費量に関する誘導基準に適合）</t>
    </r>
    <rPh sb="0" eb="4">
      <t>ユウドウキジュン</t>
    </rPh>
    <rPh sb="5" eb="7">
      <t>テキゴウ</t>
    </rPh>
    <phoneticPr fontId="9"/>
  </si>
  <si>
    <r>
      <rPr>
        <sz val="14"/>
        <color theme="0" tint="-0.34998626667073579"/>
        <rFont val="BIZ UDPゴシック"/>
        <family val="3"/>
        <charset val="128"/>
      </rPr>
      <t xml:space="preserve">誘導基準に適合
</t>
    </r>
    <r>
      <rPr>
        <sz val="11"/>
        <color theme="0" tint="-0.34998626667073579"/>
        <rFont val="BIZ UDPゴシック"/>
        <family val="3"/>
        <charset val="128"/>
      </rPr>
      <t>（住宅部分の外壁、窓等を通しての熱の損失の防止に関する誘導基準及び一次エネルギー消費量に関する誘導基準（令和4年国土交通省告示第1106号）２の一次エネルギー消費量に関する誘導基準に適合）</t>
    </r>
    <phoneticPr fontId="9"/>
  </si>
  <si>
    <r>
      <rPr>
        <sz val="14"/>
        <color theme="0" tint="-0.34998626667073579"/>
        <rFont val="BIZ UDPゴシック"/>
        <family val="3"/>
        <charset val="128"/>
      </rPr>
      <t>標準入力法等
（</t>
    </r>
    <r>
      <rPr>
        <sz val="11"/>
        <color theme="0" tint="-0.34998626667073579"/>
        <rFont val="BIZ UDPゴシック"/>
        <family val="3"/>
        <charset val="128"/>
      </rPr>
      <t>一次エネルギ消費量の削減率）</t>
    </r>
    <rPh sb="5" eb="6">
      <t>トウ</t>
    </rPh>
    <phoneticPr fontId="9"/>
  </si>
  <si>
    <r>
      <rPr>
        <sz val="14"/>
        <color theme="0" tint="-0.34998626667073579"/>
        <rFont val="BIZ UDPゴシック"/>
        <family val="3"/>
        <charset val="128"/>
      </rPr>
      <t xml:space="preserve">モデル建物法
</t>
    </r>
    <r>
      <rPr>
        <sz val="11"/>
        <color theme="0" tint="-0.34998626667073579"/>
        <rFont val="BIZ UDPゴシック"/>
        <family val="3"/>
        <charset val="128"/>
      </rPr>
      <t>（一次エネルギ消費量の削減率）</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</si>
</sst>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_ "/>
    <numFmt numFmtId="177" formatCode="0.0_);[Red]\(0.0\)"/>
    <numFmt numFmtId="178" formatCode="0.0_ "/>
    <numFmt numFmtId="179" formatCode="#,##0.00_);[Red]\(#,##0.00\)"/>
    <numFmt numFmtId="180" formatCode="0.0&quot;m&quot;"/>
    <numFmt numFmtId="181" formatCode="0_);[Red]\(0\)"/>
    <numFmt numFmtId="182" formatCode="#,##0_);[Red]\(#,##0\)"/>
    <numFmt numFmtId="183" formatCode="0_ "/>
    <numFmt numFmtId="184" formatCode="0.0"/>
    <numFmt numFmtId="185" formatCode="#,##0.00_ "/>
    <numFmt numFmtId="186" formatCode="#,##0.0;[Red]\-#,##0.0"/>
    <numFmt numFmtId="187" formatCode="[$-411]ggge&quot;年&quot;m&quot;月&quot;"/>
    <numFmt numFmtId="188" formatCode="[$-411]ggge&quot;年&quot;m&quot;月&quot;d&quot;日&quot;;@"/>
    <numFmt numFmtId="189" formatCode="#,##0_ "/>
    <numFmt numFmtId="190" formatCode="0_ ;[Red]\-0\ "/>
  </numFmts>
  <fonts count="159">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Arial"/>
      <family val="2"/>
    </font>
    <font>
      <b/>
      <sz val="18"/>
      <name val="Arial"/>
      <family val="2"/>
    </font>
    <font>
      <b/>
      <sz val="12"/>
      <name val="Arial"/>
      <family val="2"/>
    </font>
    <font>
      <sz val="11"/>
      <name val="Arial"/>
      <family val="2"/>
    </font>
    <font>
      <sz val="12"/>
      <color indexed="22"/>
      <name val="Arial"/>
      <family val="2"/>
    </font>
    <font>
      <b/>
      <sz val="14"/>
      <color indexed="9"/>
      <name val="ＭＳ Ｐゴシック"/>
      <family val="3"/>
      <charset val="128"/>
    </font>
    <font>
      <sz val="6"/>
      <name val="ＭＳ Ｐゴシック"/>
      <family val="3"/>
      <charset val="128"/>
    </font>
    <font>
      <b/>
      <sz val="14"/>
      <color indexed="17"/>
      <name val="ＭＳ Ｐゴシック"/>
      <family val="3"/>
      <charset val="128"/>
    </font>
    <font>
      <sz val="8"/>
      <color indexed="17"/>
      <name val="Arial"/>
      <family val="2"/>
    </font>
    <font>
      <b/>
      <sz val="8"/>
      <color indexed="17"/>
      <name val="Arial"/>
      <family val="2"/>
    </font>
    <font>
      <b/>
      <i/>
      <sz val="24"/>
      <color indexed="17"/>
      <name val="Times New Roman"/>
      <family val="1"/>
    </font>
    <font>
      <sz val="10"/>
      <color indexed="18"/>
      <name val="Arial"/>
      <family val="2"/>
    </font>
    <font>
      <b/>
      <sz val="12"/>
      <name val="ＭＳ Ｐゴシック"/>
      <family val="3"/>
      <charset val="128"/>
    </font>
    <font>
      <sz val="11"/>
      <color indexed="22"/>
      <name val="Arial"/>
      <family val="2"/>
    </font>
    <font>
      <b/>
      <sz val="22"/>
      <color indexed="17"/>
      <name val="ＭＳ Ｐゴシック"/>
      <family val="3"/>
      <charset val="128"/>
    </font>
    <font>
      <sz val="8"/>
      <color indexed="8"/>
      <name val="Arial"/>
      <family val="2"/>
    </font>
    <font>
      <b/>
      <sz val="12"/>
      <color indexed="9"/>
      <name val="Arial"/>
      <family val="2"/>
    </font>
    <font>
      <sz val="10"/>
      <name val="Arial"/>
      <family val="2"/>
    </font>
    <font>
      <b/>
      <sz val="14"/>
      <color indexed="10"/>
      <name val="ＭＳ Ｐゴシック"/>
      <family val="3"/>
      <charset val="128"/>
    </font>
    <font>
      <sz val="8"/>
      <color indexed="9"/>
      <name val="Arial"/>
      <family val="2"/>
    </font>
    <font>
      <b/>
      <sz val="12"/>
      <color indexed="9"/>
      <name val="ＭＳ Ｐゴシック"/>
      <family val="3"/>
      <charset val="128"/>
    </font>
    <font>
      <sz val="14"/>
      <name val="ＭＳ Ｐゴシック"/>
      <family val="3"/>
      <charset val="128"/>
    </font>
    <font>
      <sz val="8"/>
      <name val="Arial"/>
      <family val="2"/>
    </font>
    <font>
      <sz val="10"/>
      <name val="ＭＳ Ｐゴシック"/>
      <family val="3"/>
      <charset val="128"/>
    </font>
    <font>
      <b/>
      <sz val="6"/>
      <color indexed="9"/>
      <name val="ＭＳ Ｐゴシック"/>
      <family val="3"/>
      <charset val="128"/>
    </font>
    <font>
      <sz val="12"/>
      <color indexed="9"/>
      <name val="ＭＳ Ｐゴシック"/>
      <family val="3"/>
      <charset val="128"/>
    </font>
    <font>
      <sz val="12"/>
      <name val="ＭＳ Ｐゴシック"/>
      <family val="3"/>
      <charset val="128"/>
    </font>
    <font>
      <vertAlign val="superscript"/>
      <sz val="11"/>
      <name val="ＭＳ Ｐゴシック"/>
      <family val="3"/>
      <charset val="128"/>
    </font>
    <font>
      <sz val="9"/>
      <name val="ＭＳ Ｐゴシック"/>
      <family val="3"/>
      <charset val="128"/>
    </font>
    <font>
      <sz val="10"/>
      <color indexed="10"/>
      <name val="ＭＳ Ｐゴシック"/>
      <family val="3"/>
      <charset val="128"/>
    </font>
    <font>
      <sz val="11"/>
      <color indexed="10"/>
      <name val="Arial"/>
      <family val="2"/>
    </font>
    <font>
      <b/>
      <sz val="8"/>
      <name val="Arial"/>
      <family val="2"/>
    </font>
    <font>
      <b/>
      <sz val="9"/>
      <color indexed="81"/>
      <name val="MS P ゴシック"/>
      <family val="3"/>
      <charset val="128"/>
    </font>
    <font>
      <sz val="9"/>
      <color indexed="81"/>
      <name val="MS P ゴシック"/>
      <family val="3"/>
      <charset val="128"/>
    </font>
    <font>
      <sz val="11"/>
      <color indexed="17"/>
      <name val="ＭＳ Ｐゴシック"/>
      <family val="3"/>
      <charset val="128"/>
    </font>
    <font>
      <sz val="10"/>
      <color indexed="17"/>
      <name val="ＭＳ Ｐゴシック"/>
      <family val="3"/>
      <charset val="128"/>
    </font>
    <font>
      <b/>
      <sz val="10"/>
      <color indexed="17"/>
      <name val="ＭＳ Ｐゴシック"/>
      <family val="3"/>
      <charset val="128"/>
    </font>
    <font>
      <sz val="9"/>
      <color indexed="17"/>
      <name val="ＭＳ Ｐゴシック"/>
      <family val="3"/>
      <charset val="128"/>
    </font>
    <font>
      <sz val="14"/>
      <color rgb="FFFF0000"/>
      <name val="ＭＳ Ｐゴシック"/>
      <family val="3"/>
      <charset val="128"/>
    </font>
    <font>
      <sz val="14"/>
      <color indexed="10"/>
      <name val="ＭＳ Ｐゴシック"/>
      <family val="3"/>
      <charset val="128"/>
    </font>
    <font>
      <sz val="13"/>
      <color indexed="18"/>
      <name val="Arial"/>
      <family val="2"/>
    </font>
    <font>
      <sz val="14"/>
      <color indexed="18"/>
      <name val="ＭＳ Ｐゴシック"/>
      <family val="3"/>
      <charset val="128"/>
    </font>
    <font>
      <sz val="12"/>
      <color indexed="17"/>
      <name val="ＭＳ Ｐゴシック"/>
      <family val="3"/>
      <charset val="128"/>
    </font>
    <font>
      <b/>
      <sz val="16"/>
      <name val="ＭＳ Ｐゴシック"/>
      <family val="3"/>
      <charset val="128"/>
    </font>
    <font>
      <sz val="16"/>
      <name val="ＭＳ Ｐゴシック"/>
      <family val="3"/>
      <charset val="128"/>
    </font>
    <font>
      <sz val="11"/>
      <name val="UD デジタル 教科書体 NK-R"/>
      <family val="1"/>
      <charset val="128"/>
    </font>
    <font>
      <sz val="11"/>
      <color indexed="55"/>
      <name val="ＭＳ Ｐゴシック"/>
      <family val="3"/>
      <charset val="128"/>
    </font>
    <font>
      <b/>
      <sz val="11"/>
      <color indexed="17"/>
      <name val="Arial"/>
      <family val="2"/>
    </font>
    <font>
      <sz val="12"/>
      <color indexed="22"/>
      <name val="ＭＳ Ｐゴシック"/>
      <family val="3"/>
      <charset val="128"/>
    </font>
    <font>
      <sz val="11"/>
      <color indexed="22"/>
      <name val="ＭＳ Ｐゴシック"/>
      <family val="3"/>
      <charset val="128"/>
    </font>
    <font>
      <vertAlign val="superscript"/>
      <sz val="10"/>
      <name val="ＭＳ Ｐゴシック"/>
      <family val="3"/>
      <charset val="128"/>
    </font>
    <font>
      <sz val="14"/>
      <color indexed="9"/>
      <name val="ＭＳ Ｐゴシック"/>
      <family val="3"/>
      <charset val="128"/>
    </font>
    <font>
      <sz val="11"/>
      <color indexed="81"/>
      <name val="ＭＳ Ｐゴシック"/>
      <family val="3"/>
      <charset val="128"/>
    </font>
    <font>
      <b/>
      <sz val="12"/>
      <color indexed="17"/>
      <name val="Arial"/>
      <family val="2"/>
    </font>
    <font>
      <b/>
      <sz val="14"/>
      <name val="ＭＳ Ｐゴシック"/>
      <family val="3"/>
      <charset val="128"/>
    </font>
    <font>
      <vertAlign val="superscript"/>
      <sz val="12"/>
      <name val="ＭＳ Ｐゴシック"/>
      <family val="3"/>
      <charset val="128"/>
    </font>
    <font>
      <sz val="12"/>
      <color indexed="10"/>
      <name val="ＭＳ Ｐゴシック"/>
      <family val="3"/>
      <charset val="128"/>
    </font>
    <font>
      <vertAlign val="superscript"/>
      <sz val="14"/>
      <color indexed="9"/>
      <name val="ＭＳ Ｐゴシック"/>
      <family val="3"/>
      <charset val="128"/>
    </font>
    <font>
      <b/>
      <sz val="14"/>
      <color indexed="9"/>
      <name val="Arial"/>
      <family val="2"/>
    </font>
    <font>
      <b/>
      <sz val="14"/>
      <color indexed="9"/>
      <name val="ＭＳ ゴシック"/>
      <family val="3"/>
      <charset val="128"/>
    </font>
    <font>
      <sz val="11"/>
      <color indexed="10"/>
      <name val="ＭＳ Ｐゴシック"/>
      <family val="3"/>
      <charset val="128"/>
    </font>
    <font>
      <sz val="11"/>
      <name val="ＭＳ ゴシック"/>
      <family val="3"/>
      <charset val="128"/>
    </font>
    <font>
      <sz val="11"/>
      <color indexed="57"/>
      <name val="ＭＳ Ｐゴシック"/>
      <family val="3"/>
      <charset val="128"/>
    </font>
    <font>
      <b/>
      <sz val="11"/>
      <color indexed="17"/>
      <name val="ＭＳ Ｐゴシック"/>
      <family val="3"/>
      <charset val="128"/>
    </font>
    <font>
      <sz val="11"/>
      <name val="ＭＳ 明朝"/>
      <family val="1"/>
      <charset val="128"/>
    </font>
    <font>
      <sz val="12"/>
      <name val="BIZ UDPゴシック"/>
      <family val="3"/>
      <charset val="128"/>
    </font>
    <font>
      <b/>
      <sz val="18"/>
      <name val="BIZ UDPゴシック"/>
      <family val="3"/>
      <charset val="128"/>
    </font>
    <font>
      <b/>
      <sz val="12"/>
      <name val="BIZ UDPゴシック"/>
      <family val="3"/>
      <charset val="128"/>
    </font>
    <font>
      <sz val="11"/>
      <name val="BIZ UDPゴシック"/>
      <family val="3"/>
      <charset val="128"/>
    </font>
    <font>
      <sz val="12"/>
      <color indexed="22"/>
      <name val="BIZ UDPゴシック"/>
      <family val="3"/>
      <charset val="128"/>
    </font>
    <font>
      <b/>
      <sz val="24"/>
      <color indexed="9"/>
      <name val="BIZ UDPゴシック"/>
      <family val="3"/>
      <charset val="128"/>
    </font>
    <font>
      <b/>
      <sz val="24"/>
      <color indexed="12"/>
      <name val="BIZ UDPゴシック"/>
      <family val="3"/>
      <charset val="128"/>
    </font>
    <font>
      <b/>
      <i/>
      <sz val="22"/>
      <color indexed="12"/>
      <name val="BIZ UDPゴシック"/>
      <family val="3"/>
      <charset val="128"/>
    </font>
    <font>
      <sz val="8"/>
      <color indexed="12"/>
      <name val="BIZ UDPゴシック"/>
      <family val="3"/>
      <charset val="128"/>
    </font>
    <font>
      <b/>
      <sz val="8"/>
      <color indexed="12"/>
      <name val="BIZ UDPゴシック"/>
      <family val="3"/>
      <charset val="128"/>
    </font>
    <font>
      <b/>
      <sz val="14"/>
      <color indexed="12"/>
      <name val="BIZ UDPゴシック"/>
      <family val="3"/>
      <charset val="128"/>
    </font>
    <font>
      <b/>
      <sz val="24"/>
      <color theme="0"/>
      <name val="BIZ UDPゴシック"/>
      <family val="3"/>
      <charset val="128"/>
    </font>
    <font>
      <b/>
      <i/>
      <sz val="24"/>
      <color theme="0"/>
      <name val="BIZ UDPゴシック"/>
      <family val="3"/>
      <charset val="128"/>
    </font>
    <font>
      <b/>
      <i/>
      <sz val="24"/>
      <color indexed="12"/>
      <name val="BIZ UDPゴシック"/>
      <family val="3"/>
      <charset val="128"/>
    </font>
    <font>
      <b/>
      <sz val="18"/>
      <color theme="0"/>
      <name val="BIZ UDPゴシック"/>
      <family val="3"/>
      <charset val="128"/>
    </font>
    <font>
      <b/>
      <sz val="18"/>
      <color theme="1"/>
      <name val="BIZ UDPゴシック"/>
      <family val="3"/>
      <charset val="128"/>
    </font>
    <font>
      <sz val="11"/>
      <color indexed="22"/>
      <name val="BIZ UDPゴシック"/>
      <family val="3"/>
      <charset val="128"/>
    </font>
    <font>
      <b/>
      <sz val="28"/>
      <color indexed="9"/>
      <name val="BIZ UDPゴシック"/>
      <family val="3"/>
      <charset val="128"/>
    </font>
    <font>
      <b/>
      <sz val="36"/>
      <color indexed="12"/>
      <name val="BIZ UDPゴシック"/>
      <family val="3"/>
      <charset val="128"/>
    </font>
    <font>
      <b/>
      <sz val="22"/>
      <color indexed="12"/>
      <name val="BIZ UDPゴシック"/>
      <family val="3"/>
      <charset val="128"/>
    </font>
    <font>
      <b/>
      <sz val="18"/>
      <color indexed="9"/>
      <name val="BIZ UDPゴシック"/>
      <family val="3"/>
      <charset val="128"/>
    </font>
    <font>
      <b/>
      <i/>
      <sz val="9"/>
      <name val="BIZ UDPゴシック"/>
      <family val="3"/>
      <charset val="128"/>
    </font>
    <font>
      <sz val="8"/>
      <color indexed="17"/>
      <name val="BIZ UDPゴシック"/>
      <family val="3"/>
      <charset val="128"/>
    </font>
    <font>
      <b/>
      <sz val="8"/>
      <color indexed="17"/>
      <name val="BIZ UDPゴシック"/>
      <family val="3"/>
      <charset val="128"/>
    </font>
    <font>
      <b/>
      <i/>
      <sz val="26"/>
      <color indexed="17"/>
      <name val="BIZ UDPゴシック"/>
      <family val="3"/>
      <charset val="128"/>
    </font>
    <font>
      <b/>
      <i/>
      <sz val="8"/>
      <color indexed="17"/>
      <name val="BIZ UDPゴシック"/>
      <family val="3"/>
      <charset val="128"/>
    </font>
    <font>
      <b/>
      <sz val="16"/>
      <color indexed="9"/>
      <name val="BIZ UDPゴシック"/>
      <family val="3"/>
      <charset val="128"/>
    </font>
    <font>
      <b/>
      <sz val="14"/>
      <color indexed="10"/>
      <name val="BIZ UDPゴシック"/>
      <family val="3"/>
      <charset val="128"/>
    </font>
    <font>
      <b/>
      <sz val="14"/>
      <color indexed="9"/>
      <name val="BIZ UDPゴシック"/>
      <family val="3"/>
      <charset val="128"/>
    </font>
    <font>
      <sz val="8"/>
      <color indexed="9"/>
      <name val="BIZ UDPゴシック"/>
      <family val="3"/>
      <charset val="128"/>
    </font>
    <font>
      <b/>
      <sz val="16"/>
      <name val="BIZ UDPゴシック"/>
      <family val="3"/>
      <charset val="128"/>
    </font>
    <font>
      <b/>
      <sz val="12"/>
      <color indexed="9"/>
      <name val="BIZ UDPゴシック"/>
      <family val="3"/>
      <charset val="128"/>
    </font>
    <font>
      <sz val="14"/>
      <name val="BIZ UDPゴシック"/>
      <family val="3"/>
      <charset val="128"/>
    </font>
    <font>
      <sz val="10"/>
      <name val="BIZ UDPゴシック"/>
      <family val="3"/>
      <charset val="128"/>
    </font>
    <font>
      <sz val="18"/>
      <name val="BIZ UDPゴシック"/>
      <family val="3"/>
      <charset val="128"/>
    </font>
    <font>
      <sz val="8"/>
      <name val="BIZ UDPゴシック"/>
      <family val="3"/>
      <charset val="128"/>
    </font>
    <font>
      <b/>
      <sz val="54"/>
      <color indexed="52"/>
      <name val="BIZ UDPゴシック"/>
      <family val="3"/>
      <charset val="128"/>
    </font>
    <font>
      <b/>
      <sz val="36"/>
      <color indexed="17"/>
      <name val="BIZ UDPゴシック"/>
      <family val="3"/>
      <charset val="128"/>
    </font>
    <font>
      <b/>
      <sz val="28"/>
      <color rgb="FFFF3300"/>
      <name val="BIZ UDPゴシック"/>
      <family val="3"/>
      <charset val="128"/>
    </font>
    <font>
      <b/>
      <sz val="36"/>
      <color indexed="57"/>
      <name val="BIZ UDPゴシック"/>
      <family val="3"/>
      <charset val="128"/>
    </font>
    <font>
      <b/>
      <sz val="18"/>
      <color indexed="17"/>
      <name val="BIZ UDPゴシック"/>
      <family val="3"/>
      <charset val="128"/>
    </font>
    <font>
      <b/>
      <sz val="6"/>
      <color indexed="9"/>
      <name val="BIZ UDPゴシック"/>
      <family val="3"/>
      <charset val="128"/>
    </font>
    <font>
      <sz val="8"/>
      <color indexed="11"/>
      <name val="BIZ UDPゴシック"/>
      <family val="3"/>
      <charset val="128"/>
    </font>
    <font>
      <sz val="36"/>
      <color indexed="11"/>
      <name val="BIZ UDPゴシック"/>
      <family val="3"/>
      <charset val="128"/>
    </font>
    <font>
      <b/>
      <sz val="36"/>
      <color rgb="FF008000"/>
      <name val="BIZ UDPゴシック"/>
      <family val="3"/>
      <charset val="128"/>
    </font>
    <font>
      <b/>
      <sz val="10"/>
      <color theme="1" tint="0.34998626667073579"/>
      <name val="BIZ UDPゴシック"/>
      <family val="3"/>
      <charset val="128"/>
    </font>
    <font>
      <b/>
      <sz val="12"/>
      <color theme="1"/>
      <name val="BIZ UDPゴシック"/>
      <family val="3"/>
      <charset val="128"/>
    </font>
    <font>
      <sz val="22"/>
      <color theme="5" tint="0.39997558519241921"/>
      <name val="BIZ UDPゴシック"/>
      <family val="3"/>
      <charset val="128"/>
    </font>
    <font>
      <sz val="36"/>
      <color rgb="FF008000"/>
      <name val="BIZ UDPゴシック"/>
      <family val="3"/>
      <charset val="128"/>
    </font>
    <font>
      <b/>
      <sz val="18"/>
      <color rgb="FF008000"/>
      <name val="BIZ UDPゴシック"/>
      <family val="3"/>
      <charset val="128"/>
    </font>
    <font>
      <sz val="36"/>
      <color indexed="17"/>
      <name val="BIZ UDPゴシック"/>
      <family val="3"/>
      <charset val="128"/>
    </font>
    <font>
      <sz val="20"/>
      <name val="BIZ UDPゴシック"/>
      <family val="3"/>
      <charset val="128"/>
    </font>
    <font>
      <sz val="26"/>
      <name val="BIZ UDPゴシック"/>
      <family val="3"/>
      <charset val="128"/>
    </font>
    <font>
      <sz val="16"/>
      <name val="BIZ UDPゴシック"/>
      <family val="3"/>
      <charset val="128"/>
    </font>
    <font>
      <sz val="24"/>
      <name val="BIZ UDPゴシック"/>
      <family val="3"/>
      <charset val="128"/>
    </font>
    <font>
      <sz val="22"/>
      <name val="BIZ UDPゴシック"/>
      <family val="3"/>
      <charset val="128"/>
    </font>
    <font>
      <b/>
      <sz val="10"/>
      <name val="BIZ UDPゴシック"/>
      <family val="3"/>
      <charset val="128"/>
    </font>
    <font>
      <b/>
      <sz val="8"/>
      <name val="BIZ UDPゴシック"/>
      <family val="3"/>
      <charset val="128"/>
    </font>
    <font>
      <sz val="12"/>
      <color theme="1"/>
      <name val="BIZ UDPゴシック"/>
      <family val="3"/>
      <charset val="128"/>
    </font>
    <font>
      <b/>
      <sz val="14"/>
      <color indexed="17"/>
      <name val="BIZ UDPゴシック"/>
      <family val="3"/>
      <charset val="128"/>
    </font>
    <font>
      <b/>
      <i/>
      <sz val="22"/>
      <name val="BIZ UDPゴシック"/>
      <family val="3"/>
      <charset val="128"/>
    </font>
    <font>
      <b/>
      <sz val="22"/>
      <color indexed="17"/>
      <name val="BIZ UDPゴシック"/>
      <family val="3"/>
      <charset val="128"/>
    </font>
    <font>
      <sz val="18"/>
      <color theme="0"/>
      <name val="BIZ UDPゴシック"/>
      <family val="3"/>
      <charset val="128"/>
    </font>
    <font>
      <sz val="11"/>
      <color theme="1"/>
      <name val="BIZ UDPゴシック"/>
      <family val="3"/>
      <charset val="128"/>
    </font>
    <font>
      <b/>
      <sz val="22"/>
      <color indexed="9"/>
      <name val="BIZ UDPゴシック"/>
      <family val="3"/>
      <charset val="128"/>
    </font>
    <font>
      <sz val="8"/>
      <color indexed="8"/>
      <name val="BIZ UDPゴシック"/>
      <family val="3"/>
      <charset val="128"/>
    </font>
    <font>
      <sz val="12"/>
      <color theme="0"/>
      <name val="BIZ UDPゴシック"/>
      <family val="3"/>
      <charset val="128"/>
    </font>
    <font>
      <b/>
      <sz val="20"/>
      <name val="BIZ UDPゴシック"/>
      <family val="3"/>
      <charset val="128"/>
    </font>
    <font>
      <sz val="10"/>
      <color theme="0"/>
      <name val="BIZ UDPゴシック"/>
      <family val="3"/>
      <charset val="128"/>
    </font>
    <font>
      <sz val="12"/>
      <color indexed="9"/>
      <name val="BIZ UDPゴシック"/>
      <family val="3"/>
      <charset val="128"/>
    </font>
    <font>
      <vertAlign val="superscript"/>
      <sz val="11"/>
      <name val="BIZ UDPゴシック"/>
      <family val="3"/>
      <charset val="128"/>
    </font>
    <font>
      <sz val="14"/>
      <color theme="0"/>
      <name val="BIZ UDPゴシック"/>
      <family val="3"/>
      <charset val="128"/>
    </font>
    <font>
      <b/>
      <i/>
      <sz val="8"/>
      <name val="BIZ UDPゴシック"/>
      <family val="3"/>
      <charset val="128"/>
    </font>
    <font>
      <sz val="6"/>
      <color indexed="23"/>
      <name val="BIZ UDPゴシック"/>
      <family val="3"/>
      <charset val="128"/>
    </font>
    <font>
      <sz val="11"/>
      <color theme="1"/>
      <name val="UD デジタル 教科書体 NK-R"/>
      <family val="1"/>
      <charset val="128"/>
    </font>
    <font>
      <sz val="11"/>
      <color theme="0"/>
      <name val="UD デジタル 教科書体 NK-R"/>
      <family val="1"/>
      <charset val="128"/>
    </font>
    <font>
      <vertAlign val="subscript"/>
      <sz val="10"/>
      <name val="BIZ UDPゴシック"/>
      <family val="3"/>
      <charset val="128"/>
    </font>
    <font>
      <b/>
      <sz val="22"/>
      <name val="BIZ UDPゴシック"/>
      <family val="3"/>
      <charset val="128"/>
    </font>
    <font>
      <sz val="10"/>
      <color theme="1"/>
      <name val="BIZ UDPゴシック"/>
      <family val="3"/>
      <charset val="128"/>
    </font>
    <font>
      <sz val="12"/>
      <color rgb="FF969696"/>
      <name val="BIZ UDPゴシック"/>
      <family val="3"/>
      <charset val="128"/>
    </font>
    <font>
      <sz val="11"/>
      <color rgb="FF969696"/>
      <name val="BIZ UDPゴシック"/>
      <family val="3"/>
      <charset val="128"/>
    </font>
    <font>
      <b/>
      <sz val="12"/>
      <color rgb="FF969696"/>
      <name val="BIZ UDPゴシック"/>
      <family val="3"/>
      <charset val="128"/>
    </font>
    <font>
      <sz val="12"/>
      <color theme="0" tint="-0.34998626667073579"/>
      <name val="BIZ UDPゴシック"/>
      <family val="3"/>
      <charset val="128"/>
    </font>
    <font>
      <sz val="9"/>
      <color theme="0" tint="-0.34998626667073579"/>
      <name val="BIZ UDPゴシック"/>
      <family val="3"/>
      <charset val="128"/>
    </font>
    <font>
      <b/>
      <sz val="12"/>
      <color theme="0" tint="-0.34998626667073579"/>
      <name val="BIZ UDPゴシック"/>
      <family val="3"/>
      <charset val="128"/>
    </font>
    <font>
      <b/>
      <sz val="9"/>
      <color theme="0" tint="-0.34998626667073579"/>
      <name val="BIZ UDPゴシック"/>
      <family val="3"/>
      <charset val="128"/>
    </font>
    <font>
      <sz val="11"/>
      <color theme="0" tint="-0.34998626667073579"/>
      <name val="BIZ UDPゴシック"/>
      <family val="3"/>
      <charset val="128"/>
    </font>
    <font>
      <sz val="12"/>
      <color rgb="FFFF0000"/>
      <name val="BIZ UDPゴシック"/>
      <family val="3"/>
      <charset val="128"/>
    </font>
    <font>
      <sz val="11"/>
      <color rgb="FFFF0000"/>
      <name val="BIZ UDPゴシック"/>
      <family val="3"/>
      <charset val="128"/>
    </font>
    <font>
      <sz val="9"/>
      <color rgb="FFFF0000"/>
      <name val="BIZ UDPゴシック"/>
      <family val="3"/>
      <charset val="128"/>
    </font>
    <font>
      <sz val="14"/>
      <color theme="0" tint="-0.34998626667073579"/>
      <name val="BIZ UDPゴシック"/>
      <family val="3"/>
      <charset val="128"/>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indexed="12"/>
        <bgColor indexed="64"/>
      </patternFill>
    </fill>
    <fill>
      <patternFill patternType="solid">
        <fgColor theme="1"/>
        <bgColor indexed="64"/>
      </patternFill>
    </fill>
    <fill>
      <patternFill patternType="solid">
        <fgColor rgb="FFCCFFFF"/>
        <bgColor indexed="64"/>
      </patternFill>
    </fill>
    <fill>
      <patternFill patternType="solid">
        <fgColor indexed="8"/>
        <bgColor indexed="64"/>
      </patternFill>
    </fill>
    <fill>
      <patternFill patternType="solid">
        <fgColor indexed="41"/>
        <bgColor indexed="64"/>
      </patternFill>
    </fill>
    <fill>
      <patternFill patternType="solid">
        <fgColor indexed="26"/>
        <bgColor indexed="64"/>
      </patternFill>
    </fill>
    <fill>
      <patternFill patternType="solid">
        <fgColor theme="0" tint="-0.249977111117893"/>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indexed="13"/>
        <bgColor indexed="64"/>
      </patternFill>
    </fill>
    <fill>
      <patternFill patternType="solid">
        <fgColor theme="0"/>
        <bgColor indexed="64"/>
      </patternFill>
    </fill>
    <fill>
      <patternFill patternType="solid">
        <fgColor indexed="42"/>
        <bgColor indexed="50"/>
      </patternFill>
    </fill>
    <fill>
      <patternFill patternType="solid">
        <fgColor indexed="17"/>
        <bgColor indexed="50"/>
      </patternFill>
    </fill>
    <fill>
      <patternFill patternType="solid">
        <fgColor indexed="50"/>
        <bgColor indexed="50"/>
      </patternFill>
    </fill>
    <fill>
      <patternFill patternType="solid">
        <fgColor rgb="FFFFC000"/>
        <bgColor indexed="64"/>
      </patternFill>
    </fill>
    <fill>
      <patternFill patternType="solid">
        <fgColor rgb="FFFF99FF"/>
        <bgColor indexed="64"/>
      </patternFill>
    </fill>
    <fill>
      <patternFill patternType="solid">
        <fgColor indexed="23"/>
        <bgColor indexed="64"/>
      </patternFill>
    </fill>
    <fill>
      <patternFill patternType="solid">
        <fgColor indexed="22"/>
        <bgColor indexed="31"/>
      </patternFill>
    </fill>
    <fill>
      <patternFill patternType="solid">
        <fgColor indexed="41"/>
        <bgColor indexed="31"/>
      </patternFill>
    </fill>
    <fill>
      <patternFill patternType="solid">
        <fgColor theme="9" tint="0.39997558519241921"/>
        <bgColor indexed="64"/>
      </patternFill>
    </fill>
    <fill>
      <patternFill patternType="solid">
        <fgColor rgb="FF0000FF"/>
        <bgColor indexed="64"/>
      </patternFill>
    </fill>
    <fill>
      <patternFill patternType="solid">
        <fgColor rgb="FFBFBFBF"/>
        <bgColor indexed="64"/>
      </patternFill>
    </fill>
    <fill>
      <patternFill patternType="solid">
        <fgColor rgb="FF0070C0"/>
        <bgColor indexed="64"/>
      </patternFill>
    </fill>
  </fills>
  <borders count="1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hair">
        <color indexed="64"/>
      </left>
      <right/>
      <top style="hair">
        <color indexed="64"/>
      </top>
      <bottom style="medium">
        <color indexed="64"/>
      </bottom>
      <diagonal/>
    </border>
    <border>
      <left style="medium">
        <color indexed="64"/>
      </left>
      <right/>
      <top style="dotted">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style="medium">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style="medium">
        <color indexed="64"/>
      </left>
      <right/>
      <top/>
      <bottom style="hair">
        <color indexed="64"/>
      </bottom>
      <diagonal/>
    </border>
    <border>
      <left style="medium">
        <color indexed="64"/>
      </left>
      <right/>
      <top style="dotted">
        <color theme="1"/>
      </top>
      <bottom style="dotted">
        <color theme="1"/>
      </bottom>
      <diagonal/>
    </border>
    <border>
      <left/>
      <right/>
      <top style="dotted">
        <color theme="1"/>
      </top>
      <bottom style="dotted">
        <color theme="1"/>
      </bottom>
      <diagonal/>
    </border>
    <border>
      <left/>
      <right style="medium">
        <color indexed="64"/>
      </right>
      <top style="dotted">
        <color theme="1"/>
      </top>
      <bottom style="dotted">
        <color theme="1"/>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top/>
      <bottom style="double">
        <color indexed="64"/>
      </bottom>
      <diagonal/>
    </border>
  </borders>
  <cellStyleXfs count="6">
    <xf numFmtId="0" fontId="0" fillId="0" borderId="0">
      <alignment vertical="center"/>
    </xf>
    <xf numFmtId="0" fontId="2" fillId="0" borderId="0">
      <alignment vertical="center"/>
    </xf>
    <xf numFmtId="0" fontId="14"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67" fillId="0" borderId="0"/>
    <xf numFmtId="9" fontId="2" fillId="0" borderId="0" applyFont="0" applyFill="0" applyBorder="0" applyAlignment="0" applyProtection="0">
      <alignment vertical="center"/>
    </xf>
  </cellStyleXfs>
  <cellXfs count="1544">
    <xf numFmtId="0" fontId="0" fillId="0" borderId="0" xfId="0">
      <alignment vertical="center"/>
    </xf>
    <xf numFmtId="0" fontId="3" fillId="2" borderId="0" xfId="1" applyFont="1" applyFill="1" applyProtection="1">
      <alignment vertical="center"/>
      <protection hidden="1"/>
    </xf>
    <xf numFmtId="0" fontId="3" fillId="2" borderId="0" xfId="1" applyFont="1" applyFill="1" applyAlignment="1" applyProtection="1">
      <alignment horizontal="left" vertical="center"/>
      <protection hidden="1"/>
    </xf>
    <xf numFmtId="0" fontId="4" fillId="2" borderId="0" xfId="1" applyFont="1" applyFill="1" applyAlignment="1" applyProtection="1">
      <alignment horizontal="left" vertical="center"/>
      <protection hidden="1"/>
    </xf>
    <xf numFmtId="0" fontId="3" fillId="2" borderId="0" xfId="1" applyFont="1" applyFill="1" applyAlignment="1" applyProtection="1">
      <alignment horizontal="right" vertical="center"/>
      <protection hidden="1"/>
    </xf>
    <xf numFmtId="0" fontId="5" fillId="2" borderId="0" xfId="1" applyFont="1" applyFill="1" applyProtection="1">
      <alignment vertical="center"/>
      <protection hidden="1"/>
    </xf>
    <xf numFmtId="0" fontId="5" fillId="2" borderId="0" xfId="1" applyFont="1" applyFill="1" applyAlignment="1" applyProtection="1">
      <alignment horizontal="center" vertical="center"/>
      <protection hidden="1"/>
    </xf>
    <xf numFmtId="0" fontId="3" fillId="0" borderId="0" xfId="1" applyFont="1" applyProtection="1">
      <alignment vertical="center"/>
      <protection hidden="1"/>
    </xf>
    <xf numFmtId="0" fontId="7" fillId="4" borderId="0" xfId="1" applyFont="1" applyFill="1" applyProtection="1">
      <alignment vertical="center"/>
      <protection hidden="1"/>
    </xf>
    <xf numFmtId="0" fontId="6" fillId="2" borderId="0" xfId="1" applyFont="1" applyFill="1" applyProtection="1">
      <alignment vertical="center"/>
      <protection hidden="1"/>
    </xf>
    <xf numFmtId="0" fontId="16" fillId="4" borderId="0" xfId="1" applyFont="1" applyFill="1" applyProtection="1">
      <alignment vertical="center"/>
      <protection hidden="1"/>
    </xf>
    <xf numFmtId="0" fontId="11" fillId="2" borderId="0" xfId="1" applyFont="1" applyFill="1" applyAlignment="1" applyProtection="1">
      <alignment horizontal="left" vertical="center"/>
      <protection hidden="1"/>
    </xf>
    <xf numFmtId="0" fontId="11" fillId="2" borderId="0" xfId="1" applyFont="1" applyFill="1" applyAlignment="1" applyProtection="1">
      <alignment horizontal="right" vertical="center"/>
      <protection hidden="1"/>
    </xf>
    <xf numFmtId="0" fontId="11" fillId="2" borderId="0" xfId="1" applyFont="1" applyFill="1" applyProtection="1">
      <alignment vertical="center"/>
      <protection hidden="1"/>
    </xf>
    <xf numFmtId="0" fontId="6" fillId="0" borderId="0" xfId="1" applyFont="1" applyProtection="1">
      <alignment vertical="center"/>
      <protection hidden="1"/>
    </xf>
    <xf numFmtId="0" fontId="8" fillId="8" borderId="3" xfId="1" applyFont="1" applyFill="1" applyBorder="1" applyAlignment="1" applyProtection="1">
      <alignment horizontal="left" vertical="center"/>
      <protection hidden="1"/>
    </xf>
    <xf numFmtId="0" fontId="8" fillId="8" borderId="4" xfId="1" applyFont="1" applyFill="1" applyBorder="1" applyAlignment="1" applyProtection="1">
      <alignment horizontal="left" vertical="center"/>
      <protection hidden="1"/>
    </xf>
    <xf numFmtId="0" fontId="21" fillId="8" borderId="4" xfId="1" applyFont="1" applyFill="1" applyBorder="1" applyProtection="1">
      <alignment vertical="center"/>
      <protection hidden="1"/>
    </xf>
    <xf numFmtId="0" fontId="8" fillId="8" borderId="4" xfId="1" applyFont="1" applyFill="1" applyBorder="1" applyProtection="1">
      <alignment vertical="center"/>
      <protection hidden="1"/>
    </xf>
    <xf numFmtId="0" fontId="22" fillId="8" borderId="12" xfId="1" applyFont="1" applyFill="1" applyBorder="1" applyProtection="1">
      <alignment vertical="center"/>
      <protection hidden="1"/>
    </xf>
    <xf numFmtId="0" fontId="20" fillId="0" borderId="0" xfId="1" applyFont="1" applyProtection="1">
      <alignment vertical="center"/>
      <protection hidden="1"/>
    </xf>
    <xf numFmtId="3" fontId="2" fillId="3" borderId="18" xfId="1" applyNumberFormat="1" applyFill="1" applyBorder="1" applyAlignment="1" applyProtection="1">
      <alignment horizontal="center" vertical="center"/>
      <protection hidden="1"/>
    </xf>
    <xf numFmtId="3" fontId="2" fillId="3" borderId="25" xfId="1" applyNumberFormat="1" applyFill="1" applyBorder="1" applyAlignment="1" applyProtection="1">
      <alignment horizontal="center" vertical="center"/>
      <protection hidden="1"/>
    </xf>
    <xf numFmtId="0" fontId="2" fillId="0" borderId="0" xfId="1" applyProtection="1">
      <alignment vertical="center"/>
      <protection hidden="1"/>
    </xf>
    <xf numFmtId="0" fontId="26" fillId="0" borderId="0" xfId="1" applyFont="1" applyProtection="1">
      <alignment vertical="center"/>
      <protection hidden="1"/>
    </xf>
    <xf numFmtId="0" fontId="11" fillId="0" borderId="0" xfId="1" applyFont="1" applyAlignment="1" applyProtection="1">
      <alignment horizontal="right" vertical="center"/>
      <protection hidden="1"/>
    </xf>
    <xf numFmtId="0" fontId="16" fillId="0" borderId="0" xfId="1" applyFont="1" applyProtection="1">
      <alignment vertical="center"/>
      <protection hidden="1"/>
    </xf>
    <xf numFmtId="0" fontId="29" fillId="0" borderId="0" xfId="1" applyFont="1" applyProtection="1">
      <alignment vertical="center"/>
      <protection hidden="1"/>
    </xf>
    <xf numFmtId="0" fontId="29" fillId="3" borderId="0" xfId="1" applyFont="1" applyFill="1" applyProtection="1">
      <alignment vertical="center"/>
      <protection hidden="1"/>
    </xf>
    <xf numFmtId="0" fontId="16" fillId="3" borderId="0" xfId="1" applyFont="1" applyFill="1" applyProtection="1">
      <alignment vertical="center"/>
      <protection hidden="1"/>
    </xf>
    <xf numFmtId="0" fontId="2" fillId="3" borderId="0" xfId="1" applyFill="1" applyProtection="1">
      <alignment vertical="center"/>
      <protection hidden="1"/>
    </xf>
    <xf numFmtId="0" fontId="37" fillId="18" borderId="0" xfId="1" applyFont="1" applyFill="1" applyProtection="1">
      <alignment vertical="center"/>
      <protection hidden="1"/>
    </xf>
    <xf numFmtId="0" fontId="38" fillId="19" borderId="0" xfId="1" applyFont="1" applyFill="1" applyProtection="1">
      <alignment vertical="center"/>
      <protection hidden="1"/>
    </xf>
    <xf numFmtId="0" fontId="37" fillId="19" borderId="0" xfId="1" applyFont="1" applyFill="1" applyProtection="1">
      <alignment vertical="center"/>
      <protection hidden="1"/>
    </xf>
    <xf numFmtId="0" fontId="38" fillId="19" borderId="0" xfId="1" applyFont="1" applyFill="1" applyAlignment="1" applyProtection="1">
      <protection hidden="1"/>
    </xf>
    <xf numFmtId="0" fontId="39" fillId="19" borderId="0" xfId="1" applyFont="1" applyFill="1" applyProtection="1">
      <alignment vertical="center"/>
      <protection hidden="1"/>
    </xf>
    <xf numFmtId="0" fontId="37" fillId="19" borderId="0" xfId="1" applyFont="1" applyFill="1" applyAlignment="1" applyProtection="1">
      <protection hidden="1"/>
    </xf>
    <xf numFmtId="0" fontId="40" fillId="19" borderId="0" xfId="1" applyFont="1" applyFill="1" applyAlignment="1" applyProtection="1">
      <alignment vertical="center" shrinkToFit="1"/>
      <protection hidden="1"/>
    </xf>
    <xf numFmtId="0" fontId="40" fillId="19" borderId="0" xfId="1" applyFont="1" applyFill="1" applyAlignment="1" applyProtection="1">
      <alignment horizontal="center" vertical="center"/>
      <protection hidden="1"/>
    </xf>
    <xf numFmtId="0" fontId="41" fillId="18" borderId="0" xfId="1" applyFont="1" applyFill="1" applyProtection="1">
      <alignment vertical="center"/>
      <protection hidden="1"/>
    </xf>
    <xf numFmtId="0" fontId="42" fillId="18" borderId="0" xfId="1" applyFont="1" applyFill="1" applyProtection="1">
      <alignment vertical="center"/>
      <protection hidden="1"/>
    </xf>
    <xf numFmtId="0" fontId="38" fillId="19" borderId="0" xfId="1" applyFont="1" applyFill="1" applyAlignment="1" applyProtection="1">
      <alignment vertical="center" shrinkToFit="1"/>
      <protection hidden="1"/>
    </xf>
    <xf numFmtId="0" fontId="38" fillId="19" borderId="0" xfId="1" applyFont="1" applyFill="1" applyAlignment="1" applyProtection="1">
      <alignment horizontal="center" vertical="center"/>
      <protection hidden="1"/>
    </xf>
    <xf numFmtId="0" fontId="44" fillId="18" borderId="0" xfId="1" applyFont="1" applyFill="1" applyProtection="1">
      <alignment vertical="center"/>
      <protection hidden="1"/>
    </xf>
    <xf numFmtId="0" fontId="45" fillId="18" borderId="0" xfId="1" applyFont="1" applyFill="1" applyAlignment="1" applyProtection="1">
      <alignment horizontal="right" vertical="center"/>
      <protection hidden="1"/>
    </xf>
    <xf numFmtId="0" fontId="37" fillId="20" borderId="0" xfId="1" applyFont="1" applyFill="1" applyProtection="1">
      <alignment vertical="center"/>
      <protection hidden="1"/>
    </xf>
    <xf numFmtId="0" fontId="7" fillId="0" borderId="0" xfId="1" applyFont="1" applyProtection="1">
      <alignment vertical="center"/>
      <protection hidden="1"/>
    </xf>
    <xf numFmtId="0" fontId="23" fillId="8" borderId="4" xfId="1" applyFont="1" applyFill="1" applyBorder="1" applyAlignment="1" applyProtection="1">
      <alignment horizontal="left" vertical="center"/>
      <protection hidden="1"/>
    </xf>
    <xf numFmtId="0" fontId="19" fillId="8" borderId="4" xfId="1" applyFont="1" applyFill="1" applyBorder="1" applyAlignment="1" applyProtection="1">
      <alignment horizontal="left" vertical="center"/>
      <protection hidden="1"/>
    </xf>
    <xf numFmtId="0" fontId="2" fillId="0" borderId="0" xfId="1">
      <alignment vertical="center"/>
    </xf>
    <xf numFmtId="0" fontId="2" fillId="4" borderId="0" xfId="1" applyFill="1" applyProtection="1">
      <alignment vertical="center"/>
      <protection hidden="1"/>
    </xf>
    <xf numFmtId="0" fontId="49" fillId="4" borderId="0" xfId="1" applyFont="1" applyFill="1" applyProtection="1">
      <alignment vertical="center"/>
      <protection hidden="1"/>
    </xf>
    <xf numFmtId="0" fontId="10" fillId="2" borderId="1" xfId="1" applyFont="1" applyFill="1" applyBorder="1" applyProtection="1">
      <alignment vertical="center"/>
      <protection hidden="1"/>
    </xf>
    <xf numFmtId="0" fontId="24" fillId="0" borderId="2" xfId="1" applyFont="1" applyBorder="1" applyProtection="1">
      <alignment vertical="center"/>
      <protection hidden="1"/>
    </xf>
    <xf numFmtId="0" fontId="11" fillId="2" borderId="2" xfId="1" applyFont="1" applyFill="1" applyBorder="1" applyAlignment="1" applyProtection="1">
      <alignment horizontal="right" vertical="center"/>
      <protection hidden="1"/>
    </xf>
    <xf numFmtId="0" fontId="11" fillId="2" borderId="2" xfId="1" applyFont="1" applyFill="1" applyBorder="1" applyProtection="1">
      <alignment vertical="center"/>
      <protection hidden="1"/>
    </xf>
    <xf numFmtId="0" fontId="16" fillId="0" borderId="2" xfId="1" applyFont="1" applyBorder="1" applyProtection="1">
      <alignment vertical="center"/>
      <protection hidden="1"/>
    </xf>
    <xf numFmtId="0" fontId="12" fillId="2" borderId="2" xfId="1" applyFont="1" applyFill="1" applyBorder="1" applyProtection="1">
      <alignment vertical="center"/>
      <protection hidden="1"/>
    </xf>
    <xf numFmtId="0" fontId="13" fillId="2" borderId="2" xfId="1" applyFont="1" applyFill="1" applyBorder="1" applyAlignment="1" applyProtection="1">
      <alignment horizontal="center" vertical="center"/>
      <protection hidden="1"/>
    </xf>
    <xf numFmtId="0" fontId="29" fillId="0" borderId="2" xfId="1" applyFont="1" applyBorder="1" applyProtection="1">
      <alignment vertical="center"/>
      <protection hidden="1"/>
    </xf>
    <xf numFmtId="0" fontId="29" fillId="0" borderId="13" xfId="1" applyFont="1" applyBorder="1" applyProtection="1">
      <alignment vertical="center"/>
      <protection hidden="1"/>
    </xf>
    <xf numFmtId="3" fontId="2" fillId="4" borderId="0" xfId="1" applyNumberFormat="1" applyFill="1" applyProtection="1">
      <alignment vertical="center"/>
      <protection hidden="1"/>
    </xf>
    <xf numFmtId="0" fontId="17" fillId="2" borderId="6" xfId="1" applyFont="1" applyFill="1" applyBorder="1" applyAlignment="1" applyProtection="1">
      <alignment vertical="top"/>
      <protection hidden="1"/>
    </xf>
    <xf numFmtId="0" fontId="11" fillId="2" borderId="7" xfId="1" applyFont="1" applyFill="1" applyBorder="1" applyAlignment="1" applyProtection="1">
      <alignment horizontal="left" vertical="center"/>
      <protection hidden="1"/>
    </xf>
    <xf numFmtId="0" fontId="11" fillId="2" borderId="7" xfId="1" applyFont="1" applyFill="1" applyBorder="1" applyAlignment="1" applyProtection="1">
      <alignment horizontal="right" vertical="center"/>
      <protection hidden="1"/>
    </xf>
    <xf numFmtId="0" fontId="11" fillId="2" borderId="7" xfId="1" applyFont="1" applyFill="1" applyBorder="1" applyProtection="1">
      <alignment vertical="center"/>
      <protection hidden="1"/>
    </xf>
    <xf numFmtId="0" fontId="18" fillId="2" borderId="7" xfId="1" applyFont="1" applyFill="1" applyBorder="1" applyProtection="1">
      <alignment vertical="center"/>
      <protection hidden="1"/>
    </xf>
    <xf numFmtId="0" fontId="12" fillId="0" borderId="7" xfId="1" applyFont="1" applyBorder="1" applyAlignment="1" applyProtection="1">
      <alignment horizontal="center" vertical="center"/>
      <protection hidden="1"/>
    </xf>
    <xf numFmtId="0" fontId="17" fillId="2" borderId="7" xfId="1" applyFont="1" applyFill="1" applyBorder="1" applyAlignment="1" applyProtection="1">
      <alignment horizontal="left" vertical="top"/>
      <protection hidden="1"/>
    </xf>
    <xf numFmtId="0" fontId="16" fillId="0" borderId="7" xfId="1" applyFont="1" applyBorder="1" applyProtection="1">
      <alignment vertical="center"/>
      <protection hidden="1"/>
    </xf>
    <xf numFmtId="14" fontId="50" fillId="2" borderId="8" xfId="1" applyNumberFormat="1" applyFont="1" applyFill="1" applyBorder="1" applyAlignment="1" applyProtection="1">
      <alignment horizontal="right" vertical="center"/>
      <protection hidden="1"/>
    </xf>
    <xf numFmtId="0" fontId="17" fillId="2" borderId="0" xfId="1" applyFont="1" applyFill="1" applyAlignment="1" applyProtection="1">
      <alignment vertical="top"/>
      <protection hidden="1"/>
    </xf>
    <xf numFmtId="0" fontId="18" fillId="2" borderId="0" xfId="1" applyFont="1" applyFill="1" applyProtection="1">
      <alignment vertical="center"/>
      <protection hidden="1"/>
    </xf>
    <xf numFmtId="0" fontId="12" fillId="0" borderId="0" xfId="1" applyFont="1" applyAlignment="1" applyProtection="1">
      <alignment horizontal="center" vertical="center"/>
      <protection hidden="1"/>
    </xf>
    <xf numFmtId="14" fontId="50" fillId="2" borderId="0" xfId="1" applyNumberFormat="1" applyFont="1" applyFill="1" applyAlignment="1" applyProtection="1">
      <alignment horizontal="right" vertical="center"/>
      <protection hidden="1"/>
    </xf>
    <xf numFmtId="0" fontId="25" fillId="8" borderId="12" xfId="1" applyFont="1" applyFill="1" applyBorder="1" applyProtection="1">
      <alignment vertical="center"/>
      <protection hidden="1"/>
    </xf>
    <xf numFmtId="0" fontId="6" fillId="8" borderId="2" xfId="1" applyFont="1" applyFill="1" applyBorder="1" applyProtection="1">
      <alignment vertical="center"/>
      <protection hidden="1"/>
    </xf>
    <xf numFmtId="14" fontId="15" fillId="8" borderId="4" xfId="1" applyNumberFormat="1" applyFont="1" applyFill="1" applyBorder="1" applyAlignment="1" applyProtection="1">
      <alignment horizontal="right" vertical="center"/>
      <protection hidden="1"/>
    </xf>
    <xf numFmtId="0" fontId="6" fillId="4" borderId="0" xfId="1" applyFont="1" applyFill="1" applyProtection="1">
      <alignment vertical="center"/>
      <protection hidden="1"/>
    </xf>
    <xf numFmtId="0" fontId="6" fillId="8" borderId="7" xfId="1" applyFont="1" applyFill="1" applyBorder="1" applyProtection="1">
      <alignment vertical="center"/>
      <protection hidden="1"/>
    </xf>
    <xf numFmtId="0" fontId="27" fillId="8" borderId="4" xfId="1" applyFont="1" applyFill="1" applyBorder="1" applyAlignment="1" applyProtection="1">
      <alignment horizontal="right" vertical="top"/>
      <protection hidden="1"/>
    </xf>
    <xf numFmtId="0" fontId="16" fillId="8" borderId="3" xfId="1" applyFont="1" applyFill="1" applyBorder="1" applyProtection="1">
      <alignment vertical="center"/>
      <protection hidden="1"/>
    </xf>
    <xf numFmtId="0" fontId="8" fillId="8" borderId="4" xfId="1" applyFont="1" applyFill="1" applyBorder="1" applyAlignment="1" applyProtection="1">
      <alignment horizontal="right" vertical="center"/>
      <protection hidden="1"/>
    </xf>
    <xf numFmtId="0" fontId="8" fillId="8" borderId="5" xfId="1" applyFont="1" applyFill="1" applyBorder="1" applyAlignment="1" applyProtection="1">
      <alignment horizontal="right" vertical="center"/>
      <protection hidden="1"/>
    </xf>
    <xf numFmtId="0" fontId="8" fillId="23" borderId="3" xfId="1" applyFont="1" applyFill="1" applyBorder="1" applyAlignment="1" applyProtection="1">
      <alignment horizontal="left" vertical="center"/>
      <protection hidden="1"/>
    </xf>
    <xf numFmtId="0" fontId="8" fillId="23" borderId="4" xfId="1" applyFont="1" applyFill="1" applyBorder="1" applyAlignment="1" applyProtection="1">
      <alignment horizontal="left" vertical="center"/>
      <protection hidden="1"/>
    </xf>
    <xf numFmtId="0" fontId="8" fillId="23" borderId="2" xfId="1" applyFont="1" applyFill="1" applyBorder="1" applyAlignment="1" applyProtection="1">
      <alignment horizontal="left" vertical="center"/>
      <protection hidden="1"/>
    </xf>
    <xf numFmtId="0" fontId="16" fillId="23" borderId="2" xfId="1" applyFont="1" applyFill="1" applyBorder="1" applyProtection="1">
      <alignment vertical="center"/>
      <protection hidden="1"/>
    </xf>
    <xf numFmtId="0" fontId="19" fillId="23" borderId="2" xfId="1" applyFont="1" applyFill="1" applyBorder="1" applyAlignment="1" applyProtection="1">
      <alignment horizontal="left" vertical="center"/>
      <protection hidden="1"/>
    </xf>
    <xf numFmtId="0" fontId="23" fillId="23" borderId="2" xfId="1" applyFont="1" applyFill="1" applyBorder="1" applyAlignment="1" applyProtection="1">
      <alignment horizontal="right" vertical="center"/>
      <protection hidden="1"/>
    </xf>
    <xf numFmtId="0" fontId="23" fillId="23" borderId="13" xfId="1" applyFont="1" applyFill="1" applyBorder="1" applyAlignment="1" applyProtection="1">
      <alignment horizontal="right" vertical="center"/>
      <protection hidden="1"/>
    </xf>
    <xf numFmtId="0" fontId="51" fillId="0" borderId="0" xfId="1" applyFont="1" applyProtection="1">
      <alignment vertical="center"/>
      <protection hidden="1"/>
    </xf>
    <xf numFmtId="0" fontId="26" fillId="4" borderId="20" xfId="1" applyFont="1" applyFill="1" applyBorder="1" applyAlignment="1" applyProtection="1">
      <alignment horizontal="center" vertical="center"/>
      <protection hidden="1"/>
    </xf>
    <xf numFmtId="0" fontId="26" fillId="4" borderId="21" xfId="1" applyFont="1" applyFill="1" applyBorder="1" applyAlignment="1" applyProtection="1">
      <alignment horizontal="center" vertical="center"/>
      <protection hidden="1"/>
    </xf>
    <xf numFmtId="0" fontId="26" fillId="4" borderId="23" xfId="1" applyFont="1" applyFill="1" applyBorder="1" applyAlignment="1" applyProtection="1">
      <alignment horizontal="center" vertical="center"/>
      <protection hidden="1"/>
    </xf>
    <xf numFmtId="0" fontId="26" fillId="4" borderId="70" xfId="1" applyFont="1" applyFill="1" applyBorder="1" applyAlignment="1" applyProtection="1">
      <alignment horizontal="center" vertical="center"/>
      <protection hidden="1"/>
    </xf>
    <xf numFmtId="0" fontId="52" fillId="4" borderId="0" xfId="1" applyFont="1" applyFill="1" applyProtection="1">
      <alignment vertical="center"/>
      <protection hidden="1"/>
    </xf>
    <xf numFmtId="0" fontId="26" fillId="4" borderId="0" xfId="1" applyFont="1" applyFill="1" applyAlignment="1" applyProtection="1">
      <alignment horizontal="center" vertical="center"/>
      <protection hidden="1"/>
    </xf>
    <xf numFmtId="0" fontId="51" fillId="4" borderId="0" xfId="1" applyFont="1" applyFill="1" applyProtection="1">
      <alignment vertical="center"/>
      <protection hidden="1"/>
    </xf>
    <xf numFmtId="49" fontId="26" fillId="24" borderId="87" xfId="1" applyNumberFormat="1" applyFont="1" applyFill="1" applyBorder="1" applyAlignment="1" applyProtection="1">
      <alignment horizontal="center" vertical="center"/>
      <protection hidden="1"/>
    </xf>
    <xf numFmtId="0" fontId="26" fillId="0" borderId="43" xfId="1" applyFont="1" applyBorder="1" applyAlignment="1" applyProtection="1">
      <alignment horizontal="center" vertical="center" wrapText="1"/>
      <protection hidden="1"/>
    </xf>
    <xf numFmtId="3" fontId="26" fillId="0" borderId="43" xfId="1" applyNumberFormat="1" applyFont="1" applyBorder="1" applyAlignment="1" applyProtection="1">
      <alignment horizontal="center" vertical="center" wrapText="1"/>
      <protection hidden="1"/>
    </xf>
    <xf numFmtId="3" fontId="26" fillId="0" borderId="88" xfId="1" applyNumberFormat="1" applyFont="1" applyBorder="1" applyAlignment="1" applyProtection="1">
      <alignment horizontal="center" vertical="center" wrapText="1"/>
      <protection hidden="1"/>
    </xf>
    <xf numFmtId="0" fontId="26" fillId="0" borderId="37" xfId="1" applyFont="1" applyBorder="1" applyAlignment="1" applyProtection="1">
      <alignment horizontal="center" vertical="center" wrapText="1"/>
      <protection hidden="1"/>
    </xf>
    <xf numFmtId="0" fontId="26" fillId="4" borderId="43" xfId="1" applyFont="1" applyFill="1" applyBorder="1" applyAlignment="1" applyProtection="1">
      <alignment horizontal="center" vertical="center" wrapText="1"/>
      <protection hidden="1"/>
    </xf>
    <xf numFmtId="3" fontId="26" fillId="4" borderId="43" xfId="1" applyNumberFormat="1" applyFont="1" applyFill="1" applyBorder="1" applyAlignment="1" applyProtection="1">
      <alignment horizontal="center" vertical="center" wrapText="1"/>
      <protection hidden="1"/>
    </xf>
    <xf numFmtId="3" fontId="26" fillId="4" borderId="88" xfId="1" applyNumberFormat="1" applyFont="1" applyFill="1" applyBorder="1" applyAlignment="1" applyProtection="1">
      <alignment horizontal="center" vertical="center" wrapText="1"/>
      <protection hidden="1"/>
    </xf>
    <xf numFmtId="0" fontId="26" fillId="4" borderId="37" xfId="1" applyFont="1" applyFill="1" applyBorder="1" applyAlignment="1" applyProtection="1">
      <alignment horizontal="center" vertical="center" wrapText="1"/>
      <protection hidden="1"/>
    </xf>
    <xf numFmtId="3" fontId="26" fillId="4" borderId="0" xfId="1" applyNumberFormat="1" applyFont="1" applyFill="1" applyAlignment="1" applyProtection="1">
      <alignment horizontal="center" vertical="center" wrapText="1"/>
      <protection hidden="1"/>
    </xf>
    <xf numFmtId="0" fontId="26" fillId="24" borderId="1" xfId="1" applyFont="1" applyFill="1" applyBorder="1" applyAlignment="1" applyProtection="1">
      <alignment horizontal="left" vertical="center" shrinkToFit="1"/>
      <protection hidden="1"/>
    </xf>
    <xf numFmtId="3" fontId="26" fillId="24" borderId="89" xfId="1" applyNumberFormat="1" applyFont="1" applyFill="1" applyBorder="1" applyAlignment="1" applyProtection="1">
      <alignment horizontal="left" vertical="center" shrinkToFit="1"/>
      <protection hidden="1"/>
    </xf>
    <xf numFmtId="3" fontId="26" fillId="24" borderId="90" xfId="1" applyNumberFormat="1" applyFont="1" applyFill="1" applyBorder="1" applyAlignment="1" applyProtection="1">
      <alignment horizontal="center" vertical="center" shrinkToFit="1"/>
      <protection hidden="1"/>
    </xf>
    <xf numFmtId="40" fontId="26" fillId="3" borderId="91" xfId="3" applyNumberFormat="1" applyFont="1" applyFill="1" applyBorder="1" applyAlignment="1" applyProtection="1">
      <alignment horizontal="center" vertical="center" shrinkToFit="1"/>
      <protection hidden="1"/>
    </xf>
    <xf numFmtId="38" fontId="26" fillId="0" borderId="71" xfId="3" applyFont="1" applyFill="1" applyBorder="1" applyProtection="1">
      <alignment vertical="center"/>
      <protection hidden="1"/>
    </xf>
    <xf numFmtId="38" fontId="26" fillId="0" borderId="71" xfId="3" applyFont="1" applyFill="1" applyBorder="1" applyAlignment="1" applyProtection="1">
      <alignment horizontal="right" vertical="center"/>
      <protection hidden="1"/>
    </xf>
    <xf numFmtId="38" fontId="26" fillId="0" borderId="92" xfId="3" applyFont="1" applyFill="1" applyBorder="1" applyAlignment="1" applyProtection="1">
      <alignment horizontal="right" vertical="center"/>
      <protection hidden="1"/>
    </xf>
    <xf numFmtId="38" fontId="26" fillId="0" borderId="93" xfId="3" applyFont="1" applyFill="1" applyBorder="1" applyProtection="1">
      <alignment vertical="center"/>
      <protection hidden="1"/>
    </xf>
    <xf numFmtId="38" fontId="26" fillId="4" borderId="71" xfId="3" applyFont="1" applyFill="1" applyBorder="1" applyProtection="1">
      <alignment vertical="center"/>
      <protection hidden="1"/>
    </xf>
    <xf numFmtId="38" fontId="26" fillId="4" borderId="71" xfId="3" applyFont="1" applyFill="1" applyBorder="1" applyAlignment="1" applyProtection="1">
      <alignment vertical="center"/>
      <protection hidden="1"/>
    </xf>
    <xf numFmtId="38" fontId="26" fillId="4" borderId="92" xfId="3" applyFont="1" applyFill="1" applyBorder="1" applyAlignment="1" applyProtection="1">
      <alignment horizontal="right" vertical="center"/>
      <protection hidden="1"/>
    </xf>
    <xf numFmtId="38" fontId="26" fillId="4" borderId="93" xfId="3" applyFont="1" applyFill="1" applyBorder="1" applyProtection="1">
      <alignment vertical="center"/>
      <protection hidden="1"/>
    </xf>
    <xf numFmtId="185" fontId="32" fillId="4" borderId="0" xfId="1" applyNumberFormat="1" applyFont="1" applyFill="1" applyAlignment="1" applyProtection="1">
      <alignment horizontal="right" vertical="center"/>
      <protection hidden="1"/>
    </xf>
    <xf numFmtId="0" fontId="26" fillId="24" borderId="10" xfId="1" applyFont="1" applyFill="1" applyBorder="1" applyAlignment="1" applyProtection="1">
      <alignment horizontal="left" vertical="center" shrinkToFit="1"/>
      <protection hidden="1"/>
    </xf>
    <xf numFmtId="3" fontId="26" fillId="24" borderId="94" xfId="1" applyNumberFormat="1" applyFont="1" applyFill="1" applyBorder="1" applyAlignment="1" applyProtection="1">
      <alignment horizontal="center" vertical="center" shrinkToFit="1"/>
      <protection hidden="1"/>
    </xf>
    <xf numFmtId="3" fontId="26" fillId="24" borderId="95" xfId="1" applyNumberFormat="1" applyFont="1" applyFill="1" applyBorder="1" applyAlignment="1" applyProtection="1">
      <alignment horizontal="center" vertical="center" shrinkToFit="1"/>
      <protection hidden="1"/>
    </xf>
    <xf numFmtId="40" fontId="26" fillId="3" borderId="96" xfId="3" applyNumberFormat="1" applyFont="1" applyFill="1" applyBorder="1" applyAlignment="1" applyProtection="1">
      <alignment horizontal="center" vertical="center" shrinkToFit="1"/>
      <protection hidden="1"/>
    </xf>
    <xf numFmtId="38" fontId="26" fillId="0" borderId="18" xfId="3" applyFont="1" applyFill="1" applyBorder="1" applyProtection="1">
      <alignment vertical="center"/>
      <protection hidden="1"/>
    </xf>
    <xf numFmtId="38" fontId="26" fillId="0" borderId="18" xfId="3" applyFont="1" applyFill="1" applyBorder="1" applyAlignment="1" applyProtection="1">
      <alignment horizontal="right" vertical="center"/>
      <protection hidden="1"/>
    </xf>
    <xf numFmtId="38" fontId="26" fillId="0" borderId="97" xfId="3" applyFont="1" applyFill="1" applyBorder="1" applyAlignment="1" applyProtection="1">
      <alignment horizontal="right" vertical="center"/>
      <protection hidden="1"/>
    </xf>
    <xf numFmtId="38" fontId="26" fillId="0" borderId="62" xfId="3" applyFont="1" applyFill="1" applyBorder="1" applyProtection="1">
      <alignment vertical="center"/>
      <protection hidden="1"/>
    </xf>
    <xf numFmtId="0" fontId="26" fillId="24" borderId="32" xfId="1" applyFont="1" applyFill="1" applyBorder="1" applyAlignment="1" applyProtection="1">
      <alignment horizontal="left" vertical="center" shrinkToFit="1"/>
      <protection hidden="1"/>
    </xf>
    <xf numFmtId="55" fontId="26" fillId="24" borderId="98" xfId="1" applyNumberFormat="1" applyFont="1" applyFill="1" applyBorder="1" applyAlignment="1" applyProtection="1">
      <alignment horizontal="center" vertical="center" shrinkToFit="1"/>
      <protection hidden="1"/>
    </xf>
    <xf numFmtId="55" fontId="26" fillId="24" borderId="99" xfId="1" applyNumberFormat="1" applyFont="1" applyFill="1" applyBorder="1" applyAlignment="1" applyProtection="1">
      <alignment horizontal="center" vertical="center" shrinkToFit="1"/>
      <protection hidden="1"/>
    </xf>
    <xf numFmtId="40" fontId="26" fillId="3" borderId="100" xfId="3" applyNumberFormat="1" applyFont="1" applyFill="1" applyBorder="1" applyAlignment="1" applyProtection="1">
      <alignment horizontal="center" vertical="center" shrinkToFit="1"/>
      <protection hidden="1"/>
    </xf>
    <xf numFmtId="38" fontId="26" fillId="0" borderId="97" xfId="3" quotePrefix="1" applyFont="1" applyFill="1" applyBorder="1" applyAlignment="1" applyProtection="1">
      <alignment horizontal="right" vertical="center"/>
      <protection hidden="1"/>
    </xf>
    <xf numFmtId="3" fontId="26" fillId="24" borderId="18" xfId="1" applyNumberFormat="1" applyFont="1" applyFill="1" applyBorder="1" applyAlignment="1" applyProtection="1">
      <alignment horizontal="center" vertical="center" shrinkToFit="1"/>
      <protection hidden="1"/>
    </xf>
    <xf numFmtId="186" fontId="26" fillId="3" borderId="25" xfId="3" applyNumberFormat="1" applyFont="1" applyFill="1" applyBorder="1" applyAlignment="1" applyProtection="1">
      <alignment horizontal="center" vertical="center" shrinkToFit="1"/>
      <protection hidden="1"/>
    </xf>
    <xf numFmtId="0" fontId="26" fillId="24" borderId="35" xfId="1" applyFont="1" applyFill="1" applyBorder="1" applyAlignment="1" applyProtection="1">
      <alignment horizontal="left" vertical="center" shrinkToFit="1"/>
      <protection hidden="1"/>
    </xf>
    <xf numFmtId="3" fontId="26" fillId="24" borderId="26" xfId="1" applyNumberFormat="1" applyFont="1" applyFill="1" applyBorder="1" applyAlignment="1" applyProtection="1">
      <alignment horizontal="center" vertical="center" shrinkToFit="1"/>
      <protection hidden="1"/>
    </xf>
    <xf numFmtId="0" fontId="26" fillId="24" borderId="18" xfId="1" applyFont="1" applyFill="1" applyBorder="1" applyAlignment="1" applyProtection="1">
      <alignment horizontal="center" vertical="center" shrinkToFit="1"/>
      <protection hidden="1"/>
    </xf>
    <xf numFmtId="0" fontId="26" fillId="24" borderId="25" xfId="1" applyFont="1" applyFill="1" applyBorder="1" applyAlignment="1" applyProtection="1">
      <alignment horizontal="center" vertical="center" shrinkToFit="1"/>
      <protection hidden="1"/>
    </xf>
    <xf numFmtId="40" fontId="26" fillId="3" borderId="25" xfId="3" applyNumberFormat="1" applyFont="1" applyFill="1" applyBorder="1" applyAlignment="1" applyProtection="1">
      <alignment horizontal="center" vertical="center" shrinkToFit="1"/>
      <protection hidden="1"/>
    </xf>
    <xf numFmtId="0" fontId="26" fillId="24" borderId="38" xfId="1" applyFont="1" applyFill="1" applyBorder="1" applyAlignment="1" applyProtection="1">
      <alignment horizontal="center" vertical="center" shrinkToFit="1"/>
      <protection hidden="1"/>
    </xf>
    <xf numFmtId="38" fontId="26" fillId="3" borderId="25" xfId="3" applyFont="1" applyFill="1" applyBorder="1" applyAlignment="1" applyProtection="1">
      <alignment horizontal="center" vertical="center" shrinkToFit="1"/>
      <protection hidden="1"/>
    </xf>
    <xf numFmtId="38" fontId="26" fillId="0" borderId="97" xfId="3" applyFont="1" applyFill="1" applyBorder="1" applyAlignment="1" applyProtection="1">
      <alignment vertical="center"/>
      <protection hidden="1"/>
    </xf>
    <xf numFmtId="0" fontId="26" fillId="24" borderId="41" xfId="1" applyFont="1" applyFill="1" applyBorder="1" applyAlignment="1" applyProtection="1">
      <alignment horizontal="center" vertical="center" shrinkToFit="1"/>
      <protection hidden="1"/>
    </xf>
    <xf numFmtId="0" fontId="26" fillId="24" borderId="50" xfId="1" applyFont="1" applyFill="1" applyBorder="1" applyAlignment="1" applyProtection="1">
      <alignment horizontal="center" vertical="center" shrinkToFit="1"/>
      <protection hidden="1"/>
    </xf>
    <xf numFmtId="38" fontId="26" fillId="3" borderId="50" xfId="3" applyFont="1" applyFill="1" applyBorder="1" applyAlignment="1" applyProtection="1">
      <alignment horizontal="center" vertical="center" shrinkToFit="1"/>
      <protection hidden="1"/>
    </xf>
    <xf numFmtId="38" fontId="26" fillId="0" borderId="101" xfId="3" applyFont="1" applyFill="1" applyBorder="1" applyProtection="1">
      <alignment vertical="center"/>
      <protection hidden="1"/>
    </xf>
    <xf numFmtId="38" fontId="26" fillId="0" borderId="101" xfId="3" applyFont="1" applyFill="1" applyBorder="1" applyAlignment="1" applyProtection="1">
      <alignment horizontal="right" vertical="center"/>
      <protection hidden="1"/>
    </xf>
    <xf numFmtId="38" fontId="26" fillId="0" borderId="102" xfId="3" applyFont="1" applyFill="1" applyBorder="1" applyAlignment="1" applyProtection="1">
      <alignment vertical="center"/>
      <protection hidden="1"/>
    </xf>
    <xf numFmtId="38" fontId="26" fillId="0" borderId="103" xfId="3" applyFont="1" applyFill="1" applyBorder="1" applyProtection="1">
      <alignment vertical="center"/>
      <protection hidden="1"/>
    </xf>
    <xf numFmtId="0" fontId="26" fillId="24" borderId="104" xfId="1" applyFont="1" applyFill="1" applyBorder="1" applyProtection="1">
      <alignment vertical="center"/>
      <protection hidden="1"/>
    </xf>
    <xf numFmtId="0" fontId="26" fillId="24" borderId="105" xfId="1" applyFont="1" applyFill="1" applyBorder="1" applyProtection="1">
      <alignment vertical="center"/>
      <protection hidden="1"/>
    </xf>
    <xf numFmtId="38" fontId="26" fillId="0" borderId="106" xfId="3" applyFont="1" applyFill="1" applyBorder="1" applyAlignment="1" applyProtection="1">
      <alignment vertical="center"/>
      <protection hidden="1"/>
    </xf>
    <xf numFmtId="38" fontId="26" fillId="0" borderId="107" xfId="3" applyFont="1" applyFill="1" applyBorder="1" applyAlignment="1" applyProtection="1">
      <alignment vertical="center"/>
      <protection hidden="1"/>
    </xf>
    <xf numFmtId="38" fontId="26" fillId="0" borderId="108" xfId="3" applyFont="1" applyFill="1" applyBorder="1" applyAlignment="1" applyProtection="1">
      <alignment horizontal="right" vertical="center"/>
      <protection hidden="1"/>
    </xf>
    <xf numFmtId="38" fontId="26" fillId="0" borderId="106" xfId="3" applyFont="1" applyFill="1" applyBorder="1" applyAlignment="1" applyProtection="1">
      <alignment horizontal="right" vertical="center"/>
      <protection hidden="1"/>
    </xf>
    <xf numFmtId="38" fontId="26" fillId="0" borderId="109" xfId="3" applyFont="1" applyFill="1" applyBorder="1" applyAlignment="1" applyProtection="1">
      <alignment horizontal="right" vertical="center"/>
      <protection hidden="1"/>
    </xf>
    <xf numFmtId="38" fontId="26" fillId="0" borderId="110" xfId="3" applyFont="1" applyFill="1" applyBorder="1" applyAlignment="1" applyProtection="1">
      <alignment vertical="center"/>
      <protection hidden="1"/>
    </xf>
    <xf numFmtId="0" fontId="2" fillId="0" borderId="10" xfId="1" applyBorder="1" applyProtection="1">
      <alignment vertical="center"/>
      <protection hidden="1"/>
    </xf>
    <xf numFmtId="0" fontId="2" fillId="0" borderId="11" xfId="1" applyBorder="1" applyProtection="1">
      <alignment vertical="center"/>
      <protection hidden="1"/>
    </xf>
    <xf numFmtId="0" fontId="54" fillId="8" borderId="3" xfId="1" applyFont="1" applyFill="1" applyBorder="1" applyProtection="1">
      <alignment vertical="center"/>
      <protection hidden="1"/>
    </xf>
    <xf numFmtId="2" fontId="29" fillId="8" borderId="4" xfId="1" applyNumberFormat="1" applyFont="1" applyFill="1" applyBorder="1" applyAlignment="1" applyProtection="1">
      <alignment horizontal="left" vertical="top"/>
      <protection hidden="1"/>
    </xf>
    <xf numFmtId="0" fontId="45" fillId="8" borderId="4" xfId="1" applyFont="1" applyFill="1" applyBorder="1" applyAlignment="1" applyProtection="1">
      <alignment horizontal="right" vertical="center"/>
      <protection hidden="1"/>
    </xf>
    <xf numFmtId="55" fontId="29" fillId="8" borderId="4" xfId="1" applyNumberFormat="1" applyFont="1" applyFill="1" applyBorder="1" applyProtection="1">
      <alignment vertical="center"/>
      <protection hidden="1"/>
    </xf>
    <xf numFmtId="0" fontId="29" fillId="8" borderId="4" xfId="1" applyFont="1" applyFill="1" applyBorder="1" applyProtection="1">
      <alignment vertical="center"/>
      <protection hidden="1"/>
    </xf>
    <xf numFmtId="2" fontId="29" fillId="8" borderId="4" xfId="1" quotePrefix="1" applyNumberFormat="1" applyFont="1" applyFill="1" applyBorder="1" applyAlignment="1" applyProtection="1">
      <alignment horizontal="left" vertical="center"/>
      <protection hidden="1"/>
    </xf>
    <xf numFmtId="2" fontId="29" fillId="8" borderId="5" xfId="1" quotePrefix="1" applyNumberFormat="1" applyFont="1" applyFill="1" applyBorder="1" applyAlignment="1" applyProtection="1">
      <alignment horizontal="left" vertical="center"/>
      <protection hidden="1"/>
    </xf>
    <xf numFmtId="0" fontId="51" fillId="4" borderId="18" xfId="1" applyFont="1" applyFill="1" applyBorder="1" applyProtection="1">
      <alignment vertical="center"/>
      <protection hidden="1"/>
    </xf>
    <xf numFmtId="0" fontId="51" fillId="4" borderId="93" xfId="1" applyFont="1" applyFill="1" applyBorder="1" applyProtection="1">
      <alignment vertical="center"/>
      <protection hidden="1"/>
    </xf>
    <xf numFmtId="0" fontId="51" fillId="4" borderId="71" xfId="1" applyFont="1" applyFill="1" applyBorder="1" applyProtection="1">
      <alignment vertical="center"/>
      <protection hidden="1"/>
    </xf>
    <xf numFmtId="0" fontId="2" fillId="4" borderId="71" xfId="1" applyFill="1" applyBorder="1" applyProtection="1">
      <alignment vertical="center"/>
      <protection hidden="1"/>
    </xf>
    <xf numFmtId="0" fontId="2" fillId="4" borderId="20" xfId="1" applyFill="1" applyBorder="1" applyProtection="1">
      <alignment vertical="center"/>
      <protection hidden="1"/>
    </xf>
    <xf numFmtId="0" fontId="49" fillId="4" borderId="93" xfId="1" applyFont="1" applyFill="1" applyBorder="1" applyProtection="1">
      <alignment vertical="center"/>
      <protection hidden="1"/>
    </xf>
    <xf numFmtId="0" fontId="49" fillId="4" borderId="71" xfId="1" applyFont="1" applyFill="1" applyBorder="1" applyProtection="1">
      <alignment vertical="center"/>
      <protection hidden="1"/>
    </xf>
    <xf numFmtId="0" fontId="49" fillId="4" borderId="92" xfId="1" applyFont="1" applyFill="1" applyBorder="1" applyProtection="1">
      <alignment vertical="center"/>
      <protection hidden="1"/>
    </xf>
    <xf numFmtId="0" fontId="2" fillId="4" borderId="62" xfId="1" applyFill="1" applyBorder="1" applyProtection="1">
      <alignment vertical="center"/>
      <protection hidden="1"/>
    </xf>
    <xf numFmtId="40" fontId="2" fillId="4" borderId="18" xfId="1" applyNumberFormat="1" applyFill="1" applyBorder="1" applyProtection="1">
      <alignment vertical="center"/>
      <protection hidden="1"/>
    </xf>
    <xf numFmtId="0" fontId="2" fillId="4" borderId="18" xfId="1" applyFill="1" applyBorder="1" applyProtection="1">
      <alignment vertical="center"/>
      <protection hidden="1"/>
    </xf>
    <xf numFmtId="0" fontId="49" fillId="4" borderId="18" xfId="1" applyFont="1" applyFill="1" applyBorder="1" applyProtection="1">
      <alignment vertical="center"/>
      <protection hidden="1"/>
    </xf>
    <xf numFmtId="0" fontId="49" fillId="4" borderId="25" xfId="1" applyFont="1" applyFill="1" applyBorder="1" applyProtection="1">
      <alignment vertical="center"/>
      <protection hidden="1"/>
    </xf>
    <xf numFmtId="40" fontId="49" fillId="4" borderId="62" xfId="1" applyNumberFormat="1" applyFont="1" applyFill="1" applyBorder="1" applyProtection="1">
      <alignment vertical="center"/>
      <protection hidden="1"/>
    </xf>
    <xf numFmtId="40" fontId="49" fillId="4" borderId="18" xfId="1" applyNumberFormat="1" applyFont="1" applyFill="1" applyBorder="1" applyProtection="1">
      <alignment vertical="center"/>
      <protection hidden="1"/>
    </xf>
    <xf numFmtId="40" fontId="49" fillId="4" borderId="97" xfId="1" applyNumberFormat="1" applyFont="1" applyFill="1" applyBorder="1" applyProtection="1">
      <alignment vertical="center"/>
      <protection hidden="1"/>
    </xf>
    <xf numFmtId="185" fontId="49" fillId="4" borderId="0" xfId="1" applyNumberFormat="1" applyFont="1" applyFill="1" applyProtection="1">
      <alignment vertical="center"/>
      <protection hidden="1"/>
    </xf>
    <xf numFmtId="0" fontId="2" fillId="4" borderId="112" xfId="1" applyFill="1" applyBorder="1" applyProtection="1">
      <alignment vertical="center"/>
      <protection hidden="1"/>
    </xf>
    <xf numFmtId="40" fontId="2" fillId="4" borderId="73" xfId="1" applyNumberFormat="1" applyFill="1" applyBorder="1" applyProtection="1">
      <alignment vertical="center"/>
      <protection hidden="1"/>
    </xf>
    <xf numFmtId="0" fontId="2" fillId="4" borderId="73" xfId="1" applyFill="1" applyBorder="1" applyProtection="1">
      <alignment vertical="center"/>
      <protection hidden="1"/>
    </xf>
    <xf numFmtId="0" fontId="49" fillId="4" borderId="73" xfId="1" applyFont="1" applyFill="1" applyBorder="1" applyProtection="1">
      <alignment vertical="center"/>
      <protection hidden="1"/>
    </xf>
    <xf numFmtId="0" fontId="49" fillId="4" borderId="30" xfId="1" applyFont="1" applyFill="1" applyBorder="1" applyProtection="1">
      <alignment vertical="center"/>
      <protection hidden="1"/>
    </xf>
    <xf numFmtId="40" fontId="49" fillId="4" borderId="112" xfId="1" applyNumberFormat="1" applyFont="1" applyFill="1" applyBorder="1" applyProtection="1">
      <alignment vertical="center"/>
      <protection hidden="1"/>
    </xf>
    <xf numFmtId="40" fontId="49" fillId="4" borderId="73" xfId="1" applyNumberFormat="1" applyFont="1" applyFill="1" applyBorder="1" applyProtection="1">
      <alignment vertical="center"/>
      <protection hidden="1"/>
    </xf>
    <xf numFmtId="40" fontId="49" fillId="4" borderId="113" xfId="1" applyNumberFormat="1" applyFont="1" applyFill="1" applyBorder="1" applyProtection="1">
      <alignment vertical="center"/>
      <protection hidden="1"/>
    </xf>
    <xf numFmtId="38" fontId="2" fillId="4" borderId="0" xfId="1" applyNumberFormat="1" applyFill="1" applyProtection="1">
      <alignment vertical="center"/>
      <protection hidden="1"/>
    </xf>
    <xf numFmtId="0" fontId="2" fillId="0" borderId="6" xfId="1" applyBorder="1" applyProtection="1">
      <alignment vertical="center"/>
      <protection hidden="1"/>
    </xf>
    <xf numFmtId="0" fontId="2" fillId="0" borderId="7" xfId="1" applyBorder="1" applyProtection="1">
      <alignment vertical="center"/>
      <protection hidden="1"/>
    </xf>
    <xf numFmtId="0" fontId="2" fillId="0" borderId="8" xfId="1" applyBorder="1" applyProtection="1">
      <alignment vertical="center"/>
      <protection hidden="1"/>
    </xf>
    <xf numFmtId="0" fontId="11" fillId="4" borderId="0" xfId="1" applyFont="1" applyFill="1" applyAlignment="1" applyProtection="1">
      <alignment horizontal="left" vertical="center"/>
      <protection hidden="1"/>
    </xf>
    <xf numFmtId="0" fontId="11" fillId="4" borderId="0" xfId="1" applyFont="1" applyFill="1" applyAlignment="1" applyProtection="1">
      <alignment horizontal="right" vertical="center"/>
      <protection hidden="1"/>
    </xf>
    <xf numFmtId="0" fontId="11" fillId="4" borderId="0" xfId="1" applyFont="1" applyFill="1" applyProtection="1">
      <alignment vertical="center"/>
      <protection hidden="1"/>
    </xf>
    <xf numFmtId="0" fontId="12" fillId="4" borderId="0" xfId="1" applyFont="1" applyFill="1" applyProtection="1">
      <alignment vertical="center"/>
      <protection hidden="1"/>
    </xf>
    <xf numFmtId="0" fontId="12" fillId="4" borderId="0" xfId="1" applyFont="1" applyFill="1" applyAlignment="1" applyProtection="1">
      <alignment horizontal="center" vertical="center"/>
      <protection hidden="1"/>
    </xf>
    <xf numFmtId="0" fontId="34" fillId="4" borderId="0" xfId="1" applyFont="1" applyFill="1" applyAlignment="1" applyProtection="1">
      <alignment horizontal="center" vertical="center"/>
      <protection hidden="1"/>
    </xf>
    <xf numFmtId="0" fontId="49" fillId="3" borderId="0" xfId="1" applyFont="1" applyFill="1" applyProtection="1">
      <alignment vertical="center"/>
      <protection hidden="1"/>
    </xf>
    <xf numFmtId="0" fontId="7" fillId="3" borderId="0" xfId="1" applyFont="1" applyFill="1" applyProtection="1">
      <alignment vertical="center"/>
      <protection hidden="1"/>
    </xf>
    <xf numFmtId="3" fontId="2" fillId="3" borderId="0" xfId="1" applyNumberFormat="1" applyFill="1" applyProtection="1">
      <alignment vertical="center"/>
      <protection hidden="1"/>
    </xf>
    <xf numFmtId="14" fontId="50" fillId="2" borderId="7" xfId="1" applyNumberFormat="1" applyFont="1" applyFill="1" applyBorder="1" applyAlignment="1" applyProtection="1">
      <alignment horizontal="right" vertical="center"/>
      <protection hidden="1"/>
    </xf>
    <xf numFmtId="14" fontId="56" fillId="2" borderId="8" xfId="1" applyNumberFormat="1" applyFont="1" applyFill="1" applyBorder="1" applyAlignment="1" applyProtection="1">
      <alignment horizontal="right" vertical="center"/>
      <protection hidden="1"/>
    </xf>
    <xf numFmtId="181" fontId="57" fillId="9" borderId="4" xfId="1" applyNumberFormat="1" applyFont="1" applyFill="1" applyBorder="1" applyAlignment="1" applyProtection="1">
      <alignment horizontal="right" vertical="center"/>
      <protection locked="0"/>
    </xf>
    <xf numFmtId="187" fontId="8" fillId="8" borderId="4" xfId="1" applyNumberFormat="1" applyFont="1" applyFill="1" applyBorder="1" applyAlignment="1" applyProtection="1">
      <alignment horizontal="right" vertical="center"/>
      <protection hidden="1"/>
    </xf>
    <xf numFmtId="187" fontId="8" fillId="8" borderId="5" xfId="1" applyNumberFormat="1" applyFont="1" applyFill="1" applyBorder="1" applyAlignment="1" applyProtection="1">
      <alignment horizontal="right" vertical="center"/>
      <protection hidden="1"/>
    </xf>
    <xf numFmtId="0" fontId="49" fillId="3" borderId="18" xfId="1" applyFont="1" applyFill="1" applyBorder="1" applyProtection="1">
      <alignment vertical="center"/>
      <protection hidden="1"/>
    </xf>
    <xf numFmtId="188" fontId="15" fillId="23" borderId="2" xfId="1" applyNumberFormat="1" applyFont="1" applyFill="1" applyBorder="1" applyAlignment="1" applyProtection="1">
      <alignment horizontal="left" vertical="center"/>
      <protection hidden="1"/>
    </xf>
    <xf numFmtId="188" fontId="5" fillId="23" borderId="2" xfId="1" applyNumberFormat="1" applyFont="1" applyFill="1" applyBorder="1" applyAlignment="1" applyProtection="1">
      <alignment horizontal="left" vertical="center"/>
      <protection hidden="1"/>
    </xf>
    <xf numFmtId="188" fontId="5" fillId="23" borderId="13" xfId="1" applyNumberFormat="1" applyFont="1" applyFill="1" applyBorder="1" applyAlignment="1" applyProtection="1">
      <alignment horizontal="left" vertical="center"/>
      <protection hidden="1"/>
    </xf>
    <xf numFmtId="181" fontId="49" fillId="3" borderId="18" xfId="1" applyNumberFormat="1" applyFont="1" applyFill="1" applyBorder="1" applyProtection="1">
      <alignment vertical="center"/>
      <protection hidden="1"/>
    </xf>
    <xf numFmtId="181" fontId="49" fillId="3" borderId="0" xfId="1" applyNumberFormat="1" applyFont="1" applyFill="1" applyProtection="1">
      <alignment vertical="center"/>
      <protection hidden="1"/>
    </xf>
    <xf numFmtId="0" fontId="51" fillId="3" borderId="0" xfId="1" applyFont="1" applyFill="1" applyProtection="1">
      <alignment vertical="center"/>
      <protection hidden="1"/>
    </xf>
    <xf numFmtId="49" fontId="29" fillId="24" borderId="6" xfId="1" applyNumberFormat="1" applyFont="1" applyFill="1" applyBorder="1" applyAlignment="1" applyProtection="1">
      <alignment horizontal="center" vertical="center"/>
      <protection hidden="1"/>
    </xf>
    <xf numFmtId="49" fontId="29" fillId="24" borderId="7" xfId="1" applyNumberFormat="1" applyFont="1" applyFill="1" applyBorder="1" applyAlignment="1" applyProtection="1">
      <alignment horizontal="center" vertical="center"/>
      <protection hidden="1"/>
    </xf>
    <xf numFmtId="49" fontId="29" fillId="24" borderId="87" xfId="1" applyNumberFormat="1" applyFont="1" applyFill="1" applyBorder="1" applyAlignment="1" applyProtection="1">
      <alignment horizontal="center" vertical="center"/>
      <protection hidden="1"/>
    </xf>
    <xf numFmtId="3" fontId="29" fillId="24" borderId="115" xfId="1" applyNumberFormat="1" applyFont="1" applyFill="1" applyBorder="1" applyAlignment="1" applyProtection="1">
      <alignment horizontal="center" vertical="top"/>
      <protection hidden="1"/>
    </xf>
    <xf numFmtId="3" fontId="29" fillId="24" borderId="89" xfId="1" applyNumberFormat="1" applyFont="1" applyFill="1" applyBorder="1" applyAlignment="1" applyProtection="1">
      <alignment horizontal="left" vertical="center"/>
      <protection hidden="1"/>
    </xf>
    <xf numFmtId="3" fontId="29" fillId="24" borderId="90" xfId="1" applyNumberFormat="1" applyFont="1" applyFill="1" applyBorder="1" applyAlignment="1" applyProtection="1">
      <alignment horizontal="center" vertical="center"/>
      <protection hidden="1"/>
    </xf>
    <xf numFmtId="185" fontId="59" fillId="9" borderId="117" xfId="1" applyNumberFormat="1" applyFont="1" applyFill="1" applyBorder="1" applyAlignment="1" applyProtection="1">
      <alignment horizontal="right" vertical="center"/>
      <protection locked="0"/>
    </xf>
    <xf numFmtId="0" fontId="2" fillId="3" borderId="18" xfId="1" applyFill="1" applyBorder="1" applyProtection="1">
      <alignment vertical="center"/>
      <protection hidden="1"/>
    </xf>
    <xf numFmtId="3" fontId="29" fillId="24" borderId="94" xfId="1" applyNumberFormat="1" applyFont="1" applyFill="1" applyBorder="1" applyAlignment="1" applyProtection="1">
      <alignment horizontal="center" vertical="center"/>
      <protection hidden="1"/>
    </xf>
    <xf numFmtId="3" fontId="29" fillId="24" borderId="95" xfId="1" applyNumberFormat="1" applyFont="1" applyFill="1" applyBorder="1" applyAlignment="1" applyProtection="1">
      <alignment horizontal="center" vertical="center"/>
      <protection hidden="1"/>
    </xf>
    <xf numFmtId="185" fontId="59" fillId="9" borderId="94" xfId="1" applyNumberFormat="1" applyFont="1" applyFill="1" applyBorder="1" applyAlignment="1" applyProtection="1">
      <alignment horizontal="right" vertical="center"/>
      <protection locked="0"/>
    </xf>
    <xf numFmtId="55" fontId="29" fillId="24" borderId="98" xfId="1" applyNumberFormat="1" applyFont="1" applyFill="1" applyBorder="1" applyAlignment="1" applyProtection="1">
      <alignment horizontal="center" vertical="center"/>
      <protection hidden="1"/>
    </xf>
    <xf numFmtId="55" fontId="29" fillId="24" borderId="99" xfId="1" applyNumberFormat="1" applyFont="1" applyFill="1" applyBorder="1" applyAlignment="1" applyProtection="1">
      <alignment horizontal="center" vertical="center"/>
      <protection hidden="1"/>
    </xf>
    <xf numFmtId="185" fontId="59" fillId="9" borderId="98" xfId="1" quotePrefix="1" applyNumberFormat="1" applyFont="1" applyFill="1" applyBorder="1" applyAlignment="1" applyProtection="1">
      <alignment horizontal="right" vertical="center"/>
      <protection locked="0"/>
    </xf>
    <xf numFmtId="0" fontId="29" fillId="24" borderId="35" xfId="1" applyFont="1" applyFill="1" applyBorder="1" applyAlignment="1" applyProtection="1">
      <alignment horizontal="left" vertical="center"/>
      <protection hidden="1"/>
    </xf>
    <xf numFmtId="0" fontId="29" fillId="24" borderId="26" xfId="1" applyFont="1" applyFill="1" applyBorder="1" applyAlignment="1" applyProtection="1">
      <alignment horizontal="left" vertical="center"/>
      <protection hidden="1"/>
    </xf>
    <xf numFmtId="3" fontId="29" fillId="24" borderId="25" xfId="1" applyNumberFormat="1" applyFont="1" applyFill="1" applyBorder="1" applyAlignment="1" applyProtection="1">
      <alignment horizontal="center" vertical="center"/>
      <protection hidden="1"/>
    </xf>
    <xf numFmtId="3" fontId="29" fillId="24" borderId="18" xfId="1" applyNumberFormat="1" applyFont="1" applyFill="1" applyBorder="1" applyAlignment="1" applyProtection="1">
      <alignment horizontal="center" vertical="center"/>
      <protection hidden="1"/>
    </xf>
    <xf numFmtId="185" fontId="59" fillId="9" borderId="128" xfId="1" applyNumberFormat="1" applyFont="1" applyFill="1" applyBorder="1" applyAlignment="1" applyProtection="1">
      <alignment horizontal="right" vertical="center"/>
      <protection locked="0"/>
    </xf>
    <xf numFmtId="49" fontId="29" fillId="24" borderId="35" xfId="1" applyNumberFormat="1" applyFont="1" applyFill="1" applyBorder="1" applyAlignment="1" applyProtection="1">
      <alignment horizontal="left" vertical="center"/>
      <protection hidden="1"/>
    </xf>
    <xf numFmtId="49" fontId="29" fillId="24" borderId="26" xfId="1" applyNumberFormat="1" applyFont="1" applyFill="1" applyBorder="1" applyAlignment="1" applyProtection="1">
      <alignment horizontal="left" vertical="center"/>
      <protection hidden="1"/>
    </xf>
    <xf numFmtId="3" fontId="29" fillId="24" borderId="26" xfId="1" applyNumberFormat="1" applyFont="1" applyFill="1" applyBorder="1" applyAlignment="1" applyProtection="1">
      <alignment horizontal="center" vertical="center"/>
      <protection hidden="1"/>
    </xf>
    <xf numFmtId="0" fontId="29" fillId="24" borderId="25" xfId="1" applyFont="1" applyFill="1" applyBorder="1" applyAlignment="1" applyProtection="1">
      <alignment horizontal="center" vertical="center"/>
      <protection hidden="1"/>
    </xf>
    <xf numFmtId="0" fontId="29" fillId="24" borderId="18" xfId="1" applyFont="1" applyFill="1" applyBorder="1" applyAlignment="1" applyProtection="1">
      <alignment horizontal="center" vertical="center"/>
      <protection hidden="1"/>
    </xf>
    <xf numFmtId="0" fontId="29" fillId="24" borderId="38" xfId="1" applyFont="1" applyFill="1" applyBorder="1" applyAlignment="1" applyProtection="1">
      <alignment horizontal="center" vertical="center"/>
      <protection hidden="1"/>
    </xf>
    <xf numFmtId="0" fontId="29" fillId="25" borderId="18" xfId="1" applyFont="1" applyFill="1" applyBorder="1" applyAlignment="1" applyProtection="1">
      <alignment horizontal="center" vertical="center" wrapText="1"/>
      <protection locked="0"/>
    </xf>
    <xf numFmtId="0" fontId="29" fillId="25" borderId="25" xfId="1" applyFont="1" applyFill="1" applyBorder="1" applyAlignment="1" applyProtection="1">
      <alignment horizontal="center" vertical="center"/>
      <protection locked="0"/>
    </xf>
    <xf numFmtId="185" fontId="29" fillId="9" borderId="26" xfId="3" applyNumberFormat="1" applyFont="1" applyFill="1" applyBorder="1" applyAlignment="1" applyProtection="1">
      <alignment vertical="center"/>
      <protection locked="0"/>
    </xf>
    <xf numFmtId="0" fontId="29" fillId="25" borderId="41" xfId="1" applyFont="1" applyFill="1" applyBorder="1" applyAlignment="1" applyProtection="1">
      <alignment horizontal="center" vertical="center"/>
      <protection locked="0"/>
    </xf>
    <xf numFmtId="185" fontId="29" fillId="9" borderId="45" xfId="3" applyNumberFormat="1" applyFont="1" applyFill="1" applyBorder="1" applyAlignment="1" applyProtection="1">
      <alignment vertical="center"/>
      <protection locked="0"/>
    </xf>
    <xf numFmtId="0" fontId="29" fillId="25" borderId="101" xfId="1" applyFont="1" applyFill="1" applyBorder="1" applyAlignment="1" applyProtection="1">
      <alignment horizontal="center" vertical="center"/>
      <protection locked="0"/>
    </xf>
    <xf numFmtId="0" fontId="29" fillId="25" borderId="50" xfId="1" applyFont="1" applyFill="1" applyBorder="1" applyAlignment="1" applyProtection="1">
      <alignment horizontal="center" vertical="center"/>
      <protection locked="0"/>
    </xf>
    <xf numFmtId="185" fontId="29" fillId="9" borderId="51" xfId="3" applyNumberFormat="1" applyFont="1" applyFill="1" applyBorder="1" applyAlignment="1" applyProtection="1">
      <alignment vertical="center"/>
      <protection locked="0"/>
    </xf>
    <xf numFmtId="0" fontId="29" fillId="24" borderId="104" xfId="1" applyFont="1" applyFill="1" applyBorder="1" applyProtection="1">
      <alignment vertical="center"/>
      <protection hidden="1"/>
    </xf>
    <xf numFmtId="0" fontId="29" fillId="24" borderId="105" xfId="1" applyFont="1" applyFill="1" applyBorder="1" applyProtection="1">
      <alignment vertical="center"/>
      <protection hidden="1"/>
    </xf>
    <xf numFmtId="0" fontId="29" fillId="24" borderId="105" xfId="1" applyFont="1" applyFill="1" applyBorder="1" applyAlignment="1" applyProtection="1">
      <alignment horizontal="right" vertical="center"/>
      <protection hidden="1"/>
    </xf>
    <xf numFmtId="0" fontId="29" fillId="24" borderId="110" xfId="1" applyFont="1" applyFill="1" applyBorder="1" applyAlignment="1" applyProtection="1">
      <alignment horizontal="right" vertical="center"/>
      <protection hidden="1"/>
    </xf>
    <xf numFmtId="4" fontId="2" fillId="3" borderId="18" xfId="1" applyNumberFormat="1" applyFill="1" applyBorder="1" applyProtection="1">
      <alignment vertical="center"/>
      <protection hidden="1"/>
    </xf>
    <xf numFmtId="0" fontId="28" fillId="0" borderId="0" xfId="1" applyFont="1" applyProtection="1">
      <alignment vertical="center"/>
      <protection hidden="1"/>
    </xf>
    <xf numFmtId="2" fontId="29" fillId="2" borderId="10" xfId="1" applyNumberFormat="1" applyFont="1" applyFill="1" applyBorder="1" applyAlignment="1" applyProtection="1">
      <alignment horizontal="left" vertical="center"/>
      <protection hidden="1"/>
    </xf>
    <xf numFmtId="0" fontId="45" fillId="2" borderId="0" xfId="1" applyFont="1" applyFill="1" applyAlignment="1" applyProtection="1">
      <alignment horizontal="right" vertical="center"/>
      <protection hidden="1"/>
    </xf>
    <xf numFmtId="55" fontId="29" fillId="2" borderId="0" xfId="1" applyNumberFormat="1" applyFont="1" applyFill="1" applyProtection="1">
      <alignment vertical="center"/>
      <protection hidden="1"/>
    </xf>
    <xf numFmtId="2" fontId="29" fillId="2" borderId="0" xfId="1" quotePrefix="1" applyNumberFormat="1" applyFont="1" applyFill="1" applyAlignment="1" applyProtection="1">
      <alignment horizontal="left" vertical="center"/>
      <protection hidden="1"/>
    </xf>
    <xf numFmtId="2" fontId="29" fillId="2" borderId="11" xfId="1" quotePrefix="1" applyNumberFormat="1" applyFont="1" applyFill="1" applyBorder="1" applyAlignment="1" applyProtection="1">
      <alignment horizontal="left" vertical="center"/>
      <protection hidden="1"/>
    </xf>
    <xf numFmtId="0" fontId="29" fillId="0" borderId="10" xfId="1" applyFont="1" applyBorder="1" applyProtection="1">
      <alignment vertical="center"/>
      <protection hidden="1"/>
    </xf>
    <xf numFmtId="0" fontId="29" fillId="0" borderId="11" xfId="1" applyFont="1" applyBorder="1" applyProtection="1">
      <alignment vertical="center"/>
      <protection hidden="1"/>
    </xf>
    <xf numFmtId="0" fontId="29" fillId="0" borderId="6" xfId="1" applyFont="1" applyBorder="1" applyProtection="1">
      <alignment vertical="center"/>
      <protection hidden="1"/>
    </xf>
    <xf numFmtId="0" fontId="51" fillId="0" borderId="7" xfId="1" applyFont="1" applyBorder="1" applyProtection="1">
      <alignment vertical="center"/>
      <protection hidden="1"/>
    </xf>
    <xf numFmtId="0" fontId="29" fillId="0" borderId="7" xfId="1" applyFont="1" applyBorder="1" applyProtection="1">
      <alignment vertical="center"/>
      <protection hidden="1"/>
    </xf>
    <xf numFmtId="0" fontId="29" fillId="0" borderId="8" xfId="1" applyFont="1" applyBorder="1" applyProtection="1">
      <alignment vertical="center"/>
      <protection hidden="1"/>
    </xf>
    <xf numFmtId="0" fontId="29" fillId="10" borderId="1" xfId="1" applyFont="1" applyFill="1" applyBorder="1" applyAlignment="1" applyProtection="1">
      <alignment horizontal="center" vertical="center" wrapText="1"/>
      <protection hidden="1"/>
    </xf>
    <xf numFmtId="0" fontId="29" fillId="10" borderId="2" xfId="1" applyFont="1" applyFill="1" applyBorder="1" applyAlignment="1" applyProtection="1">
      <alignment horizontal="center" vertical="center" wrapText="1"/>
      <protection hidden="1"/>
    </xf>
    <xf numFmtId="0" fontId="29" fillId="10" borderId="2" xfId="1" applyFont="1" applyFill="1" applyBorder="1" applyProtection="1">
      <alignment vertical="center"/>
      <protection hidden="1"/>
    </xf>
    <xf numFmtId="0" fontId="29" fillId="10" borderId="13" xfId="1" applyFont="1" applyFill="1" applyBorder="1" applyProtection="1">
      <alignment vertical="center"/>
      <protection hidden="1"/>
    </xf>
    <xf numFmtId="0" fontId="29" fillId="10" borderId="10" xfId="1" applyFont="1" applyFill="1" applyBorder="1" applyAlignment="1" applyProtection="1">
      <alignment horizontal="left" vertical="center"/>
      <protection hidden="1"/>
    </xf>
    <xf numFmtId="0" fontId="29" fillId="10" borderId="0" xfId="1" applyFont="1" applyFill="1" applyAlignment="1" applyProtection="1">
      <alignment horizontal="center" vertical="center" wrapText="1"/>
      <protection hidden="1"/>
    </xf>
    <xf numFmtId="0" fontId="24" fillId="10" borderId="0" xfId="1" applyFont="1" applyFill="1" applyProtection="1">
      <alignment vertical="center"/>
      <protection hidden="1"/>
    </xf>
    <xf numFmtId="0" fontId="29" fillId="10" borderId="0" xfId="1" applyFont="1" applyFill="1" applyProtection="1">
      <alignment vertical="center"/>
      <protection hidden="1"/>
    </xf>
    <xf numFmtId="0" fontId="29" fillId="10" borderId="11" xfId="1" applyFont="1" applyFill="1" applyBorder="1" applyProtection="1">
      <alignment vertical="center"/>
      <protection hidden="1"/>
    </xf>
    <xf numFmtId="0" fontId="29" fillId="10" borderId="6" xfId="1" applyFont="1" applyFill="1" applyBorder="1" applyAlignment="1" applyProtection="1">
      <alignment horizontal="center" vertical="center" wrapText="1"/>
      <protection hidden="1"/>
    </xf>
    <xf numFmtId="0" fontId="29" fillId="10" borderId="7" xfId="1" applyFont="1" applyFill="1" applyBorder="1" applyAlignment="1" applyProtection="1">
      <alignment horizontal="center" vertical="center" wrapText="1"/>
      <protection hidden="1"/>
    </xf>
    <xf numFmtId="0" fontId="29" fillId="10" borderId="7" xfId="1" applyFont="1" applyFill="1" applyBorder="1" applyProtection="1">
      <alignment vertical="center"/>
      <protection hidden="1"/>
    </xf>
    <xf numFmtId="0" fontId="29" fillId="10" borderId="8" xfId="1" applyFont="1" applyFill="1" applyBorder="1" applyProtection="1">
      <alignment vertical="center"/>
      <protection hidden="1"/>
    </xf>
    <xf numFmtId="0" fontId="11" fillId="0" borderId="0" xfId="1" applyFont="1" applyAlignment="1" applyProtection="1">
      <alignment horizontal="left" vertical="center"/>
      <protection hidden="1"/>
    </xf>
    <xf numFmtId="0" fontId="11" fillId="0" borderId="0" xfId="1" applyFont="1" applyProtection="1">
      <alignment vertical="center"/>
      <protection hidden="1"/>
    </xf>
    <xf numFmtId="0" fontId="12" fillId="0" borderId="0" xfId="1" applyFont="1" applyProtection="1">
      <alignment vertical="center"/>
      <protection hidden="1"/>
    </xf>
    <xf numFmtId="0" fontId="34" fillId="0" borderId="0" xfId="1" applyFont="1" applyAlignment="1" applyProtection="1">
      <alignment horizontal="center" vertical="center"/>
      <protection hidden="1"/>
    </xf>
    <xf numFmtId="0" fontId="19" fillId="23" borderId="4" xfId="1" applyFont="1" applyFill="1" applyBorder="1" applyAlignment="1" applyProtection="1">
      <alignment horizontal="left" vertical="center"/>
      <protection hidden="1"/>
    </xf>
    <xf numFmtId="0" fontId="16" fillId="23" borderId="0" xfId="1" applyFont="1" applyFill="1" applyProtection="1">
      <alignment vertical="center"/>
      <protection hidden="1"/>
    </xf>
    <xf numFmtId="0" fontId="8" fillId="23" borderId="4" xfId="1" applyFont="1" applyFill="1" applyBorder="1" applyAlignment="1" applyProtection="1">
      <alignment horizontal="right" vertical="center"/>
      <protection hidden="1"/>
    </xf>
    <xf numFmtId="187" fontId="8" fillId="23" borderId="4" xfId="1" applyNumberFormat="1" applyFont="1" applyFill="1" applyBorder="1" applyAlignment="1" applyProtection="1">
      <alignment horizontal="right" vertical="center"/>
      <protection hidden="1"/>
    </xf>
    <xf numFmtId="181" fontId="8" fillId="23" borderId="4" xfId="1" applyNumberFormat="1" applyFont="1" applyFill="1" applyBorder="1" applyAlignment="1" applyProtection="1">
      <alignment horizontal="right" vertical="center"/>
      <protection hidden="1"/>
    </xf>
    <xf numFmtId="187" fontId="8" fillId="23" borderId="5" xfId="1" applyNumberFormat="1" applyFont="1" applyFill="1" applyBorder="1" applyAlignment="1" applyProtection="1">
      <alignment horizontal="right" vertical="center"/>
      <protection hidden="1"/>
    </xf>
    <xf numFmtId="49" fontId="29" fillId="3" borderId="6" xfId="1" applyNumberFormat="1" applyFont="1" applyFill="1" applyBorder="1" applyAlignment="1" applyProtection="1">
      <alignment horizontal="center" vertical="center"/>
      <protection hidden="1"/>
    </xf>
    <xf numFmtId="49" fontId="29" fillId="3" borderId="7" xfId="1" applyNumberFormat="1" applyFont="1" applyFill="1" applyBorder="1" applyAlignment="1" applyProtection="1">
      <alignment horizontal="center" vertical="center"/>
      <protection hidden="1"/>
    </xf>
    <xf numFmtId="49" fontId="29" fillId="3" borderId="87" xfId="1" applyNumberFormat="1" applyFont="1" applyFill="1" applyBorder="1" applyAlignment="1" applyProtection="1">
      <alignment horizontal="center" vertical="center"/>
      <protection hidden="1"/>
    </xf>
    <xf numFmtId="3" fontId="29" fillId="3" borderId="115" xfId="1" applyNumberFormat="1" applyFont="1" applyFill="1" applyBorder="1" applyAlignment="1" applyProtection="1">
      <alignment horizontal="center" vertical="top"/>
      <protection hidden="1"/>
    </xf>
    <xf numFmtId="3" fontId="29" fillId="3" borderId="89" xfId="1" applyNumberFormat="1" applyFont="1" applyFill="1" applyBorder="1" applyAlignment="1" applyProtection="1">
      <alignment horizontal="left" vertical="center"/>
      <protection hidden="1"/>
    </xf>
    <xf numFmtId="3" fontId="29" fillId="3" borderId="90" xfId="1" applyNumberFormat="1" applyFont="1" applyFill="1" applyBorder="1" applyAlignment="1" applyProtection="1">
      <alignment horizontal="center" vertical="center"/>
      <protection hidden="1"/>
    </xf>
    <xf numFmtId="185" fontId="29" fillId="10" borderId="117" xfId="1" applyNumberFormat="1" applyFont="1" applyFill="1" applyBorder="1" applyAlignment="1" applyProtection="1">
      <alignment horizontal="right" vertical="center"/>
      <protection hidden="1"/>
    </xf>
    <xf numFmtId="3" fontId="29" fillId="3" borderId="94" xfId="1" applyNumberFormat="1" applyFont="1" applyFill="1" applyBorder="1" applyAlignment="1" applyProtection="1">
      <alignment horizontal="center" vertical="center"/>
      <protection hidden="1"/>
    </xf>
    <xf numFmtId="3" fontId="29" fillId="3" borderId="95" xfId="1" applyNumberFormat="1" applyFont="1" applyFill="1" applyBorder="1" applyAlignment="1" applyProtection="1">
      <alignment horizontal="center" vertical="center"/>
      <protection hidden="1"/>
    </xf>
    <xf numFmtId="185" fontId="29" fillId="10" borderId="94" xfId="1" applyNumberFormat="1" applyFont="1" applyFill="1" applyBorder="1" applyAlignment="1" applyProtection="1">
      <alignment horizontal="right" vertical="center"/>
      <protection hidden="1"/>
    </xf>
    <xf numFmtId="55" fontId="29" fillId="3" borderId="98" xfId="1" applyNumberFormat="1" applyFont="1" applyFill="1" applyBorder="1" applyAlignment="1" applyProtection="1">
      <alignment horizontal="center" vertical="center"/>
      <protection hidden="1"/>
    </xf>
    <xf numFmtId="55" fontId="29" fillId="3" borderId="99" xfId="1" applyNumberFormat="1" applyFont="1" applyFill="1" applyBorder="1" applyAlignment="1" applyProtection="1">
      <alignment horizontal="center" vertical="center"/>
      <protection hidden="1"/>
    </xf>
    <xf numFmtId="185" fontId="29" fillId="10" borderId="98" xfId="1" quotePrefix="1" applyNumberFormat="1" applyFont="1" applyFill="1" applyBorder="1" applyAlignment="1" applyProtection="1">
      <alignment horizontal="right" vertical="center"/>
      <protection hidden="1"/>
    </xf>
    <xf numFmtId="0" fontId="29" fillId="3" borderId="35" xfId="1" applyFont="1" applyFill="1" applyBorder="1" applyAlignment="1" applyProtection="1">
      <alignment horizontal="left" vertical="center"/>
      <protection hidden="1"/>
    </xf>
    <xf numFmtId="0" fontId="29" fillId="3" borderId="26" xfId="1" applyFont="1" applyFill="1" applyBorder="1" applyAlignment="1" applyProtection="1">
      <alignment horizontal="left" vertical="center"/>
      <protection hidden="1"/>
    </xf>
    <xf numFmtId="3" fontId="29" fillId="3" borderId="25" xfId="1" applyNumberFormat="1" applyFont="1" applyFill="1" applyBorder="1" applyAlignment="1" applyProtection="1">
      <alignment horizontal="center" vertical="center"/>
      <protection hidden="1"/>
    </xf>
    <xf numFmtId="3" fontId="29" fillId="3" borderId="18" xfId="1" applyNumberFormat="1" applyFont="1" applyFill="1" applyBorder="1" applyAlignment="1" applyProtection="1">
      <alignment horizontal="center" vertical="center"/>
      <protection hidden="1"/>
    </xf>
    <xf numFmtId="185" fontId="29" fillId="10" borderId="128" xfId="1" applyNumberFormat="1" applyFont="1" applyFill="1" applyBorder="1" applyAlignment="1" applyProtection="1">
      <alignment horizontal="right" vertical="center"/>
      <protection hidden="1"/>
    </xf>
    <xf numFmtId="49" fontId="29" fillId="3" borderId="35" xfId="1" applyNumberFormat="1" applyFont="1" applyFill="1" applyBorder="1" applyAlignment="1" applyProtection="1">
      <alignment horizontal="left" vertical="center"/>
      <protection hidden="1"/>
    </xf>
    <xf numFmtId="49" fontId="29" fillId="3" borderId="26" xfId="1" applyNumberFormat="1" applyFont="1" applyFill="1" applyBorder="1" applyAlignment="1" applyProtection="1">
      <alignment horizontal="left" vertical="center"/>
      <protection hidden="1"/>
    </xf>
    <xf numFmtId="3" fontId="29" fillId="3" borderId="26" xfId="1" applyNumberFormat="1" applyFont="1" applyFill="1" applyBorder="1" applyAlignment="1" applyProtection="1">
      <alignment horizontal="center" vertical="center"/>
      <protection hidden="1"/>
    </xf>
    <xf numFmtId="0" fontId="29" fillId="3" borderId="25" xfId="1" applyFont="1" applyFill="1" applyBorder="1" applyAlignment="1" applyProtection="1">
      <alignment horizontal="center" vertical="center"/>
      <protection hidden="1"/>
    </xf>
    <xf numFmtId="0" fontId="29" fillId="3" borderId="18" xfId="1" applyFont="1" applyFill="1" applyBorder="1" applyAlignment="1" applyProtection="1">
      <alignment horizontal="center" vertical="center"/>
      <protection hidden="1"/>
    </xf>
    <xf numFmtId="0" fontId="29" fillId="3" borderId="38" xfId="1" applyFont="1" applyFill="1" applyBorder="1" applyAlignment="1" applyProtection="1">
      <alignment horizontal="center" vertical="center"/>
      <protection hidden="1"/>
    </xf>
    <xf numFmtId="0" fontId="29" fillId="9" borderId="18" xfId="1" applyFont="1" applyFill="1" applyBorder="1" applyAlignment="1" applyProtection="1">
      <alignment horizontal="center" vertical="center" wrapText="1"/>
      <protection locked="0"/>
    </xf>
    <xf numFmtId="185" fontId="29" fillId="9" borderId="128" xfId="1" applyNumberFormat="1" applyFont="1" applyFill="1" applyBorder="1" applyAlignment="1" applyProtection="1">
      <alignment horizontal="right" vertical="center"/>
      <protection locked="0"/>
    </xf>
    <xf numFmtId="0" fontId="29" fillId="3" borderId="104" xfId="1" applyFont="1" applyFill="1" applyBorder="1" applyProtection="1">
      <alignment vertical="center"/>
      <protection hidden="1"/>
    </xf>
    <xf numFmtId="0" fontId="29" fillId="3" borderId="105" xfId="1" applyFont="1" applyFill="1" applyBorder="1" applyProtection="1">
      <alignment vertical="center"/>
      <protection hidden="1"/>
    </xf>
    <xf numFmtId="0" fontId="29" fillId="3" borderId="105" xfId="1" applyFont="1" applyFill="1" applyBorder="1" applyAlignment="1" applyProtection="1">
      <alignment horizontal="right" vertical="center"/>
      <protection hidden="1"/>
    </xf>
    <xf numFmtId="0" fontId="29" fillId="3" borderId="110" xfId="1" applyFont="1" applyFill="1" applyBorder="1" applyAlignment="1" applyProtection="1">
      <alignment horizontal="right" vertical="center"/>
      <protection hidden="1"/>
    </xf>
    <xf numFmtId="0" fontId="10" fillId="0" borderId="1" xfId="1" applyFont="1" applyBorder="1" applyProtection="1">
      <alignment vertical="center"/>
      <protection hidden="1"/>
    </xf>
    <xf numFmtId="0" fontId="12" fillId="0" borderId="2" xfId="1" applyFont="1" applyBorder="1" applyProtection="1">
      <alignment vertical="center"/>
      <protection hidden="1"/>
    </xf>
    <xf numFmtId="0" fontId="34" fillId="0" borderId="2" xfId="1" applyFont="1" applyBorder="1" applyAlignment="1" applyProtection="1">
      <alignment horizontal="center" vertical="center"/>
      <protection hidden="1"/>
    </xf>
    <xf numFmtId="0" fontId="6" fillId="0" borderId="13" xfId="1" applyFont="1" applyBorder="1" applyProtection="1">
      <alignment vertical="center"/>
      <protection hidden="1"/>
    </xf>
    <xf numFmtId="0" fontId="17" fillId="0" borderId="6" xfId="1" applyFont="1" applyBorder="1" applyAlignment="1" applyProtection="1">
      <alignment vertical="top"/>
      <protection hidden="1"/>
    </xf>
    <xf numFmtId="0" fontId="11" fillId="0" borderId="7" xfId="1" applyFont="1" applyBorder="1" applyAlignment="1" applyProtection="1">
      <alignment horizontal="left" vertical="center"/>
      <protection hidden="1"/>
    </xf>
    <xf numFmtId="0" fontId="18" fillId="0" borderId="7" xfId="1" applyFont="1" applyBorder="1" applyProtection="1">
      <alignment vertical="center"/>
      <protection hidden="1"/>
    </xf>
    <xf numFmtId="14" fontId="50" fillId="0" borderId="7" xfId="1" applyNumberFormat="1" applyFont="1" applyBorder="1" applyAlignment="1" applyProtection="1">
      <alignment horizontal="right" vertical="center"/>
      <protection hidden="1"/>
    </xf>
    <xf numFmtId="0" fontId="34" fillId="0" borderId="7" xfId="1" applyFont="1" applyBorder="1" applyAlignment="1" applyProtection="1">
      <alignment horizontal="center" vertical="center"/>
      <protection hidden="1"/>
    </xf>
    <xf numFmtId="0" fontId="50" fillId="0" borderId="8" xfId="1" applyFont="1" applyBorder="1" applyAlignment="1" applyProtection="1">
      <alignment horizontal="right" vertical="center"/>
      <protection hidden="1"/>
    </xf>
    <xf numFmtId="0" fontId="23" fillId="8" borderId="63" xfId="1" applyFont="1" applyFill="1" applyBorder="1" applyAlignment="1" applyProtection="1">
      <alignment horizontal="distributed" vertical="center" indent="1"/>
      <protection hidden="1"/>
    </xf>
    <xf numFmtId="0" fontId="23" fillId="8" borderId="2" xfId="1" applyFont="1" applyFill="1" applyBorder="1" applyAlignment="1" applyProtection="1">
      <alignment horizontal="distributed" vertical="center" indent="1"/>
      <protection hidden="1"/>
    </xf>
    <xf numFmtId="0" fontId="23" fillId="8" borderId="17" xfId="1" applyFont="1" applyFill="1" applyBorder="1" applyAlignment="1" applyProtection="1">
      <alignment horizontal="distributed" vertical="center" indent="1"/>
      <protection hidden="1"/>
    </xf>
    <xf numFmtId="0" fontId="23" fillId="8" borderId="7" xfId="1" applyFont="1" applyFill="1" applyBorder="1" applyAlignment="1" applyProtection="1">
      <alignment horizontal="distributed" vertical="center" indent="1"/>
      <protection hidden="1"/>
    </xf>
    <xf numFmtId="0" fontId="61" fillId="8" borderId="4" xfId="1" applyFont="1" applyFill="1" applyBorder="1" applyAlignment="1" applyProtection="1">
      <alignment horizontal="left" vertical="center"/>
      <protection hidden="1"/>
    </xf>
    <xf numFmtId="0" fontId="8" fillId="8" borderId="5" xfId="1" applyFont="1" applyFill="1" applyBorder="1" applyAlignment="1" applyProtection="1">
      <alignment horizontal="left" vertical="center"/>
      <protection hidden="1"/>
    </xf>
    <xf numFmtId="0" fontId="2" fillId="3" borderId="3" xfId="1" applyFill="1" applyBorder="1" applyProtection="1">
      <alignment vertical="center"/>
      <protection hidden="1"/>
    </xf>
    <xf numFmtId="0" fontId="2" fillId="3" borderId="4" xfId="1" applyFill="1" applyBorder="1" applyProtection="1">
      <alignment vertical="center"/>
      <protection hidden="1"/>
    </xf>
    <xf numFmtId="0" fontId="2" fillId="3" borderId="5" xfId="1" applyFill="1" applyBorder="1" applyProtection="1">
      <alignment vertical="center"/>
      <protection hidden="1"/>
    </xf>
    <xf numFmtId="0" fontId="62" fillId="23" borderId="21" xfId="1" applyFont="1" applyFill="1" applyBorder="1" applyAlignment="1" applyProtection="1">
      <alignment horizontal="left" vertical="center"/>
      <protection hidden="1"/>
    </xf>
    <xf numFmtId="0" fontId="61" fillId="23" borderId="23" xfId="1" applyFont="1" applyFill="1" applyBorder="1" applyAlignment="1" applyProtection="1">
      <alignment horizontal="left" vertical="center"/>
      <protection hidden="1"/>
    </xf>
    <xf numFmtId="0" fontId="2" fillId="3" borderId="42" xfId="1" applyFill="1" applyBorder="1" applyProtection="1">
      <alignment vertical="center"/>
      <protection hidden="1"/>
    </xf>
    <xf numFmtId="0" fontId="2" fillId="3" borderId="48" xfId="1" applyFill="1" applyBorder="1" applyProtection="1">
      <alignment vertical="center"/>
      <protection hidden="1"/>
    </xf>
    <xf numFmtId="0" fontId="2" fillId="3" borderId="134" xfId="1" applyFill="1" applyBorder="1" applyProtection="1">
      <alignment vertical="center"/>
      <protection hidden="1"/>
    </xf>
    <xf numFmtId="0" fontId="2" fillId="3" borderId="112" xfId="1" applyFill="1" applyBorder="1" applyProtection="1">
      <alignment vertical="center"/>
      <protection hidden="1"/>
    </xf>
    <xf numFmtId="0" fontId="2" fillId="3" borderId="73" xfId="1" applyFill="1" applyBorder="1" applyProtection="1">
      <alignment vertical="center"/>
      <protection hidden="1"/>
    </xf>
    <xf numFmtId="0" fontId="2" fillId="3" borderId="113" xfId="1" applyFill="1" applyBorder="1" applyProtection="1">
      <alignment vertical="center"/>
      <protection hidden="1"/>
    </xf>
    <xf numFmtId="49" fontId="2" fillId="24" borderId="73" xfId="1" applyNumberFormat="1" applyFill="1" applyBorder="1" applyAlignment="1" applyProtection="1">
      <alignment horizontal="center" vertical="center"/>
      <protection hidden="1"/>
    </xf>
    <xf numFmtId="3" fontId="2" fillId="24" borderId="30" xfId="1" applyNumberFormat="1" applyFill="1" applyBorder="1" applyAlignment="1" applyProtection="1">
      <alignment horizontal="center" vertical="center" wrapText="1"/>
      <protection hidden="1"/>
    </xf>
    <xf numFmtId="3" fontId="2" fillId="24" borderId="30" xfId="1" applyNumberFormat="1" applyFill="1" applyBorder="1" applyAlignment="1" applyProtection="1">
      <alignment horizontal="center" vertical="center" shrinkToFit="1"/>
      <protection hidden="1"/>
    </xf>
    <xf numFmtId="3" fontId="2" fillId="3" borderId="17" xfId="1" applyNumberFormat="1" applyFill="1" applyBorder="1" applyAlignment="1" applyProtection="1">
      <alignment horizontal="center" vertical="center"/>
      <protection hidden="1"/>
    </xf>
    <xf numFmtId="3" fontId="2" fillId="3" borderId="136" xfId="1" applyNumberFormat="1" applyFill="1" applyBorder="1" applyAlignment="1" applyProtection="1">
      <alignment horizontal="center" vertical="center"/>
      <protection hidden="1"/>
    </xf>
    <xf numFmtId="0" fontId="2" fillId="3" borderId="137" xfId="1" applyFill="1" applyBorder="1" applyProtection="1">
      <alignment vertical="center"/>
      <protection hidden="1"/>
    </xf>
    <xf numFmtId="0" fontId="2" fillId="3" borderId="1" xfId="1" applyFill="1" applyBorder="1" applyAlignment="1" applyProtection="1">
      <alignment vertical="center" shrinkToFit="1"/>
      <protection hidden="1"/>
    </xf>
    <xf numFmtId="3" fontId="31" fillId="3" borderId="21" xfId="1" applyNumberFormat="1" applyFont="1" applyFill="1" applyBorder="1" applyAlignment="1" applyProtection="1">
      <alignment horizontal="center" vertical="center" shrinkToFit="1"/>
      <protection hidden="1"/>
    </xf>
    <xf numFmtId="3" fontId="31" fillId="3" borderId="2" xfId="1" applyNumberFormat="1" applyFont="1" applyFill="1" applyBorder="1" applyAlignment="1" applyProtection="1">
      <alignment horizontal="center" vertical="center" shrinkToFit="1"/>
      <protection hidden="1"/>
    </xf>
    <xf numFmtId="0" fontId="2" fillId="3" borderId="13" xfId="1" applyFill="1" applyBorder="1" applyAlignment="1" applyProtection="1">
      <alignment vertical="center" shrinkToFit="1"/>
      <protection hidden="1"/>
    </xf>
    <xf numFmtId="0" fontId="2" fillId="3" borderId="0" xfId="1" applyFill="1" applyAlignment="1" applyProtection="1">
      <alignment vertical="center" shrinkToFit="1"/>
      <protection hidden="1"/>
    </xf>
    <xf numFmtId="3" fontId="6" fillId="24" borderId="138" xfId="1" applyNumberFormat="1" applyFont="1" applyFill="1" applyBorder="1" applyAlignment="1" applyProtection="1">
      <alignment horizontal="left" vertical="center"/>
      <protection hidden="1"/>
    </xf>
    <xf numFmtId="3" fontId="2" fillId="3" borderId="139" xfId="1" applyNumberFormat="1" applyFill="1" applyBorder="1" applyAlignment="1" applyProtection="1">
      <alignment horizontal="center" vertical="center"/>
      <protection hidden="1"/>
    </xf>
    <xf numFmtId="40" fontId="6" fillId="3" borderId="139" xfId="3" applyNumberFormat="1" applyFont="1" applyFill="1" applyBorder="1" applyAlignment="1" applyProtection="1">
      <alignment horizontal="center" vertical="center"/>
      <protection hidden="1"/>
    </xf>
    <xf numFmtId="176" fontId="33" fillId="3" borderId="139" xfId="1" applyNumberFormat="1" applyFont="1" applyFill="1" applyBorder="1" applyAlignment="1" applyProtection="1">
      <alignment horizontal="center" vertical="center" shrinkToFit="1"/>
      <protection hidden="1"/>
    </xf>
    <xf numFmtId="0" fontId="2" fillId="10" borderId="139" xfId="1" applyFill="1" applyBorder="1" applyAlignment="1" applyProtection="1">
      <alignment vertical="center" wrapText="1"/>
      <protection hidden="1"/>
    </xf>
    <xf numFmtId="189" fontId="2" fillId="9" borderId="140" xfId="1" applyNumberFormat="1" applyFill="1" applyBorder="1" applyAlignment="1" applyProtection="1">
      <alignment horizontal="right" vertical="center" shrinkToFit="1"/>
      <protection locked="0"/>
    </xf>
    <xf numFmtId="189" fontId="2" fillId="9" borderId="141" xfId="1" applyNumberFormat="1" applyFill="1" applyBorder="1" applyAlignment="1" applyProtection="1">
      <alignment horizontal="right" vertical="center" shrinkToFit="1"/>
      <protection locked="0"/>
    </xf>
    <xf numFmtId="189" fontId="6" fillId="9" borderId="119" xfId="1" applyNumberFormat="1" applyFont="1" applyFill="1" applyBorder="1" applyAlignment="1" applyProtection="1">
      <alignment horizontal="right" vertical="center" shrinkToFit="1"/>
      <protection locked="0"/>
    </xf>
    <xf numFmtId="0" fontId="2" fillId="3" borderId="142" xfId="1" applyFill="1" applyBorder="1" applyProtection="1">
      <alignment vertical="center"/>
      <protection hidden="1"/>
    </xf>
    <xf numFmtId="3" fontId="31" fillId="3" borderId="142" xfId="1" applyNumberFormat="1" applyFont="1" applyFill="1" applyBorder="1" applyAlignment="1" applyProtection="1">
      <alignment horizontal="center" vertical="center" shrinkToFit="1"/>
      <protection hidden="1"/>
    </xf>
    <xf numFmtId="3" fontId="31" fillId="3" borderId="62" xfId="1" applyNumberFormat="1" applyFont="1" applyFill="1" applyBorder="1" applyAlignment="1" applyProtection="1">
      <alignment horizontal="center" vertical="center" shrinkToFit="1"/>
      <protection hidden="1"/>
    </xf>
    <xf numFmtId="3" fontId="31" fillId="3" borderId="48" xfId="1" applyNumberFormat="1" applyFont="1" applyFill="1" applyBorder="1" applyAlignment="1" applyProtection="1">
      <alignment horizontal="center" vertical="center" shrinkToFit="1"/>
      <protection hidden="1"/>
    </xf>
    <xf numFmtId="3" fontId="31" fillId="3" borderId="18" xfId="1" applyNumberFormat="1" applyFont="1" applyFill="1" applyBorder="1" applyAlignment="1" applyProtection="1">
      <alignment horizontal="center" vertical="center" shrinkToFit="1"/>
      <protection hidden="1"/>
    </xf>
    <xf numFmtId="0" fontId="2" fillId="3" borderId="97" xfId="1" applyFill="1" applyBorder="1" applyAlignment="1" applyProtection="1">
      <alignment vertical="center" shrinkToFit="1"/>
      <protection hidden="1"/>
    </xf>
    <xf numFmtId="0" fontId="2" fillId="3" borderId="18" xfId="1" applyFill="1" applyBorder="1" applyAlignment="1" applyProtection="1">
      <alignment vertical="center" shrinkToFit="1"/>
      <protection hidden="1"/>
    </xf>
    <xf numFmtId="3" fontId="2" fillId="24" borderId="143" xfId="1" applyNumberFormat="1" applyFill="1" applyBorder="1" applyAlignment="1" applyProtection="1">
      <alignment horizontal="center" vertical="center"/>
      <protection hidden="1"/>
    </xf>
    <xf numFmtId="0" fontId="2" fillId="3" borderId="96" xfId="1" applyFill="1" applyBorder="1" applyAlignment="1" applyProtection="1">
      <alignment horizontal="center" vertical="center"/>
      <protection hidden="1"/>
    </xf>
    <xf numFmtId="40" fontId="6" fillId="3" borderId="96" xfId="3" applyNumberFormat="1" applyFont="1" applyFill="1" applyBorder="1" applyAlignment="1" applyProtection="1">
      <alignment horizontal="center" vertical="center"/>
      <protection hidden="1"/>
    </xf>
    <xf numFmtId="176" fontId="33" fillId="3" borderId="96" xfId="1" applyNumberFormat="1" applyFont="1" applyFill="1" applyBorder="1" applyAlignment="1" applyProtection="1">
      <alignment horizontal="center" vertical="center" shrinkToFit="1"/>
      <protection hidden="1"/>
    </xf>
    <xf numFmtId="0" fontId="2" fillId="10" borderId="96" xfId="1" applyFill="1" applyBorder="1" applyAlignment="1" applyProtection="1">
      <alignment vertical="center" wrapText="1"/>
      <protection hidden="1"/>
    </xf>
    <xf numFmtId="189" fontId="2" fillId="9" borderId="144" xfId="1" applyNumberFormat="1" applyFill="1" applyBorder="1" applyAlignment="1" applyProtection="1">
      <alignment horizontal="right" vertical="center" shrinkToFit="1"/>
      <protection locked="0"/>
    </xf>
    <xf numFmtId="189" fontId="2" fillId="9" borderId="145" xfId="1" applyNumberFormat="1" applyFill="1" applyBorder="1" applyAlignment="1" applyProtection="1">
      <alignment horizontal="right" vertical="center" shrinkToFit="1"/>
      <protection locked="0"/>
    </xf>
    <xf numFmtId="189" fontId="6" fillId="9" borderId="122" xfId="1" applyNumberFormat="1" applyFont="1" applyFill="1" applyBorder="1" applyAlignment="1" applyProtection="1">
      <alignment horizontal="right" vertical="center" shrinkToFit="1"/>
      <protection locked="0"/>
    </xf>
    <xf numFmtId="55" fontId="2" fillId="24" borderId="146" xfId="1" applyNumberFormat="1" applyFill="1" applyBorder="1" applyAlignment="1" applyProtection="1">
      <alignment horizontal="center" vertical="center"/>
      <protection hidden="1"/>
    </xf>
    <xf numFmtId="184" fontId="2" fillId="3" borderId="100" xfId="1" applyNumberFormat="1" applyFill="1" applyBorder="1" applyAlignment="1" applyProtection="1">
      <alignment horizontal="center" vertical="center"/>
      <protection hidden="1"/>
    </xf>
    <xf numFmtId="40" fontId="6" fillId="3" borderId="100" xfId="3" applyNumberFormat="1" applyFont="1" applyFill="1" applyBorder="1" applyAlignment="1" applyProtection="1">
      <alignment horizontal="center" vertical="center"/>
      <protection hidden="1"/>
    </xf>
    <xf numFmtId="176" fontId="33" fillId="3" borderId="100" xfId="1" quotePrefix="1" applyNumberFormat="1" applyFont="1" applyFill="1" applyBorder="1" applyAlignment="1" applyProtection="1">
      <alignment horizontal="center" vertical="center" shrinkToFit="1"/>
      <protection hidden="1"/>
    </xf>
    <xf numFmtId="0" fontId="2" fillId="10" borderId="147" xfId="1" applyFill="1" applyBorder="1" applyAlignment="1" applyProtection="1">
      <alignment vertical="center" wrapText="1"/>
      <protection hidden="1"/>
    </xf>
    <xf numFmtId="189" fontId="2" fillId="9" borderId="48" xfId="1" applyNumberFormat="1" applyFill="1" applyBorder="1" applyAlignment="1" applyProtection="1">
      <alignment horizontal="right" vertical="center" shrinkToFit="1"/>
      <protection locked="0"/>
    </xf>
    <xf numFmtId="189" fontId="2" fillId="9" borderId="148" xfId="1" applyNumberFormat="1" applyFill="1" applyBorder="1" applyAlignment="1" applyProtection="1">
      <alignment horizontal="right" vertical="center" shrinkToFit="1"/>
      <protection locked="0"/>
    </xf>
    <xf numFmtId="189" fontId="6" fillId="9" borderId="126" xfId="1" applyNumberFormat="1" applyFont="1" applyFill="1" applyBorder="1" applyAlignment="1" applyProtection="1">
      <alignment horizontal="right" vertical="center" shrinkToFit="1"/>
      <protection locked="0"/>
    </xf>
    <xf numFmtId="3" fontId="31" fillId="3" borderId="97" xfId="1" applyNumberFormat="1" applyFont="1" applyFill="1" applyBorder="1" applyAlignment="1" applyProtection="1">
      <alignment horizontal="center" vertical="center" shrinkToFit="1"/>
      <protection hidden="1"/>
    </xf>
    <xf numFmtId="3" fontId="31" fillId="3" borderId="0" xfId="1" applyNumberFormat="1" applyFont="1" applyFill="1" applyAlignment="1" applyProtection="1">
      <alignment horizontal="center" vertical="center" shrinkToFit="1"/>
      <protection hidden="1"/>
    </xf>
    <xf numFmtId="3" fontId="2" fillId="24" borderId="18" xfId="1" applyNumberFormat="1" applyFill="1" applyBorder="1" applyAlignment="1" applyProtection="1">
      <alignment horizontal="center" vertical="center"/>
      <protection hidden="1"/>
    </xf>
    <xf numFmtId="184" fontId="2" fillId="3" borderId="25" xfId="1" applyNumberFormat="1" applyFill="1" applyBorder="1" applyAlignment="1" applyProtection="1">
      <alignment horizontal="center" vertical="center"/>
      <protection hidden="1"/>
    </xf>
    <xf numFmtId="186" fontId="6" fillId="3" borderId="25" xfId="3" applyNumberFormat="1" applyFont="1" applyFill="1" applyBorder="1" applyAlignment="1" applyProtection="1">
      <alignment horizontal="center" vertical="center"/>
      <protection hidden="1"/>
    </xf>
    <xf numFmtId="178" fontId="33" fillId="3" borderId="25" xfId="1" applyNumberFormat="1" applyFont="1" applyFill="1" applyBorder="1" applyAlignment="1" applyProtection="1">
      <alignment horizontal="center" vertical="center" shrinkToFit="1"/>
      <protection hidden="1"/>
    </xf>
    <xf numFmtId="0" fontId="2" fillId="10" borderId="18" xfId="1" applyFill="1" applyBorder="1" applyAlignment="1" applyProtection="1">
      <alignment vertical="center" wrapText="1"/>
      <protection hidden="1"/>
    </xf>
    <xf numFmtId="189" fontId="2" fillId="9" borderId="18" xfId="1" applyNumberFormat="1" applyFill="1" applyBorder="1" applyAlignment="1" applyProtection="1">
      <alignment horizontal="right" vertical="center" shrinkToFit="1"/>
      <protection locked="0"/>
    </xf>
    <xf numFmtId="189" fontId="2" fillId="9" borderId="149" xfId="1" applyNumberFormat="1" applyFill="1" applyBorder="1" applyAlignment="1" applyProtection="1">
      <alignment horizontal="right" vertical="center" shrinkToFit="1"/>
      <protection locked="0"/>
    </xf>
    <xf numFmtId="189" fontId="6" fillId="9" borderId="28" xfId="1" applyNumberFormat="1" applyFont="1" applyFill="1" applyBorder="1" applyAlignment="1" applyProtection="1">
      <alignment horizontal="right" vertical="center" shrinkToFit="1"/>
      <protection locked="0"/>
    </xf>
    <xf numFmtId="3" fontId="6" fillId="24" borderId="27" xfId="1" applyNumberFormat="1" applyFont="1" applyFill="1" applyBorder="1" applyAlignment="1" applyProtection="1">
      <alignment horizontal="center" vertical="center"/>
      <protection hidden="1"/>
    </xf>
    <xf numFmtId="0" fontId="2" fillId="10" borderId="25" xfId="1" applyFill="1" applyBorder="1" applyAlignment="1" applyProtection="1">
      <alignment vertical="center" wrapText="1"/>
      <protection hidden="1"/>
    </xf>
    <xf numFmtId="189" fontId="6" fillId="9" borderId="28" xfId="3" quotePrefix="1" applyNumberFormat="1" applyFont="1" applyFill="1" applyBorder="1" applyAlignment="1" applyProtection="1">
      <alignment horizontal="right" vertical="center" shrinkToFit="1"/>
      <protection locked="0"/>
    </xf>
    <xf numFmtId="0" fontId="2" fillId="3" borderId="25" xfId="1" applyFill="1" applyBorder="1" applyAlignment="1" applyProtection="1">
      <alignment horizontal="center" vertical="center"/>
      <protection hidden="1"/>
    </xf>
    <xf numFmtId="183" fontId="33" fillId="3" borderId="25" xfId="1" applyNumberFormat="1" applyFont="1" applyFill="1" applyBorder="1" applyAlignment="1" applyProtection="1">
      <alignment horizontal="center" vertical="center" shrinkToFit="1"/>
      <protection hidden="1"/>
    </xf>
    <xf numFmtId="3" fontId="31" fillId="3" borderId="112" xfId="1" applyNumberFormat="1" applyFont="1" applyFill="1" applyBorder="1" applyAlignment="1" applyProtection="1">
      <alignment horizontal="center" vertical="center" shrinkToFit="1"/>
      <protection hidden="1"/>
    </xf>
    <xf numFmtId="3" fontId="31" fillId="3" borderId="73" xfId="1" applyNumberFormat="1" applyFont="1" applyFill="1" applyBorder="1" applyAlignment="1" applyProtection="1">
      <alignment horizontal="center" vertical="center" shrinkToFit="1"/>
      <protection hidden="1"/>
    </xf>
    <xf numFmtId="3" fontId="31" fillId="3" borderId="113" xfId="1" applyNumberFormat="1" applyFont="1" applyFill="1" applyBorder="1" applyAlignment="1" applyProtection="1">
      <alignment horizontal="center" vertical="center" shrinkToFit="1"/>
      <protection hidden="1"/>
    </xf>
    <xf numFmtId="0" fontId="6" fillId="24" borderId="18" xfId="1" applyFont="1" applyFill="1" applyBorder="1" applyAlignment="1" applyProtection="1">
      <alignment horizontal="center" vertical="center"/>
      <protection hidden="1"/>
    </xf>
    <xf numFmtId="0" fontId="2" fillId="24" borderId="18" xfId="1" applyFill="1" applyBorder="1" applyAlignment="1" applyProtection="1">
      <alignment horizontal="center" vertical="center"/>
      <protection hidden="1"/>
    </xf>
    <xf numFmtId="40" fontId="6" fillId="3" borderId="25" xfId="3" applyNumberFormat="1" applyFont="1" applyFill="1" applyBorder="1" applyAlignment="1" applyProtection="1">
      <alignment horizontal="center" vertical="center"/>
      <protection hidden="1"/>
    </xf>
    <xf numFmtId="189" fontId="2" fillId="9" borderId="43" xfId="1" applyNumberFormat="1" applyFill="1" applyBorder="1" applyAlignment="1" applyProtection="1">
      <alignment horizontal="right" vertical="center" shrinkToFit="1"/>
      <protection locked="0"/>
    </xf>
    <xf numFmtId="189" fontId="2" fillId="9" borderId="150" xfId="1" applyNumberFormat="1" applyFill="1" applyBorder="1" applyAlignment="1" applyProtection="1">
      <alignment horizontal="right" vertical="center" shrinkToFit="1"/>
      <protection locked="0"/>
    </xf>
    <xf numFmtId="0" fontId="2" fillId="24" borderId="25" xfId="1" applyFill="1" applyBorder="1" applyAlignment="1" applyProtection="1">
      <alignment horizontal="center" vertical="center" shrinkToFit="1"/>
      <protection hidden="1"/>
    </xf>
    <xf numFmtId="38" fontId="6" fillId="3" borderId="25" xfId="3" applyFont="1" applyFill="1" applyBorder="1" applyAlignment="1" applyProtection="1">
      <alignment horizontal="center" vertical="center"/>
      <protection hidden="1"/>
    </xf>
    <xf numFmtId="38" fontId="6" fillId="3" borderId="25" xfId="3" applyFont="1" applyFill="1" applyBorder="1" applyAlignment="1" applyProtection="1">
      <alignment horizontal="center" vertical="center" shrinkToFit="1"/>
      <protection hidden="1"/>
    </xf>
    <xf numFmtId="0" fontId="63" fillId="3" borderId="18" xfId="1" applyFont="1" applyFill="1" applyBorder="1" applyAlignment="1" applyProtection="1">
      <alignment vertical="center" shrinkToFit="1"/>
      <protection hidden="1"/>
    </xf>
    <xf numFmtId="0" fontId="2" fillId="24" borderId="25" xfId="1" applyFill="1" applyBorder="1" applyAlignment="1" applyProtection="1">
      <alignment horizontal="left" vertical="center" shrinkToFit="1"/>
      <protection hidden="1"/>
    </xf>
    <xf numFmtId="0" fontId="2" fillId="24" borderId="30" xfId="1" applyFill="1" applyBorder="1" applyAlignment="1" applyProtection="1">
      <alignment horizontal="center" vertical="center" shrinkToFit="1"/>
      <protection hidden="1"/>
    </xf>
    <xf numFmtId="38" fontId="6" fillId="3" borderId="30" xfId="3" applyFont="1" applyFill="1" applyBorder="1" applyAlignment="1" applyProtection="1">
      <alignment horizontal="center" vertical="center"/>
      <protection hidden="1"/>
    </xf>
    <xf numFmtId="38" fontId="6" fillId="3" borderId="30" xfId="3" applyFont="1" applyFill="1" applyBorder="1" applyAlignment="1" applyProtection="1">
      <alignment horizontal="center" vertical="center" shrinkToFit="1"/>
      <protection hidden="1"/>
    </xf>
    <xf numFmtId="0" fontId="2" fillId="10" borderId="30" xfId="1" applyFill="1" applyBorder="1" applyAlignment="1" applyProtection="1">
      <alignment vertical="center" wrapText="1"/>
      <protection hidden="1"/>
    </xf>
    <xf numFmtId="189" fontId="2" fillId="9" borderId="73" xfId="1" applyNumberFormat="1" applyFill="1" applyBorder="1" applyAlignment="1" applyProtection="1">
      <alignment horizontal="right" vertical="center" shrinkToFit="1"/>
      <protection locked="0"/>
    </xf>
    <xf numFmtId="189" fontId="2" fillId="9" borderId="151" xfId="1" applyNumberFormat="1" applyFill="1" applyBorder="1" applyAlignment="1" applyProtection="1">
      <alignment horizontal="right" vertical="center" shrinkToFit="1"/>
      <protection locked="0"/>
    </xf>
    <xf numFmtId="189" fontId="6" fillId="9" borderId="16" xfId="1" applyNumberFormat="1" applyFont="1" applyFill="1" applyBorder="1" applyAlignment="1" applyProtection="1">
      <alignment horizontal="right" vertical="center" shrinkToFit="1"/>
      <protection locked="0"/>
    </xf>
    <xf numFmtId="0" fontId="2" fillId="3" borderId="152" xfId="1" applyFill="1" applyBorder="1" applyProtection="1">
      <alignment vertical="center"/>
      <protection hidden="1"/>
    </xf>
    <xf numFmtId="3" fontId="31" fillId="3" borderId="152" xfId="1" applyNumberFormat="1" applyFont="1" applyFill="1" applyBorder="1" applyAlignment="1" applyProtection="1">
      <alignment horizontal="center" vertical="center" shrinkToFit="1"/>
      <protection hidden="1"/>
    </xf>
    <xf numFmtId="0" fontId="2" fillId="3" borderId="47" xfId="1" applyFill="1" applyBorder="1" applyAlignment="1" applyProtection="1">
      <alignment vertical="center" shrinkToFit="1"/>
      <protection hidden="1"/>
    </xf>
    <xf numFmtId="0" fontId="28" fillId="23" borderId="1" xfId="1" applyFont="1" applyFill="1" applyBorder="1" applyProtection="1">
      <alignment vertical="center"/>
      <protection hidden="1"/>
    </xf>
    <xf numFmtId="2" fontId="29" fillId="23" borderId="2" xfId="1" applyNumberFormat="1" applyFont="1" applyFill="1" applyBorder="1" applyAlignment="1" applyProtection="1">
      <alignment horizontal="left" vertical="top"/>
      <protection hidden="1"/>
    </xf>
    <xf numFmtId="0" fontId="29" fillId="23" borderId="2" xfId="1" applyFont="1" applyFill="1" applyBorder="1" applyProtection="1">
      <alignment vertical="center"/>
      <protection hidden="1"/>
    </xf>
    <xf numFmtId="0" fontId="3" fillId="23" borderId="2" xfId="1" applyFont="1" applyFill="1" applyBorder="1" applyProtection="1">
      <alignment vertical="center"/>
      <protection hidden="1"/>
    </xf>
    <xf numFmtId="2" fontId="29" fillId="23" borderId="2" xfId="1" quotePrefix="1" applyNumberFormat="1" applyFont="1" applyFill="1" applyBorder="1" applyAlignment="1" applyProtection="1">
      <alignment horizontal="left" vertical="center"/>
      <protection hidden="1"/>
    </xf>
    <xf numFmtId="2" fontId="29" fillId="23" borderId="13" xfId="1" quotePrefix="1" applyNumberFormat="1" applyFont="1" applyFill="1" applyBorder="1" applyAlignment="1" applyProtection="1">
      <alignment horizontal="left" vertical="center"/>
      <protection hidden="1"/>
    </xf>
    <xf numFmtId="0" fontId="26" fillId="0" borderId="10" xfId="1" applyFont="1" applyBorder="1" applyAlignment="1" applyProtection="1">
      <alignment horizontal="left" vertical="center" wrapText="1"/>
      <protection hidden="1"/>
    </xf>
    <xf numFmtId="0" fontId="26" fillId="0" borderId="0" xfId="1" applyFont="1" applyAlignment="1" applyProtection="1">
      <alignment horizontal="left" vertical="center" wrapText="1"/>
      <protection hidden="1"/>
    </xf>
    <xf numFmtId="0" fontId="2" fillId="0" borderId="0" xfId="1" applyAlignment="1" applyProtection="1">
      <alignment horizontal="center" vertical="center"/>
      <protection hidden="1"/>
    </xf>
    <xf numFmtId="0" fontId="2" fillId="0" borderId="0" xfId="1" applyAlignment="1" applyProtection="1">
      <alignment horizontal="center" vertical="center" wrapText="1"/>
      <protection hidden="1"/>
    </xf>
    <xf numFmtId="0" fontId="2" fillId="0" borderId="11" xfId="1" applyBorder="1" applyAlignment="1" applyProtection="1">
      <alignment horizontal="center" vertical="center"/>
      <protection hidden="1"/>
    </xf>
    <xf numFmtId="0" fontId="65" fillId="3" borderId="0" xfId="1" applyFont="1" applyFill="1" applyProtection="1">
      <alignment vertical="center"/>
      <protection hidden="1"/>
    </xf>
    <xf numFmtId="0" fontId="2" fillId="0" borderId="0" xfId="1" applyAlignment="1" applyProtection="1">
      <alignment horizontal="right" vertical="center"/>
      <protection hidden="1"/>
    </xf>
    <xf numFmtId="49" fontId="2" fillId="3" borderId="73" xfId="1" applyNumberFormat="1" applyFill="1" applyBorder="1" applyAlignment="1" applyProtection="1">
      <alignment horizontal="center" vertical="center"/>
      <protection hidden="1"/>
    </xf>
    <xf numFmtId="3" fontId="2" fillId="3" borderId="30" xfId="1" applyNumberFormat="1" applyFill="1" applyBorder="1" applyAlignment="1" applyProtection="1">
      <alignment horizontal="center" vertical="center" wrapText="1"/>
      <protection hidden="1"/>
    </xf>
    <xf numFmtId="3" fontId="2" fillId="3" borderId="30" xfId="1" applyNumberFormat="1" applyFill="1" applyBorder="1" applyAlignment="1" applyProtection="1">
      <alignment horizontal="center" vertical="center" shrinkToFit="1"/>
      <protection hidden="1"/>
    </xf>
    <xf numFmtId="3" fontId="6" fillId="3" borderId="138" xfId="1" applyNumberFormat="1" applyFont="1" applyFill="1" applyBorder="1" applyAlignment="1" applyProtection="1">
      <alignment horizontal="left" vertical="center"/>
      <protection hidden="1"/>
    </xf>
    <xf numFmtId="3" fontId="2" fillId="3" borderId="143" xfId="1" applyNumberFormat="1" applyFill="1" applyBorder="1" applyAlignment="1" applyProtection="1">
      <alignment horizontal="center" vertical="center"/>
      <protection hidden="1"/>
    </xf>
    <xf numFmtId="55" fontId="2" fillId="3" borderId="146" xfId="1" applyNumberFormat="1" applyFill="1" applyBorder="1" applyAlignment="1" applyProtection="1">
      <alignment horizontal="center" vertical="center"/>
      <protection hidden="1"/>
    </xf>
    <xf numFmtId="3" fontId="6" fillId="3" borderId="27" xfId="1" applyNumberFormat="1" applyFont="1" applyFill="1" applyBorder="1" applyAlignment="1" applyProtection="1">
      <alignment horizontal="center" vertical="center"/>
      <protection hidden="1"/>
    </xf>
    <xf numFmtId="0" fontId="6" fillId="3" borderId="18" xfId="1" applyFont="1" applyFill="1" applyBorder="1" applyAlignment="1" applyProtection="1">
      <alignment horizontal="center" vertical="center"/>
      <protection hidden="1"/>
    </xf>
    <xf numFmtId="0" fontId="2" fillId="3" borderId="18" xfId="1" applyFill="1" applyBorder="1" applyAlignment="1" applyProtection="1">
      <alignment horizontal="center" vertical="center"/>
      <protection hidden="1"/>
    </xf>
    <xf numFmtId="0" fontId="2" fillId="3" borderId="25" xfId="1" applyFill="1" applyBorder="1" applyAlignment="1" applyProtection="1">
      <alignment horizontal="center" vertical="center" shrinkToFit="1"/>
      <protection hidden="1"/>
    </xf>
    <xf numFmtId="0" fontId="2" fillId="3" borderId="25" xfId="1" applyFill="1" applyBorder="1" applyAlignment="1" applyProtection="1">
      <alignment horizontal="left" vertical="center" shrinkToFit="1"/>
      <protection hidden="1"/>
    </xf>
    <xf numFmtId="0" fontId="2" fillId="3" borderId="30" xfId="1" applyFill="1" applyBorder="1" applyAlignment="1" applyProtection="1">
      <alignment horizontal="center" vertical="center" shrinkToFit="1"/>
      <protection hidden="1"/>
    </xf>
    <xf numFmtId="0" fontId="10" fillId="2" borderId="2" xfId="1" applyFont="1" applyFill="1" applyBorder="1" applyAlignment="1" applyProtection="1">
      <alignment horizontal="left" vertical="center"/>
      <protection hidden="1"/>
    </xf>
    <xf numFmtId="0" fontId="16" fillId="0" borderId="13" xfId="1" applyFont="1" applyBorder="1" applyProtection="1">
      <alignment vertical="center"/>
      <protection hidden="1"/>
    </xf>
    <xf numFmtId="0" fontId="17" fillId="0" borderId="7" xfId="1" applyFont="1" applyBorder="1" applyProtection="1">
      <alignment vertical="center"/>
      <protection hidden="1"/>
    </xf>
    <xf numFmtId="14" fontId="66" fillId="2" borderId="8" xfId="1" applyNumberFormat="1" applyFont="1" applyFill="1" applyBorder="1" applyAlignment="1" applyProtection="1">
      <alignment horizontal="right" vertical="center"/>
      <protection hidden="1"/>
    </xf>
    <xf numFmtId="0" fontId="17" fillId="2" borderId="0" xfId="1" applyFont="1" applyFill="1" applyAlignment="1" applyProtection="1">
      <alignment horizontal="left" vertical="top"/>
      <protection hidden="1"/>
    </xf>
    <xf numFmtId="49" fontId="2" fillId="24" borderId="35" xfId="1" applyNumberFormat="1" applyFill="1" applyBorder="1" applyAlignment="1" applyProtection="1">
      <alignment horizontal="center" vertical="center"/>
      <protection hidden="1"/>
    </xf>
    <xf numFmtId="49" fontId="2" fillId="24" borderId="18" xfId="1" applyNumberFormat="1" applyFill="1" applyBorder="1" applyAlignment="1" applyProtection="1">
      <alignment horizontal="center" vertical="center"/>
      <protection hidden="1"/>
    </xf>
    <xf numFmtId="3" fontId="2" fillId="24" borderId="49" xfId="1" applyNumberFormat="1" applyFill="1" applyBorder="1" applyAlignment="1" applyProtection="1">
      <alignment horizontal="center" vertical="center" wrapText="1"/>
      <protection hidden="1"/>
    </xf>
    <xf numFmtId="3" fontId="2" fillId="24" borderId="97" xfId="1" applyNumberFormat="1" applyFill="1" applyBorder="1" applyAlignment="1" applyProtection="1">
      <alignment horizontal="center" vertical="center" wrapText="1"/>
      <protection hidden="1"/>
    </xf>
    <xf numFmtId="0" fontId="26" fillId="10" borderId="44" xfId="1" applyFont="1" applyFill="1" applyBorder="1" applyAlignment="1">
      <alignment horizontal="left" vertical="center"/>
    </xf>
    <xf numFmtId="0" fontId="26" fillId="10" borderId="18" xfId="1" applyFont="1" applyFill="1" applyBorder="1" applyAlignment="1">
      <alignment horizontal="left" vertical="center"/>
    </xf>
    <xf numFmtId="0" fontId="26" fillId="10" borderId="18" xfId="1" applyFont="1" applyFill="1" applyBorder="1" applyAlignment="1">
      <alignment horizontal="center" vertical="center"/>
    </xf>
    <xf numFmtId="0" fontId="26" fillId="10" borderId="18" xfId="1" applyFont="1" applyFill="1" applyBorder="1" applyAlignment="1">
      <alignment horizontal="right" vertical="center"/>
    </xf>
    <xf numFmtId="0" fontId="26" fillId="10" borderId="97" xfId="1" applyFont="1" applyFill="1" applyBorder="1" applyAlignment="1">
      <alignment horizontal="center" vertical="center"/>
    </xf>
    <xf numFmtId="0" fontId="26" fillId="10" borderId="35" xfId="1" applyFont="1" applyFill="1" applyBorder="1" applyAlignment="1">
      <alignment horizontal="left" vertical="center"/>
    </xf>
    <xf numFmtId="0" fontId="26" fillId="10" borderId="32" xfId="1" applyFont="1" applyFill="1" applyBorder="1" applyAlignment="1">
      <alignment horizontal="left" vertical="center"/>
    </xf>
    <xf numFmtId="0" fontId="26" fillId="10" borderId="35" xfId="1" applyFont="1" applyFill="1" applyBorder="1" applyAlignment="1">
      <alignment horizontal="left" vertical="center" wrapText="1"/>
    </xf>
    <xf numFmtId="0" fontId="26" fillId="10" borderId="32" xfId="1" applyFont="1" applyFill="1" applyBorder="1" applyAlignment="1">
      <alignment horizontal="left" vertical="center" wrapText="1"/>
    </xf>
    <xf numFmtId="0" fontId="26" fillId="10" borderId="44" xfId="1" applyFont="1" applyFill="1" applyBorder="1" applyAlignment="1">
      <alignment horizontal="left" vertical="top" wrapText="1"/>
    </xf>
    <xf numFmtId="0" fontId="26" fillId="10" borderId="18" xfId="1" applyFont="1" applyFill="1" applyBorder="1" applyAlignment="1">
      <alignment vertical="center" wrapText="1"/>
    </xf>
    <xf numFmtId="0" fontId="26" fillId="10" borderId="32" xfId="1" applyFont="1" applyFill="1" applyBorder="1" applyAlignment="1">
      <alignment horizontal="left" vertical="top" wrapText="1"/>
    </xf>
    <xf numFmtId="0" fontId="26" fillId="10" borderId="6" xfId="1" applyFont="1" applyFill="1" applyBorder="1" applyAlignment="1">
      <alignment horizontal="left" vertical="top" wrapText="1"/>
    </xf>
    <xf numFmtId="0" fontId="26" fillId="10" borderId="73" xfId="1" applyFont="1" applyFill="1" applyBorder="1" applyAlignment="1">
      <alignment vertical="center" wrapText="1"/>
    </xf>
    <xf numFmtId="0" fontId="26" fillId="10" borderId="73" xfId="1" applyFont="1" applyFill="1" applyBorder="1" applyAlignment="1">
      <alignment horizontal="center" vertical="center"/>
    </xf>
    <xf numFmtId="0" fontId="26" fillId="10" borderId="73" xfId="1" applyFont="1" applyFill="1" applyBorder="1" applyAlignment="1">
      <alignment horizontal="right" vertical="center"/>
    </xf>
    <xf numFmtId="0" fontId="26" fillId="10" borderId="113" xfId="1" applyFont="1" applyFill="1" applyBorder="1" applyAlignment="1">
      <alignment horizontal="center" vertical="center"/>
    </xf>
    <xf numFmtId="0" fontId="2" fillId="2" borderId="0" xfId="1" applyFill="1" applyProtection="1">
      <alignment vertical="center"/>
      <protection hidden="1"/>
    </xf>
    <xf numFmtId="0" fontId="46" fillId="2" borderId="0" xfId="4" applyFont="1" applyFill="1" applyProtection="1">
      <protection hidden="1"/>
    </xf>
    <xf numFmtId="0" fontId="48" fillId="0" borderId="0" xfId="1" applyFont="1" applyBorder="1">
      <alignment vertical="center"/>
    </xf>
    <xf numFmtId="0" fontId="48" fillId="0" borderId="0" xfId="1" applyFont="1" applyBorder="1" applyAlignment="1">
      <alignment horizontal="center" vertical="center"/>
    </xf>
    <xf numFmtId="0" fontId="68" fillId="2" borderId="0" xfId="1" applyFont="1" applyFill="1" applyProtection="1">
      <alignment vertical="center"/>
      <protection hidden="1"/>
    </xf>
    <xf numFmtId="0" fontId="68" fillId="2" borderId="0" xfId="1" applyFont="1" applyFill="1" applyAlignment="1" applyProtection="1">
      <alignment horizontal="left" vertical="center"/>
      <protection hidden="1"/>
    </xf>
    <xf numFmtId="0" fontId="69" fillId="2" borderId="0" xfId="1" applyFont="1" applyFill="1" applyAlignment="1" applyProtection="1">
      <alignment horizontal="left" vertical="center"/>
      <protection hidden="1"/>
    </xf>
    <xf numFmtId="0" fontId="68" fillId="2" borderId="0" xfId="1" applyFont="1" applyFill="1" applyAlignment="1" applyProtection="1">
      <alignment horizontal="right" vertical="center"/>
      <protection hidden="1"/>
    </xf>
    <xf numFmtId="0" fontId="70" fillId="2" borderId="0" xfId="1" applyFont="1" applyFill="1" applyProtection="1">
      <alignment vertical="center"/>
      <protection hidden="1"/>
    </xf>
    <xf numFmtId="0" fontId="70" fillId="2" borderId="0" xfId="1" applyFont="1" applyFill="1" applyAlignment="1" applyProtection="1">
      <alignment horizontal="center" vertical="center"/>
      <protection hidden="1"/>
    </xf>
    <xf numFmtId="14" fontId="71" fillId="2" borderId="0" xfId="1" applyNumberFormat="1" applyFont="1" applyFill="1" applyAlignment="1" applyProtection="1">
      <alignment horizontal="center" vertical="center"/>
      <protection hidden="1"/>
    </xf>
    <xf numFmtId="0" fontId="68" fillId="0" borderId="0" xfId="1" applyFont="1" applyProtection="1">
      <alignment vertical="center"/>
      <protection hidden="1"/>
    </xf>
    <xf numFmtId="0" fontId="72" fillId="0" borderId="0" xfId="1" applyFont="1" applyProtection="1">
      <alignment vertical="center"/>
      <protection hidden="1"/>
    </xf>
    <xf numFmtId="0" fontId="71" fillId="2" borderId="0" xfId="1" applyFont="1" applyFill="1" applyProtection="1">
      <alignment vertical="center"/>
      <protection hidden="1"/>
    </xf>
    <xf numFmtId="0" fontId="73" fillId="5" borderId="1" xfId="1" applyFont="1" applyFill="1" applyBorder="1" applyProtection="1">
      <alignment vertical="center"/>
      <protection hidden="1"/>
    </xf>
    <xf numFmtId="0" fontId="74" fillId="5" borderId="2" xfId="1" applyFont="1" applyFill="1" applyBorder="1" applyProtection="1">
      <alignment vertical="center"/>
      <protection hidden="1"/>
    </xf>
    <xf numFmtId="0" fontId="75" fillId="5" borderId="2" xfId="1" applyFont="1" applyFill="1" applyBorder="1" applyAlignment="1" applyProtection="1">
      <alignment horizontal="left" vertical="center"/>
      <protection hidden="1"/>
    </xf>
    <xf numFmtId="0" fontId="76" fillId="5" borderId="2" xfId="1" applyFont="1" applyFill="1" applyBorder="1" applyAlignment="1" applyProtection="1">
      <alignment horizontal="right" vertical="center"/>
      <protection hidden="1"/>
    </xf>
    <xf numFmtId="0" fontId="76" fillId="5" borderId="2" xfId="1" applyFont="1" applyFill="1" applyBorder="1" applyProtection="1">
      <alignment vertical="center"/>
      <protection hidden="1"/>
    </xf>
    <xf numFmtId="0" fontId="77" fillId="5" borderId="2" xfId="1" applyFont="1" applyFill="1" applyBorder="1" applyProtection="1">
      <alignment vertical="center"/>
      <protection hidden="1"/>
    </xf>
    <xf numFmtId="0" fontId="78" fillId="5" borderId="2" xfId="1" applyFont="1" applyFill="1" applyBorder="1" applyAlignment="1" applyProtection="1">
      <alignment horizontal="left" vertical="center"/>
      <protection hidden="1"/>
    </xf>
    <xf numFmtId="0" fontId="79" fillId="5" borderId="2" xfId="1" applyFont="1" applyFill="1" applyBorder="1" applyProtection="1">
      <alignment vertical="center"/>
      <protection hidden="1"/>
    </xf>
    <xf numFmtId="0" fontId="80" fillId="5" borderId="2" xfId="1" applyFont="1" applyFill="1" applyBorder="1" applyAlignment="1" applyProtection="1">
      <alignment horizontal="center" vertical="center"/>
      <protection hidden="1"/>
    </xf>
    <xf numFmtId="0" fontId="81" fillId="5" borderId="2" xfId="1" applyFont="1" applyFill="1" applyBorder="1" applyAlignment="1" applyProtection="1">
      <alignment horizontal="center" vertical="center"/>
      <protection hidden="1"/>
    </xf>
    <xf numFmtId="0" fontId="84" fillId="0" borderId="0" xfId="1" applyFont="1" applyProtection="1">
      <alignment vertical="center"/>
      <protection hidden="1"/>
    </xf>
    <xf numFmtId="0" fontId="85" fillId="5" borderId="6" xfId="1" applyFont="1" applyFill="1" applyBorder="1" applyAlignment="1" applyProtection="1">
      <alignment vertical="top"/>
      <protection hidden="1"/>
    </xf>
    <xf numFmtId="0" fontId="86" fillId="5" borderId="7" xfId="1" applyFont="1" applyFill="1" applyBorder="1" applyAlignment="1" applyProtection="1">
      <alignment vertical="top"/>
      <protection hidden="1"/>
    </xf>
    <xf numFmtId="0" fontId="76" fillId="5" borderId="7" xfId="1" applyFont="1" applyFill="1" applyBorder="1" applyAlignment="1" applyProtection="1">
      <alignment horizontal="left" vertical="center"/>
      <protection hidden="1"/>
    </xf>
    <xf numFmtId="0" fontId="76" fillId="5" borderId="7" xfId="1" applyFont="1" applyFill="1" applyBorder="1" applyAlignment="1" applyProtection="1">
      <alignment horizontal="right" vertical="center"/>
      <protection hidden="1"/>
    </xf>
    <xf numFmtId="0" fontId="76" fillId="5" borderId="7" xfId="1" applyFont="1" applyFill="1" applyBorder="1" applyProtection="1">
      <alignment vertical="center"/>
      <protection hidden="1"/>
    </xf>
    <xf numFmtId="0" fontId="77" fillId="5" borderId="7" xfId="1" applyFont="1" applyFill="1" applyBorder="1" applyProtection="1">
      <alignment vertical="center"/>
      <protection hidden="1"/>
    </xf>
    <xf numFmtId="0" fontId="87" fillId="5" borderId="7" xfId="1" applyFont="1" applyFill="1" applyBorder="1" applyAlignment="1" applyProtection="1">
      <alignment horizontal="left" vertical="top"/>
      <protection hidden="1"/>
    </xf>
    <xf numFmtId="0" fontId="77" fillId="5" borderId="7" xfId="1" applyFont="1" applyFill="1" applyBorder="1" applyAlignment="1" applyProtection="1">
      <alignment horizontal="center" vertical="center"/>
      <protection hidden="1"/>
    </xf>
    <xf numFmtId="0" fontId="76" fillId="5" borderId="8" xfId="1" applyFont="1" applyFill="1" applyBorder="1" applyProtection="1">
      <alignment vertical="center"/>
      <protection hidden="1"/>
    </xf>
    <xf numFmtId="0" fontId="89" fillId="2" borderId="0" xfId="1" applyFont="1" applyFill="1" applyProtection="1">
      <alignment vertical="center"/>
      <protection hidden="1"/>
    </xf>
    <xf numFmtId="0" fontId="90" fillId="2" borderId="0" xfId="1" applyFont="1" applyFill="1" applyAlignment="1" applyProtection="1">
      <alignment horizontal="left" vertical="center"/>
      <protection hidden="1"/>
    </xf>
    <xf numFmtId="0" fontId="90" fillId="2" borderId="0" xfId="1" applyFont="1" applyFill="1" applyAlignment="1" applyProtection="1">
      <alignment horizontal="right" vertical="center"/>
      <protection hidden="1"/>
    </xf>
    <xf numFmtId="0" fontId="90" fillId="2" borderId="0" xfId="1" applyFont="1" applyFill="1" applyProtection="1">
      <alignment vertical="center"/>
      <protection hidden="1"/>
    </xf>
    <xf numFmtId="0" fontId="91" fillId="2" borderId="0" xfId="1" applyFont="1" applyFill="1" applyProtection="1">
      <alignment vertical="center"/>
      <protection hidden="1"/>
    </xf>
    <xf numFmtId="0" fontId="91" fillId="2" borderId="0" xfId="1" applyFont="1" applyFill="1" applyAlignment="1" applyProtection="1">
      <alignment horizontal="center" vertical="center"/>
      <protection hidden="1"/>
    </xf>
    <xf numFmtId="0" fontId="92" fillId="2" borderId="0" xfId="1" applyFont="1" applyFill="1" applyAlignment="1" applyProtection="1">
      <alignment horizontal="center" vertical="center"/>
      <protection hidden="1"/>
    </xf>
    <xf numFmtId="0" fontId="93" fillId="2" borderId="0" xfId="1" applyFont="1" applyFill="1" applyProtection="1">
      <alignment vertical="center"/>
      <protection hidden="1"/>
    </xf>
    <xf numFmtId="14" fontId="91" fillId="2" borderId="0" xfId="1" applyNumberFormat="1" applyFont="1" applyFill="1" applyAlignment="1" applyProtection="1">
      <alignment horizontal="center" vertical="center"/>
      <protection hidden="1"/>
    </xf>
    <xf numFmtId="0" fontId="71" fillId="0" borderId="0" xfId="1" applyFont="1" applyProtection="1">
      <alignment vertical="center"/>
      <protection hidden="1"/>
    </xf>
    <xf numFmtId="0" fontId="94" fillId="8" borderId="1" xfId="1" applyFont="1" applyFill="1" applyBorder="1" applyAlignment="1" applyProtection="1">
      <alignment horizontal="left" vertical="center"/>
      <protection hidden="1"/>
    </xf>
    <xf numFmtId="0" fontId="88" fillId="8" borderId="2" xfId="1" applyFont="1" applyFill="1" applyBorder="1" applyAlignment="1" applyProtection="1">
      <alignment horizontal="left" vertical="center"/>
      <protection hidden="1"/>
    </xf>
    <xf numFmtId="0" fontId="95" fillId="8" borderId="2" xfId="1" applyFont="1" applyFill="1" applyBorder="1" applyProtection="1">
      <alignment vertical="center"/>
      <protection hidden="1"/>
    </xf>
    <xf numFmtId="0" fontId="96" fillId="8" borderId="2" xfId="1" applyFont="1" applyFill="1" applyBorder="1" applyProtection="1">
      <alignment vertical="center"/>
      <protection hidden="1"/>
    </xf>
    <xf numFmtId="0" fontId="94" fillId="8" borderId="2" xfId="1" applyFont="1" applyFill="1" applyBorder="1" applyProtection="1">
      <alignment vertical="center"/>
      <protection hidden="1"/>
    </xf>
    <xf numFmtId="0" fontId="97" fillId="8" borderId="63" xfId="1" applyFont="1" applyFill="1" applyBorder="1" applyProtection="1">
      <alignment vertical="center"/>
      <protection hidden="1"/>
    </xf>
    <xf numFmtId="3" fontId="98" fillId="0" borderId="12" xfId="1" applyNumberFormat="1" applyFont="1" applyBorder="1" applyProtection="1">
      <alignment vertical="center"/>
      <protection hidden="1"/>
    </xf>
    <xf numFmtId="0" fontId="98" fillId="0" borderId="5" xfId="1" applyFont="1" applyBorder="1" applyProtection="1">
      <alignment vertical="center"/>
      <protection hidden="1"/>
    </xf>
    <xf numFmtId="0" fontId="96" fillId="0" borderId="0" xfId="1" applyFont="1" applyAlignment="1" applyProtection="1">
      <alignment horizontal="left" vertical="center"/>
      <protection hidden="1"/>
    </xf>
    <xf numFmtId="0" fontId="95" fillId="0" borderId="0" xfId="1" applyFont="1" applyProtection="1">
      <alignment vertical="center"/>
      <protection hidden="1"/>
    </xf>
    <xf numFmtId="0" fontId="96" fillId="0" borderId="0" xfId="1" applyFont="1" applyProtection="1">
      <alignment vertical="center"/>
      <protection hidden="1"/>
    </xf>
    <xf numFmtId="0" fontId="88" fillId="0" borderId="0" xfId="1" applyFont="1" applyProtection="1">
      <alignment vertical="center"/>
      <protection hidden="1"/>
    </xf>
    <xf numFmtId="0" fontId="97" fillId="0" borderId="0" xfId="1" applyFont="1" applyProtection="1">
      <alignment vertical="center"/>
      <protection hidden="1"/>
    </xf>
    <xf numFmtId="14" fontId="99" fillId="0" borderId="0" xfId="1" applyNumberFormat="1" applyFont="1" applyAlignment="1" applyProtection="1">
      <alignment horizontal="right" vertical="center"/>
      <protection hidden="1"/>
    </xf>
    <xf numFmtId="3" fontId="100" fillId="0" borderId="0" xfId="1" applyNumberFormat="1" applyFont="1" applyAlignment="1" applyProtection="1">
      <alignment horizontal="left" vertical="center" shrinkToFit="1"/>
      <protection hidden="1"/>
    </xf>
    <xf numFmtId="0" fontId="96" fillId="8" borderId="6" xfId="1" applyFont="1" applyFill="1" applyBorder="1" applyAlignment="1" applyProtection="1">
      <alignment horizontal="left" vertical="center"/>
      <protection hidden="1"/>
    </xf>
    <xf numFmtId="0" fontId="96" fillId="8" borderId="7" xfId="1" applyFont="1" applyFill="1" applyBorder="1" applyAlignment="1" applyProtection="1">
      <alignment horizontal="left" vertical="center"/>
      <protection hidden="1"/>
    </xf>
    <xf numFmtId="0" fontId="95" fillId="8" borderId="7" xfId="1" applyFont="1" applyFill="1" applyBorder="1" applyProtection="1">
      <alignment vertical="center"/>
      <protection hidden="1"/>
    </xf>
    <xf numFmtId="0" fontId="96" fillId="8" borderId="7" xfId="1" applyFont="1" applyFill="1" applyBorder="1" applyProtection="1">
      <alignment vertical="center"/>
      <protection hidden="1"/>
    </xf>
    <xf numFmtId="0" fontId="94" fillId="8" borderId="7" xfId="1" applyFont="1" applyFill="1" applyBorder="1" applyProtection="1">
      <alignment vertical="center"/>
      <protection hidden="1"/>
    </xf>
    <xf numFmtId="0" fontId="97" fillId="8" borderId="17" xfId="1" applyFont="1" applyFill="1" applyBorder="1" applyProtection="1">
      <alignment vertical="center"/>
      <protection hidden="1"/>
    </xf>
    <xf numFmtId="0" fontId="96" fillId="0" borderId="4" xfId="1" applyFont="1" applyBorder="1" applyProtection="1">
      <alignment vertical="center"/>
      <protection hidden="1"/>
    </xf>
    <xf numFmtId="0" fontId="95" fillId="0" borderId="4" xfId="1" applyFont="1" applyBorder="1" applyProtection="1">
      <alignment vertical="center"/>
      <protection hidden="1"/>
    </xf>
    <xf numFmtId="0" fontId="88" fillId="0" borderId="4" xfId="1" applyFont="1" applyBorder="1" applyProtection="1">
      <alignment vertical="center"/>
      <protection hidden="1"/>
    </xf>
    <xf numFmtId="0" fontId="97" fillId="0" borderId="4" xfId="1" applyFont="1" applyBorder="1" applyProtection="1">
      <alignment vertical="center"/>
      <protection hidden="1"/>
    </xf>
    <xf numFmtId="0" fontId="96" fillId="8" borderId="6" xfId="1" applyFont="1" applyFill="1" applyBorder="1" applyProtection="1">
      <alignment vertical="center"/>
      <protection hidden="1"/>
    </xf>
    <xf numFmtId="0" fontId="98" fillId="0" borderId="12" xfId="1" applyFont="1" applyBorder="1" applyProtection="1">
      <alignment vertical="center"/>
      <protection hidden="1"/>
    </xf>
    <xf numFmtId="0" fontId="101" fillId="2" borderId="0" xfId="1" applyFont="1" applyFill="1" applyProtection="1">
      <alignment vertical="center"/>
      <protection hidden="1"/>
    </xf>
    <xf numFmtId="0" fontId="101" fillId="2" borderId="0" xfId="1" applyFont="1" applyFill="1" applyAlignment="1" applyProtection="1">
      <alignment horizontal="right" vertical="center"/>
      <protection hidden="1"/>
    </xf>
    <xf numFmtId="0" fontId="102" fillId="2" borderId="0" xfId="1" applyFont="1" applyFill="1" applyProtection="1">
      <alignment vertical="center"/>
      <protection hidden="1"/>
    </xf>
    <xf numFmtId="0" fontId="103" fillId="2" borderId="0" xfId="1" applyFont="1" applyFill="1" applyProtection="1">
      <alignment vertical="center"/>
      <protection hidden="1"/>
    </xf>
    <xf numFmtId="0" fontId="103" fillId="0" borderId="0" xfId="1" applyFont="1" applyProtection="1">
      <alignment vertical="center"/>
      <protection hidden="1"/>
    </xf>
    <xf numFmtId="0" fontId="94" fillId="8" borderId="3" xfId="1" applyFont="1" applyFill="1" applyBorder="1" applyAlignment="1" applyProtection="1">
      <alignment horizontal="left" vertical="center"/>
      <protection hidden="1"/>
    </xf>
    <xf numFmtId="0" fontId="101" fillId="8" borderId="4" xfId="1" applyFont="1" applyFill="1" applyBorder="1" applyProtection="1">
      <alignment vertical="center"/>
      <protection hidden="1"/>
    </xf>
    <xf numFmtId="0" fontId="101" fillId="8" borderId="5" xfId="1" applyFont="1" applyFill="1" applyBorder="1" applyProtection="1">
      <alignment vertical="center"/>
      <protection hidden="1"/>
    </xf>
    <xf numFmtId="0" fontId="104" fillId="0" borderId="3" xfId="1" applyFont="1" applyBorder="1" applyProtection="1">
      <alignment vertical="center"/>
      <protection hidden="1"/>
    </xf>
    <xf numFmtId="0" fontId="104" fillId="0" borderId="4" xfId="1" applyFont="1" applyBorder="1" applyProtection="1">
      <alignment vertical="center"/>
      <protection hidden="1"/>
    </xf>
    <xf numFmtId="0" fontId="104" fillId="0" borderId="5" xfId="1" applyFont="1" applyBorder="1" applyProtection="1">
      <alignment vertical="center"/>
      <protection hidden="1"/>
    </xf>
    <xf numFmtId="0" fontId="103" fillId="2" borderId="5" xfId="1" applyFont="1" applyFill="1" applyBorder="1" applyProtection="1">
      <alignment vertical="center"/>
      <protection hidden="1"/>
    </xf>
    <xf numFmtId="0" fontId="103" fillId="0" borderId="7" xfId="1" applyFont="1" applyBorder="1" applyProtection="1">
      <alignment vertical="center"/>
      <protection hidden="1"/>
    </xf>
    <xf numFmtId="0" fontId="103" fillId="2" borderId="7" xfId="1" applyFont="1" applyFill="1" applyBorder="1" applyProtection="1">
      <alignment vertical="center"/>
      <protection hidden="1"/>
    </xf>
    <xf numFmtId="0" fontId="88" fillId="8" borderId="1" xfId="1" applyFont="1" applyFill="1" applyBorder="1" applyAlignment="1" applyProtection="1">
      <alignment horizontal="left" vertical="center"/>
      <protection hidden="1"/>
    </xf>
    <xf numFmtId="0" fontId="88" fillId="8" borderId="4" xfId="1" applyFont="1" applyFill="1" applyBorder="1" applyAlignment="1" applyProtection="1">
      <alignment horizontal="left" vertical="center"/>
      <protection hidden="1"/>
    </xf>
    <xf numFmtId="0" fontId="106" fillId="0" borderId="3" xfId="1" applyFont="1" applyBorder="1" applyProtection="1">
      <alignment vertical="center"/>
      <protection hidden="1"/>
    </xf>
    <xf numFmtId="0" fontId="107" fillId="0" borderId="4" xfId="1" applyFont="1" applyBorder="1" applyProtection="1">
      <alignment vertical="center"/>
      <protection hidden="1"/>
    </xf>
    <xf numFmtId="0" fontId="107" fillId="0" borderId="5" xfId="1" applyFont="1" applyBorder="1" applyProtection="1">
      <alignment vertical="center"/>
      <protection hidden="1"/>
    </xf>
    <xf numFmtId="0" fontId="108" fillId="2" borderId="5" xfId="1" applyFont="1" applyFill="1" applyBorder="1" applyProtection="1">
      <alignment vertical="center"/>
      <protection hidden="1"/>
    </xf>
    <xf numFmtId="0" fontId="99" fillId="0" borderId="4" xfId="1" applyFont="1" applyBorder="1" applyAlignment="1" applyProtection="1">
      <alignment horizontal="left" vertical="center"/>
      <protection hidden="1"/>
    </xf>
    <xf numFmtId="0" fontId="88" fillId="0" borderId="4" xfId="1" applyFont="1" applyBorder="1" applyAlignment="1" applyProtection="1">
      <alignment horizontal="left" vertical="center"/>
      <protection hidden="1"/>
    </xf>
    <xf numFmtId="0" fontId="109" fillId="0" borderId="4" xfId="1" applyFont="1" applyBorder="1" applyAlignment="1" applyProtection="1">
      <alignment horizontal="right" vertical="top"/>
      <protection hidden="1"/>
    </xf>
    <xf numFmtId="14" fontId="99" fillId="0" borderId="4" xfId="1" applyNumberFormat="1" applyFont="1" applyBorder="1" applyAlignment="1" applyProtection="1">
      <alignment horizontal="right" vertical="center"/>
      <protection hidden="1"/>
    </xf>
    <xf numFmtId="0" fontId="110" fillId="0" borderId="4" xfId="1" applyFont="1" applyBorder="1" applyProtection="1">
      <alignment vertical="center"/>
      <protection hidden="1"/>
    </xf>
    <xf numFmtId="0" fontId="111" fillId="0" borderId="4" xfId="1" applyFont="1" applyBorder="1" applyAlignment="1" applyProtection="1">
      <alignment horizontal="center" vertical="center"/>
      <protection hidden="1"/>
    </xf>
    <xf numFmtId="0" fontId="110" fillId="0" borderId="4" xfId="1" applyFont="1" applyBorder="1" applyAlignment="1" applyProtection="1">
      <alignment horizontal="left" vertical="center"/>
      <protection hidden="1"/>
    </xf>
    <xf numFmtId="0" fontId="110" fillId="0" borderId="7" xfId="1" applyFont="1" applyBorder="1" applyAlignment="1" applyProtection="1">
      <alignment horizontal="left" vertical="center"/>
      <protection hidden="1"/>
    </xf>
    <xf numFmtId="0" fontId="99" fillId="8" borderId="3" xfId="1" applyFont="1" applyFill="1" applyBorder="1" applyAlignment="1" applyProtection="1">
      <alignment horizontal="left" vertical="center"/>
      <protection hidden="1"/>
    </xf>
    <xf numFmtId="0" fontId="99" fillId="8" borderId="4" xfId="1" applyFont="1" applyFill="1" applyBorder="1" applyAlignment="1" applyProtection="1">
      <alignment horizontal="left" vertical="center"/>
      <protection hidden="1"/>
    </xf>
    <xf numFmtId="0" fontId="109" fillId="0" borderId="2" xfId="1" applyFont="1" applyBorder="1" applyAlignment="1" applyProtection="1">
      <alignment horizontal="right" vertical="top"/>
      <protection hidden="1"/>
    </xf>
    <xf numFmtId="0" fontId="88" fillId="0" borderId="2" xfId="1" applyFont="1" applyBorder="1" applyAlignment="1" applyProtection="1">
      <alignment horizontal="left" vertical="center"/>
      <protection hidden="1"/>
    </xf>
    <xf numFmtId="0" fontId="99" fillId="0" borderId="2" xfId="1" applyFont="1" applyBorder="1" applyAlignment="1" applyProtection="1">
      <alignment horizontal="left" vertical="center"/>
      <protection hidden="1"/>
    </xf>
    <xf numFmtId="0" fontId="111" fillId="0" borderId="2" xfId="1" applyFont="1" applyBorder="1" applyAlignment="1" applyProtection="1">
      <alignment horizontal="center" vertical="center"/>
      <protection hidden="1"/>
    </xf>
    <xf numFmtId="0" fontId="110" fillId="0" borderId="2" xfId="1" applyFont="1" applyBorder="1" applyAlignment="1" applyProtection="1">
      <alignment horizontal="left" vertical="center"/>
      <protection hidden="1"/>
    </xf>
    <xf numFmtId="0" fontId="99" fillId="6" borderId="3" xfId="1" applyFont="1" applyFill="1" applyBorder="1" applyProtection="1">
      <alignment vertical="center"/>
      <protection hidden="1"/>
    </xf>
    <xf numFmtId="0" fontId="99" fillId="6" borderId="4" xfId="1" applyFont="1" applyFill="1" applyBorder="1" applyProtection="1">
      <alignment vertical="center"/>
      <protection hidden="1"/>
    </xf>
    <xf numFmtId="0" fontId="88" fillId="6" borderId="4" xfId="1" applyFont="1" applyFill="1" applyBorder="1" applyAlignment="1" applyProtection="1">
      <alignment horizontal="left" vertical="center"/>
      <protection hidden="1"/>
    </xf>
    <xf numFmtId="0" fontId="106" fillId="0" borderId="2" xfId="1" applyFont="1" applyBorder="1" applyProtection="1">
      <alignment vertical="center"/>
      <protection hidden="1"/>
    </xf>
    <xf numFmtId="0" fontId="107" fillId="0" borderId="2" xfId="1" applyFont="1" applyBorder="1" applyProtection="1">
      <alignment vertical="center"/>
      <protection hidden="1"/>
    </xf>
    <xf numFmtId="0" fontId="107" fillId="0" borderId="13" xfId="1" applyFont="1" applyBorder="1" applyProtection="1">
      <alignment vertical="center"/>
      <protection hidden="1"/>
    </xf>
    <xf numFmtId="0" fontId="110" fillId="0" borderId="13" xfId="1" applyFont="1" applyBorder="1" applyAlignment="1" applyProtection="1">
      <alignment horizontal="center" vertical="center"/>
      <protection hidden="1"/>
    </xf>
    <xf numFmtId="0" fontId="99" fillId="6" borderId="3" xfId="1" applyFont="1" applyFill="1" applyBorder="1" applyAlignment="1" applyProtection="1">
      <alignment horizontal="left" vertical="center"/>
      <protection hidden="1"/>
    </xf>
    <xf numFmtId="0" fontId="99" fillId="6" borderId="4" xfId="1" applyFont="1" applyFill="1" applyBorder="1" applyAlignment="1" applyProtection="1">
      <alignment horizontal="left" vertical="center"/>
      <protection hidden="1"/>
    </xf>
    <xf numFmtId="0" fontId="69" fillId="21" borderId="6" xfId="1" applyFont="1" applyFill="1" applyBorder="1" applyAlignment="1" applyProtection="1">
      <alignment horizontal="center" vertical="center" shrinkToFit="1"/>
      <protection hidden="1"/>
    </xf>
    <xf numFmtId="0" fontId="114" fillId="0" borderId="66" xfId="1" applyFont="1" applyBorder="1" applyAlignment="1" applyProtection="1">
      <alignment horizontal="left" vertical="center"/>
      <protection hidden="1"/>
    </xf>
    <xf numFmtId="0" fontId="99" fillId="0" borderId="66" xfId="1" applyFont="1" applyBorder="1" applyAlignment="1" applyProtection="1">
      <alignment horizontal="left" vertical="center"/>
      <protection hidden="1"/>
    </xf>
    <xf numFmtId="14" fontId="99" fillId="0" borderId="66" xfId="1" applyNumberFormat="1" applyFont="1" applyBorder="1" applyAlignment="1" applyProtection="1">
      <alignment horizontal="right" vertical="center"/>
      <protection hidden="1"/>
    </xf>
    <xf numFmtId="0" fontId="110" fillId="0" borderId="66" xfId="1" applyFont="1" applyBorder="1" applyProtection="1">
      <alignment vertical="center"/>
      <protection hidden="1"/>
    </xf>
    <xf numFmtId="0" fontId="116" fillId="0" borderId="67" xfId="1" applyFont="1" applyBorder="1" applyAlignment="1" applyProtection="1">
      <alignment horizontal="center" vertical="center"/>
      <protection hidden="1"/>
    </xf>
    <xf numFmtId="0" fontId="109" fillId="0" borderId="0" xfId="1" applyFont="1" applyAlignment="1" applyProtection="1">
      <alignment horizontal="right" vertical="top"/>
      <protection hidden="1"/>
    </xf>
    <xf numFmtId="0" fontId="88" fillId="0" borderId="0" xfId="1" applyFont="1" applyAlignment="1" applyProtection="1">
      <alignment horizontal="left" vertical="center"/>
      <protection hidden="1"/>
    </xf>
    <xf numFmtId="0" fontId="99" fillId="0" borderId="0" xfId="1" applyFont="1" applyAlignment="1" applyProtection="1">
      <alignment horizontal="left" vertical="center"/>
      <protection hidden="1"/>
    </xf>
    <xf numFmtId="0" fontId="88" fillId="6" borderId="5" xfId="1" applyFont="1" applyFill="1" applyBorder="1" applyAlignment="1" applyProtection="1">
      <alignment horizontal="left" vertical="center"/>
      <protection hidden="1"/>
    </xf>
    <xf numFmtId="0" fontId="69" fillId="22" borderId="0" xfId="1" applyFont="1" applyFill="1" applyAlignment="1" applyProtection="1">
      <alignment horizontal="center" vertical="center" shrinkToFit="1"/>
      <protection hidden="1"/>
    </xf>
    <xf numFmtId="0" fontId="115" fillId="0" borderId="155" xfId="1" applyFont="1" applyBorder="1" applyAlignment="1" applyProtection="1">
      <alignment horizontal="left" vertical="center"/>
      <protection hidden="1"/>
    </xf>
    <xf numFmtId="0" fontId="99" fillId="0" borderId="156" xfId="1" applyFont="1" applyBorder="1" applyAlignment="1" applyProtection="1">
      <alignment horizontal="left" vertical="center"/>
      <protection hidden="1"/>
    </xf>
    <xf numFmtId="14" fontId="99" fillId="0" borderId="156" xfId="1" applyNumberFormat="1" applyFont="1" applyBorder="1" applyAlignment="1" applyProtection="1">
      <alignment horizontal="right" vertical="center"/>
      <protection hidden="1"/>
    </xf>
    <xf numFmtId="0" fontId="110" fillId="0" borderId="156" xfId="1" applyFont="1" applyBorder="1" applyProtection="1">
      <alignment vertical="center"/>
      <protection hidden="1"/>
    </xf>
    <xf numFmtId="0" fontId="110" fillId="0" borderId="157" xfId="1" applyFont="1" applyBorder="1" applyProtection="1">
      <alignment vertical="center"/>
      <protection hidden="1"/>
    </xf>
    <xf numFmtId="0" fontId="110" fillId="0" borderId="157" xfId="1" applyFont="1" applyBorder="1" applyAlignment="1" applyProtection="1">
      <alignment horizontal="center" vertical="center"/>
      <protection hidden="1"/>
    </xf>
    <xf numFmtId="0" fontId="69" fillId="22" borderId="6" xfId="1" applyFont="1" applyFill="1" applyBorder="1" applyAlignment="1" applyProtection="1">
      <alignment horizontal="center" vertical="center" shrinkToFit="1"/>
      <protection hidden="1"/>
    </xf>
    <xf numFmtId="0" fontId="115" fillId="0" borderId="6" xfId="1" applyFont="1" applyBorder="1" applyAlignment="1" applyProtection="1">
      <alignment horizontal="left" vertical="center"/>
      <protection hidden="1"/>
    </xf>
    <xf numFmtId="0" fontId="99" fillId="0" borderId="7" xfId="1" applyFont="1" applyBorder="1" applyAlignment="1" applyProtection="1">
      <alignment horizontal="left" vertical="center"/>
      <protection hidden="1"/>
    </xf>
    <xf numFmtId="14" fontId="99" fillId="0" borderId="7" xfId="1" applyNumberFormat="1" applyFont="1" applyBorder="1" applyAlignment="1" applyProtection="1">
      <alignment horizontal="right" vertical="center"/>
      <protection hidden="1"/>
    </xf>
    <xf numFmtId="0" fontId="110" fillId="0" borderId="7" xfId="1" applyFont="1" applyBorder="1" applyProtection="1">
      <alignment vertical="center"/>
      <protection hidden="1"/>
    </xf>
    <xf numFmtId="0" fontId="110" fillId="0" borderId="8" xfId="1" applyFont="1" applyBorder="1" applyProtection="1">
      <alignment vertical="center"/>
      <protection hidden="1"/>
    </xf>
    <xf numFmtId="0" fontId="110" fillId="0" borderId="8" xfId="1" applyFont="1" applyBorder="1" applyAlignment="1" applyProtection="1">
      <alignment horizontal="center" vertical="center"/>
      <protection hidden="1"/>
    </xf>
    <xf numFmtId="0" fontId="108" fillId="2" borderId="23" xfId="1" applyFont="1" applyFill="1" applyBorder="1" applyProtection="1">
      <alignment vertical="center"/>
      <protection hidden="1"/>
    </xf>
    <xf numFmtId="0" fontId="117" fillId="0" borderId="71" xfId="1" applyFont="1" applyBorder="1" applyAlignment="1" applyProtection="1">
      <alignment horizontal="center" vertical="center"/>
      <protection hidden="1"/>
    </xf>
    <xf numFmtId="0" fontId="117" fillId="0" borderId="71" xfId="1" applyFont="1" applyBorder="1" applyAlignment="1" applyProtection="1">
      <alignment horizontal="center" vertical="center" shrinkToFit="1"/>
      <protection hidden="1"/>
    </xf>
    <xf numFmtId="0" fontId="117" fillId="2" borderId="71" xfId="1" applyFont="1" applyFill="1" applyBorder="1" applyAlignment="1" applyProtection="1">
      <alignment horizontal="center" vertical="center"/>
      <protection hidden="1"/>
    </xf>
    <xf numFmtId="0" fontId="117" fillId="2" borderId="20" xfId="1" applyFont="1" applyFill="1" applyBorder="1" applyAlignment="1" applyProtection="1">
      <alignment horizontal="center" vertical="center"/>
      <protection hidden="1"/>
    </xf>
    <xf numFmtId="0" fontId="117" fillId="0" borderId="73" xfId="1" applyFont="1" applyBorder="1" applyAlignment="1" applyProtection="1">
      <alignment horizontal="center" vertical="center"/>
      <protection hidden="1"/>
    </xf>
    <xf numFmtId="0" fontId="117" fillId="0" borderId="73" xfId="1" applyFont="1" applyBorder="1" applyAlignment="1" applyProtection="1">
      <alignment horizontal="center" vertical="center" shrinkToFit="1"/>
      <protection hidden="1"/>
    </xf>
    <xf numFmtId="0" fontId="117" fillId="2" borderId="73" xfId="1" applyFont="1" applyFill="1" applyBorder="1" applyAlignment="1" applyProtection="1">
      <alignment horizontal="center" vertical="center"/>
      <protection hidden="1"/>
    </xf>
    <xf numFmtId="0" fontId="117" fillId="2" borderId="30" xfId="1" applyFont="1" applyFill="1" applyBorder="1" applyAlignment="1" applyProtection="1">
      <alignment horizontal="center" vertical="center"/>
      <protection hidden="1"/>
    </xf>
    <xf numFmtId="0" fontId="108" fillId="2" borderId="16" xfId="1" applyFont="1" applyFill="1" applyBorder="1" applyProtection="1">
      <alignment vertical="center"/>
      <protection hidden="1"/>
    </xf>
    <xf numFmtId="0" fontId="68" fillId="0" borderId="5" xfId="1" applyFont="1" applyBorder="1" applyAlignment="1" applyProtection="1">
      <alignment horizontal="center" vertical="center" wrapText="1"/>
      <protection hidden="1"/>
    </xf>
    <xf numFmtId="0" fontId="99" fillId="0" borderId="33" xfId="1" applyFont="1" applyBorder="1" applyAlignment="1" applyProtection="1">
      <alignment horizontal="left" vertical="center"/>
      <protection hidden="1"/>
    </xf>
    <xf numFmtId="0" fontId="109" fillId="0" borderId="33" xfId="1" applyFont="1" applyBorder="1" applyAlignment="1" applyProtection="1">
      <alignment horizontal="right" vertical="top"/>
      <protection hidden="1"/>
    </xf>
    <xf numFmtId="14" fontId="99" fillId="0" borderId="33" xfId="1" applyNumberFormat="1" applyFont="1" applyBorder="1" applyAlignment="1" applyProtection="1">
      <alignment horizontal="right" vertical="center"/>
      <protection hidden="1"/>
    </xf>
    <xf numFmtId="0" fontId="68" fillId="0" borderId="33" xfId="1" applyFont="1" applyBorder="1" applyAlignment="1" applyProtection="1">
      <alignment horizontal="center" vertical="center" wrapText="1"/>
      <protection hidden="1"/>
    </xf>
    <xf numFmtId="0" fontId="99" fillId="8" borderId="35" xfId="1" applyFont="1" applyFill="1" applyBorder="1" applyAlignment="1" applyProtection="1">
      <alignment horizontal="left" vertical="center"/>
      <protection hidden="1"/>
    </xf>
    <xf numFmtId="0" fontId="99" fillId="8" borderId="26" xfId="1" applyFont="1" applyFill="1" applyBorder="1" applyAlignment="1" applyProtection="1">
      <alignment horizontal="left" vertical="center"/>
      <protection hidden="1"/>
    </xf>
    <xf numFmtId="0" fontId="109" fillId="8" borderId="26" xfId="1" applyFont="1" applyFill="1" applyBorder="1" applyAlignment="1" applyProtection="1">
      <alignment horizontal="right" vertical="top"/>
      <protection hidden="1"/>
    </xf>
    <xf numFmtId="14" fontId="99" fillId="8" borderId="26" xfId="1" applyNumberFormat="1" applyFont="1" applyFill="1" applyBorder="1" applyAlignment="1" applyProtection="1">
      <alignment horizontal="right" vertical="center"/>
      <protection hidden="1"/>
    </xf>
    <xf numFmtId="0" fontId="68" fillId="8" borderId="26" xfId="1" applyFont="1" applyFill="1" applyBorder="1" applyAlignment="1" applyProtection="1">
      <alignment horizontal="center" vertical="center" wrapText="1"/>
      <protection hidden="1"/>
    </xf>
    <xf numFmtId="0" fontId="68" fillId="8" borderId="28" xfId="1" applyFont="1" applyFill="1" applyBorder="1" applyAlignment="1" applyProtection="1">
      <alignment horizontal="center" vertical="center" wrapText="1"/>
      <protection hidden="1"/>
    </xf>
    <xf numFmtId="3" fontId="71" fillId="0" borderId="28" xfId="1" applyNumberFormat="1" applyFont="1" applyBorder="1" applyProtection="1">
      <alignment vertical="center"/>
      <protection hidden="1"/>
    </xf>
    <xf numFmtId="37" fontId="121" fillId="0" borderId="28" xfId="1" applyNumberFormat="1" applyFont="1" applyBorder="1" applyProtection="1">
      <alignment vertical="center"/>
      <protection hidden="1"/>
    </xf>
    <xf numFmtId="49" fontId="68" fillId="0" borderId="35" xfId="1" applyNumberFormat="1" applyFont="1" applyBorder="1" applyAlignment="1" applyProtection="1">
      <alignment vertical="center" wrapText="1"/>
      <protection hidden="1"/>
    </xf>
    <xf numFmtId="0" fontId="122" fillId="0" borderId="39" xfId="1" applyFont="1" applyBorder="1" applyAlignment="1" applyProtection="1">
      <alignment vertical="center" wrapText="1"/>
      <protection hidden="1"/>
    </xf>
    <xf numFmtId="0" fontId="122" fillId="0" borderId="11" xfId="1" applyFont="1" applyBorder="1" applyAlignment="1" applyProtection="1">
      <alignment vertical="center" wrapText="1"/>
      <protection hidden="1"/>
    </xf>
    <xf numFmtId="0" fontId="122" fillId="0" borderId="34" xfId="1" applyFont="1" applyBorder="1" applyAlignment="1" applyProtection="1">
      <alignment vertical="center" wrapText="1"/>
      <protection hidden="1"/>
    </xf>
    <xf numFmtId="37" fontId="121" fillId="0" borderId="75" xfId="1" applyNumberFormat="1" applyFont="1" applyBorder="1" applyProtection="1">
      <alignment vertical="center"/>
      <protection hidden="1"/>
    </xf>
    <xf numFmtId="0" fontId="122" fillId="0" borderId="28" xfId="1" applyFont="1" applyBorder="1" applyAlignment="1" applyProtection="1">
      <alignment horizontal="center" vertical="center" wrapText="1"/>
      <protection hidden="1"/>
    </xf>
    <xf numFmtId="0" fontId="122" fillId="0" borderId="39" xfId="1" applyFont="1" applyBorder="1" applyAlignment="1" applyProtection="1">
      <alignment horizontal="center" vertical="center" wrapText="1"/>
      <protection hidden="1"/>
    </xf>
    <xf numFmtId="0" fontId="122" fillId="0" borderId="8" xfId="1" applyFont="1" applyBorder="1" applyAlignment="1" applyProtection="1">
      <alignment vertical="center" wrapText="1"/>
      <protection hidden="1"/>
    </xf>
    <xf numFmtId="2" fontId="101" fillId="2" borderId="0" xfId="1" applyNumberFormat="1" applyFont="1" applyFill="1" applyAlignment="1" applyProtection="1">
      <alignment horizontal="left" vertical="center"/>
      <protection hidden="1"/>
    </xf>
    <xf numFmtId="55" fontId="101" fillId="2" borderId="0" xfId="1" applyNumberFormat="1" applyFont="1" applyFill="1" applyProtection="1">
      <alignment vertical="center"/>
      <protection hidden="1"/>
    </xf>
    <xf numFmtId="184" fontId="101" fillId="2" borderId="0" xfId="1" applyNumberFormat="1" applyFont="1" applyFill="1" applyAlignment="1" applyProtection="1">
      <alignment horizontal="right" vertical="center"/>
      <protection hidden="1"/>
    </xf>
    <xf numFmtId="3" fontId="124" fillId="2" borderId="0" xfId="1" applyNumberFormat="1" applyFont="1" applyFill="1" applyAlignment="1" applyProtection="1">
      <alignment horizontal="left" vertical="center"/>
      <protection hidden="1"/>
    </xf>
    <xf numFmtId="0" fontId="101" fillId="0" borderId="0" xfId="1" applyFont="1" applyAlignment="1" applyProtection="1">
      <alignment vertical="top" wrapText="1"/>
      <protection hidden="1"/>
    </xf>
    <xf numFmtId="0" fontId="103" fillId="0" borderId="0" xfId="1" applyFont="1" applyAlignment="1" applyProtection="1">
      <alignment horizontal="left" vertical="center"/>
      <protection hidden="1"/>
    </xf>
    <xf numFmtId="0" fontId="71" fillId="3" borderId="0" xfId="1" applyFont="1" applyFill="1" applyProtection="1">
      <alignment vertical="center"/>
      <protection hidden="1"/>
    </xf>
    <xf numFmtId="0" fontId="90" fillId="3" borderId="0" xfId="1" applyFont="1" applyFill="1" applyAlignment="1" applyProtection="1">
      <alignment horizontal="left" vertical="center"/>
      <protection hidden="1"/>
    </xf>
    <xf numFmtId="0" fontId="90" fillId="3" borderId="0" xfId="1" applyFont="1" applyFill="1" applyAlignment="1" applyProtection="1">
      <alignment horizontal="right" vertical="center"/>
      <protection hidden="1"/>
    </xf>
    <xf numFmtId="0" fontId="90" fillId="3" borderId="0" xfId="1" applyFont="1" applyFill="1" applyProtection="1">
      <alignment vertical="center"/>
      <protection hidden="1"/>
    </xf>
    <xf numFmtId="0" fontId="91" fillId="3" borderId="0" xfId="1" applyFont="1" applyFill="1" applyProtection="1">
      <alignment vertical="center"/>
      <protection hidden="1"/>
    </xf>
    <xf numFmtId="0" fontId="91" fillId="3" borderId="0" xfId="1" applyFont="1" applyFill="1" applyAlignment="1" applyProtection="1">
      <alignment horizontal="center" vertical="center"/>
      <protection hidden="1"/>
    </xf>
    <xf numFmtId="0" fontId="103" fillId="3" borderId="0" xfId="1" applyFont="1" applyFill="1" applyProtection="1">
      <alignment vertical="center"/>
      <protection hidden="1"/>
    </xf>
    <xf numFmtId="0" fontId="125" fillId="3" borderId="0" xfId="1" applyFont="1" applyFill="1" applyAlignment="1" applyProtection="1">
      <alignment horizontal="center" vertical="center"/>
      <protection hidden="1"/>
    </xf>
    <xf numFmtId="0" fontId="115" fillId="0" borderId="0" xfId="1" applyFont="1" applyBorder="1" applyAlignment="1">
      <alignment horizontal="center" vertical="center"/>
    </xf>
    <xf numFmtId="0" fontId="48" fillId="0" borderId="0" xfId="1" applyFont="1" applyBorder="1" applyAlignment="1">
      <alignment horizontal="center" vertical="center"/>
    </xf>
    <xf numFmtId="0" fontId="113" fillId="21" borderId="81" xfId="1" applyFont="1" applyFill="1" applyBorder="1" applyAlignment="1" applyProtection="1">
      <alignment horizontal="left" vertical="center" wrapText="1" shrinkToFit="1"/>
      <protection hidden="1"/>
    </xf>
    <xf numFmtId="0" fontId="113" fillId="21" borderId="69" xfId="1" applyFont="1" applyFill="1" applyBorder="1" applyAlignment="1" applyProtection="1">
      <alignment horizontal="left" vertical="center" wrapText="1" shrinkToFit="1"/>
      <protection hidden="1"/>
    </xf>
    <xf numFmtId="0" fontId="113" fillId="22" borderId="84" xfId="1" applyFont="1" applyFill="1" applyBorder="1" applyAlignment="1" applyProtection="1">
      <alignment horizontal="left" vertical="center" wrapText="1"/>
      <protection hidden="1"/>
    </xf>
    <xf numFmtId="0" fontId="113" fillId="22" borderId="69" xfId="1" applyFont="1" applyFill="1" applyBorder="1" applyAlignment="1" applyProtection="1">
      <alignment horizontal="left" vertical="center" wrapText="1"/>
      <protection hidden="1"/>
    </xf>
    <xf numFmtId="0" fontId="103" fillId="2" borderId="4" xfId="1" applyFont="1" applyFill="1" applyBorder="1" applyProtection="1">
      <alignment vertical="center"/>
      <protection hidden="1"/>
    </xf>
    <xf numFmtId="0" fontId="72" fillId="4" borderId="0" xfId="1" applyFont="1" applyFill="1" applyProtection="1">
      <alignment vertical="center"/>
      <protection hidden="1"/>
    </xf>
    <xf numFmtId="0" fontId="127" fillId="5" borderId="2" xfId="1" applyFont="1" applyFill="1" applyBorder="1" applyProtection="1">
      <alignment vertical="center"/>
      <protection hidden="1"/>
    </xf>
    <xf numFmtId="0" fontId="128" fillId="5" borderId="2" xfId="1" applyFont="1" applyFill="1" applyBorder="1" applyAlignment="1" applyProtection="1">
      <alignment horizontal="left" vertical="center"/>
      <protection hidden="1"/>
    </xf>
    <xf numFmtId="0" fontId="90" fillId="5" borderId="2" xfId="1" applyFont="1" applyFill="1" applyBorder="1" applyAlignment="1" applyProtection="1">
      <alignment horizontal="right" vertical="center"/>
      <protection hidden="1"/>
    </xf>
    <xf numFmtId="0" fontId="90" fillId="5" borderId="2" xfId="1" applyFont="1" applyFill="1" applyBorder="1" applyProtection="1">
      <alignment vertical="center"/>
      <protection hidden="1"/>
    </xf>
    <xf numFmtId="0" fontId="91" fillId="5" borderId="2" xfId="1" applyFont="1" applyFill="1" applyBorder="1" applyProtection="1">
      <alignment vertical="center"/>
      <protection hidden="1"/>
    </xf>
    <xf numFmtId="0" fontId="127" fillId="5" borderId="2" xfId="1" applyFont="1" applyFill="1" applyBorder="1" applyAlignment="1" applyProtection="1">
      <alignment horizontal="left" vertical="center"/>
      <protection hidden="1"/>
    </xf>
    <xf numFmtId="0" fontId="129" fillId="5" borderId="2" xfId="1" applyFont="1" applyFill="1" applyBorder="1" applyAlignment="1" applyProtection="1">
      <alignment horizontal="left" vertical="top"/>
      <protection hidden="1"/>
    </xf>
    <xf numFmtId="0" fontId="84" fillId="4" borderId="0" xfId="1" applyFont="1" applyFill="1" applyProtection="1">
      <alignment vertical="center"/>
      <protection hidden="1"/>
    </xf>
    <xf numFmtId="0" fontId="132" fillId="5" borderId="10" xfId="1" applyFont="1" applyFill="1" applyBorder="1" applyAlignment="1" applyProtection="1">
      <alignment vertical="top"/>
      <protection hidden="1"/>
    </xf>
    <xf numFmtId="0" fontId="129" fillId="5" borderId="0" xfId="1" applyFont="1" applyFill="1" applyBorder="1" applyAlignment="1" applyProtection="1">
      <alignment vertical="top"/>
      <protection hidden="1"/>
    </xf>
    <xf numFmtId="0" fontId="90" fillId="5" borderId="0" xfId="1" applyFont="1" applyFill="1" applyBorder="1" applyAlignment="1" applyProtection="1">
      <alignment horizontal="left" vertical="center"/>
      <protection hidden="1"/>
    </xf>
    <xf numFmtId="0" fontId="90" fillId="5" borderId="0" xfId="1" applyFont="1" applyFill="1" applyBorder="1" applyAlignment="1" applyProtection="1">
      <alignment horizontal="right" vertical="center"/>
      <protection hidden="1"/>
    </xf>
    <xf numFmtId="0" fontId="90" fillId="5" borderId="0" xfId="1" applyFont="1" applyFill="1" applyBorder="1" applyProtection="1">
      <alignment vertical="center"/>
      <protection hidden="1"/>
    </xf>
    <xf numFmtId="0" fontId="91" fillId="5" borderId="0" xfId="1" applyFont="1" applyFill="1" applyBorder="1" applyProtection="1">
      <alignment vertical="center"/>
      <protection hidden="1"/>
    </xf>
    <xf numFmtId="0" fontId="133" fillId="5" borderId="0" xfId="1" applyFont="1" applyFill="1" applyBorder="1" applyProtection="1">
      <alignment vertical="center"/>
      <protection hidden="1"/>
    </xf>
    <xf numFmtId="0" fontId="129" fillId="5" borderId="0" xfId="1" applyFont="1" applyFill="1" applyBorder="1" applyAlignment="1" applyProtection="1">
      <alignment horizontal="left" vertical="top"/>
      <protection hidden="1"/>
    </xf>
    <xf numFmtId="0" fontId="129" fillId="5" borderId="11" xfId="1" applyFont="1" applyFill="1" applyBorder="1" applyAlignment="1" applyProtection="1">
      <alignment horizontal="left" vertical="top"/>
      <protection hidden="1"/>
    </xf>
    <xf numFmtId="14" fontId="91" fillId="5" borderId="0" xfId="1" applyNumberFormat="1" applyFont="1" applyFill="1" applyBorder="1" applyAlignment="1" applyProtection="1">
      <alignment horizontal="center" vertical="center"/>
      <protection hidden="1"/>
    </xf>
    <xf numFmtId="0" fontId="71" fillId="0" borderId="0" xfId="1" applyFont="1" applyFill="1" applyProtection="1">
      <alignment vertical="center"/>
      <protection hidden="1"/>
    </xf>
    <xf numFmtId="0" fontId="134" fillId="0" borderId="1" xfId="1" applyFont="1" applyFill="1" applyBorder="1" applyAlignment="1" applyProtection="1">
      <alignment horizontal="center" vertical="center" shrinkToFit="1"/>
      <protection hidden="1"/>
    </xf>
    <xf numFmtId="183" fontId="70" fillId="0" borderId="4" xfId="1" applyNumberFormat="1" applyFont="1" applyFill="1" applyBorder="1" applyAlignment="1" applyProtection="1">
      <alignment horizontal="center" vertical="center"/>
      <protection locked="0"/>
    </xf>
    <xf numFmtId="0" fontId="134" fillId="0" borderId="2" xfId="1" applyFont="1" applyFill="1" applyBorder="1" applyAlignment="1" applyProtection="1">
      <alignment horizontal="center" vertical="center"/>
      <protection hidden="1"/>
    </xf>
    <xf numFmtId="0" fontId="129" fillId="0" borderId="7" xfId="1" applyFont="1" applyFill="1" applyBorder="1" applyAlignment="1" applyProtection="1">
      <alignment horizontal="left" vertical="top"/>
      <protection hidden="1"/>
    </xf>
    <xf numFmtId="0" fontId="129" fillId="0" borderId="0" xfId="1" applyFont="1" applyFill="1" applyBorder="1" applyAlignment="1" applyProtection="1">
      <alignment horizontal="left" vertical="top"/>
      <protection hidden="1"/>
    </xf>
    <xf numFmtId="14" fontId="91" fillId="0" borderId="0" xfId="1" applyNumberFormat="1" applyFont="1" applyFill="1" applyBorder="1" applyAlignment="1" applyProtection="1">
      <alignment horizontal="center" vertical="center"/>
      <protection hidden="1"/>
    </xf>
    <xf numFmtId="0" fontId="96" fillId="8" borderId="3" xfId="1" applyFont="1" applyFill="1" applyBorder="1" applyAlignment="1" applyProtection="1">
      <alignment horizontal="left" vertical="center"/>
      <protection hidden="1"/>
    </xf>
    <xf numFmtId="0" fontId="96" fillId="8" borderId="4" xfId="1" applyFont="1" applyFill="1" applyBorder="1" applyAlignment="1" applyProtection="1">
      <alignment horizontal="left" vertical="center"/>
      <protection hidden="1"/>
    </xf>
    <xf numFmtId="0" fontId="95" fillId="8" borderId="4" xfId="1" applyFont="1" applyFill="1" applyBorder="1" applyProtection="1">
      <alignment vertical="center"/>
      <protection hidden="1"/>
    </xf>
    <xf numFmtId="0" fontId="96" fillId="8" borderId="4" xfId="1" applyFont="1" applyFill="1" applyBorder="1" applyProtection="1">
      <alignment vertical="center"/>
      <protection hidden="1"/>
    </xf>
    <xf numFmtId="0" fontId="97" fillId="8" borderId="12" xfId="1" applyFont="1" applyFill="1" applyBorder="1" applyProtection="1">
      <alignment vertical="center"/>
      <protection hidden="1"/>
    </xf>
    <xf numFmtId="0" fontId="101" fillId="2" borderId="3" xfId="1" applyFont="1" applyFill="1" applyBorder="1" applyProtection="1">
      <alignment vertical="center"/>
      <protection hidden="1"/>
    </xf>
    <xf numFmtId="0" fontId="101" fillId="2" borderId="4" xfId="1" applyFont="1" applyFill="1" applyBorder="1" applyProtection="1">
      <alignment vertical="center"/>
      <protection hidden="1"/>
    </xf>
    <xf numFmtId="0" fontId="101" fillId="2" borderId="4" xfId="1" applyFont="1" applyFill="1" applyBorder="1" applyAlignment="1" applyProtection="1">
      <alignment horizontal="right" vertical="center"/>
      <protection hidden="1"/>
    </xf>
    <xf numFmtId="0" fontId="101" fillId="8" borderId="3" xfId="1" applyFont="1" applyFill="1" applyBorder="1" applyProtection="1">
      <alignment vertical="center"/>
      <protection hidden="1"/>
    </xf>
    <xf numFmtId="0" fontId="101" fillId="8" borderId="4" xfId="1" applyFont="1" applyFill="1" applyBorder="1" applyAlignment="1" applyProtection="1">
      <alignment horizontal="right" vertical="center"/>
      <protection hidden="1"/>
    </xf>
    <xf numFmtId="0" fontId="103" fillId="8" borderId="4" xfId="1" applyFont="1" applyFill="1" applyBorder="1" applyProtection="1">
      <alignment vertical="center"/>
      <protection hidden="1"/>
    </xf>
    <xf numFmtId="0" fontId="101" fillId="0" borderId="10" xfId="1" applyFont="1" applyBorder="1" applyProtection="1">
      <alignment vertical="center"/>
      <protection hidden="1"/>
    </xf>
    <xf numFmtId="0" fontId="101" fillId="0" borderId="0" xfId="1" applyFont="1" applyBorder="1" applyProtection="1">
      <alignment vertical="center"/>
      <protection hidden="1"/>
    </xf>
    <xf numFmtId="0" fontId="101" fillId="0" borderId="0" xfId="1" applyFont="1" applyBorder="1" applyAlignment="1" applyProtection="1">
      <alignment horizontal="right" vertical="center"/>
      <protection hidden="1"/>
    </xf>
    <xf numFmtId="0" fontId="103" fillId="0" borderId="0" xfId="1" applyFont="1" applyBorder="1" applyProtection="1">
      <alignment vertical="center"/>
      <protection hidden="1"/>
    </xf>
    <xf numFmtId="0" fontId="103" fillId="2" borderId="2" xfId="1" applyFont="1" applyFill="1" applyBorder="1" applyProtection="1">
      <alignment vertical="center"/>
      <protection hidden="1"/>
    </xf>
    <xf numFmtId="0" fontId="103" fillId="2" borderId="13" xfId="1" applyFont="1" applyFill="1" applyBorder="1" applyProtection="1">
      <alignment vertical="center"/>
      <protection hidden="1"/>
    </xf>
    <xf numFmtId="177" fontId="136" fillId="6" borderId="4" xfId="1" applyNumberFormat="1" applyFont="1" applyFill="1" applyBorder="1" applyAlignment="1" applyProtection="1">
      <alignment horizontal="center" vertical="center" wrapText="1"/>
      <protection locked="0"/>
    </xf>
    <xf numFmtId="0" fontId="103" fillId="2" borderId="0" xfId="1" applyFont="1" applyFill="1" applyBorder="1" applyProtection="1">
      <alignment vertical="center"/>
      <protection hidden="1"/>
    </xf>
    <xf numFmtId="0" fontId="103" fillId="2" borderId="11" xfId="1" applyFont="1" applyFill="1" applyBorder="1" applyProtection="1">
      <alignment vertical="center"/>
      <protection hidden="1"/>
    </xf>
    <xf numFmtId="0" fontId="99" fillId="5" borderId="1" xfId="1" applyFont="1" applyFill="1" applyBorder="1" applyAlignment="1" applyProtection="1">
      <alignment horizontal="left" vertical="center"/>
      <protection hidden="1"/>
    </xf>
    <xf numFmtId="0" fontId="99" fillId="5" borderId="2" xfId="1" applyFont="1" applyFill="1" applyBorder="1" applyAlignment="1" applyProtection="1">
      <alignment horizontal="left" vertical="center"/>
      <protection hidden="1"/>
    </xf>
    <xf numFmtId="0" fontId="109" fillId="5" borderId="2" xfId="1" applyFont="1" applyFill="1" applyBorder="1" applyAlignment="1" applyProtection="1">
      <alignment horizontal="right" vertical="top"/>
      <protection hidden="1"/>
    </xf>
    <xf numFmtId="0" fontId="99" fillId="5" borderId="10" xfId="1" applyFont="1" applyFill="1" applyBorder="1" applyAlignment="1" applyProtection="1">
      <alignment horizontal="left" vertical="center"/>
      <protection hidden="1"/>
    </xf>
    <xf numFmtId="0" fontId="99" fillId="5" borderId="0" xfId="1" applyFont="1" applyFill="1" applyBorder="1" applyAlignment="1" applyProtection="1">
      <alignment horizontal="left" vertical="center"/>
      <protection hidden="1"/>
    </xf>
    <xf numFmtId="0" fontId="109" fillId="5" borderId="0" xfId="1" applyFont="1" applyFill="1" applyBorder="1" applyAlignment="1" applyProtection="1">
      <alignment horizontal="right" vertical="top"/>
      <protection hidden="1"/>
    </xf>
    <xf numFmtId="0" fontId="99" fillId="27" borderId="0" xfId="1" applyFont="1" applyFill="1" applyBorder="1" applyAlignment="1" applyProtection="1">
      <alignment horizontal="left" vertical="center"/>
      <protection hidden="1"/>
    </xf>
    <xf numFmtId="0" fontId="99" fillId="5" borderId="6" xfId="1" applyFont="1" applyFill="1" applyBorder="1" applyAlignment="1" applyProtection="1">
      <alignment horizontal="left" vertical="center"/>
      <protection hidden="1"/>
    </xf>
    <xf numFmtId="0" fontId="99" fillId="5" borderId="7" xfId="1" applyFont="1" applyFill="1" applyBorder="1" applyAlignment="1" applyProtection="1">
      <alignment horizontal="left" vertical="center"/>
      <protection hidden="1"/>
    </xf>
    <xf numFmtId="0" fontId="109" fillId="5" borderId="7" xfId="1" applyFont="1" applyFill="1" applyBorder="1" applyAlignment="1" applyProtection="1">
      <alignment horizontal="right" vertical="top"/>
      <protection hidden="1"/>
    </xf>
    <xf numFmtId="14" fontId="99" fillId="5" borderId="15" xfId="1" applyNumberFormat="1" applyFont="1" applyFill="1" applyBorder="1" applyAlignment="1" applyProtection="1">
      <alignment horizontal="right" vertical="center"/>
      <protection hidden="1"/>
    </xf>
    <xf numFmtId="0" fontId="84" fillId="5" borderId="15" xfId="1" applyFont="1" applyFill="1" applyBorder="1" applyProtection="1">
      <alignment vertical="center"/>
      <protection hidden="1"/>
    </xf>
    <xf numFmtId="0" fontId="99" fillId="0" borderId="32" xfId="1" applyFont="1" applyBorder="1" applyAlignment="1" applyProtection="1">
      <alignment horizontal="left" vertical="center"/>
      <protection hidden="1"/>
    </xf>
    <xf numFmtId="0" fontId="68" fillId="0" borderId="34" xfId="1" applyFont="1" applyBorder="1" applyAlignment="1" applyProtection="1">
      <alignment horizontal="center" vertical="center" wrapText="1"/>
      <protection hidden="1"/>
    </xf>
    <xf numFmtId="49" fontId="68" fillId="4" borderId="18" xfId="1" applyNumberFormat="1" applyFont="1" applyFill="1" applyBorder="1" applyAlignment="1" applyProtection="1">
      <alignment horizontal="center" vertical="center" wrapText="1"/>
      <protection hidden="1"/>
    </xf>
    <xf numFmtId="49" fontId="68" fillId="7" borderId="18" xfId="1" applyNumberFormat="1" applyFont="1" applyFill="1" applyBorder="1" applyAlignment="1" applyProtection="1">
      <alignment horizontal="center" vertical="center" wrapText="1"/>
      <protection locked="0"/>
    </xf>
    <xf numFmtId="49" fontId="101" fillId="17" borderId="0" xfId="1" applyNumberFormat="1" applyFont="1" applyFill="1" applyAlignment="1" applyProtection="1">
      <alignment vertical="center" wrapText="1"/>
      <protection hidden="1"/>
    </xf>
    <xf numFmtId="3" fontId="101" fillId="17" borderId="0" xfId="1" applyNumberFormat="1" applyFont="1" applyFill="1" applyAlignment="1" applyProtection="1">
      <alignment vertical="center" wrapText="1"/>
      <protection hidden="1"/>
    </xf>
    <xf numFmtId="0" fontId="100" fillId="17" borderId="0" xfId="1" applyFont="1" applyFill="1" applyAlignment="1" applyProtection="1">
      <alignment vertical="center" wrapText="1"/>
      <protection hidden="1"/>
    </xf>
    <xf numFmtId="0" fontId="101" fillId="3" borderId="0" xfId="1" applyFont="1" applyFill="1" applyAlignment="1" applyProtection="1">
      <alignment vertical="top" wrapText="1"/>
      <protection hidden="1"/>
    </xf>
    <xf numFmtId="3" fontId="68" fillId="0" borderId="0" xfId="1" applyNumberFormat="1" applyFont="1" applyAlignment="1" applyProtection="1">
      <alignment vertical="top" wrapText="1"/>
      <protection locked="0"/>
    </xf>
    <xf numFmtId="0" fontId="131" fillId="4" borderId="23" xfId="1" applyFont="1" applyFill="1" applyBorder="1" applyProtection="1">
      <alignment vertical="center"/>
      <protection hidden="1"/>
    </xf>
    <xf numFmtId="0" fontId="103" fillId="3" borderId="0" xfId="1" applyFont="1" applyFill="1" applyAlignment="1" applyProtection="1">
      <alignment horizontal="left" vertical="center"/>
      <protection hidden="1"/>
    </xf>
    <xf numFmtId="0" fontId="68" fillId="3" borderId="0" xfId="1" applyFont="1" applyFill="1" applyProtection="1">
      <alignment vertical="center"/>
      <protection hidden="1"/>
    </xf>
    <xf numFmtId="0" fontId="84" fillId="3" borderId="0" xfId="1" applyFont="1" applyFill="1" applyProtection="1">
      <alignment vertical="center"/>
      <protection hidden="1"/>
    </xf>
    <xf numFmtId="0" fontId="103" fillId="3" borderId="0" xfId="1" quotePrefix="1" applyFont="1" applyFill="1" applyAlignment="1" applyProtection="1">
      <alignment horizontal="left" vertical="center"/>
      <protection hidden="1"/>
    </xf>
    <xf numFmtId="0" fontId="125" fillId="3" borderId="0" xfId="1" quotePrefix="1" applyFont="1" applyFill="1" applyAlignment="1" applyProtection="1">
      <alignment horizontal="center" vertical="center"/>
      <protection hidden="1"/>
    </xf>
    <xf numFmtId="0" fontId="125" fillId="3" borderId="0" xfId="1" applyFont="1" applyFill="1" applyAlignment="1" applyProtection="1">
      <alignment horizontal="left" vertical="center"/>
      <protection hidden="1"/>
    </xf>
    <xf numFmtId="0" fontId="140" fillId="3" borderId="0" xfId="1" applyFont="1" applyFill="1" applyAlignment="1" applyProtection="1">
      <alignment horizontal="right" vertical="center"/>
      <protection hidden="1"/>
    </xf>
    <xf numFmtId="0" fontId="101" fillId="3" borderId="0" xfId="1" applyFont="1" applyFill="1" applyProtection="1">
      <alignment vertical="center"/>
      <protection hidden="1"/>
    </xf>
    <xf numFmtId="0" fontId="101" fillId="3" borderId="0" xfId="1" applyFont="1" applyFill="1" applyAlignment="1" applyProtection="1">
      <alignment horizontal="right" vertical="center"/>
      <protection hidden="1"/>
    </xf>
    <xf numFmtId="0" fontId="141" fillId="3" borderId="0" xfId="1" quotePrefix="1" applyFont="1" applyFill="1" applyAlignment="1" applyProtection="1">
      <alignment horizontal="left" vertical="center"/>
      <protection hidden="1"/>
    </xf>
    <xf numFmtId="0" fontId="141" fillId="3" borderId="0" xfId="1" quotePrefix="1" applyFont="1" applyFill="1" applyAlignment="1" applyProtection="1">
      <alignment horizontal="right" vertical="center"/>
      <protection hidden="1"/>
    </xf>
    <xf numFmtId="0" fontId="71" fillId="17" borderId="0" xfId="1" applyFont="1" applyFill="1" applyProtection="1">
      <alignment vertical="center"/>
      <protection hidden="1"/>
    </xf>
    <xf numFmtId="0" fontId="134" fillId="17" borderId="0" xfId="1" applyFont="1" applyFill="1" applyBorder="1" applyAlignment="1" applyProtection="1">
      <alignment horizontal="center" vertical="center" wrapText="1"/>
      <protection hidden="1"/>
    </xf>
    <xf numFmtId="0" fontId="83" fillId="17" borderId="0" xfId="1" applyFont="1" applyFill="1" applyBorder="1" applyAlignment="1" applyProtection="1">
      <alignment horizontal="center" vertical="center"/>
      <protection locked="0"/>
    </xf>
    <xf numFmtId="0" fontId="134" fillId="17" borderId="0" xfId="1" applyFont="1" applyFill="1" applyBorder="1" applyAlignment="1" applyProtection="1">
      <alignment horizontal="center" vertical="center" shrinkToFit="1"/>
      <protection hidden="1"/>
    </xf>
    <xf numFmtId="183" fontId="70" fillId="17" borderId="0" xfId="1" applyNumberFormat="1" applyFont="1" applyFill="1" applyBorder="1" applyAlignment="1" applyProtection="1">
      <alignment horizontal="center" vertical="center"/>
      <protection locked="0"/>
    </xf>
    <xf numFmtId="0" fontId="134" fillId="17" borderId="0" xfId="1" applyFont="1" applyFill="1" applyBorder="1" applyAlignment="1" applyProtection="1">
      <alignment horizontal="center" vertical="center"/>
      <protection hidden="1"/>
    </xf>
    <xf numFmtId="0" fontId="84" fillId="17" borderId="0" xfId="1" applyFont="1" applyFill="1" applyBorder="1" applyProtection="1">
      <alignment vertical="center"/>
      <protection hidden="1"/>
    </xf>
    <xf numFmtId="0" fontId="84" fillId="17" borderId="0" xfId="1" applyFont="1" applyFill="1" applyProtection="1">
      <alignment vertical="center"/>
      <protection hidden="1"/>
    </xf>
    <xf numFmtId="177" fontId="68" fillId="17" borderId="0" xfId="1" applyNumberFormat="1" applyFont="1" applyFill="1" applyBorder="1" applyAlignment="1" applyProtection="1">
      <alignment horizontal="left" vertical="center" wrapText="1"/>
      <protection locked="0"/>
    </xf>
    <xf numFmtId="177" fontId="101" fillId="17" borderId="0" xfId="1" applyNumberFormat="1" applyFont="1" applyFill="1" applyBorder="1" applyAlignment="1" applyProtection="1">
      <alignment horizontal="center" vertical="center" wrapText="1"/>
      <protection locked="0"/>
    </xf>
    <xf numFmtId="182" fontId="100" fillId="17" borderId="0" xfId="1" applyNumberFormat="1" applyFont="1" applyFill="1" applyBorder="1" applyProtection="1">
      <alignment vertical="center"/>
      <protection locked="0"/>
    </xf>
    <xf numFmtId="0" fontId="131" fillId="17" borderId="0" xfId="1" applyFont="1" applyFill="1" applyBorder="1" applyAlignment="1" applyProtection="1">
      <alignment horizontal="center" vertical="center"/>
      <protection hidden="1"/>
    </xf>
    <xf numFmtId="0" fontId="131" fillId="17" borderId="0" xfId="1" applyFont="1" applyFill="1" applyBorder="1" applyProtection="1">
      <alignment vertical="center"/>
      <protection hidden="1"/>
    </xf>
    <xf numFmtId="0" fontId="131" fillId="4" borderId="8" xfId="1" applyFont="1" applyFill="1" applyBorder="1" applyProtection="1">
      <alignment vertical="center"/>
      <protection hidden="1"/>
    </xf>
    <xf numFmtId="183" fontId="70" fillId="9" borderId="160" xfId="1" applyNumberFormat="1" applyFont="1" applyFill="1" applyBorder="1" applyAlignment="1" applyProtection="1">
      <alignment horizontal="center" vertical="center"/>
      <protection locked="0"/>
    </xf>
    <xf numFmtId="0" fontId="134" fillId="27" borderId="160" xfId="1" applyFont="1" applyFill="1" applyBorder="1" applyAlignment="1" applyProtection="1">
      <alignment horizontal="center" vertical="center"/>
      <protection hidden="1"/>
    </xf>
    <xf numFmtId="0" fontId="134" fillId="27" borderId="9" xfId="1" applyFont="1" applyFill="1" applyBorder="1" applyAlignment="1" applyProtection="1">
      <alignment horizontal="center" vertical="center"/>
      <protection hidden="1"/>
    </xf>
    <xf numFmtId="0" fontId="99" fillId="5" borderId="11" xfId="1" applyFont="1" applyFill="1" applyBorder="1" applyAlignment="1" applyProtection="1">
      <alignment horizontal="right" vertical="center"/>
      <protection hidden="1"/>
    </xf>
    <xf numFmtId="0" fontId="99" fillId="0" borderId="11" xfId="1" applyFont="1" applyFill="1" applyBorder="1" applyAlignment="1" applyProtection="1">
      <alignment horizontal="right" vertical="center"/>
      <protection hidden="1"/>
    </xf>
    <xf numFmtId="180" fontId="71" fillId="2" borderId="23" xfId="1" applyNumberFormat="1" applyFont="1" applyFill="1" applyBorder="1" applyAlignment="1" applyProtection="1">
      <alignment horizontal="center" vertical="center" wrapText="1"/>
      <protection hidden="1"/>
    </xf>
    <xf numFmtId="180" fontId="71" fillId="2" borderId="28" xfId="1" applyNumberFormat="1" applyFont="1" applyFill="1" applyBorder="1" applyAlignment="1" applyProtection="1">
      <alignment horizontal="center" vertical="center" wrapText="1"/>
      <protection hidden="1"/>
    </xf>
    <xf numFmtId="180" fontId="71" fillId="2" borderId="16" xfId="1" applyNumberFormat="1" applyFont="1" applyFill="1" applyBorder="1" applyAlignment="1" applyProtection="1">
      <alignment horizontal="center" vertical="center" wrapText="1"/>
      <protection hidden="1"/>
    </xf>
    <xf numFmtId="49" fontId="68" fillId="0" borderId="10" xfId="1" applyNumberFormat="1" applyFont="1" applyBorder="1" applyAlignment="1" applyProtection="1">
      <alignment vertical="center" wrapText="1"/>
      <protection hidden="1"/>
    </xf>
    <xf numFmtId="49" fontId="68" fillId="0" borderId="0" xfId="1" applyNumberFormat="1" applyFont="1" applyBorder="1" applyAlignment="1" applyProtection="1">
      <alignment vertical="center" wrapText="1"/>
      <protection hidden="1"/>
    </xf>
    <xf numFmtId="49" fontId="68" fillId="0" borderId="11" xfId="1" applyNumberFormat="1" applyFont="1" applyBorder="1" applyAlignment="1" applyProtection="1">
      <alignment vertical="center" wrapText="1"/>
      <protection hidden="1"/>
    </xf>
    <xf numFmtId="0" fontId="134" fillId="17" borderId="10" xfId="1" applyFont="1" applyFill="1" applyBorder="1" applyAlignment="1" applyProtection="1">
      <alignment horizontal="center" vertical="center" wrapText="1"/>
      <protection hidden="1"/>
    </xf>
    <xf numFmtId="0" fontId="84" fillId="17" borderId="11" xfId="1" applyFont="1" applyFill="1" applyBorder="1" applyProtection="1">
      <alignment vertical="center"/>
      <protection hidden="1"/>
    </xf>
    <xf numFmtId="0" fontId="71" fillId="3" borderId="0" xfId="1" applyFont="1" applyFill="1" applyBorder="1" applyProtection="1">
      <alignment vertical="center"/>
      <protection hidden="1"/>
    </xf>
    <xf numFmtId="0" fontId="101" fillId="3" borderId="0" xfId="1" applyFont="1" applyFill="1" applyBorder="1" applyAlignment="1" applyProtection="1">
      <alignment vertical="top" wrapText="1"/>
      <protection hidden="1"/>
    </xf>
    <xf numFmtId="0" fontId="101" fillId="3" borderId="11" xfId="1" applyFont="1" applyFill="1" applyBorder="1" applyAlignment="1" applyProtection="1">
      <alignment vertical="top" wrapText="1"/>
      <protection hidden="1"/>
    </xf>
    <xf numFmtId="0" fontId="71" fillId="17" borderId="10" xfId="1" applyFont="1" applyFill="1" applyBorder="1" applyAlignment="1" applyProtection="1">
      <alignment horizontal="center" vertical="center" wrapText="1"/>
      <protection hidden="1"/>
    </xf>
    <xf numFmtId="0" fontId="131" fillId="17" borderId="11" xfId="1" applyFont="1" applyFill="1" applyBorder="1" applyProtection="1">
      <alignment vertical="center"/>
      <protection hidden="1"/>
    </xf>
    <xf numFmtId="0" fontId="142" fillId="0" borderId="0" xfId="0" applyFont="1">
      <alignment vertical="center"/>
    </xf>
    <xf numFmtId="3" fontId="142" fillId="0" borderId="0" xfId="0" applyNumberFormat="1" applyFont="1">
      <alignment vertical="center"/>
    </xf>
    <xf numFmtId="0" fontId="143" fillId="29" borderId="0" xfId="0" applyFont="1" applyFill="1" applyAlignment="1">
      <alignment horizontal="center" vertical="center"/>
    </xf>
    <xf numFmtId="14" fontId="143" fillId="29" borderId="0" xfId="0" applyNumberFormat="1" applyFont="1" applyFill="1" applyAlignment="1">
      <alignment horizontal="center" vertical="center"/>
    </xf>
    <xf numFmtId="185" fontId="142" fillId="0" borderId="0" xfId="0" applyNumberFormat="1" applyFont="1">
      <alignment vertical="center"/>
    </xf>
    <xf numFmtId="37" fontId="101" fillId="0" borderId="25" xfId="1" applyNumberFormat="1" applyFont="1" applyBorder="1" applyProtection="1">
      <alignment vertical="center"/>
      <protection hidden="1"/>
    </xf>
    <xf numFmtId="0" fontId="132" fillId="5" borderId="1" xfId="1" applyFont="1" applyFill="1" applyBorder="1" applyProtection="1">
      <alignment vertical="center"/>
      <protection hidden="1"/>
    </xf>
    <xf numFmtId="49" fontId="143" fillId="29" borderId="0" xfId="0" applyNumberFormat="1" applyFont="1" applyFill="1" applyAlignment="1">
      <alignment horizontal="center" vertical="center"/>
    </xf>
    <xf numFmtId="3" fontId="143" fillId="29" borderId="0" xfId="0" applyNumberFormat="1" applyFont="1" applyFill="1" applyAlignment="1">
      <alignment horizontal="center" vertical="center"/>
    </xf>
    <xf numFmtId="178" fontId="142" fillId="0" borderId="0" xfId="0" applyNumberFormat="1" applyFont="1">
      <alignment vertical="center"/>
    </xf>
    <xf numFmtId="49" fontId="142" fillId="0" borderId="0" xfId="0" applyNumberFormat="1" applyFont="1">
      <alignment vertical="center"/>
    </xf>
    <xf numFmtId="182" fontId="142" fillId="0" borderId="0" xfId="0" applyNumberFormat="1" applyFont="1">
      <alignment vertical="center"/>
    </xf>
    <xf numFmtId="189" fontId="142" fillId="0" borderId="0" xfId="0" applyNumberFormat="1" applyFont="1">
      <alignment vertical="center"/>
    </xf>
    <xf numFmtId="0" fontId="131" fillId="4" borderId="23" xfId="1" applyFont="1" applyFill="1" applyBorder="1" applyAlignment="1" applyProtection="1">
      <alignment vertical="center" shrinkToFit="1"/>
      <protection hidden="1"/>
    </xf>
    <xf numFmtId="0" fontId="131" fillId="4" borderId="8" xfId="1" applyFont="1" applyFill="1" applyBorder="1" applyAlignment="1" applyProtection="1">
      <alignment vertical="center" shrinkToFit="1"/>
      <protection hidden="1"/>
    </xf>
    <xf numFmtId="0" fontId="147" fillId="6" borderId="0" xfId="1" applyFont="1" applyFill="1" applyProtection="1">
      <alignment vertical="center"/>
      <protection hidden="1"/>
    </xf>
    <xf numFmtId="0" fontId="148" fillId="6" borderId="0" xfId="1" applyFont="1" applyFill="1" applyProtection="1">
      <alignment vertical="center"/>
      <protection hidden="1"/>
    </xf>
    <xf numFmtId="49" fontId="149" fillId="6" borderId="0" xfId="1" applyNumberFormat="1" applyFont="1" applyFill="1" applyAlignment="1" applyProtection="1">
      <alignment vertical="center" wrapText="1"/>
      <protection hidden="1"/>
    </xf>
    <xf numFmtId="3" fontId="147" fillId="6" borderId="0" xfId="1" applyNumberFormat="1" applyFont="1" applyFill="1" applyAlignment="1" applyProtection="1">
      <alignment vertical="center" wrapText="1"/>
      <protection hidden="1"/>
    </xf>
    <xf numFmtId="0" fontId="150" fillId="6" borderId="0" xfId="1" applyFont="1" applyFill="1" applyProtection="1">
      <alignment vertical="center"/>
      <protection hidden="1"/>
    </xf>
    <xf numFmtId="0" fontId="151" fillId="6" borderId="0" xfId="1" applyFont="1" applyFill="1" applyProtection="1">
      <alignment vertical="center"/>
      <protection hidden="1"/>
    </xf>
    <xf numFmtId="0" fontId="150" fillId="4" borderId="0" xfId="1" applyFont="1" applyFill="1" applyProtection="1">
      <alignment vertical="center"/>
      <protection hidden="1"/>
    </xf>
    <xf numFmtId="0" fontId="154" fillId="6" borderId="0" xfId="1" applyFont="1" applyFill="1" applyProtection="1">
      <alignment vertical="center"/>
      <protection hidden="1"/>
    </xf>
    <xf numFmtId="0" fontId="154" fillId="4" borderId="0" xfId="1" applyFont="1" applyFill="1" applyProtection="1">
      <alignment vertical="center"/>
      <protection hidden="1"/>
    </xf>
    <xf numFmtId="3" fontId="153" fillId="6" borderId="0" xfId="1" applyNumberFormat="1" applyFont="1" applyFill="1" applyAlignment="1" applyProtection="1">
      <alignment horizontal="left" vertical="center"/>
      <protection hidden="1"/>
    </xf>
    <xf numFmtId="3" fontId="151" fillId="6" borderId="0" xfId="1" applyNumberFormat="1" applyFont="1" applyFill="1" applyAlignment="1" applyProtection="1">
      <alignment horizontal="left" vertical="center"/>
      <protection hidden="1"/>
    </xf>
    <xf numFmtId="178" fontId="151" fillId="6" borderId="0" xfId="1" applyNumberFormat="1" applyFont="1" applyFill="1" applyAlignment="1" applyProtection="1">
      <alignment horizontal="right"/>
      <protection hidden="1"/>
    </xf>
    <xf numFmtId="3" fontId="151" fillId="6" borderId="0" xfId="1" applyNumberFormat="1" applyFont="1" applyFill="1" applyAlignment="1" applyProtection="1">
      <alignment vertical="top" wrapText="1"/>
      <protection hidden="1"/>
    </xf>
    <xf numFmtId="0" fontId="154" fillId="17" borderId="0" xfId="1" applyFont="1" applyFill="1" applyProtection="1">
      <alignment vertical="center"/>
      <protection hidden="1"/>
    </xf>
    <xf numFmtId="177" fontId="68" fillId="11" borderId="0" xfId="1" applyNumberFormat="1" applyFont="1" applyFill="1" applyBorder="1" applyAlignment="1" applyProtection="1">
      <alignment horizontal="left" vertical="center" wrapText="1"/>
      <protection hidden="1"/>
    </xf>
    <xf numFmtId="177" fontId="68" fillId="11" borderId="7" xfId="1" applyNumberFormat="1" applyFont="1" applyFill="1" applyBorder="1" applyAlignment="1" applyProtection="1">
      <alignment horizontal="left" vertical="center" wrapText="1"/>
      <protection hidden="1"/>
    </xf>
    <xf numFmtId="177" fontId="100" fillId="17" borderId="0" xfId="1" applyNumberFormat="1" applyFont="1" applyFill="1" applyProtection="1">
      <alignment vertical="center"/>
      <protection hidden="1"/>
    </xf>
    <xf numFmtId="0" fontId="83" fillId="17" borderId="0" xfId="1" applyFont="1" applyFill="1" applyBorder="1" applyAlignment="1" applyProtection="1">
      <alignment horizontal="center" vertical="center"/>
      <protection hidden="1"/>
    </xf>
    <xf numFmtId="183" fontId="70" fillId="17" borderId="0" xfId="1" applyNumberFormat="1" applyFont="1" applyFill="1" applyBorder="1" applyAlignment="1" applyProtection="1">
      <alignment horizontal="center" vertical="center"/>
      <protection hidden="1"/>
    </xf>
    <xf numFmtId="0" fontId="155" fillId="6" borderId="0" xfId="1" applyFont="1" applyFill="1" applyProtection="1">
      <alignment vertical="center"/>
      <protection hidden="1"/>
    </xf>
    <xf numFmtId="0" fontId="156" fillId="6" borderId="0" xfId="1" applyFont="1" applyFill="1" applyProtection="1">
      <alignment vertical="center"/>
      <protection hidden="1"/>
    </xf>
    <xf numFmtId="3" fontId="157" fillId="6" borderId="0" xfId="1" applyNumberFormat="1" applyFont="1" applyFill="1" applyAlignment="1" applyProtection="1">
      <alignment vertical="top" wrapText="1"/>
      <protection hidden="1"/>
    </xf>
    <xf numFmtId="0" fontId="157" fillId="6" borderId="0" xfId="1" applyFont="1" applyFill="1" applyProtection="1">
      <alignment vertical="center"/>
      <protection hidden="1"/>
    </xf>
    <xf numFmtId="0" fontId="155" fillId="4" borderId="0" xfId="1" applyFont="1" applyFill="1" applyProtection="1">
      <alignment vertical="center"/>
      <protection hidden="1"/>
    </xf>
    <xf numFmtId="0" fontId="156" fillId="4" borderId="0" xfId="1" applyFont="1" applyFill="1" applyProtection="1">
      <alignment vertical="center"/>
      <protection hidden="1"/>
    </xf>
    <xf numFmtId="0" fontId="156" fillId="17" borderId="0" xfId="1" applyFont="1" applyFill="1" applyProtection="1">
      <alignment vertical="center"/>
      <protection hidden="1"/>
    </xf>
    <xf numFmtId="176" fontId="157" fillId="6" borderId="0" xfId="1" applyNumberFormat="1" applyFont="1" applyFill="1" applyProtection="1">
      <alignment vertical="center"/>
      <protection hidden="1"/>
    </xf>
    <xf numFmtId="0" fontId="26" fillId="10" borderId="18" xfId="1" applyFont="1" applyFill="1" applyBorder="1" applyAlignment="1">
      <alignment horizontal="left" vertical="center" shrinkToFit="1"/>
    </xf>
    <xf numFmtId="0" fontId="2" fillId="10" borderId="18" xfId="1" applyFill="1" applyBorder="1" applyAlignment="1">
      <alignment horizontal="left" vertical="center" shrinkToFit="1"/>
    </xf>
    <xf numFmtId="0" fontId="26" fillId="10" borderId="18" xfId="1" applyFont="1" applyFill="1" applyBorder="1" applyAlignment="1">
      <alignment vertical="center" shrinkToFit="1"/>
    </xf>
    <xf numFmtId="0" fontId="152" fillId="6" borderId="0" xfId="2" applyNumberFormat="1" applyFont="1" applyFill="1" applyBorder="1" applyAlignment="1" applyProtection="1">
      <alignment horizontal="center" vertical="center"/>
      <protection hidden="1"/>
    </xf>
    <xf numFmtId="0" fontId="153" fillId="6" borderId="0" xfId="2" applyNumberFormat="1" applyFont="1" applyFill="1" applyBorder="1" applyAlignment="1" applyProtection="1">
      <alignment horizontal="center" vertical="center"/>
      <protection hidden="1"/>
    </xf>
    <xf numFmtId="176" fontId="151" fillId="6" borderId="0" xfId="1" applyNumberFormat="1" applyFont="1" applyFill="1" applyProtection="1">
      <alignment vertical="center"/>
      <protection hidden="1"/>
    </xf>
    <xf numFmtId="3" fontId="153" fillId="6" borderId="0" xfId="1" applyNumberFormat="1" applyFont="1" applyFill="1" applyAlignment="1" applyProtection="1">
      <alignment horizontal="center" vertical="center"/>
      <protection hidden="1"/>
    </xf>
    <xf numFmtId="0" fontId="151" fillId="6" borderId="0" xfId="1" applyFont="1" applyFill="1" applyAlignment="1" applyProtection="1">
      <alignment horizontal="left" vertical="center"/>
      <protection hidden="1"/>
    </xf>
    <xf numFmtId="0" fontId="151" fillId="6" borderId="0" xfId="1" applyFont="1" applyFill="1" applyAlignment="1" applyProtection="1">
      <alignment horizontal="left"/>
      <protection hidden="1"/>
    </xf>
    <xf numFmtId="0" fontId="151" fillId="6" borderId="33" xfId="1" applyFont="1" applyFill="1" applyBorder="1" applyProtection="1">
      <alignment vertical="center"/>
      <protection hidden="1"/>
    </xf>
    <xf numFmtId="0" fontId="154" fillId="6" borderId="0" xfId="1" applyFont="1" applyFill="1" applyAlignment="1" applyProtection="1">
      <alignment vertical="center" shrinkToFit="1"/>
      <protection hidden="1"/>
    </xf>
    <xf numFmtId="0" fontId="151" fillId="6" borderId="18" xfId="1" applyFont="1" applyFill="1" applyBorder="1" applyAlignment="1" applyProtection="1">
      <alignment horizontal="center" vertical="center"/>
      <protection hidden="1"/>
    </xf>
    <xf numFmtId="0" fontId="151" fillId="6" borderId="27" xfId="1" applyFont="1" applyFill="1" applyBorder="1" applyAlignment="1" applyProtection="1">
      <alignment horizontal="center" vertical="center"/>
      <protection hidden="1"/>
    </xf>
    <xf numFmtId="0" fontId="151" fillId="6" borderId="18" xfId="1" applyFont="1" applyFill="1" applyBorder="1" applyAlignment="1" applyProtection="1">
      <alignment horizontal="center" vertical="center" wrapText="1"/>
      <protection hidden="1"/>
    </xf>
    <xf numFmtId="0" fontId="151" fillId="6" borderId="18" xfId="1" applyFont="1" applyFill="1" applyBorder="1" applyProtection="1">
      <alignment vertical="center"/>
      <protection hidden="1"/>
    </xf>
    <xf numFmtId="0" fontId="154" fillId="6" borderId="0" xfId="1" applyFont="1" applyFill="1" applyAlignment="1" applyProtection="1">
      <alignment horizontal="center" vertical="center"/>
      <protection hidden="1"/>
    </xf>
    <xf numFmtId="178" fontId="151" fillId="6" borderId="18" xfId="1" applyNumberFormat="1" applyFont="1" applyFill="1" applyBorder="1" applyProtection="1">
      <alignment vertical="center"/>
      <protection hidden="1"/>
    </xf>
    <xf numFmtId="181" fontId="151" fillId="6" borderId="18" xfId="1" applyNumberFormat="1" applyFont="1" applyFill="1" applyBorder="1" applyProtection="1">
      <alignment vertical="center"/>
      <protection hidden="1"/>
    </xf>
    <xf numFmtId="177" fontId="151" fillId="6" borderId="18" xfId="1" applyNumberFormat="1" applyFont="1" applyFill="1" applyBorder="1" applyAlignment="1" applyProtection="1">
      <alignment horizontal="center" vertical="center"/>
      <protection hidden="1"/>
    </xf>
    <xf numFmtId="190" fontId="151" fillId="6" borderId="18" xfId="1" applyNumberFormat="1" applyFont="1" applyFill="1" applyBorder="1" applyProtection="1">
      <alignment vertical="center"/>
      <protection hidden="1"/>
    </xf>
    <xf numFmtId="178" fontId="151" fillId="6" borderId="0" xfId="1" applyNumberFormat="1" applyFont="1" applyFill="1" applyAlignment="1" applyProtection="1">
      <alignment horizontal="right" vertical="center"/>
      <protection hidden="1"/>
    </xf>
    <xf numFmtId="178" fontId="151" fillId="6" borderId="0" xfId="1" applyNumberFormat="1" applyFont="1" applyFill="1" applyProtection="1">
      <alignment vertical="center"/>
      <protection hidden="1"/>
    </xf>
    <xf numFmtId="183" fontId="151" fillId="6" borderId="18" xfId="1" applyNumberFormat="1" applyFont="1" applyFill="1" applyBorder="1" applyAlignment="1" applyProtection="1">
      <alignment horizontal="center" vertical="center"/>
      <protection hidden="1"/>
    </xf>
    <xf numFmtId="183" fontId="151" fillId="6" borderId="27" xfId="1" applyNumberFormat="1" applyFont="1" applyFill="1" applyBorder="1" applyAlignment="1" applyProtection="1">
      <alignment horizontal="center" vertical="center"/>
      <protection hidden="1"/>
    </xf>
    <xf numFmtId="183" fontId="151" fillId="6" borderId="18" xfId="1" applyNumberFormat="1" applyFont="1" applyFill="1" applyBorder="1" applyProtection="1">
      <alignment vertical="center"/>
      <protection hidden="1"/>
    </xf>
    <xf numFmtId="0" fontId="151" fillId="6" borderId="0" xfId="0" applyFont="1" applyFill="1" applyProtection="1">
      <alignment vertical="center"/>
      <protection hidden="1"/>
    </xf>
    <xf numFmtId="0" fontId="43" fillId="18" borderId="0" xfId="2" applyFont="1" applyFill="1" applyAlignment="1" applyProtection="1">
      <alignment horizontal="left" vertical="center" shrinkToFit="1"/>
      <protection locked="0"/>
    </xf>
    <xf numFmtId="3" fontId="68" fillId="0" borderId="25" xfId="1" applyNumberFormat="1" applyFont="1" applyBorder="1" applyAlignment="1" applyProtection="1">
      <alignment horizontal="left" vertical="center" indent="1"/>
      <protection hidden="1"/>
    </xf>
    <xf numFmtId="3" fontId="68" fillId="0" borderId="26" xfId="1" applyNumberFormat="1" applyFont="1" applyBorder="1" applyAlignment="1" applyProtection="1">
      <alignment horizontal="left" vertical="center" indent="1"/>
      <protection hidden="1"/>
    </xf>
    <xf numFmtId="3" fontId="68" fillId="0" borderId="27" xfId="1" applyNumberFormat="1" applyFont="1" applyBorder="1" applyAlignment="1" applyProtection="1">
      <alignment horizontal="left" vertical="center" indent="1"/>
      <protection hidden="1"/>
    </xf>
    <xf numFmtId="0" fontId="70" fillId="0" borderId="35" xfId="1" applyFont="1" applyBorder="1" applyAlignment="1" applyProtection="1">
      <alignment horizontal="left" vertical="center"/>
      <protection hidden="1"/>
    </xf>
    <xf numFmtId="0" fontId="70" fillId="0" borderId="26" xfId="1" applyFont="1" applyBorder="1" applyAlignment="1" applyProtection="1">
      <alignment horizontal="left" vertical="center"/>
      <protection hidden="1"/>
    </xf>
    <xf numFmtId="0" fontId="70" fillId="0" borderId="27" xfId="1" applyFont="1" applyBorder="1" applyAlignment="1" applyProtection="1">
      <alignment horizontal="left" vertical="center"/>
      <protection hidden="1"/>
    </xf>
    <xf numFmtId="49" fontId="68" fillId="0" borderId="26" xfId="1" applyNumberFormat="1" applyFont="1" applyBorder="1" applyAlignment="1" applyProtection="1">
      <alignment horizontal="left" vertical="center" wrapText="1"/>
      <protection hidden="1"/>
    </xf>
    <xf numFmtId="0" fontId="69" fillId="2" borderId="3" xfId="1" applyFont="1" applyFill="1" applyBorder="1" applyAlignment="1" applyProtection="1">
      <alignment horizontal="center" vertical="center" wrapText="1"/>
      <protection hidden="1"/>
    </xf>
    <xf numFmtId="0" fontId="69" fillId="2" borderId="4" xfId="1" applyFont="1" applyFill="1" applyBorder="1" applyAlignment="1" applyProtection="1">
      <alignment horizontal="center" vertical="center" wrapText="1"/>
      <protection hidden="1"/>
    </xf>
    <xf numFmtId="0" fontId="69" fillId="2" borderId="5" xfId="1" applyFont="1" applyFill="1" applyBorder="1" applyAlignment="1" applyProtection="1">
      <alignment horizontal="center" vertical="center" wrapText="1"/>
      <protection hidden="1"/>
    </xf>
    <xf numFmtId="37" fontId="105" fillId="2" borderId="3" xfId="1" applyNumberFormat="1" applyFont="1" applyFill="1" applyBorder="1" applyAlignment="1" applyProtection="1">
      <alignment horizontal="center" vertical="center" shrinkToFit="1"/>
      <protection hidden="1"/>
    </xf>
    <xf numFmtId="37" fontId="105" fillId="2" borderId="4" xfId="1" applyNumberFormat="1" applyFont="1" applyFill="1" applyBorder="1" applyAlignment="1" applyProtection="1">
      <alignment horizontal="center" vertical="center" shrinkToFit="1"/>
      <protection hidden="1"/>
    </xf>
    <xf numFmtId="0" fontId="82" fillId="6" borderId="3" xfId="1" applyFont="1" applyFill="1" applyBorder="1" applyAlignment="1" applyProtection="1">
      <alignment horizontal="center" vertical="center"/>
      <protection hidden="1"/>
    </xf>
    <xf numFmtId="0" fontId="82" fillId="6" borderId="4" xfId="1" applyFont="1" applyFill="1" applyBorder="1" applyAlignment="1" applyProtection="1">
      <alignment horizontal="center" vertical="center"/>
      <protection hidden="1"/>
    </xf>
    <xf numFmtId="0" fontId="83" fillId="17" borderId="4" xfId="1" applyFont="1" applyFill="1" applyBorder="1" applyAlignment="1" applyProtection="1">
      <alignment horizontal="center" vertical="center"/>
      <protection hidden="1"/>
    </xf>
    <xf numFmtId="0" fontId="83" fillId="17" borderId="5" xfId="1" applyFont="1" applyFill="1" applyBorder="1" applyAlignment="1" applyProtection="1">
      <alignment horizontal="center" vertical="center"/>
      <protection hidden="1"/>
    </xf>
    <xf numFmtId="0" fontId="70" fillId="0" borderId="0" xfId="2" applyNumberFormat="1" applyFont="1" applyFill="1" applyBorder="1" applyAlignment="1" applyProtection="1">
      <alignment horizontal="center" vertical="center"/>
      <protection hidden="1"/>
    </xf>
    <xf numFmtId="0" fontId="88" fillId="5" borderId="4" xfId="1" applyFont="1" applyFill="1" applyBorder="1" applyAlignment="1" applyProtection="1">
      <alignment horizontal="center" vertical="center" shrinkToFit="1"/>
      <protection hidden="1"/>
    </xf>
    <xf numFmtId="0" fontId="69" fillId="0" borderId="4" xfId="1" applyFont="1" applyBorder="1" applyAlignment="1" applyProtection="1">
      <alignment horizontal="left" vertical="center" shrinkToFit="1"/>
      <protection hidden="1"/>
    </xf>
    <xf numFmtId="0" fontId="97" fillId="0" borderId="4" xfId="1" applyFont="1" applyBorder="1" applyAlignment="1" applyProtection="1">
      <alignment horizontal="right" vertical="center"/>
      <protection hidden="1"/>
    </xf>
    <xf numFmtId="14" fontId="99" fillId="0" borderId="4" xfId="1" applyNumberFormat="1" applyFont="1" applyBorder="1" applyAlignment="1" applyProtection="1">
      <alignment horizontal="center" vertical="center"/>
      <protection hidden="1"/>
    </xf>
    <xf numFmtId="0" fontId="103" fillId="0" borderId="4" xfId="1" applyFont="1" applyBorder="1" applyProtection="1">
      <alignment vertical="center"/>
      <protection hidden="1"/>
    </xf>
    <xf numFmtId="0" fontId="103" fillId="2" borderId="4" xfId="1" applyFont="1" applyFill="1" applyBorder="1" applyProtection="1">
      <alignment vertical="center"/>
      <protection hidden="1"/>
    </xf>
    <xf numFmtId="0" fontId="69" fillId="12" borderId="4" xfId="1" applyFont="1" applyFill="1" applyBorder="1" applyAlignment="1" applyProtection="1">
      <alignment horizontal="center" vertical="center"/>
      <protection hidden="1"/>
    </xf>
    <xf numFmtId="0" fontId="69" fillId="12" borderId="5" xfId="1" applyFont="1" applyFill="1" applyBorder="1" applyAlignment="1" applyProtection="1">
      <alignment horizontal="center" vertical="center"/>
      <protection hidden="1"/>
    </xf>
    <xf numFmtId="0" fontId="69" fillId="26" borderId="4" xfId="1" applyFont="1" applyFill="1" applyBorder="1" applyAlignment="1" applyProtection="1">
      <alignment horizontal="center" vertical="center" wrapText="1"/>
      <protection hidden="1"/>
    </xf>
    <xf numFmtId="0" fontId="69" fillId="26" borderId="5" xfId="1" applyFont="1" applyFill="1" applyBorder="1" applyAlignment="1" applyProtection="1">
      <alignment horizontal="center" vertical="center" wrapText="1"/>
      <protection hidden="1"/>
    </xf>
    <xf numFmtId="0" fontId="69" fillId="21" borderId="1" xfId="1" applyFont="1" applyFill="1" applyBorder="1" applyAlignment="1" applyProtection="1">
      <alignment horizontal="center" vertical="center" shrinkToFit="1"/>
      <protection hidden="1"/>
    </xf>
    <xf numFmtId="0" fontId="69" fillId="21" borderId="2" xfId="1" applyFont="1" applyFill="1" applyBorder="1" applyAlignment="1" applyProtection="1">
      <alignment horizontal="center" vertical="center" shrinkToFit="1"/>
      <protection hidden="1"/>
    </xf>
    <xf numFmtId="0" fontId="69" fillId="21" borderId="13" xfId="1" applyFont="1" applyFill="1" applyBorder="1" applyAlignment="1" applyProtection="1">
      <alignment horizontal="center" vertical="center" shrinkToFit="1"/>
      <protection hidden="1"/>
    </xf>
    <xf numFmtId="37" fontId="112" fillId="2" borderId="64" xfId="1" applyNumberFormat="1" applyFont="1" applyFill="1" applyBorder="1" applyAlignment="1" applyProtection="1">
      <alignment horizontal="center" vertical="center" shrinkToFit="1"/>
      <protection hidden="1"/>
    </xf>
    <xf numFmtId="37" fontId="112" fillId="2" borderId="65" xfId="1" applyNumberFormat="1" applyFont="1" applyFill="1" applyBorder="1" applyAlignment="1" applyProtection="1">
      <alignment horizontal="center" vertical="center" shrinkToFit="1"/>
      <protection hidden="1"/>
    </xf>
    <xf numFmtId="0" fontId="115" fillId="0" borderId="82" xfId="1" applyFont="1" applyBorder="1" applyAlignment="1" applyProtection="1">
      <alignment horizontal="center" vertical="center"/>
      <protection hidden="1"/>
    </xf>
    <xf numFmtId="0" fontId="115" fillId="0" borderId="66" xfId="1" applyFont="1" applyBorder="1" applyAlignment="1" applyProtection="1">
      <alignment horizontal="center" vertical="center"/>
      <protection hidden="1"/>
    </xf>
    <xf numFmtId="0" fontId="69" fillId="22" borderId="2" xfId="1" applyFont="1" applyFill="1" applyBorder="1" applyAlignment="1" applyProtection="1">
      <alignment horizontal="center" vertical="center" shrinkToFit="1"/>
      <protection hidden="1"/>
    </xf>
    <xf numFmtId="0" fontId="69" fillId="22" borderId="13" xfId="1" applyFont="1" applyFill="1" applyBorder="1" applyAlignment="1" applyProtection="1">
      <alignment horizontal="center" vertical="center" shrinkToFit="1"/>
      <protection hidden="1"/>
    </xf>
    <xf numFmtId="37" fontId="112" fillId="2" borderId="1" xfId="1" applyNumberFormat="1" applyFont="1" applyFill="1" applyBorder="1" applyAlignment="1" applyProtection="1">
      <alignment horizontal="center" vertical="center" shrinkToFit="1"/>
      <protection hidden="1"/>
    </xf>
    <xf numFmtId="37" fontId="112" fillId="2" borderId="2" xfId="1" applyNumberFormat="1" applyFont="1" applyFill="1" applyBorder="1" applyAlignment="1" applyProtection="1">
      <alignment horizontal="center" vertical="center" shrinkToFit="1"/>
      <protection hidden="1"/>
    </xf>
    <xf numFmtId="0" fontId="115" fillId="0" borderId="155" xfId="1" applyFont="1" applyBorder="1" applyAlignment="1" applyProtection="1">
      <alignment horizontal="center" vertical="center"/>
      <protection hidden="1"/>
    </xf>
    <xf numFmtId="0" fontId="115" fillId="0" borderId="156" xfId="1" applyFont="1" applyBorder="1" applyAlignment="1" applyProtection="1">
      <alignment horizontal="center" vertical="center"/>
      <protection hidden="1"/>
    </xf>
    <xf numFmtId="0" fontId="113" fillId="22" borderId="83" xfId="1" applyFont="1" applyFill="1" applyBorder="1" applyAlignment="1" applyProtection="1">
      <alignment horizontal="left" vertical="center" wrapText="1"/>
      <protection hidden="1"/>
    </xf>
    <xf numFmtId="0" fontId="113" fillId="22" borderId="158" xfId="1" applyFont="1" applyFill="1" applyBorder="1" applyAlignment="1" applyProtection="1">
      <alignment horizontal="left" vertical="center" wrapText="1"/>
      <protection hidden="1"/>
    </xf>
    <xf numFmtId="3" fontId="68" fillId="0" borderId="25" xfId="1" applyNumberFormat="1" applyFont="1" applyBorder="1" applyAlignment="1" applyProtection="1">
      <alignment horizontal="center" vertical="center"/>
      <protection hidden="1"/>
    </xf>
    <xf numFmtId="3" fontId="68" fillId="0" borderId="26" xfId="1" applyNumberFormat="1" applyFont="1" applyBorder="1" applyAlignment="1" applyProtection="1">
      <alignment horizontal="center" vertical="center"/>
      <protection hidden="1"/>
    </xf>
    <xf numFmtId="3" fontId="68" fillId="0" borderId="27" xfId="1" applyNumberFormat="1" applyFont="1" applyBorder="1" applyAlignment="1" applyProtection="1">
      <alignment horizontal="center" vertical="center"/>
      <protection hidden="1"/>
    </xf>
    <xf numFmtId="0" fontId="115" fillId="0" borderId="154" xfId="1" applyFont="1" applyBorder="1" applyAlignment="1" applyProtection="1">
      <alignment horizontal="center" vertical="center"/>
      <protection hidden="1"/>
    </xf>
    <xf numFmtId="0" fontId="115" fillId="0" borderId="89" xfId="1" applyFont="1" applyBorder="1" applyAlignment="1" applyProtection="1">
      <alignment horizontal="center" vertical="center"/>
      <protection hidden="1"/>
    </xf>
    <xf numFmtId="0" fontId="69" fillId="14" borderId="4" xfId="1" applyFont="1" applyFill="1" applyBorder="1" applyAlignment="1" applyProtection="1">
      <alignment horizontal="center" vertical="center" wrapText="1"/>
      <protection hidden="1"/>
    </xf>
    <xf numFmtId="0" fontId="69" fillId="14" borderId="5" xfId="1" applyFont="1" applyFill="1" applyBorder="1" applyAlignment="1" applyProtection="1">
      <alignment horizontal="center" vertical="center" wrapText="1"/>
      <protection hidden="1"/>
    </xf>
    <xf numFmtId="0" fontId="117" fillId="0" borderId="3" xfId="1" applyFont="1" applyBorder="1" applyAlignment="1" applyProtection="1">
      <alignment horizontal="center" vertical="center" shrinkToFit="1"/>
      <protection hidden="1"/>
    </xf>
    <xf numFmtId="0" fontId="117" fillId="0" borderId="4" xfId="1" applyFont="1" applyBorder="1" applyAlignment="1" applyProtection="1">
      <alignment horizontal="center" vertical="center" shrinkToFit="1"/>
      <protection hidden="1"/>
    </xf>
    <xf numFmtId="0" fontId="117" fillId="0" borderId="5" xfId="1" applyFont="1" applyBorder="1" applyAlignment="1" applyProtection="1">
      <alignment horizontal="center" vertical="center" shrinkToFit="1"/>
      <protection hidden="1"/>
    </xf>
    <xf numFmtId="37" fontId="118" fillId="2" borderId="3" xfId="1" applyNumberFormat="1" applyFont="1" applyFill="1" applyBorder="1" applyAlignment="1" applyProtection="1">
      <alignment horizontal="center" vertical="center" shrinkToFit="1"/>
      <protection hidden="1"/>
    </xf>
    <xf numFmtId="37" fontId="118" fillId="2" borderId="4" xfId="1" applyNumberFormat="1" applyFont="1" applyFill="1" applyBorder="1" applyAlignment="1" applyProtection="1">
      <alignment horizontal="center" vertical="center" shrinkToFit="1"/>
      <protection hidden="1"/>
    </xf>
    <xf numFmtId="0" fontId="69" fillId="13" borderId="2" xfId="1" applyFont="1" applyFill="1" applyBorder="1" applyAlignment="1" applyProtection="1">
      <alignment horizontal="center" vertical="center" wrapText="1"/>
      <protection hidden="1"/>
    </xf>
    <xf numFmtId="0" fontId="69" fillId="13" borderId="13" xfId="1" applyFont="1" applyFill="1" applyBorder="1" applyAlignment="1" applyProtection="1">
      <alignment horizontal="center" vertical="center" wrapText="1"/>
      <protection hidden="1"/>
    </xf>
    <xf numFmtId="0" fontId="117" fillId="0" borderId="70" xfId="1" applyFont="1" applyBorder="1" applyAlignment="1" applyProtection="1">
      <alignment horizontal="center" vertical="center" shrinkToFit="1"/>
      <protection hidden="1"/>
    </xf>
    <xf numFmtId="0" fontId="117" fillId="0" borderId="21" xfId="1" applyFont="1" applyBorder="1" applyAlignment="1" applyProtection="1">
      <alignment horizontal="center" vertical="center" shrinkToFit="1"/>
      <protection hidden="1"/>
    </xf>
    <xf numFmtId="0" fontId="117" fillId="0" borderId="22" xfId="1" applyFont="1" applyBorder="1" applyAlignment="1" applyProtection="1">
      <alignment horizontal="center" vertical="center" shrinkToFit="1"/>
      <protection hidden="1"/>
    </xf>
    <xf numFmtId="0" fontId="117" fillId="2" borderId="12" xfId="1" applyFont="1" applyFill="1" applyBorder="1" applyAlignment="1" applyProtection="1">
      <alignment horizontal="center" vertical="center" shrinkToFit="1"/>
      <protection hidden="1"/>
    </xf>
    <xf numFmtId="0" fontId="117" fillId="2" borderId="4" xfId="1" applyFont="1" applyFill="1" applyBorder="1" applyAlignment="1" applyProtection="1">
      <alignment horizontal="center" vertical="center" shrinkToFit="1"/>
      <protection hidden="1"/>
    </xf>
    <xf numFmtId="0" fontId="117" fillId="2" borderId="72" xfId="1" applyFont="1" applyFill="1" applyBorder="1" applyAlignment="1" applyProtection="1">
      <alignment horizontal="center" vertical="center" shrinkToFit="1"/>
      <protection hidden="1"/>
    </xf>
    <xf numFmtId="0" fontId="69" fillId="13" borderId="7" xfId="1" applyFont="1" applyFill="1" applyBorder="1" applyAlignment="1" applyProtection="1">
      <alignment horizontal="center" vertical="center" wrapText="1"/>
      <protection hidden="1"/>
    </xf>
    <xf numFmtId="0" fontId="69" fillId="13" borderId="8" xfId="1" applyFont="1" applyFill="1" applyBorder="1" applyAlignment="1" applyProtection="1">
      <alignment horizontal="center" vertical="center" wrapText="1"/>
      <protection hidden="1"/>
    </xf>
    <xf numFmtId="0" fontId="117" fillId="0" borderId="14" xfId="1" applyFont="1" applyBorder="1" applyAlignment="1" applyProtection="1">
      <alignment horizontal="center" vertical="center" shrinkToFit="1"/>
      <protection hidden="1"/>
    </xf>
    <xf numFmtId="0" fontId="117" fillId="0" borderId="15" xfId="1" applyFont="1" applyBorder="1" applyAlignment="1" applyProtection="1">
      <alignment horizontal="center" vertical="center" shrinkToFit="1"/>
      <protection hidden="1"/>
    </xf>
    <xf numFmtId="0" fontId="117" fillId="0" borderId="31" xfId="1" applyFont="1" applyBorder="1" applyAlignment="1" applyProtection="1">
      <alignment horizontal="center" vertical="center" shrinkToFit="1"/>
      <protection hidden="1"/>
    </xf>
    <xf numFmtId="0" fontId="69" fillId="0" borderId="3" xfId="1" applyFont="1" applyBorder="1" applyAlignment="1" applyProtection="1">
      <alignment horizontal="center" vertical="center"/>
      <protection hidden="1"/>
    </xf>
    <xf numFmtId="0" fontId="69" fillId="0" borderId="4" xfId="1" applyFont="1" applyBorder="1" applyAlignment="1" applyProtection="1">
      <alignment horizontal="center" vertical="center"/>
      <protection hidden="1"/>
    </xf>
    <xf numFmtId="0" fontId="69" fillId="0" borderId="5" xfId="1" applyFont="1" applyBorder="1" applyAlignment="1" applyProtection="1">
      <alignment horizontal="center" vertical="center"/>
      <protection hidden="1"/>
    </xf>
    <xf numFmtId="3" fontId="69" fillId="0" borderId="3" xfId="1" applyNumberFormat="1" applyFont="1" applyBorder="1" applyAlignment="1" applyProtection="1">
      <alignment horizontal="center" vertical="center" wrapText="1"/>
      <protection hidden="1"/>
    </xf>
    <xf numFmtId="3" fontId="69" fillId="0" borderId="4" xfId="1" applyNumberFormat="1" applyFont="1" applyBorder="1" applyAlignment="1" applyProtection="1">
      <alignment horizontal="center" vertical="center" wrapText="1"/>
      <protection hidden="1"/>
    </xf>
    <xf numFmtId="49" fontId="68" fillId="0" borderId="35" xfId="1" applyNumberFormat="1" applyFont="1" applyBorder="1" applyAlignment="1" applyProtection="1">
      <alignment horizontal="center" vertical="center"/>
      <protection hidden="1"/>
    </xf>
    <xf numFmtId="49" fontId="68" fillId="0" borderId="26" xfId="1" applyNumberFormat="1" applyFont="1" applyBorder="1" applyAlignment="1" applyProtection="1">
      <alignment horizontal="center" vertical="center"/>
      <protection hidden="1"/>
    </xf>
    <xf numFmtId="49" fontId="68" fillId="0" borderId="27" xfId="1" applyNumberFormat="1" applyFont="1" applyBorder="1" applyAlignment="1" applyProtection="1">
      <alignment horizontal="center" vertical="center"/>
      <protection hidden="1"/>
    </xf>
    <xf numFmtId="177" fontId="119" fillId="0" borderId="25" xfId="1" applyNumberFormat="1" applyFont="1" applyBorder="1" applyAlignment="1" applyProtection="1">
      <alignment horizontal="center" vertical="center" wrapText="1"/>
      <protection hidden="1"/>
    </xf>
    <xf numFmtId="177" fontId="119" fillId="0" borderId="26" xfId="1" applyNumberFormat="1" applyFont="1" applyBorder="1" applyAlignment="1" applyProtection="1">
      <alignment horizontal="center" vertical="center" wrapText="1"/>
      <protection hidden="1"/>
    </xf>
    <xf numFmtId="177" fontId="119" fillId="0" borderId="27" xfId="1" applyNumberFormat="1" applyFont="1" applyBorder="1" applyAlignment="1" applyProtection="1">
      <alignment horizontal="center" vertical="center" wrapText="1"/>
      <protection hidden="1"/>
    </xf>
    <xf numFmtId="0" fontId="120" fillId="0" borderId="25" xfId="1" applyFont="1" applyBorder="1" applyAlignment="1" applyProtection="1">
      <alignment horizontal="center" vertical="center"/>
      <protection hidden="1"/>
    </xf>
    <xf numFmtId="0" fontId="120" fillId="0" borderId="26" xfId="1" applyFont="1" applyBorder="1" applyAlignment="1" applyProtection="1">
      <alignment horizontal="center" vertical="center"/>
      <protection hidden="1"/>
    </xf>
    <xf numFmtId="0" fontId="68" fillId="0" borderId="26" xfId="1" applyFont="1" applyBorder="1" applyAlignment="1" applyProtection="1">
      <alignment horizontal="center" vertical="center"/>
      <protection hidden="1"/>
    </xf>
    <xf numFmtId="0" fontId="68" fillId="0" borderId="28" xfId="1" applyFont="1" applyBorder="1" applyAlignment="1" applyProtection="1">
      <alignment horizontal="center" vertical="center"/>
      <protection hidden="1"/>
    </xf>
    <xf numFmtId="183" fontId="120" fillId="0" borderId="38" xfId="1" applyNumberFormat="1" applyFont="1" applyBorder="1" applyAlignment="1" applyProtection="1">
      <alignment horizontal="center" vertical="center" wrapText="1"/>
      <protection hidden="1"/>
    </xf>
    <xf numFmtId="183" fontId="120" fillId="0" borderId="45" xfId="1" applyNumberFormat="1" applyFont="1" applyBorder="1" applyAlignment="1" applyProtection="1">
      <alignment horizontal="center" vertical="center" wrapText="1"/>
      <protection hidden="1"/>
    </xf>
    <xf numFmtId="183" fontId="120" fillId="0" borderId="41" xfId="1" applyNumberFormat="1" applyFont="1" applyBorder="1" applyAlignment="1" applyProtection="1">
      <alignment horizontal="center" vertical="center" wrapText="1"/>
      <protection hidden="1"/>
    </xf>
    <xf numFmtId="183" fontId="120" fillId="0" borderId="0" xfId="1" applyNumberFormat="1" applyFont="1" applyAlignment="1" applyProtection="1">
      <alignment horizontal="center" vertical="center" wrapText="1"/>
      <protection hidden="1"/>
    </xf>
    <xf numFmtId="183" fontId="120" fillId="0" borderId="49" xfId="1" applyNumberFormat="1" applyFont="1" applyBorder="1" applyAlignment="1" applyProtection="1">
      <alignment horizontal="center" vertical="center" wrapText="1"/>
      <protection hidden="1"/>
    </xf>
    <xf numFmtId="183" fontId="120" fillId="0" borderId="33" xfId="1" applyNumberFormat="1" applyFont="1" applyBorder="1" applyAlignment="1" applyProtection="1">
      <alignment horizontal="center" vertical="center" wrapText="1"/>
      <protection hidden="1"/>
    </xf>
    <xf numFmtId="3" fontId="68" fillId="0" borderId="25" xfId="1" applyNumberFormat="1" applyFont="1" applyBorder="1" applyAlignment="1" applyProtection="1">
      <alignment horizontal="left" vertical="center" wrapText="1" indent="1"/>
      <protection hidden="1"/>
    </xf>
    <xf numFmtId="3" fontId="68" fillId="0" borderId="26" xfId="1" applyNumberFormat="1" applyFont="1" applyBorder="1" applyAlignment="1" applyProtection="1">
      <alignment horizontal="left" vertical="center" wrapText="1" indent="1"/>
      <protection hidden="1"/>
    </xf>
    <xf numFmtId="3" fontId="68" fillId="0" borderId="27" xfId="1" applyNumberFormat="1" applyFont="1" applyBorder="1" applyAlignment="1" applyProtection="1">
      <alignment horizontal="left" vertical="center" wrapText="1" indent="1"/>
      <protection hidden="1"/>
    </xf>
    <xf numFmtId="49" fontId="70" fillId="16" borderId="35" xfId="1" applyNumberFormat="1" applyFont="1" applyFill="1" applyBorder="1" applyAlignment="1" applyProtection="1">
      <alignment horizontal="left" vertical="center" wrapText="1"/>
      <protection hidden="1"/>
    </xf>
    <xf numFmtId="49" fontId="70" fillId="16" borderId="26" xfId="1" applyNumberFormat="1" applyFont="1" applyFill="1" applyBorder="1" applyAlignment="1" applyProtection="1">
      <alignment horizontal="left" vertical="center" wrapText="1"/>
      <protection hidden="1"/>
    </xf>
    <xf numFmtId="49" fontId="70" fillId="16" borderId="28" xfId="1" applyNumberFormat="1" applyFont="1" applyFill="1" applyBorder="1" applyAlignment="1" applyProtection="1">
      <alignment horizontal="left" vertical="center" wrapText="1"/>
      <protection hidden="1"/>
    </xf>
    <xf numFmtId="181" fontId="120" fillId="0" borderId="25" xfId="1" applyNumberFormat="1" applyFont="1" applyBorder="1" applyAlignment="1" applyProtection="1">
      <alignment horizontal="center" vertical="center" wrapText="1"/>
      <protection hidden="1"/>
    </xf>
    <xf numFmtId="181" fontId="120" fillId="0" borderId="26" xfId="1" applyNumberFormat="1" applyFont="1" applyBorder="1" applyAlignment="1" applyProtection="1">
      <alignment horizontal="center" vertical="center" wrapText="1"/>
      <protection hidden="1"/>
    </xf>
    <xf numFmtId="177" fontId="119" fillId="0" borderId="50" xfId="1" applyNumberFormat="1" applyFont="1" applyBorder="1" applyAlignment="1" applyProtection="1">
      <alignment horizontal="center" vertical="center" wrapText="1"/>
      <protection hidden="1"/>
    </xf>
    <xf numFmtId="177" fontId="119" fillId="0" borderId="51" xfId="1" applyNumberFormat="1" applyFont="1" applyBorder="1" applyAlignment="1" applyProtection="1">
      <alignment horizontal="center" vertical="center" wrapText="1"/>
      <protection hidden="1"/>
    </xf>
    <xf numFmtId="177" fontId="119" fillId="0" borderId="52" xfId="1" applyNumberFormat="1" applyFont="1" applyBorder="1" applyAlignment="1" applyProtection="1">
      <alignment horizontal="center" vertical="center" wrapText="1"/>
      <protection hidden="1"/>
    </xf>
    <xf numFmtId="0" fontId="122" fillId="0" borderId="50" xfId="1" applyFont="1" applyBorder="1" applyAlignment="1" applyProtection="1">
      <alignment horizontal="center" vertical="center"/>
      <protection hidden="1"/>
    </xf>
    <xf numFmtId="0" fontId="122" fillId="0" borderId="51" xfId="1" applyFont="1" applyBorder="1" applyAlignment="1" applyProtection="1">
      <alignment horizontal="center" vertical="center"/>
      <protection hidden="1"/>
    </xf>
    <xf numFmtId="3" fontId="68" fillId="0" borderId="79" xfId="1" applyNumberFormat="1" applyFont="1" applyBorder="1" applyAlignment="1" applyProtection="1">
      <alignment horizontal="center" vertical="center" wrapText="1"/>
      <protection hidden="1"/>
    </xf>
    <xf numFmtId="3" fontId="68" fillId="0" borderId="77" xfId="1" applyNumberFormat="1" applyFont="1" applyBorder="1" applyAlignment="1" applyProtection="1">
      <alignment horizontal="center" vertical="center" wrapText="1"/>
      <protection hidden="1"/>
    </xf>
    <xf numFmtId="3" fontId="68" fillId="0" borderId="78" xfId="1" applyNumberFormat="1" applyFont="1" applyBorder="1" applyAlignment="1" applyProtection="1">
      <alignment horizontal="center" vertical="center" wrapText="1"/>
      <protection hidden="1"/>
    </xf>
    <xf numFmtId="3" fontId="68" fillId="0" borderId="49" xfId="1" applyNumberFormat="1" applyFont="1" applyBorder="1" applyAlignment="1" applyProtection="1">
      <alignment horizontal="center" vertical="center" wrapText="1"/>
      <protection hidden="1"/>
    </xf>
    <xf numFmtId="3" fontId="68" fillId="0" borderId="33" xfId="1" applyNumberFormat="1" applyFont="1" applyBorder="1" applyAlignment="1" applyProtection="1">
      <alignment horizontal="center" vertical="center" wrapText="1"/>
      <protection hidden="1"/>
    </xf>
    <xf numFmtId="3" fontId="68" fillId="0" borderId="36" xfId="1" applyNumberFormat="1" applyFont="1" applyBorder="1" applyAlignment="1" applyProtection="1">
      <alignment horizontal="center" vertical="center" wrapText="1"/>
      <protection hidden="1"/>
    </xf>
    <xf numFmtId="3" fontId="123" fillId="0" borderId="79" xfId="1" applyNumberFormat="1" applyFont="1" applyBorder="1" applyAlignment="1" applyProtection="1">
      <alignment horizontal="center" vertical="center" shrinkToFit="1"/>
      <protection hidden="1"/>
    </xf>
    <xf numFmtId="3" fontId="123" fillId="0" borderId="77" xfId="1" applyNumberFormat="1" applyFont="1" applyBorder="1" applyAlignment="1" applyProtection="1">
      <alignment horizontal="center" vertical="center" shrinkToFit="1"/>
      <protection hidden="1"/>
    </xf>
    <xf numFmtId="3" fontId="123" fillId="0" borderId="49" xfId="1" applyNumberFormat="1" applyFont="1" applyBorder="1" applyAlignment="1" applyProtection="1">
      <alignment horizontal="center" vertical="center" shrinkToFit="1"/>
      <protection hidden="1"/>
    </xf>
    <xf numFmtId="3" fontId="123" fillId="0" borderId="33" xfId="1" applyNumberFormat="1" applyFont="1" applyBorder="1" applyAlignment="1" applyProtection="1">
      <alignment horizontal="center" vertical="center" shrinkToFit="1"/>
      <protection hidden="1"/>
    </xf>
    <xf numFmtId="0" fontId="121" fillId="0" borderId="80" xfId="1" applyFont="1" applyBorder="1" applyAlignment="1" applyProtection="1">
      <alignment horizontal="center" vertical="center"/>
      <protection hidden="1"/>
    </xf>
    <xf numFmtId="0" fontId="121" fillId="0" borderId="34" xfId="1" applyFont="1" applyBorder="1" applyAlignment="1" applyProtection="1">
      <alignment horizontal="center" vertical="center"/>
      <protection hidden="1"/>
    </xf>
    <xf numFmtId="49" fontId="70" fillId="0" borderId="35" xfId="1" applyNumberFormat="1" applyFont="1" applyBorder="1" applyAlignment="1" applyProtection="1">
      <alignment horizontal="left" vertical="center" wrapText="1"/>
      <protection hidden="1"/>
    </xf>
    <xf numFmtId="49" fontId="70" fillId="0" borderId="26" xfId="1" applyNumberFormat="1" applyFont="1" applyBorder="1" applyAlignment="1" applyProtection="1">
      <alignment horizontal="left" vertical="center" wrapText="1"/>
      <protection hidden="1"/>
    </xf>
    <xf numFmtId="49" fontId="70" fillId="0" borderId="35" xfId="1" applyNumberFormat="1" applyFont="1" applyBorder="1" applyAlignment="1" applyProtection="1">
      <alignment horizontal="left" vertical="center"/>
      <protection hidden="1"/>
    </xf>
    <xf numFmtId="49" fontId="70" fillId="0" borderId="26" xfId="1" applyNumberFormat="1" applyFont="1" applyBorder="1" applyAlignment="1" applyProtection="1">
      <alignment horizontal="left" vertical="center"/>
      <protection hidden="1"/>
    </xf>
    <xf numFmtId="49" fontId="70" fillId="0" borderId="74" xfId="1" applyNumberFormat="1" applyFont="1" applyBorder="1" applyAlignment="1" applyProtection="1">
      <alignment horizontal="left" vertical="center"/>
      <protection hidden="1"/>
    </xf>
    <xf numFmtId="49" fontId="70" fillId="0" borderId="51" xfId="1" applyNumberFormat="1" applyFont="1" applyBorder="1" applyAlignment="1" applyProtection="1">
      <alignment horizontal="left" vertical="center"/>
      <protection hidden="1"/>
    </xf>
    <xf numFmtId="0" fontId="70" fillId="0" borderId="76" xfId="1" applyFont="1" applyBorder="1" applyAlignment="1" applyProtection="1">
      <alignment horizontal="left" vertical="center"/>
      <protection hidden="1"/>
    </xf>
    <xf numFmtId="0" fontId="70" fillId="0" borderId="77" xfId="1" applyFont="1" applyBorder="1" applyAlignment="1" applyProtection="1">
      <alignment horizontal="left" vertical="center"/>
      <protection hidden="1"/>
    </xf>
    <xf numFmtId="0" fontId="70" fillId="0" borderId="32" xfId="1" applyFont="1" applyBorder="1" applyAlignment="1" applyProtection="1">
      <alignment horizontal="left" vertical="center"/>
      <protection hidden="1"/>
    </xf>
    <xf numFmtId="0" fontId="70" fillId="0" borderId="33" xfId="1" applyFont="1" applyBorder="1" applyAlignment="1" applyProtection="1">
      <alignment horizontal="left" vertical="center"/>
      <protection hidden="1"/>
    </xf>
    <xf numFmtId="3" fontId="68" fillId="0" borderId="50" xfId="1" applyNumberFormat="1" applyFont="1" applyBorder="1" applyAlignment="1" applyProtection="1">
      <alignment horizontal="left" vertical="center" indent="1"/>
      <protection hidden="1"/>
    </xf>
    <xf numFmtId="3" fontId="68" fillId="0" borderId="51" xfId="1" applyNumberFormat="1" applyFont="1" applyBorder="1" applyAlignment="1" applyProtection="1">
      <alignment horizontal="left" vertical="center" indent="1"/>
      <protection hidden="1"/>
    </xf>
    <xf numFmtId="3" fontId="68" fillId="0" borderId="52" xfId="1" applyNumberFormat="1" applyFont="1" applyBorder="1" applyAlignment="1" applyProtection="1">
      <alignment horizontal="left" vertical="center" indent="1"/>
      <protection hidden="1"/>
    </xf>
    <xf numFmtId="0" fontId="68" fillId="0" borderId="79" xfId="1" applyFont="1" applyBorder="1" applyAlignment="1" applyProtection="1">
      <alignment horizontal="left" vertical="center" indent="1"/>
      <protection hidden="1"/>
    </xf>
    <xf numFmtId="0" fontId="68" fillId="0" borderId="77" xfId="1" applyFont="1" applyBorder="1" applyAlignment="1" applyProtection="1">
      <alignment horizontal="left" vertical="center" indent="1"/>
      <protection hidden="1"/>
    </xf>
    <xf numFmtId="0" fontId="68" fillId="0" borderId="78" xfId="1" applyFont="1" applyBorder="1" applyAlignment="1" applyProtection="1">
      <alignment horizontal="left" vertical="center" indent="1"/>
      <protection hidden="1"/>
    </xf>
    <xf numFmtId="0" fontId="68" fillId="0" borderId="49" xfId="1" applyFont="1" applyBorder="1" applyAlignment="1" applyProtection="1">
      <alignment horizontal="left" vertical="center" indent="1"/>
      <protection hidden="1"/>
    </xf>
    <xf numFmtId="0" fontId="68" fillId="0" borderId="33" xfId="1" applyFont="1" applyBorder="1" applyAlignment="1" applyProtection="1">
      <alignment horizontal="left" vertical="center" indent="1"/>
      <protection hidden="1"/>
    </xf>
    <xf numFmtId="0" fontId="68" fillId="0" borderId="36" xfId="1" applyFont="1" applyBorder="1" applyAlignment="1" applyProtection="1">
      <alignment horizontal="left" vertical="center" indent="1"/>
      <protection hidden="1"/>
    </xf>
    <xf numFmtId="3" fontId="68" fillId="0" borderId="25" xfId="1" applyNumberFormat="1" applyFont="1" applyBorder="1" applyAlignment="1" applyProtection="1">
      <alignment vertical="center" wrapText="1"/>
      <protection hidden="1"/>
    </xf>
    <xf numFmtId="3" fontId="68" fillId="0" borderId="26" xfId="1" applyNumberFormat="1" applyFont="1" applyBorder="1" applyAlignment="1" applyProtection="1">
      <alignment vertical="center" wrapText="1"/>
      <protection hidden="1"/>
    </xf>
    <xf numFmtId="49" fontId="68" fillId="0" borderId="44" xfId="1" applyNumberFormat="1" applyFont="1" applyBorder="1" applyAlignment="1" applyProtection="1">
      <alignment horizontal="left" vertical="center" wrapText="1"/>
      <protection hidden="1"/>
    </xf>
    <xf numFmtId="49" fontId="68" fillId="0" borderId="45" xfId="1" applyNumberFormat="1" applyFont="1" applyBorder="1" applyAlignment="1" applyProtection="1">
      <alignment horizontal="left" vertical="center" wrapText="1"/>
      <protection hidden="1"/>
    </xf>
    <xf numFmtId="49" fontId="68" fillId="0" borderId="46" xfId="1" applyNumberFormat="1" applyFont="1" applyBorder="1" applyAlignment="1" applyProtection="1">
      <alignment horizontal="left" vertical="center" wrapText="1"/>
      <protection hidden="1"/>
    </xf>
    <xf numFmtId="49" fontId="68" fillId="0" borderId="6" xfId="1" applyNumberFormat="1" applyFont="1" applyBorder="1" applyAlignment="1" applyProtection="1">
      <alignment horizontal="left" vertical="center" wrapText="1"/>
      <protection hidden="1"/>
    </xf>
    <xf numFmtId="49" fontId="68" fillId="0" borderId="7" xfId="1" applyNumberFormat="1" applyFont="1" applyBorder="1" applyAlignment="1" applyProtection="1">
      <alignment horizontal="left" vertical="center" wrapText="1"/>
      <protection hidden="1"/>
    </xf>
    <xf numFmtId="49" fontId="68" fillId="0" borderId="29" xfId="1" applyNumberFormat="1" applyFont="1" applyBorder="1" applyAlignment="1" applyProtection="1">
      <alignment horizontal="left" vertical="center" wrapText="1"/>
      <protection hidden="1"/>
    </xf>
    <xf numFmtId="3" fontId="68" fillId="0" borderId="38" xfId="1" applyNumberFormat="1" applyFont="1" applyBorder="1" applyAlignment="1" applyProtection="1">
      <alignment horizontal="left" vertical="top" wrapText="1"/>
      <protection hidden="1"/>
    </xf>
    <xf numFmtId="3" fontId="68" fillId="0" borderId="45" xfId="1" applyNumberFormat="1" applyFont="1" applyBorder="1" applyAlignment="1" applyProtection="1">
      <alignment horizontal="left" vertical="top" wrapText="1"/>
      <protection hidden="1"/>
    </xf>
    <xf numFmtId="3" fontId="68" fillId="0" borderId="17" xfId="1" applyNumberFormat="1" applyFont="1" applyBorder="1" applyAlignment="1" applyProtection="1">
      <alignment horizontal="left" vertical="top" wrapText="1"/>
      <protection hidden="1"/>
    </xf>
    <xf numFmtId="3" fontId="68" fillId="0" borderId="7" xfId="1" applyNumberFormat="1" applyFont="1" applyBorder="1" applyAlignment="1" applyProtection="1">
      <alignment horizontal="left" vertical="top" wrapText="1"/>
      <protection hidden="1"/>
    </xf>
    <xf numFmtId="49" fontId="68" fillId="0" borderId="10" xfId="1" applyNumberFormat="1" applyFont="1" applyBorder="1" applyAlignment="1" applyProtection="1">
      <alignment horizontal="left" vertical="center" wrapText="1"/>
      <protection hidden="1"/>
    </xf>
    <xf numFmtId="49" fontId="68" fillId="0" borderId="0" xfId="1" applyNumberFormat="1" applyFont="1" applyAlignment="1" applyProtection="1">
      <alignment horizontal="left" vertical="center" wrapText="1"/>
      <protection hidden="1"/>
    </xf>
    <xf numFmtId="49" fontId="68" fillId="0" borderId="24" xfId="1" applyNumberFormat="1" applyFont="1" applyBorder="1" applyAlignment="1" applyProtection="1">
      <alignment horizontal="left" vertical="center" wrapText="1"/>
      <protection hidden="1"/>
    </xf>
    <xf numFmtId="49" fontId="68" fillId="0" borderId="32" xfId="1" applyNumberFormat="1" applyFont="1" applyBorder="1" applyAlignment="1" applyProtection="1">
      <alignment horizontal="left" vertical="center" wrapText="1"/>
      <protection hidden="1"/>
    </xf>
    <xf numFmtId="49" fontId="68" fillId="0" borderId="33" xfId="1" applyNumberFormat="1" applyFont="1" applyBorder="1" applyAlignment="1" applyProtection="1">
      <alignment horizontal="left" vertical="center" wrapText="1"/>
      <protection hidden="1"/>
    </xf>
    <xf numFmtId="49" fontId="68" fillId="0" borderId="36" xfId="1" applyNumberFormat="1" applyFont="1" applyBorder="1" applyAlignment="1" applyProtection="1">
      <alignment horizontal="left" vertical="center" wrapText="1"/>
      <protection hidden="1"/>
    </xf>
    <xf numFmtId="3" fontId="68" fillId="0" borderId="25" xfId="1" applyNumberFormat="1" applyFont="1" applyBorder="1" applyAlignment="1" applyProtection="1">
      <alignment horizontal="center" vertical="center" wrapText="1"/>
      <protection hidden="1"/>
    </xf>
    <xf numFmtId="3" fontId="68" fillId="0" borderId="26" xfId="1" applyNumberFormat="1" applyFont="1" applyBorder="1" applyAlignment="1" applyProtection="1">
      <alignment horizontal="center" vertical="center" wrapText="1"/>
      <protection hidden="1"/>
    </xf>
    <xf numFmtId="3" fontId="68" fillId="0" borderId="27" xfId="1" applyNumberFormat="1" applyFont="1" applyBorder="1" applyAlignment="1" applyProtection="1">
      <alignment horizontal="center" vertical="center" wrapText="1"/>
      <protection hidden="1"/>
    </xf>
    <xf numFmtId="3" fontId="68" fillId="0" borderId="27" xfId="1" applyNumberFormat="1" applyFont="1" applyBorder="1" applyAlignment="1" applyProtection="1">
      <alignment vertical="center" wrapText="1"/>
      <protection hidden="1"/>
    </xf>
    <xf numFmtId="0" fontId="137" fillId="5" borderId="18" xfId="1" applyFont="1" applyFill="1" applyBorder="1" applyProtection="1">
      <alignment vertical="center"/>
      <protection hidden="1"/>
    </xf>
    <xf numFmtId="0" fontId="137" fillId="5" borderId="41" xfId="1" applyFont="1" applyFill="1" applyBorder="1" applyProtection="1">
      <alignment vertical="center"/>
      <protection hidden="1"/>
    </xf>
    <xf numFmtId="0" fontId="137" fillId="5" borderId="0" xfId="1" applyFont="1" applyFill="1" applyBorder="1" applyProtection="1">
      <alignment vertical="center"/>
      <protection hidden="1"/>
    </xf>
    <xf numFmtId="14" fontId="137" fillId="5" borderId="18" xfId="1" applyNumberFormat="1" applyFont="1" applyFill="1" applyBorder="1" applyAlignment="1" applyProtection="1">
      <alignment horizontal="center" vertical="center"/>
      <protection hidden="1"/>
    </xf>
    <xf numFmtId="0" fontId="137" fillId="5" borderId="7" xfId="1" applyFont="1" applyFill="1" applyBorder="1" applyAlignment="1" applyProtection="1">
      <alignment horizontal="center" vertical="center"/>
      <protection hidden="1"/>
    </xf>
    <xf numFmtId="49" fontId="71" fillId="3" borderId="35" xfId="1" applyNumberFormat="1" applyFont="1" applyFill="1" applyBorder="1" applyAlignment="1" applyProtection="1">
      <alignment horizontal="center" vertical="center"/>
      <protection hidden="1"/>
    </xf>
    <xf numFmtId="49" fontId="71" fillId="3" borderId="26" xfId="1" applyNumberFormat="1" applyFont="1" applyFill="1" applyBorder="1" applyAlignment="1" applyProtection="1">
      <alignment horizontal="center" vertical="center"/>
      <protection hidden="1"/>
    </xf>
    <xf numFmtId="3" fontId="71" fillId="3" borderId="18" xfId="1" applyNumberFormat="1" applyFont="1" applyFill="1" applyBorder="1" applyAlignment="1" applyProtection="1">
      <alignment horizontal="center" vertical="center"/>
      <protection hidden="1"/>
    </xf>
    <xf numFmtId="49" fontId="101" fillId="3" borderId="25" xfId="1" applyNumberFormat="1" applyFont="1" applyFill="1" applyBorder="1" applyAlignment="1" applyProtection="1">
      <alignment horizontal="left" vertical="center" indent="1"/>
      <protection hidden="1"/>
    </xf>
    <xf numFmtId="49" fontId="101" fillId="3" borderId="26" xfId="1" applyNumberFormat="1" applyFont="1" applyFill="1" applyBorder="1" applyAlignment="1" applyProtection="1">
      <alignment horizontal="left" vertical="center" indent="1"/>
      <protection hidden="1"/>
    </xf>
    <xf numFmtId="49" fontId="101" fillId="3" borderId="27" xfId="1" applyNumberFormat="1" applyFont="1" applyFill="1" applyBorder="1" applyAlignment="1" applyProtection="1">
      <alignment horizontal="left" vertical="center" indent="1"/>
      <protection hidden="1"/>
    </xf>
    <xf numFmtId="3" fontId="101" fillId="3" borderId="25" xfId="1" applyNumberFormat="1" applyFont="1" applyFill="1" applyBorder="1" applyAlignment="1" applyProtection="1">
      <alignment horizontal="left" vertical="center" wrapText="1" indent="1"/>
      <protection hidden="1"/>
    </xf>
    <xf numFmtId="3" fontId="101" fillId="3" borderId="26" xfId="1" applyNumberFormat="1" applyFont="1" applyFill="1" applyBorder="1" applyAlignment="1" applyProtection="1">
      <alignment horizontal="left" vertical="center" wrapText="1" indent="1"/>
      <protection hidden="1"/>
    </xf>
    <xf numFmtId="3" fontId="101" fillId="3" borderId="27" xfId="1" applyNumberFormat="1" applyFont="1" applyFill="1" applyBorder="1" applyAlignment="1" applyProtection="1">
      <alignment horizontal="left" vertical="center" wrapText="1" indent="1"/>
      <protection hidden="1"/>
    </xf>
    <xf numFmtId="3" fontId="101" fillId="3" borderId="25" xfId="1" applyNumberFormat="1" applyFont="1" applyFill="1" applyBorder="1" applyAlignment="1" applyProtection="1">
      <alignment horizontal="left" vertical="center" indent="1"/>
      <protection hidden="1"/>
    </xf>
    <xf numFmtId="3" fontId="101" fillId="3" borderId="26" xfId="1" applyNumberFormat="1" applyFont="1" applyFill="1" applyBorder="1" applyAlignment="1" applyProtection="1">
      <alignment horizontal="left" vertical="center" indent="1"/>
      <protection hidden="1"/>
    </xf>
    <xf numFmtId="3" fontId="101" fillId="3" borderId="27" xfId="1" applyNumberFormat="1" applyFont="1" applyFill="1" applyBorder="1" applyAlignment="1" applyProtection="1">
      <alignment horizontal="left" vertical="center" indent="1"/>
      <protection hidden="1"/>
    </xf>
    <xf numFmtId="0" fontId="151" fillId="6" borderId="0" xfId="1" applyFont="1" applyFill="1" applyProtection="1">
      <alignment vertical="center"/>
      <protection hidden="1"/>
    </xf>
    <xf numFmtId="0" fontId="154" fillId="6" borderId="0" xfId="1" applyFont="1" applyFill="1" applyAlignment="1" applyProtection="1">
      <alignment vertical="center" wrapText="1"/>
      <protection hidden="1"/>
    </xf>
    <xf numFmtId="3" fontId="71" fillId="3" borderId="25" xfId="1" applyNumberFormat="1" applyFont="1" applyFill="1" applyBorder="1" applyAlignment="1" applyProtection="1">
      <alignment horizontal="center" vertical="center"/>
      <protection hidden="1"/>
    </xf>
    <xf numFmtId="3" fontId="71" fillId="3" borderId="28" xfId="1" applyNumberFormat="1" applyFont="1" applyFill="1" applyBorder="1" applyAlignment="1" applyProtection="1">
      <alignment horizontal="center" vertical="center"/>
      <protection hidden="1"/>
    </xf>
    <xf numFmtId="0" fontId="100" fillId="10" borderId="25" xfId="1" applyFont="1" applyFill="1" applyBorder="1" applyAlignment="1" applyProtection="1">
      <alignment horizontal="center" vertical="center" wrapText="1"/>
      <protection hidden="1"/>
    </xf>
    <xf numFmtId="0" fontId="100" fillId="10" borderId="28" xfId="1" applyFont="1" applyFill="1" applyBorder="1" applyAlignment="1" applyProtection="1">
      <alignment horizontal="center" vertical="center" wrapText="1"/>
      <protection hidden="1"/>
    </xf>
    <xf numFmtId="0" fontId="131" fillId="4" borderId="13" xfId="1" applyFont="1" applyFill="1" applyBorder="1" applyAlignment="1" applyProtection="1">
      <alignment horizontal="center" vertical="center" shrinkToFit="1"/>
      <protection hidden="1"/>
    </xf>
    <xf numFmtId="0" fontId="131" fillId="4" borderId="8" xfId="1" applyFont="1" applyFill="1" applyBorder="1" applyAlignment="1" applyProtection="1">
      <alignment horizontal="center" vertical="center" shrinkToFit="1"/>
      <protection hidden="1"/>
    </xf>
    <xf numFmtId="0" fontId="83" fillId="7" borderId="4" xfId="1" applyFont="1" applyFill="1" applyBorder="1" applyAlignment="1" applyProtection="1">
      <alignment horizontal="center" vertical="center"/>
      <protection locked="0"/>
    </xf>
    <xf numFmtId="0" fontId="83" fillId="7" borderId="5" xfId="1" applyFont="1" applyFill="1" applyBorder="1" applyAlignment="1" applyProtection="1">
      <alignment horizontal="center" vertical="center"/>
      <protection locked="0"/>
    </xf>
    <xf numFmtId="0" fontId="134" fillId="27" borderId="3" xfId="1" applyFont="1" applyFill="1" applyBorder="1" applyAlignment="1" applyProtection="1">
      <alignment horizontal="center" vertical="center" wrapText="1"/>
      <protection hidden="1"/>
    </xf>
    <xf numFmtId="0" fontId="134" fillId="27" borderId="4" xfId="1" applyFont="1" applyFill="1" applyBorder="1" applyAlignment="1" applyProtection="1">
      <alignment horizontal="center" vertical="center" wrapText="1"/>
      <protection hidden="1"/>
    </xf>
    <xf numFmtId="0" fontId="68" fillId="15" borderId="27" xfId="1" applyFont="1" applyFill="1" applyBorder="1" applyAlignment="1" applyProtection="1">
      <alignment horizontal="center" vertical="center" wrapText="1"/>
      <protection hidden="1"/>
    </xf>
    <xf numFmtId="0" fontId="68" fillId="15" borderId="97" xfId="1" applyFont="1" applyFill="1" applyBorder="1" applyAlignment="1" applyProtection="1">
      <alignment horizontal="center" vertical="center" wrapText="1"/>
      <protection hidden="1"/>
    </xf>
    <xf numFmtId="0" fontId="68" fillId="15" borderId="46" xfId="1" applyFont="1" applyFill="1" applyBorder="1" applyAlignment="1" applyProtection="1">
      <alignment horizontal="center" vertical="center" wrapText="1"/>
      <protection hidden="1"/>
    </xf>
    <xf numFmtId="0" fontId="68" fillId="15" borderId="88" xfId="1" applyFont="1" applyFill="1" applyBorder="1" applyAlignment="1" applyProtection="1">
      <alignment horizontal="center" vertical="center" wrapText="1"/>
      <protection hidden="1"/>
    </xf>
    <xf numFmtId="177" fontId="68" fillId="7" borderId="38" xfId="1" applyNumberFormat="1" applyFont="1" applyFill="1" applyBorder="1" applyAlignment="1" applyProtection="1">
      <alignment horizontal="left" vertical="center" wrapText="1"/>
      <protection locked="0"/>
    </xf>
    <xf numFmtId="177" fontId="68" fillId="7" borderId="45" xfId="1" applyNumberFormat="1" applyFont="1" applyFill="1" applyBorder="1" applyAlignment="1" applyProtection="1">
      <alignment horizontal="left" vertical="center" wrapText="1"/>
      <protection locked="0"/>
    </xf>
    <xf numFmtId="177" fontId="68" fillId="7" borderId="41" xfId="1" applyNumberFormat="1" applyFont="1" applyFill="1" applyBorder="1" applyAlignment="1" applyProtection="1">
      <alignment horizontal="left" vertical="center" wrapText="1"/>
      <protection locked="0"/>
    </xf>
    <xf numFmtId="177" fontId="68" fillId="7" borderId="0" xfId="1" applyNumberFormat="1" applyFont="1" applyFill="1" applyBorder="1" applyAlignment="1" applyProtection="1">
      <alignment horizontal="left" vertical="center" wrapText="1"/>
      <protection locked="0"/>
    </xf>
    <xf numFmtId="0" fontId="154" fillId="6" borderId="0" xfId="1" applyFont="1" applyFill="1" applyProtection="1">
      <alignment vertical="center"/>
      <protection hidden="1"/>
    </xf>
    <xf numFmtId="0" fontId="158" fillId="6" borderId="0" xfId="1" applyFont="1" applyFill="1" applyProtection="1">
      <alignment vertical="center"/>
      <protection hidden="1"/>
    </xf>
    <xf numFmtId="0" fontId="100" fillId="10" borderId="38" xfId="1" applyFont="1" applyFill="1" applyBorder="1" applyAlignment="1" applyProtection="1">
      <alignment horizontal="center" vertical="center" wrapText="1"/>
      <protection hidden="1"/>
    </xf>
    <xf numFmtId="0" fontId="100" fillId="10" borderId="39" xfId="1" applyFont="1" applyFill="1" applyBorder="1" applyAlignment="1" applyProtection="1">
      <alignment horizontal="center" vertical="center" wrapText="1"/>
      <protection hidden="1"/>
    </xf>
    <xf numFmtId="0" fontId="100" fillId="10" borderId="41" xfId="1" applyFont="1" applyFill="1" applyBorder="1" applyAlignment="1" applyProtection="1">
      <alignment horizontal="center" vertical="center" wrapText="1"/>
      <protection hidden="1"/>
    </xf>
    <xf numFmtId="0" fontId="100" fillId="10" borderId="11" xfId="1" applyFont="1" applyFill="1" applyBorder="1" applyAlignment="1" applyProtection="1">
      <alignment horizontal="center" vertical="center" wrapText="1"/>
      <protection hidden="1"/>
    </xf>
    <xf numFmtId="0" fontId="100" fillId="10" borderId="49" xfId="1" applyFont="1" applyFill="1" applyBorder="1" applyAlignment="1" applyProtection="1">
      <alignment horizontal="center" vertical="center" wrapText="1"/>
      <protection hidden="1"/>
    </xf>
    <xf numFmtId="0" fontId="100" fillId="10" borderId="34" xfId="1" applyFont="1" applyFill="1" applyBorder="1" applyAlignment="1" applyProtection="1">
      <alignment horizontal="center" vertical="center" wrapText="1"/>
      <protection hidden="1"/>
    </xf>
    <xf numFmtId="3" fontId="68" fillId="7" borderId="38" xfId="1" applyNumberFormat="1" applyFont="1" applyFill="1" applyBorder="1" applyAlignment="1" applyProtection="1">
      <alignment horizontal="left" vertical="top" wrapText="1"/>
      <protection locked="0"/>
    </xf>
    <xf numFmtId="3" fontId="68" fillId="7" borderId="45" xfId="1" applyNumberFormat="1" applyFont="1" applyFill="1" applyBorder="1" applyAlignment="1" applyProtection="1">
      <alignment horizontal="left" vertical="top" wrapText="1"/>
      <protection locked="0"/>
    </xf>
    <xf numFmtId="3" fontId="68" fillId="7" borderId="39" xfId="1" applyNumberFormat="1" applyFont="1" applyFill="1" applyBorder="1" applyAlignment="1" applyProtection="1">
      <alignment horizontal="left" vertical="top" wrapText="1"/>
      <protection locked="0"/>
    </xf>
    <xf numFmtId="3" fontId="68" fillId="7" borderId="41" xfId="1" applyNumberFormat="1" applyFont="1" applyFill="1" applyBorder="1" applyAlignment="1" applyProtection="1">
      <alignment horizontal="left" vertical="top" wrapText="1"/>
      <protection locked="0"/>
    </xf>
    <xf numFmtId="3" fontId="68" fillId="7" borderId="0" xfId="1" applyNumberFormat="1" applyFont="1" applyFill="1" applyBorder="1" applyAlignment="1" applyProtection="1">
      <alignment horizontal="left" vertical="top" wrapText="1"/>
      <protection locked="0"/>
    </xf>
    <xf numFmtId="3" fontId="68" fillId="7" borderId="11" xfId="1" applyNumberFormat="1" applyFont="1" applyFill="1" applyBorder="1" applyAlignment="1" applyProtection="1">
      <alignment horizontal="left" vertical="top" wrapText="1"/>
      <protection locked="0"/>
    </xf>
    <xf numFmtId="3" fontId="68" fillId="7" borderId="17" xfId="1" applyNumberFormat="1" applyFont="1" applyFill="1" applyBorder="1" applyAlignment="1" applyProtection="1">
      <alignment horizontal="left" vertical="top" wrapText="1"/>
      <protection locked="0"/>
    </xf>
    <xf numFmtId="3" fontId="68" fillId="7" borderId="7" xfId="1" applyNumberFormat="1" applyFont="1" applyFill="1" applyBorder="1" applyAlignment="1" applyProtection="1">
      <alignment horizontal="left" vertical="top" wrapText="1"/>
      <protection locked="0"/>
    </xf>
    <xf numFmtId="3" fontId="68" fillId="7" borderId="8" xfId="1" applyNumberFormat="1" applyFont="1" applyFill="1" applyBorder="1" applyAlignment="1" applyProtection="1">
      <alignment horizontal="left" vertical="top" wrapText="1"/>
      <protection locked="0"/>
    </xf>
    <xf numFmtId="3" fontId="68" fillId="7" borderId="25" xfId="1" applyNumberFormat="1" applyFont="1" applyFill="1" applyBorder="1" applyAlignment="1" applyProtection="1">
      <alignment vertical="center" wrapText="1"/>
      <protection locked="0"/>
    </xf>
    <xf numFmtId="3" fontId="68" fillId="7" borderId="26" xfId="1" applyNumberFormat="1" applyFont="1" applyFill="1" applyBorder="1" applyAlignment="1" applyProtection="1">
      <alignment vertical="center" wrapText="1"/>
      <protection locked="0"/>
    </xf>
    <xf numFmtId="3" fontId="68" fillId="7" borderId="28" xfId="1" applyNumberFormat="1" applyFont="1" applyFill="1" applyBorder="1" applyAlignment="1" applyProtection="1">
      <alignment vertical="center" wrapText="1"/>
      <protection locked="0"/>
    </xf>
    <xf numFmtId="0" fontId="134" fillId="27" borderId="159" xfId="1" applyFont="1" applyFill="1" applyBorder="1" applyAlignment="1" applyProtection="1">
      <alignment horizontal="center" vertical="center" shrinkToFit="1"/>
      <protection hidden="1"/>
    </xf>
    <xf numFmtId="0" fontId="134" fillId="27" borderId="160" xfId="1" applyFont="1" applyFill="1" applyBorder="1" applyAlignment="1" applyProtection="1">
      <alignment horizontal="center" vertical="center" shrinkToFit="1"/>
      <protection hidden="1"/>
    </xf>
    <xf numFmtId="0" fontId="68" fillId="15" borderId="2" xfId="1" applyFont="1" applyFill="1" applyBorder="1" applyAlignment="1" applyProtection="1">
      <alignment horizontal="center" vertical="center" wrapText="1"/>
      <protection hidden="1"/>
    </xf>
    <xf numFmtId="0" fontId="68" fillId="15" borderId="13" xfId="1" applyFont="1" applyFill="1" applyBorder="1" applyAlignment="1" applyProtection="1">
      <alignment horizontal="center" vertical="center" wrapText="1"/>
      <protection hidden="1"/>
    </xf>
    <xf numFmtId="0" fontId="68" fillId="15" borderId="0" xfId="1" applyFont="1" applyFill="1" applyBorder="1" applyAlignment="1" applyProtection="1">
      <alignment horizontal="center" vertical="center" wrapText="1"/>
      <protection hidden="1"/>
    </xf>
    <xf numFmtId="0" fontId="68" fillId="15" borderId="11" xfId="1" applyFont="1" applyFill="1" applyBorder="1" applyAlignment="1" applyProtection="1">
      <alignment horizontal="center" vertical="center" wrapText="1"/>
      <protection hidden="1"/>
    </xf>
    <xf numFmtId="177" fontId="101" fillId="11" borderId="1" xfId="1" applyNumberFormat="1" applyFont="1" applyFill="1" applyBorder="1" applyAlignment="1" applyProtection="1">
      <alignment horizontal="center" vertical="center" wrapText="1"/>
      <protection hidden="1"/>
    </xf>
    <xf numFmtId="177" fontId="101" fillId="11" borderId="19" xfId="1" applyNumberFormat="1" applyFont="1" applyFill="1" applyBorder="1" applyAlignment="1" applyProtection="1">
      <alignment horizontal="center" vertical="center" wrapText="1"/>
      <protection hidden="1"/>
    </xf>
    <xf numFmtId="177" fontId="101" fillId="11" borderId="6" xfId="1" applyNumberFormat="1" applyFont="1" applyFill="1" applyBorder="1" applyAlignment="1" applyProtection="1">
      <alignment horizontal="center" vertical="center" wrapText="1"/>
      <protection hidden="1"/>
    </xf>
    <xf numFmtId="177" fontId="101" fillId="11" borderId="29" xfId="1" applyNumberFormat="1" applyFont="1" applyFill="1" applyBorder="1" applyAlignment="1" applyProtection="1">
      <alignment horizontal="center" vertical="center" wrapText="1"/>
      <protection hidden="1"/>
    </xf>
    <xf numFmtId="177" fontId="101" fillId="28" borderId="93" xfId="1" applyNumberFormat="1" applyFont="1" applyFill="1" applyBorder="1" applyAlignment="1" applyProtection="1">
      <alignment horizontal="center" vertical="center" wrapText="1"/>
      <protection hidden="1"/>
    </xf>
    <xf numFmtId="177" fontId="101" fillId="28" borderId="71" xfId="1" applyNumberFormat="1" applyFont="1" applyFill="1" applyBorder="1" applyAlignment="1" applyProtection="1">
      <alignment horizontal="center" vertical="center" wrapText="1"/>
      <protection hidden="1"/>
    </xf>
    <xf numFmtId="177" fontId="101" fillId="28" borderId="112" xfId="1" applyNumberFormat="1" applyFont="1" applyFill="1" applyBorder="1" applyAlignment="1" applyProtection="1">
      <alignment horizontal="center" vertical="center" wrapText="1"/>
      <protection hidden="1"/>
    </xf>
    <xf numFmtId="177" fontId="101" fillId="28" borderId="73" xfId="1" applyNumberFormat="1" applyFont="1" applyFill="1" applyBorder="1" applyAlignment="1" applyProtection="1">
      <alignment horizontal="center" vertical="center" wrapText="1"/>
      <protection hidden="1"/>
    </xf>
    <xf numFmtId="3" fontId="101" fillId="3" borderId="74" xfId="1" applyNumberFormat="1" applyFont="1" applyFill="1" applyBorder="1" applyAlignment="1" applyProtection="1">
      <alignment horizontal="left" vertical="center" indent="1"/>
      <protection hidden="1"/>
    </xf>
    <xf numFmtId="3" fontId="101" fillId="3" borderId="51" xfId="1" applyNumberFormat="1" applyFont="1" applyFill="1" applyBorder="1" applyAlignment="1" applyProtection="1">
      <alignment horizontal="left" vertical="center" indent="1"/>
      <protection hidden="1"/>
    </xf>
    <xf numFmtId="3" fontId="101" fillId="3" borderId="52" xfId="1" applyNumberFormat="1" applyFont="1" applyFill="1" applyBorder="1" applyAlignment="1" applyProtection="1">
      <alignment horizontal="left" vertical="center" indent="1"/>
      <protection hidden="1"/>
    </xf>
    <xf numFmtId="49" fontId="101" fillId="3" borderId="25" xfId="1" applyNumberFormat="1" applyFont="1" applyFill="1" applyBorder="1" applyAlignment="1" applyProtection="1">
      <alignment horizontal="left" vertical="center" wrapText="1" indent="1"/>
      <protection hidden="1"/>
    </xf>
    <xf numFmtId="49" fontId="101" fillId="3" borderId="26" xfId="1" applyNumberFormat="1" applyFont="1" applyFill="1" applyBorder="1" applyAlignment="1" applyProtection="1">
      <alignment horizontal="left" vertical="center" wrapText="1" indent="1"/>
      <protection hidden="1"/>
    </xf>
    <xf numFmtId="49" fontId="101" fillId="3" borderId="27" xfId="1" applyNumberFormat="1" applyFont="1" applyFill="1" applyBorder="1" applyAlignment="1" applyProtection="1">
      <alignment horizontal="left" vertical="center" wrapText="1" indent="1"/>
      <protection hidden="1"/>
    </xf>
    <xf numFmtId="3" fontId="101" fillId="3" borderId="35" xfId="1" applyNumberFormat="1" applyFont="1" applyFill="1" applyBorder="1" applyAlignment="1" applyProtection="1">
      <alignment horizontal="left" vertical="center" indent="1"/>
      <protection hidden="1"/>
    </xf>
    <xf numFmtId="3" fontId="101" fillId="3" borderId="18" xfId="1" applyNumberFormat="1" applyFont="1" applyFill="1" applyBorder="1" applyAlignment="1" applyProtection="1">
      <alignment horizontal="left" vertical="center" indent="1"/>
      <protection hidden="1"/>
    </xf>
    <xf numFmtId="3" fontId="101" fillId="3" borderId="50" xfId="1" applyNumberFormat="1" applyFont="1" applyFill="1" applyBorder="1" applyAlignment="1" applyProtection="1">
      <alignment horizontal="left" vertical="center" indent="1"/>
      <protection hidden="1"/>
    </xf>
    <xf numFmtId="0" fontId="101" fillId="3" borderId="54" xfId="1" applyFont="1" applyFill="1" applyBorder="1" applyAlignment="1" applyProtection="1">
      <alignment horizontal="left" vertical="center" indent="1"/>
      <protection hidden="1"/>
    </xf>
    <xf numFmtId="0" fontId="101" fillId="3" borderId="55" xfId="1" applyFont="1" applyFill="1" applyBorder="1" applyAlignment="1" applyProtection="1">
      <alignment horizontal="left" vertical="center" indent="1"/>
      <protection hidden="1"/>
    </xf>
    <xf numFmtId="49" fontId="101" fillId="3" borderId="10" xfId="1" applyNumberFormat="1" applyFont="1" applyFill="1" applyBorder="1" applyAlignment="1" applyProtection="1">
      <alignment horizontal="left" vertical="center" indent="1"/>
      <protection hidden="1"/>
    </xf>
    <xf numFmtId="49" fontId="101" fillId="3" borderId="0" xfId="1" applyNumberFormat="1" applyFont="1" applyFill="1" applyBorder="1" applyAlignment="1" applyProtection="1">
      <alignment horizontal="left" vertical="center" indent="1"/>
      <protection hidden="1"/>
    </xf>
    <xf numFmtId="49" fontId="101" fillId="3" borderId="24" xfId="1" applyNumberFormat="1" applyFont="1" applyFill="1" applyBorder="1" applyAlignment="1" applyProtection="1">
      <alignment horizontal="left" vertical="center" indent="1"/>
      <protection hidden="1"/>
    </xf>
    <xf numFmtId="49" fontId="101" fillId="3" borderId="32" xfId="1" applyNumberFormat="1" applyFont="1" applyFill="1" applyBorder="1" applyAlignment="1" applyProtection="1">
      <alignment horizontal="left" vertical="center" indent="1"/>
      <protection hidden="1"/>
    </xf>
    <xf numFmtId="49" fontId="101" fillId="3" borderId="33" xfId="1" applyNumberFormat="1" applyFont="1" applyFill="1" applyBorder="1" applyAlignment="1" applyProtection="1">
      <alignment horizontal="left" vertical="center" indent="1"/>
      <protection hidden="1"/>
    </xf>
    <xf numFmtId="49" fontId="101" fillId="3" borderId="36" xfId="1" applyNumberFormat="1" applyFont="1" applyFill="1" applyBorder="1" applyAlignment="1" applyProtection="1">
      <alignment horizontal="left" vertical="center" indent="1"/>
      <protection hidden="1"/>
    </xf>
    <xf numFmtId="0" fontId="68" fillId="9" borderId="3" xfId="1" applyFont="1" applyFill="1" applyBorder="1" applyAlignment="1" applyProtection="1">
      <alignment horizontal="center" vertical="center"/>
      <protection hidden="1"/>
    </xf>
    <xf numFmtId="0" fontId="68" fillId="9" borderId="4" xfId="1" applyFont="1" applyFill="1" applyBorder="1" applyAlignment="1" applyProtection="1">
      <alignment horizontal="center" vertical="center"/>
      <protection hidden="1"/>
    </xf>
    <xf numFmtId="0" fontId="68" fillId="9" borderId="5" xfId="1" applyFont="1" applyFill="1" applyBorder="1" applyAlignment="1" applyProtection="1">
      <alignment horizontal="center" vertical="center"/>
      <protection hidden="1"/>
    </xf>
    <xf numFmtId="49" fontId="70" fillId="0" borderId="0" xfId="1" applyNumberFormat="1" applyFont="1" applyAlignment="1" applyProtection="1">
      <alignment vertical="center" wrapText="1"/>
      <protection hidden="1"/>
    </xf>
    <xf numFmtId="49" fontId="70" fillId="0" borderId="0" xfId="1" applyNumberFormat="1" applyFont="1" applyAlignment="1" applyProtection="1">
      <alignment horizontal="center" vertical="center" wrapText="1"/>
      <protection hidden="1"/>
    </xf>
    <xf numFmtId="49" fontId="68" fillId="4" borderId="62" xfId="1" applyNumberFormat="1" applyFont="1" applyFill="1" applyBorder="1" applyAlignment="1" applyProtection="1">
      <alignment horizontal="center" vertical="center" wrapText="1"/>
      <protection hidden="1"/>
    </xf>
    <xf numFmtId="49" fontId="68" fillId="4" borderId="18" xfId="1" applyNumberFormat="1" applyFont="1" applyFill="1" applyBorder="1" applyAlignment="1" applyProtection="1">
      <alignment horizontal="center" vertical="center" wrapText="1"/>
      <protection hidden="1"/>
    </xf>
    <xf numFmtId="49" fontId="68" fillId="7" borderId="25" xfId="1" applyNumberFormat="1" applyFont="1" applyFill="1" applyBorder="1" applyAlignment="1" applyProtection="1">
      <alignment horizontal="center" vertical="center" wrapText="1"/>
      <protection locked="0"/>
    </xf>
    <xf numFmtId="49" fontId="68" fillId="7" borderId="27" xfId="1" applyNumberFormat="1" applyFont="1" applyFill="1" applyBorder="1" applyAlignment="1" applyProtection="1">
      <alignment horizontal="center" vertical="center" wrapText="1"/>
      <protection locked="0"/>
    </xf>
    <xf numFmtId="3" fontId="68" fillId="7" borderId="27" xfId="1" applyNumberFormat="1" applyFont="1" applyFill="1" applyBorder="1" applyAlignment="1" applyProtection="1">
      <alignment vertical="center" wrapText="1"/>
      <protection locked="0"/>
    </xf>
    <xf numFmtId="0" fontId="139" fillId="6" borderId="62" xfId="1" applyFont="1" applyFill="1" applyBorder="1" applyAlignment="1" applyProtection="1">
      <alignment horizontal="left" vertical="center"/>
      <protection hidden="1"/>
    </xf>
    <xf numFmtId="0" fontId="139" fillId="6" borderId="18" xfId="1" applyFont="1" applyFill="1" applyBorder="1" applyAlignment="1" applyProtection="1">
      <alignment horizontal="left" vertical="center"/>
      <protection hidden="1"/>
    </xf>
    <xf numFmtId="0" fontId="139" fillId="6" borderId="10" xfId="1" applyFont="1" applyFill="1" applyBorder="1" applyAlignment="1" applyProtection="1">
      <alignment horizontal="left" vertical="center"/>
      <protection hidden="1"/>
    </xf>
    <xf numFmtId="0" fontId="139" fillId="6" borderId="0" xfId="1" applyFont="1" applyFill="1" applyBorder="1" applyAlignment="1" applyProtection="1">
      <alignment horizontal="left" vertical="center"/>
      <protection hidden="1"/>
    </xf>
    <xf numFmtId="0" fontId="131" fillId="28" borderId="71" xfId="1" applyFont="1" applyFill="1" applyBorder="1" applyAlignment="1" applyProtection="1">
      <alignment horizontal="center" vertical="center"/>
      <protection hidden="1"/>
    </xf>
    <xf numFmtId="0" fontId="131" fillId="28" borderId="18" xfId="1" applyFont="1" applyFill="1" applyBorder="1" applyAlignment="1" applyProtection="1">
      <alignment horizontal="center" vertical="center"/>
      <protection hidden="1"/>
    </xf>
    <xf numFmtId="177" fontId="68" fillId="7" borderId="63" xfId="1" applyNumberFormat="1" applyFont="1" applyFill="1" applyBorder="1" applyAlignment="1" applyProtection="1">
      <alignment horizontal="left" vertical="center" wrapText="1"/>
      <protection locked="0"/>
    </xf>
    <xf numFmtId="177" fontId="68" fillId="7" borderId="2" xfId="1" applyNumberFormat="1" applyFont="1" applyFill="1" applyBorder="1" applyAlignment="1" applyProtection="1">
      <alignment horizontal="left" vertical="center" wrapText="1"/>
      <protection locked="0"/>
    </xf>
    <xf numFmtId="0" fontId="131" fillId="4" borderId="71" xfId="1" applyFont="1" applyFill="1" applyBorder="1" applyProtection="1">
      <alignment vertical="center"/>
      <protection hidden="1"/>
    </xf>
    <xf numFmtId="0" fontId="131" fillId="4" borderId="73" xfId="1" applyFont="1" applyFill="1" applyBorder="1" applyProtection="1">
      <alignment vertical="center"/>
      <protection hidden="1"/>
    </xf>
    <xf numFmtId="182" fontId="100" fillId="9" borderId="63" xfId="1" applyNumberFormat="1" applyFont="1" applyFill="1" applyBorder="1" applyProtection="1">
      <alignment vertical="center"/>
      <protection locked="0"/>
    </xf>
    <xf numFmtId="182" fontId="100" fillId="9" borderId="2" xfId="1" applyNumberFormat="1" applyFont="1" applyFill="1" applyBorder="1" applyProtection="1">
      <alignment vertical="center"/>
      <protection locked="0"/>
    </xf>
    <xf numFmtId="182" fontId="100" fillId="9" borderId="17" xfId="1" applyNumberFormat="1" applyFont="1" applyFill="1" applyBorder="1" applyProtection="1">
      <alignment vertical="center"/>
      <protection locked="0"/>
    </xf>
    <xf numFmtId="182" fontId="100" fillId="9" borderId="7" xfId="1" applyNumberFormat="1" applyFont="1" applyFill="1" applyBorder="1" applyProtection="1">
      <alignment vertical="center"/>
      <protection locked="0"/>
    </xf>
    <xf numFmtId="0" fontId="71" fillId="28" borderId="1" xfId="1" applyFont="1" applyFill="1" applyBorder="1" applyAlignment="1" applyProtection="1">
      <alignment horizontal="center" vertical="center" wrapText="1"/>
      <protection hidden="1"/>
    </xf>
    <xf numFmtId="0" fontId="71" fillId="28" borderId="2" xfId="1" applyFont="1" applyFill="1" applyBorder="1" applyAlignment="1" applyProtection="1">
      <alignment horizontal="center" vertical="center" wrapText="1"/>
      <protection hidden="1"/>
    </xf>
    <xf numFmtId="0" fontId="71" fillId="28" borderId="10" xfId="1" applyFont="1" applyFill="1" applyBorder="1" applyAlignment="1" applyProtection="1">
      <alignment horizontal="center" vertical="center" wrapText="1"/>
      <protection hidden="1"/>
    </xf>
    <xf numFmtId="0" fontId="71" fillId="28" borderId="0" xfId="1" applyFont="1" applyFill="1" applyBorder="1" applyAlignment="1" applyProtection="1">
      <alignment horizontal="center" vertical="center" wrapText="1"/>
      <protection hidden="1"/>
    </xf>
    <xf numFmtId="0" fontId="71" fillId="28" borderId="6" xfId="1" applyFont="1" applyFill="1" applyBorder="1" applyAlignment="1" applyProtection="1">
      <alignment horizontal="center" vertical="center" wrapText="1"/>
      <protection hidden="1"/>
    </xf>
    <xf numFmtId="0" fontId="71" fillId="28" borderId="7" xfId="1" applyFont="1" applyFill="1" applyBorder="1" applyAlignment="1" applyProtection="1">
      <alignment horizontal="center" vertical="center" wrapText="1"/>
      <protection hidden="1"/>
    </xf>
    <xf numFmtId="182" fontId="100" fillId="9" borderId="20" xfId="1" applyNumberFormat="1" applyFont="1" applyFill="1" applyBorder="1" applyProtection="1">
      <alignment vertical="center"/>
      <protection locked="0"/>
    </xf>
    <xf numFmtId="182" fontId="100" fillId="9" borderId="21" xfId="1" applyNumberFormat="1" applyFont="1" applyFill="1" applyBorder="1" applyProtection="1">
      <alignment vertical="center"/>
      <protection locked="0"/>
    </xf>
    <xf numFmtId="182" fontId="100" fillId="9" borderId="30" xfId="1" applyNumberFormat="1" applyFont="1" applyFill="1" applyBorder="1" applyProtection="1">
      <alignment vertical="center"/>
      <protection locked="0"/>
    </xf>
    <xf numFmtId="182" fontId="100" fillId="9" borderId="15" xfId="1" applyNumberFormat="1" applyFont="1" applyFill="1" applyBorder="1" applyProtection="1">
      <alignment vertical="center"/>
      <protection locked="0"/>
    </xf>
    <xf numFmtId="177" fontId="68" fillId="7" borderId="13" xfId="1" applyNumberFormat="1" applyFont="1" applyFill="1" applyBorder="1" applyAlignment="1" applyProtection="1">
      <alignment horizontal="left" vertical="center" wrapText="1"/>
      <protection locked="0"/>
    </xf>
    <xf numFmtId="177" fontId="68" fillId="7" borderId="17" xfId="1" applyNumberFormat="1" applyFont="1" applyFill="1" applyBorder="1" applyAlignment="1" applyProtection="1">
      <alignment horizontal="left" vertical="center" wrapText="1"/>
      <protection locked="0"/>
    </xf>
    <xf numFmtId="177" fontId="68" fillId="7" borderId="7" xfId="1" applyNumberFormat="1" applyFont="1" applyFill="1" applyBorder="1" applyAlignment="1" applyProtection="1">
      <alignment horizontal="left" vertical="center" wrapText="1"/>
      <protection locked="0"/>
    </xf>
    <xf numFmtId="177" fontId="68" fillId="7" borderId="8" xfId="1" applyNumberFormat="1" applyFont="1" applyFill="1" applyBorder="1" applyAlignment="1" applyProtection="1">
      <alignment horizontal="left" vertical="center" wrapText="1"/>
      <protection locked="0"/>
    </xf>
    <xf numFmtId="177" fontId="126" fillId="28" borderId="1" xfId="1" applyNumberFormat="1" applyFont="1" applyFill="1" applyBorder="1" applyAlignment="1" applyProtection="1">
      <alignment horizontal="center" vertical="center" wrapText="1"/>
      <protection hidden="1"/>
    </xf>
    <xf numFmtId="177" fontId="126" fillId="28" borderId="19" xfId="1" applyNumberFormat="1" applyFont="1" applyFill="1" applyBorder="1" applyAlignment="1" applyProtection="1">
      <alignment horizontal="center" vertical="center" wrapText="1"/>
      <protection hidden="1"/>
    </xf>
    <xf numFmtId="177" fontId="126" fillId="28" borderId="6" xfId="1" applyNumberFormat="1" applyFont="1" applyFill="1" applyBorder="1" applyAlignment="1" applyProtection="1">
      <alignment horizontal="center" vertical="center" wrapText="1"/>
      <protection hidden="1"/>
    </xf>
    <xf numFmtId="177" fontId="126" fillId="28" borderId="29" xfId="1" applyNumberFormat="1" applyFont="1" applyFill="1" applyBorder="1" applyAlignment="1" applyProtection="1">
      <alignment horizontal="center" vertical="center" wrapText="1"/>
      <protection hidden="1"/>
    </xf>
    <xf numFmtId="181" fontId="100" fillId="9" borderId="63" xfId="1" applyNumberFormat="1" applyFont="1" applyFill="1" applyBorder="1" applyAlignment="1" applyProtection="1">
      <alignment horizontal="center" vertical="center"/>
      <protection locked="0"/>
    </xf>
    <xf numFmtId="181" fontId="100" fillId="9" borderId="13" xfId="1" applyNumberFormat="1" applyFont="1" applyFill="1" applyBorder="1" applyAlignment="1" applyProtection="1">
      <alignment horizontal="center" vertical="center"/>
      <protection locked="0"/>
    </xf>
    <xf numFmtId="181" fontId="100" fillId="9" borderId="17" xfId="1" applyNumberFormat="1" applyFont="1" applyFill="1" applyBorder="1" applyAlignment="1" applyProtection="1">
      <alignment horizontal="center" vertical="center"/>
      <protection locked="0"/>
    </xf>
    <xf numFmtId="181" fontId="100" fillId="9" borderId="8" xfId="1" applyNumberFormat="1" applyFont="1" applyFill="1" applyBorder="1" applyAlignment="1" applyProtection="1">
      <alignment horizontal="center" vertical="center"/>
      <protection locked="0"/>
    </xf>
    <xf numFmtId="0" fontId="68" fillId="7" borderId="3" xfId="1" applyFont="1" applyFill="1" applyBorder="1" applyAlignment="1" applyProtection="1">
      <alignment horizontal="center" vertical="center"/>
      <protection hidden="1"/>
    </xf>
    <xf numFmtId="0" fontId="68" fillId="7" borderId="4" xfId="1" applyFont="1" applyFill="1" applyBorder="1" applyAlignment="1" applyProtection="1">
      <alignment horizontal="center" vertical="center"/>
      <protection hidden="1"/>
    </xf>
    <xf numFmtId="0" fontId="68" fillId="7" borderId="5" xfId="1" applyFont="1" applyFill="1" applyBorder="1" applyAlignment="1" applyProtection="1">
      <alignment horizontal="center" vertical="center"/>
      <protection hidden="1"/>
    </xf>
    <xf numFmtId="49" fontId="68" fillId="0" borderId="44" xfId="1" applyNumberFormat="1" applyFont="1" applyBorder="1" applyAlignment="1" applyProtection="1">
      <alignment horizontal="center" vertical="center" wrapText="1"/>
      <protection hidden="1"/>
    </xf>
    <xf numFmtId="49" fontId="68" fillId="0" borderId="45" xfId="1" applyNumberFormat="1" applyFont="1" applyBorder="1" applyAlignment="1" applyProtection="1">
      <alignment horizontal="center" vertical="center" wrapText="1"/>
      <protection hidden="1"/>
    </xf>
    <xf numFmtId="49" fontId="68" fillId="0" borderId="46" xfId="1" applyNumberFormat="1" applyFont="1" applyBorder="1" applyAlignment="1" applyProtection="1">
      <alignment horizontal="center" vertical="center" wrapText="1"/>
      <protection hidden="1"/>
    </xf>
    <xf numFmtId="49" fontId="68" fillId="0" borderId="10" xfId="1" applyNumberFormat="1" applyFont="1" applyBorder="1" applyAlignment="1" applyProtection="1">
      <alignment horizontal="center" vertical="center" wrapText="1"/>
      <protection hidden="1"/>
    </xf>
    <xf numFmtId="49" fontId="68" fillId="0" borderId="0" xfId="1" applyNumberFormat="1" applyFont="1" applyBorder="1" applyAlignment="1" applyProtection="1">
      <alignment horizontal="center" vertical="center" wrapText="1"/>
      <protection hidden="1"/>
    </xf>
    <xf numFmtId="49" fontId="68" fillId="0" borderId="24" xfId="1" applyNumberFormat="1" applyFont="1" applyBorder="1" applyAlignment="1" applyProtection="1">
      <alignment horizontal="center" vertical="center" wrapText="1"/>
      <protection hidden="1"/>
    </xf>
    <xf numFmtId="49" fontId="68" fillId="0" borderId="6" xfId="1" applyNumberFormat="1" applyFont="1" applyBorder="1" applyAlignment="1" applyProtection="1">
      <alignment horizontal="center" vertical="center" wrapText="1"/>
      <protection hidden="1"/>
    </xf>
    <xf numFmtId="49" fontId="68" fillId="0" borderId="7" xfId="1" applyNumberFormat="1" applyFont="1" applyBorder="1" applyAlignment="1" applyProtection="1">
      <alignment horizontal="center" vertical="center" wrapText="1"/>
      <protection hidden="1"/>
    </xf>
    <xf numFmtId="49" fontId="68" fillId="0" borderId="29" xfId="1" applyNumberFormat="1" applyFont="1" applyBorder="1" applyAlignment="1" applyProtection="1">
      <alignment horizontal="center" vertical="center" wrapText="1"/>
      <protection hidden="1"/>
    </xf>
    <xf numFmtId="177" fontId="100" fillId="9" borderId="56" xfId="1" applyNumberFormat="1" applyFont="1" applyFill="1" applyBorder="1" applyAlignment="1" applyProtection="1">
      <alignment horizontal="center" vertical="center"/>
      <protection locked="0"/>
    </xf>
    <xf numFmtId="177" fontId="100" fillId="9" borderId="153" xfId="1" applyNumberFormat="1" applyFont="1" applyFill="1" applyBorder="1" applyAlignment="1" applyProtection="1">
      <alignment horizontal="center" vertical="center"/>
      <protection locked="0"/>
    </xf>
    <xf numFmtId="0" fontId="151" fillId="6" borderId="43" xfId="1" applyFont="1" applyFill="1" applyBorder="1" applyAlignment="1" applyProtection="1">
      <alignment horizontal="center" vertical="center"/>
      <protection hidden="1"/>
    </xf>
    <xf numFmtId="0" fontId="151" fillId="6" borderId="47" xfId="1" applyFont="1" applyFill="1" applyBorder="1" applyAlignment="1" applyProtection="1">
      <alignment horizontal="center" vertical="center"/>
      <protection hidden="1"/>
    </xf>
    <xf numFmtId="0" fontId="151" fillId="6" borderId="48" xfId="1" applyFont="1" applyFill="1" applyBorder="1" applyAlignment="1" applyProtection="1">
      <alignment horizontal="center" vertical="center"/>
      <protection hidden="1"/>
    </xf>
    <xf numFmtId="49" fontId="70" fillId="16" borderId="57" xfId="1" applyNumberFormat="1" applyFont="1" applyFill="1" applyBorder="1" applyAlignment="1" applyProtection="1">
      <alignment vertical="center" wrapText="1"/>
      <protection hidden="1"/>
    </xf>
    <xf numFmtId="49" fontId="70" fillId="16" borderId="58" xfId="1" applyNumberFormat="1" applyFont="1" applyFill="1" applyBorder="1" applyAlignment="1" applyProtection="1">
      <alignment vertical="center" wrapText="1"/>
      <protection hidden="1"/>
    </xf>
    <xf numFmtId="49" fontId="70" fillId="16" borderId="59" xfId="1" applyNumberFormat="1" applyFont="1" applyFill="1" applyBorder="1" applyAlignment="1" applyProtection="1">
      <alignment vertical="center" wrapText="1"/>
      <protection hidden="1"/>
    </xf>
    <xf numFmtId="49" fontId="70" fillId="16" borderId="60" xfId="1" applyNumberFormat="1" applyFont="1" applyFill="1" applyBorder="1" applyAlignment="1" applyProtection="1">
      <alignment horizontal="center" vertical="center" wrapText="1"/>
      <protection hidden="1"/>
    </xf>
    <xf numFmtId="49" fontId="70" fillId="16" borderId="58" xfId="1" applyNumberFormat="1" applyFont="1" applyFill="1" applyBorder="1" applyAlignment="1" applyProtection="1">
      <alignment horizontal="center" vertical="center" wrapText="1"/>
      <protection hidden="1"/>
    </xf>
    <xf numFmtId="49" fontId="70" fillId="16" borderId="61" xfId="1" applyNumberFormat="1" applyFont="1" applyFill="1" applyBorder="1" applyAlignment="1" applyProtection="1">
      <alignment horizontal="center" vertical="center" wrapText="1"/>
      <protection hidden="1"/>
    </xf>
    <xf numFmtId="3" fontId="68" fillId="4" borderId="25" xfId="1" applyNumberFormat="1" applyFont="1" applyFill="1" applyBorder="1" applyAlignment="1" applyProtection="1">
      <alignment horizontal="center" vertical="center" wrapText="1"/>
      <protection hidden="1"/>
    </xf>
    <xf numFmtId="3" fontId="68" fillId="4" borderId="26" xfId="1" applyNumberFormat="1" applyFont="1" applyFill="1" applyBorder="1" applyAlignment="1" applyProtection="1">
      <alignment horizontal="center" vertical="center" wrapText="1"/>
      <protection hidden="1"/>
    </xf>
    <xf numFmtId="3" fontId="68" fillId="4" borderId="27" xfId="1" applyNumberFormat="1" applyFont="1" applyFill="1" applyBorder="1" applyAlignment="1" applyProtection="1">
      <alignment horizontal="center" vertical="center" wrapText="1"/>
      <protection hidden="1"/>
    </xf>
    <xf numFmtId="3" fontId="68" fillId="4" borderId="28" xfId="1" applyNumberFormat="1" applyFont="1" applyFill="1" applyBorder="1" applyAlignment="1" applyProtection="1">
      <alignment horizontal="center" vertical="center" wrapText="1"/>
      <protection hidden="1"/>
    </xf>
    <xf numFmtId="3" fontId="101" fillId="3" borderId="53" xfId="1" applyNumberFormat="1" applyFont="1" applyFill="1" applyBorder="1" applyAlignment="1" applyProtection="1">
      <alignment horizontal="left" vertical="center" indent="1"/>
      <protection hidden="1"/>
    </xf>
    <xf numFmtId="3" fontId="101" fillId="3" borderId="54" xfId="1" applyNumberFormat="1" applyFont="1" applyFill="1" applyBorder="1" applyAlignment="1" applyProtection="1">
      <alignment horizontal="left" vertical="center" indent="1"/>
      <protection hidden="1"/>
    </xf>
    <xf numFmtId="3" fontId="101" fillId="3" borderId="55" xfId="1" applyNumberFormat="1" applyFont="1" applyFill="1" applyBorder="1" applyAlignment="1" applyProtection="1">
      <alignment horizontal="left" vertical="center" indent="1"/>
      <protection hidden="1"/>
    </xf>
    <xf numFmtId="0" fontId="151" fillId="6" borderId="18" xfId="1" applyFont="1" applyFill="1" applyBorder="1" applyAlignment="1" applyProtection="1">
      <alignment horizontal="center" vertical="center"/>
      <protection hidden="1"/>
    </xf>
    <xf numFmtId="0" fontId="68" fillId="15" borderId="101" xfId="1" applyFont="1" applyFill="1" applyBorder="1" applyAlignment="1" applyProtection="1">
      <alignment horizontal="center" vertical="center" wrapText="1"/>
      <protection hidden="1"/>
    </xf>
    <xf numFmtId="0" fontId="68" fillId="15" borderId="102" xfId="1" applyFont="1" applyFill="1" applyBorder="1" applyAlignment="1" applyProtection="1">
      <alignment horizontal="center" vertical="center" wrapText="1"/>
      <protection hidden="1"/>
    </xf>
    <xf numFmtId="3" fontId="101" fillId="3" borderId="162" xfId="1" applyNumberFormat="1" applyFont="1" applyFill="1" applyBorder="1" applyAlignment="1" applyProtection="1">
      <alignment horizontal="center" vertical="center"/>
      <protection hidden="1"/>
    </xf>
    <xf numFmtId="3" fontId="101" fillId="3" borderId="161" xfId="1" applyNumberFormat="1" applyFont="1" applyFill="1" applyBorder="1" applyAlignment="1" applyProtection="1">
      <alignment horizontal="center" vertical="center"/>
      <protection hidden="1"/>
    </xf>
    <xf numFmtId="0" fontId="100" fillId="9" borderId="20" xfId="1" applyFont="1" applyFill="1" applyBorder="1" applyProtection="1">
      <alignment vertical="center"/>
      <protection locked="0"/>
    </xf>
    <xf numFmtId="0" fontId="100" fillId="9" borderId="21" xfId="1" applyFont="1" applyFill="1" applyBorder="1" applyProtection="1">
      <alignment vertical="center"/>
      <protection locked="0"/>
    </xf>
    <xf numFmtId="0" fontId="100" fillId="9" borderId="25" xfId="1" applyFont="1" applyFill="1" applyBorder="1" applyProtection="1">
      <alignment vertical="center"/>
      <protection locked="0"/>
    </xf>
    <xf numFmtId="0" fontId="100" fillId="9" borderId="26" xfId="1" applyFont="1" applyFill="1" applyBorder="1" applyProtection="1">
      <alignment vertical="center"/>
      <protection locked="0"/>
    </xf>
    <xf numFmtId="179" fontId="68" fillId="9" borderId="20" xfId="1" applyNumberFormat="1" applyFont="1" applyFill="1" applyBorder="1" applyAlignment="1" applyProtection="1">
      <alignment vertical="center" wrapText="1"/>
      <protection locked="0"/>
    </xf>
    <xf numFmtId="179" fontId="68" fillId="9" borderId="21" xfId="1" applyNumberFormat="1" applyFont="1" applyFill="1" applyBorder="1" applyAlignment="1" applyProtection="1">
      <alignment vertical="center" wrapText="1"/>
      <protection locked="0"/>
    </xf>
    <xf numFmtId="179" fontId="68" fillId="7" borderId="25" xfId="1" applyNumberFormat="1" applyFont="1" applyFill="1" applyBorder="1" applyAlignment="1" applyProtection="1">
      <alignment vertical="center" wrapText="1"/>
      <protection locked="0"/>
    </xf>
    <xf numFmtId="179" fontId="68" fillId="7" borderId="26" xfId="1" applyNumberFormat="1" applyFont="1" applyFill="1" applyBorder="1" applyAlignment="1" applyProtection="1">
      <alignment vertical="center" wrapText="1"/>
      <protection locked="0"/>
    </xf>
    <xf numFmtId="179" fontId="68" fillId="10" borderId="30" xfId="1" applyNumberFormat="1" applyFont="1" applyFill="1" applyBorder="1" applyAlignment="1" applyProtection="1">
      <alignment vertical="center" wrapText="1"/>
      <protection hidden="1"/>
    </xf>
    <xf numFmtId="179" fontId="68" fillId="10" borderId="15" xfId="1" applyNumberFormat="1" applyFont="1" applyFill="1" applyBorder="1" applyAlignment="1" applyProtection="1">
      <alignment vertical="center" wrapText="1"/>
      <protection hidden="1"/>
    </xf>
    <xf numFmtId="0" fontId="137" fillId="5" borderId="2" xfId="1" applyFont="1" applyFill="1" applyBorder="1" applyAlignment="1" applyProtection="1">
      <alignment horizontal="center" vertical="center" wrapText="1"/>
      <protection hidden="1"/>
    </xf>
    <xf numFmtId="0" fontId="137" fillId="5" borderId="19" xfId="1" applyFont="1" applyFill="1" applyBorder="1" applyAlignment="1" applyProtection="1">
      <alignment horizontal="center" vertical="center" wrapText="1"/>
      <protection hidden="1"/>
    </xf>
    <xf numFmtId="0" fontId="137" fillId="5" borderId="0" xfId="1" applyFont="1" applyFill="1" applyBorder="1" applyAlignment="1" applyProtection="1">
      <alignment horizontal="center" vertical="center" wrapText="1"/>
      <protection hidden="1"/>
    </xf>
    <xf numFmtId="0" fontId="137" fillId="5" borderId="24" xfId="1" applyFont="1" applyFill="1" applyBorder="1" applyAlignment="1" applyProtection="1">
      <alignment horizontal="center" vertical="center" wrapText="1"/>
      <protection hidden="1"/>
    </xf>
    <xf numFmtId="0" fontId="137" fillId="5" borderId="15" xfId="1" applyFont="1" applyFill="1" applyBorder="1" applyAlignment="1" applyProtection="1">
      <alignment horizontal="center" vertical="center" wrapText="1"/>
      <protection hidden="1"/>
    </xf>
    <xf numFmtId="0" fontId="137" fillId="5" borderId="31" xfId="1" applyFont="1" applyFill="1" applyBorder="1" applyAlignment="1" applyProtection="1">
      <alignment horizontal="center" vertical="center" wrapText="1"/>
      <protection hidden="1"/>
    </xf>
    <xf numFmtId="0" fontId="137" fillId="5" borderId="33" xfId="1" applyFont="1" applyFill="1" applyBorder="1" applyAlignment="1" applyProtection="1">
      <alignment horizontal="center" vertical="center" wrapText="1"/>
      <protection hidden="1"/>
    </xf>
    <xf numFmtId="0" fontId="137" fillId="5" borderId="36" xfId="1" applyFont="1" applyFill="1" applyBorder="1" applyAlignment="1" applyProtection="1">
      <alignment horizontal="center" vertical="center" wrapText="1"/>
      <protection hidden="1"/>
    </xf>
    <xf numFmtId="177" fontId="100" fillId="9" borderId="25" xfId="1" applyNumberFormat="1" applyFont="1" applyFill="1" applyBorder="1" applyAlignment="1" applyProtection="1">
      <alignment horizontal="center" vertical="center"/>
      <protection locked="0"/>
    </xf>
    <xf numFmtId="177" fontId="100" fillId="9" borderId="27" xfId="1" applyNumberFormat="1" applyFont="1" applyFill="1" applyBorder="1" applyAlignment="1" applyProtection="1">
      <alignment horizontal="center" vertical="center"/>
      <protection locked="0"/>
    </xf>
    <xf numFmtId="177" fontId="100" fillId="9" borderId="101" xfId="1" applyNumberFormat="1" applyFont="1" applyFill="1" applyBorder="1" applyAlignment="1" applyProtection="1">
      <alignment horizontal="center" vertical="center"/>
      <protection locked="0"/>
    </xf>
    <xf numFmtId="3" fontId="101" fillId="3" borderId="25" xfId="1" applyNumberFormat="1" applyFont="1" applyFill="1" applyBorder="1" applyAlignment="1" applyProtection="1">
      <alignment horizontal="center" vertical="center"/>
      <protection hidden="1"/>
    </xf>
    <xf numFmtId="3" fontId="101" fillId="3" borderId="27" xfId="1" applyNumberFormat="1" applyFont="1" applyFill="1" applyBorder="1" applyAlignment="1" applyProtection="1">
      <alignment horizontal="center" vertical="center"/>
      <protection hidden="1"/>
    </xf>
    <xf numFmtId="0" fontId="83" fillId="7" borderId="2" xfId="1" applyFont="1" applyFill="1" applyBorder="1" applyAlignment="1" applyProtection="1">
      <alignment horizontal="center" vertical="center"/>
      <protection locked="0"/>
    </xf>
    <xf numFmtId="0" fontId="83" fillId="7" borderId="13" xfId="1" applyFont="1" applyFill="1" applyBorder="1" applyAlignment="1" applyProtection="1">
      <alignment horizontal="center" vertical="center"/>
      <protection locked="0"/>
    </xf>
    <xf numFmtId="0" fontId="152" fillId="6" borderId="0" xfId="2" applyNumberFormat="1" applyFont="1" applyFill="1" applyBorder="1" applyAlignment="1" applyProtection="1">
      <alignment horizontal="center" vertical="center"/>
      <protection hidden="1"/>
    </xf>
    <xf numFmtId="14" fontId="99" fillId="8" borderId="12" xfId="1" applyNumberFormat="1" applyFont="1" applyFill="1" applyBorder="1" applyAlignment="1" applyProtection="1">
      <alignment horizontal="right" vertical="center"/>
      <protection hidden="1"/>
    </xf>
    <xf numFmtId="14" fontId="99" fillId="8" borderId="4" xfId="1" applyNumberFormat="1" applyFont="1" applyFill="1" applyBorder="1" applyAlignment="1" applyProtection="1">
      <alignment horizontal="right" vertical="center"/>
      <protection hidden="1"/>
    </xf>
    <xf numFmtId="3" fontId="100" fillId="9" borderId="2" xfId="1" applyNumberFormat="1" applyFont="1" applyFill="1" applyBorder="1" applyAlignment="1" applyProtection="1">
      <alignment horizontal="left" vertical="center" shrinkToFit="1"/>
      <protection locked="0"/>
    </xf>
    <xf numFmtId="3" fontId="100" fillId="9" borderId="13" xfId="1" applyNumberFormat="1" applyFont="1" applyFill="1" applyBorder="1" applyAlignment="1" applyProtection="1">
      <alignment horizontal="left" vertical="center" shrinkToFit="1"/>
      <protection locked="0"/>
    </xf>
    <xf numFmtId="3" fontId="100" fillId="9" borderId="7" xfId="1" applyNumberFormat="1" applyFont="1" applyFill="1" applyBorder="1" applyAlignment="1" applyProtection="1">
      <alignment horizontal="left" vertical="center" shrinkToFit="1"/>
      <protection locked="0"/>
    </xf>
    <xf numFmtId="3" fontId="100" fillId="9" borderId="8" xfId="1" applyNumberFormat="1" applyFont="1" applyFill="1" applyBorder="1" applyAlignment="1" applyProtection="1">
      <alignment horizontal="left" vertical="center" shrinkToFit="1"/>
      <protection locked="0"/>
    </xf>
    <xf numFmtId="0" fontId="135" fillId="3" borderId="4" xfId="1" applyFont="1" applyFill="1" applyBorder="1" applyAlignment="1" applyProtection="1">
      <alignment horizontal="center" vertical="center"/>
      <protection hidden="1"/>
    </xf>
    <xf numFmtId="0" fontId="135" fillId="3" borderId="5" xfId="1" applyFont="1" applyFill="1" applyBorder="1" applyAlignment="1" applyProtection="1">
      <alignment horizontal="center" vertical="center"/>
      <protection hidden="1"/>
    </xf>
    <xf numFmtId="0" fontId="130" fillId="6" borderId="2" xfId="1" applyFont="1" applyFill="1" applyBorder="1" applyAlignment="1" applyProtection="1">
      <alignment horizontal="center" vertical="center"/>
      <protection hidden="1"/>
    </xf>
    <xf numFmtId="178" fontId="100" fillId="9" borderId="12" xfId="1" applyNumberFormat="1" applyFont="1" applyFill="1" applyBorder="1" applyAlignment="1" applyProtection="1">
      <alignment horizontal="center" vertical="center"/>
      <protection locked="0"/>
    </xf>
    <xf numFmtId="178" fontId="100" fillId="9" borderId="5" xfId="1" applyNumberFormat="1" applyFont="1" applyFill="1" applyBorder="1" applyAlignment="1" applyProtection="1">
      <alignment horizontal="center" vertical="center"/>
      <protection locked="0"/>
    </xf>
    <xf numFmtId="177" fontId="136" fillId="6" borderId="3" xfId="1" applyNumberFormat="1" applyFont="1" applyFill="1" applyBorder="1" applyAlignment="1" applyProtection="1">
      <alignment horizontal="center" vertical="center" wrapText="1"/>
      <protection locked="0"/>
    </xf>
    <xf numFmtId="177" fontId="136" fillId="6" borderId="72" xfId="1" applyNumberFormat="1" applyFont="1" applyFill="1" applyBorder="1" applyAlignment="1" applyProtection="1">
      <alignment horizontal="center" vertical="center" wrapText="1"/>
      <protection locked="0"/>
    </xf>
    <xf numFmtId="178" fontId="100" fillId="9" borderId="4" xfId="1" applyNumberFormat="1" applyFont="1" applyFill="1" applyBorder="1" applyAlignment="1" applyProtection="1">
      <alignment horizontal="center" vertical="center"/>
      <protection locked="0"/>
    </xf>
    <xf numFmtId="0" fontId="103" fillId="2" borderId="5" xfId="1" applyFont="1" applyFill="1" applyBorder="1" applyProtection="1">
      <alignment vertical="center"/>
      <protection hidden="1"/>
    </xf>
    <xf numFmtId="178" fontId="135" fillId="7" borderId="4" xfId="1" applyNumberFormat="1" applyFont="1" applyFill="1" applyBorder="1" applyAlignment="1" applyProtection="1">
      <alignment horizontal="center" vertical="center" wrapText="1"/>
      <protection locked="0"/>
    </xf>
    <xf numFmtId="0" fontId="145" fillId="7" borderId="2" xfId="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68" fillId="0" borderId="1" xfId="1" applyNumberFormat="1" applyFont="1" applyBorder="1" applyAlignment="1" applyProtection="1">
      <alignment vertical="center" wrapText="1"/>
      <protection hidden="1"/>
    </xf>
    <xf numFmtId="49" fontId="68" fillId="0" borderId="2" xfId="1" applyNumberFormat="1" applyFont="1" applyBorder="1" applyAlignment="1" applyProtection="1">
      <alignment vertical="center" wrapText="1"/>
      <protection hidden="1"/>
    </xf>
    <xf numFmtId="49" fontId="68" fillId="0" borderId="13" xfId="1" applyNumberFormat="1" applyFont="1" applyBorder="1" applyAlignment="1" applyProtection="1">
      <alignment vertical="center" wrapText="1"/>
      <protection hidden="1"/>
    </xf>
    <xf numFmtId="0" fontId="131" fillId="4" borderId="23" xfId="1" applyFont="1" applyFill="1" applyBorder="1" applyAlignment="1" applyProtection="1">
      <alignment horizontal="center" vertical="center"/>
      <protection hidden="1"/>
    </xf>
    <xf numFmtId="0" fontId="131" fillId="4" borderId="16" xfId="1" applyFont="1" applyFill="1" applyBorder="1" applyAlignment="1" applyProtection="1">
      <alignment horizontal="center" vertical="center"/>
      <protection hidden="1"/>
    </xf>
    <xf numFmtId="177" fontId="71" fillId="11" borderId="1" xfId="1" applyNumberFormat="1" applyFont="1" applyFill="1" applyBorder="1" applyAlignment="1" applyProtection="1">
      <alignment horizontal="center" vertical="center" wrapText="1"/>
      <protection hidden="1"/>
    </xf>
    <xf numFmtId="177" fontId="71" fillId="11" borderId="2" xfId="1" applyNumberFormat="1" applyFont="1" applyFill="1" applyBorder="1" applyAlignment="1" applyProtection="1">
      <alignment horizontal="center" vertical="center" wrapText="1"/>
      <protection hidden="1"/>
    </xf>
    <xf numFmtId="177" fontId="71" fillId="11" borderId="10" xfId="1" applyNumberFormat="1" applyFont="1" applyFill="1" applyBorder="1" applyAlignment="1" applyProtection="1">
      <alignment horizontal="center" vertical="center" wrapText="1"/>
      <protection hidden="1"/>
    </xf>
    <xf numFmtId="177" fontId="71" fillId="11" borderId="0" xfId="1" applyNumberFormat="1" applyFont="1" applyFill="1" applyBorder="1" applyAlignment="1" applyProtection="1">
      <alignment horizontal="center" vertical="center" wrapText="1"/>
      <protection hidden="1"/>
    </xf>
    <xf numFmtId="177" fontId="71" fillId="11" borderId="6" xfId="1" applyNumberFormat="1" applyFont="1" applyFill="1" applyBorder="1" applyAlignment="1" applyProtection="1">
      <alignment horizontal="center" vertical="center" wrapText="1"/>
      <protection hidden="1"/>
    </xf>
    <xf numFmtId="177" fontId="71" fillId="11" borderId="7" xfId="1" applyNumberFormat="1" applyFont="1" applyFill="1" applyBorder="1" applyAlignment="1" applyProtection="1">
      <alignment horizontal="center" vertical="center" wrapText="1"/>
      <protection hidden="1"/>
    </xf>
    <xf numFmtId="177" fontId="126" fillId="28" borderId="93" xfId="1" applyNumberFormat="1" applyFont="1" applyFill="1" applyBorder="1" applyAlignment="1" applyProtection="1">
      <alignment horizontal="center" vertical="center" wrapText="1"/>
      <protection locked="0"/>
    </xf>
    <xf numFmtId="177" fontId="126" fillId="28" borderId="71" xfId="1" applyNumberFormat="1" applyFont="1" applyFill="1" applyBorder="1" applyAlignment="1" applyProtection="1">
      <alignment horizontal="center" vertical="center" wrapText="1"/>
      <protection locked="0"/>
    </xf>
    <xf numFmtId="177" fontId="126" fillId="28" borderId="112" xfId="1" applyNumberFormat="1" applyFont="1" applyFill="1" applyBorder="1" applyAlignment="1" applyProtection="1">
      <alignment horizontal="center" vertical="center" wrapText="1"/>
      <protection locked="0"/>
    </xf>
    <xf numFmtId="177" fontId="126" fillId="28" borderId="73" xfId="1" applyNumberFormat="1" applyFont="1" applyFill="1" applyBorder="1" applyAlignment="1" applyProtection="1">
      <alignment horizontal="center" vertical="center" wrapText="1"/>
      <protection locked="0"/>
    </xf>
    <xf numFmtId="177" fontId="126" fillId="7" borderId="71" xfId="1" applyNumberFormat="1" applyFont="1" applyFill="1" applyBorder="1" applyAlignment="1" applyProtection="1">
      <alignment horizontal="center" vertical="center" wrapText="1"/>
      <protection locked="0"/>
    </xf>
    <xf numFmtId="177" fontId="126" fillId="7" borderId="92" xfId="1" applyNumberFormat="1" applyFont="1" applyFill="1" applyBorder="1" applyAlignment="1" applyProtection="1">
      <alignment horizontal="center" vertical="center" wrapText="1"/>
      <protection locked="0"/>
    </xf>
    <xf numFmtId="177" fontId="126" fillId="7" borderId="73" xfId="1" applyNumberFormat="1" applyFont="1" applyFill="1" applyBorder="1" applyAlignment="1" applyProtection="1">
      <alignment horizontal="center" vertical="center" wrapText="1"/>
      <protection locked="0"/>
    </xf>
    <xf numFmtId="177" fontId="126" fillId="7" borderId="113" xfId="1" applyNumberFormat="1" applyFont="1" applyFill="1" applyBorder="1" applyAlignment="1" applyProtection="1">
      <alignment horizontal="center" vertical="center" wrapText="1"/>
      <protection locked="0"/>
    </xf>
    <xf numFmtId="0" fontId="71" fillId="28" borderId="44" xfId="1" applyFont="1" applyFill="1" applyBorder="1" applyAlignment="1" applyProtection="1">
      <alignment horizontal="center" vertical="center"/>
      <protection hidden="1"/>
    </xf>
    <xf numFmtId="0" fontId="71" fillId="28" borderId="45" xfId="1" applyFont="1" applyFill="1" applyBorder="1" applyAlignment="1" applyProtection="1">
      <alignment horizontal="center" vertical="center"/>
      <protection hidden="1"/>
    </xf>
    <xf numFmtId="0" fontId="71" fillId="28" borderId="10" xfId="1" applyFont="1" applyFill="1" applyBorder="1" applyAlignment="1" applyProtection="1">
      <alignment horizontal="center" vertical="center"/>
      <protection hidden="1"/>
    </xf>
    <xf numFmtId="0" fontId="71" fillId="28" borderId="0" xfId="1" applyFont="1" applyFill="1" applyBorder="1" applyAlignment="1" applyProtection="1">
      <alignment horizontal="center" vertical="center"/>
      <protection hidden="1"/>
    </xf>
    <xf numFmtId="0" fontId="131" fillId="28" borderId="43" xfId="1" applyFont="1" applyFill="1" applyBorder="1" applyAlignment="1" applyProtection="1">
      <alignment horizontal="center" vertical="center"/>
      <protection hidden="1"/>
    </xf>
    <xf numFmtId="0" fontId="26" fillId="24" borderId="35" xfId="1" applyFont="1" applyFill="1" applyBorder="1" applyAlignment="1" applyProtection="1">
      <alignment horizontal="center" vertical="center" shrinkToFit="1"/>
      <protection hidden="1"/>
    </xf>
    <xf numFmtId="0" fontId="26" fillId="24" borderId="27" xfId="1" applyFont="1" applyFill="1" applyBorder="1" applyAlignment="1" applyProtection="1">
      <alignment horizontal="center" vertical="center" shrinkToFit="1"/>
      <protection hidden="1"/>
    </xf>
    <xf numFmtId="14" fontId="23" fillId="8" borderId="1" xfId="1" applyNumberFormat="1" applyFont="1" applyFill="1" applyBorder="1" applyAlignment="1" applyProtection="1">
      <alignment horizontal="right" vertical="center"/>
      <protection hidden="1"/>
    </xf>
    <xf numFmtId="14" fontId="23" fillId="8" borderId="2" xfId="1" applyNumberFormat="1" applyFont="1" applyFill="1" applyBorder="1" applyAlignment="1" applyProtection="1">
      <alignment horizontal="right" vertical="center"/>
      <protection hidden="1"/>
    </xf>
    <xf numFmtId="0" fontId="15" fillId="0" borderId="70" xfId="1" applyFont="1" applyBorder="1" applyAlignment="1" applyProtection="1">
      <alignment horizontal="left" vertical="center"/>
      <protection hidden="1"/>
    </xf>
    <xf numFmtId="0" fontId="15" fillId="0" borderId="21" xfId="1" applyFont="1" applyBorder="1" applyAlignment="1" applyProtection="1">
      <alignment horizontal="left" vertical="center"/>
      <protection hidden="1"/>
    </xf>
    <xf numFmtId="0" fontId="15" fillId="0" borderId="23" xfId="1" applyFont="1" applyBorder="1" applyAlignment="1" applyProtection="1">
      <alignment horizontal="left" vertical="center"/>
      <protection hidden="1"/>
    </xf>
    <xf numFmtId="14" fontId="23" fillId="8" borderId="6" xfId="1" applyNumberFormat="1" applyFont="1" applyFill="1" applyBorder="1" applyAlignment="1" applyProtection="1">
      <alignment horizontal="right" vertical="center"/>
      <protection hidden="1"/>
    </xf>
    <xf numFmtId="14" fontId="23" fillId="8" borderId="7" xfId="1" applyNumberFormat="1" applyFont="1" applyFill="1" applyBorder="1" applyAlignment="1" applyProtection="1">
      <alignment horizontal="right" vertical="center"/>
      <protection hidden="1"/>
    </xf>
    <xf numFmtId="0" fontId="15" fillId="0" borderId="14" xfId="1" applyFont="1" applyBorder="1" applyAlignment="1" applyProtection="1">
      <alignment horizontal="left" vertical="center"/>
      <protection hidden="1"/>
    </xf>
    <xf numFmtId="0" fontId="15" fillId="0" borderId="15" xfId="1" applyFont="1" applyBorder="1" applyAlignment="1" applyProtection="1">
      <alignment horizontal="left" vertical="center"/>
      <protection hidden="1"/>
    </xf>
    <xf numFmtId="0" fontId="15" fillId="0" borderId="16" xfId="1" applyFont="1" applyBorder="1" applyAlignment="1" applyProtection="1">
      <alignment horizontal="left" vertical="center"/>
      <protection hidden="1"/>
    </xf>
    <xf numFmtId="0" fontId="26" fillId="24" borderId="70" xfId="1" applyFont="1" applyFill="1" applyBorder="1" applyAlignment="1" applyProtection="1">
      <alignment horizontal="center" vertical="center"/>
      <protection hidden="1"/>
    </xf>
    <xf numFmtId="0" fontId="26" fillId="24" borderId="21" xfId="1" applyFont="1" applyFill="1" applyBorder="1" applyAlignment="1" applyProtection="1">
      <alignment horizontal="center" vertical="center"/>
      <protection hidden="1"/>
    </xf>
    <xf numFmtId="0" fontId="26" fillId="24" borderId="22" xfId="1" applyFont="1" applyFill="1" applyBorder="1" applyAlignment="1" applyProtection="1">
      <alignment horizontal="center" vertical="center"/>
      <protection hidden="1"/>
    </xf>
    <xf numFmtId="3" fontId="26" fillId="24" borderId="86" xfId="1" applyNumberFormat="1" applyFont="1" applyFill="1" applyBorder="1" applyAlignment="1" applyProtection="1">
      <alignment horizontal="center" vertical="center" wrapText="1"/>
      <protection hidden="1"/>
    </xf>
    <xf numFmtId="3" fontId="26" fillId="24" borderId="87" xfId="1" applyNumberFormat="1" applyFont="1" applyFill="1" applyBorder="1" applyAlignment="1" applyProtection="1">
      <alignment horizontal="center" vertical="center" wrapText="1"/>
      <protection hidden="1"/>
    </xf>
    <xf numFmtId="0" fontId="26" fillId="0" borderId="20" xfId="1" applyFont="1" applyBorder="1" applyAlignment="1" applyProtection="1">
      <alignment horizontal="center" vertical="center"/>
      <protection hidden="1"/>
    </xf>
    <xf numFmtId="0" fontId="26" fillId="0" borderId="21" xfId="1" applyFont="1" applyBorder="1" applyAlignment="1" applyProtection="1">
      <alignment horizontal="center" vertical="center"/>
      <protection hidden="1"/>
    </xf>
    <xf numFmtId="0" fontId="26" fillId="0" borderId="23" xfId="1" applyFont="1" applyBorder="1" applyAlignment="1" applyProtection="1">
      <alignment horizontal="center" vertical="center"/>
      <protection hidden="1"/>
    </xf>
    <xf numFmtId="0" fontId="26" fillId="0" borderId="70" xfId="1" applyFont="1" applyBorder="1" applyAlignment="1" applyProtection="1">
      <alignment horizontal="center" vertical="center"/>
      <protection hidden="1"/>
    </xf>
    <xf numFmtId="49" fontId="26" fillId="24" borderId="14" xfId="1" applyNumberFormat="1" applyFont="1" applyFill="1" applyBorder="1" applyAlignment="1" applyProtection="1">
      <alignment horizontal="center" vertical="center"/>
      <protection hidden="1"/>
    </xf>
    <xf numFmtId="49" fontId="26" fillId="24" borderId="31" xfId="1" applyNumberFormat="1" applyFont="1" applyFill="1" applyBorder="1" applyAlignment="1" applyProtection="1">
      <alignment horizontal="center" vertical="center"/>
      <protection hidden="1"/>
    </xf>
    <xf numFmtId="0" fontId="26" fillId="24" borderId="35" xfId="1" applyFont="1" applyFill="1" applyBorder="1" applyAlignment="1" applyProtection="1">
      <alignment horizontal="left" vertical="center" shrinkToFit="1"/>
      <protection hidden="1"/>
    </xf>
    <xf numFmtId="0" fontId="26" fillId="24" borderId="27" xfId="1" applyFont="1" applyFill="1" applyBorder="1" applyAlignment="1" applyProtection="1">
      <alignment horizontal="left" vertical="center" shrinkToFit="1"/>
      <protection hidden="1"/>
    </xf>
    <xf numFmtId="49" fontId="26" fillId="24" borderId="35" xfId="1" applyNumberFormat="1" applyFont="1" applyFill="1" applyBorder="1" applyAlignment="1" applyProtection="1">
      <alignment horizontal="left" vertical="center" shrinkToFit="1"/>
      <protection hidden="1"/>
    </xf>
    <xf numFmtId="49" fontId="26" fillId="24" borderId="27" xfId="1" applyNumberFormat="1" applyFont="1" applyFill="1" applyBorder="1" applyAlignment="1" applyProtection="1">
      <alignment horizontal="left" vertical="center" shrinkToFit="1"/>
      <protection hidden="1"/>
    </xf>
    <xf numFmtId="0" fontId="26" fillId="24" borderId="37" xfId="1" applyFont="1" applyFill="1" applyBorder="1" applyAlignment="1" applyProtection="1">
      <alignment horizontal="center" vertical="center" wrapText="1" shrinkToFit="1"/>
      <protection hidden="1"/>
    </xf>
    <xf numFmtId="0" fontId="26" fillId="24" borderId="42" xfId="1" applyFont="1" applyFill="1" applyBorder="1" applyAlignment="1" applyProtection="1">
      <alignment horizontal="center" vertical="center" wrapText="1" shrinkToFit="1"/>
      <protection hidden="1"/>
    </xf>
    <xf numFmtId="0" fontId="26" fillId="24" borderId="40" xfId="1" applyFont="1" applyFill="1" applyBorder="1" applyAlignment="1" applyProtection="1">
      <alignment horizontal="center" vertical="center" wrapText="1" shrinkToFit="1"/>
      <protection hidden="1"/>
    </xf>
    <xf numFmtId="0" fontId="29" fillId="0" borderId="62" xfId="1" applyFont="1" applyBorder="1" applyProtection="1">
      <alignment vertical="center"/>
      <protection hidden="1"/>
    </xf>
    <xf numFmtId="0" fontId="29" fillId="0" borderId="18" xfId="1" applyFont="1" applyBorder="1" applyProtection="1">
      <alignment vertical="center"/>
      <protection hidden="1"/>
    </xf>
    <xf numFmtId="0" fontId="29" fillId="0" borderId="25" xfId="1" applyFont="1" applyBorder="1" applyProtection="1">
      <alignment vertical="center"/>
      <protection hidden="1"/>
    </xf>
    <xf numFmtId="0" fontId="29" fillId="0" borderId="26" xfId="1" applyFont="1" applyBorder="1" applyProtection="1">
      <alignment vertical="center"/>
      <protection hidden="1"/>
    </xf>
    <xf numFmtId="0" fontId="29" fillId="0" borderId="28" xfId="1" applyFont="1" applyBorder="1" applyProtection="1">
      <alignment vertical="center"/>
      <protection hidden="1"/>
    </xf>
    <xf numFmtId="0" fontId="29" fillId="0" borderId="111" xfId="1" applyFont="1" applyBorder="1" applyProtection="1">
      <alignment vertical="center"/>
      <protection hidden="1"/>
    </xf>
    <xf numFmtId="0" fontId="29" fillId="0" borderId="87" xfId="1" applyFont="1" applyBorder="1" applyProtection="1">
      <alignment vertical="center"/>
      <protection hidden="1"/>
    </xf>
    <xf numFmtId="0" fontId="29" fillId="0" borderId="17" xfId="1" applyFont="1" applyBorder="1" applyProtection="1">
      <alignment vertical="center"/>
      <protection hidden="1"/>
    </xf>
    <xf numFmtId="0" fontId="29" fillId="0" borderId="7" xfId="1" applyFont="1" applyBorder="1" applyProtection="1">
      <alignment vertical="center"/>
      <protection hidden="1"/>
    </xf>
    <xf numFmtId="0" fontId="29" fillId="0" borderId="8" xfId="1" applyFont="1" applyBorder="1" applyProtection="1">
      <alignment vertical="center"/>
      <protection hidden="1"/>
    </xf>
    <xf numFmtId="0" fontId="29" fillId="3" borderId="70" xfId="1" applyFont="1" applyFill="1" applyBorder="1" applyAlignment="1" applyProtection="1">
      <alignment horizontal="center" vertical="center"/>
      <protection hidden="1"/>
    </xf>
    <xf numFmtId="0" fontId="29" fillId="3" borderId="21" xfId="1" applyFont="1" applyFill="1" applyBorder="1" applyAlignment="1" applyProtection="1">
      <alignment horizontal="center" vertical="center"/>
      <protection hidden="1"/>
    </xf>
    <xf numFmtId="0" fontId="29" fillId="3" borderId="20" xfId="1" applyFont="1" applyFill="1" applyBorder="1" applyAlignment="1" applyProtection="1">
      <alignment horizontal="center" vertical="center"/>
      <protection hidden="1"/>
    </xf>
    <xf numFmtId="0" fontId="29" fillId="3" borderId="23" xfId="1" applyFont="1" applyFill="1" applyBorder="1" applyAlignment="1" applyProtection="1">
      <alignment horizontal="center" vertical="center"/>
      <protection hidden="1"/>
    </xf>
    <xf numFmtId="0" fontId="29" fillId="0" borderId="37" xfId="1" applyFont="1" applyBorder="1" applyProtection="1">
      <alignment vertical="center"/>
      <protection hidden="1"/>
    </xf>
    <xf numFmtId="0" fontId="29" fillId="0" borderId="43" xfId="1" applyFont="1" applyBorder="1" applyProtection="1">
      <alignment vertical="center"/>
      <protection hidden="1"/>
    </xf>
    <xf numFmtId="0" fontId="29" fillId="0" borderId="38" xfId="1" applyFont="1" applyBorder="1" applyProtection="1">
      <alignment vertical="center"/>
      <protection hidden="1"/>
    </xf>
    <xf numFmtId="0" fontId="29" fillId="0" borderId="45" xfId="1" applyFont="1" applyBorder="1" applyProtection="1">
      <alignment vertical="center"/>
      <protection hidden="1"/>
    </xf>
    <xf numFmtId="0" fontId="29" fillId="0" borderId="39" xfId="1" applyFont="1" applyBorder="1" applyProtection="1">
      <alignment vertical="center"/>
      <protection hidden="1"/>
    </xf>
    <xf numFmtId="0" fontId="23" fillId="8" borderId="63" xfId="1" applyFont="1" applyFill="1" applyBorder="1" applyAlignment="1" applyProtection="1">
      <alignment horizontal="distributed" vertical="center" indent="1"/>
      <protection hidden="1"/>
    </xf>
    <xf numFmtId="0" fontId="23" fillId="8" borderId="2" xfId="1" applyFont="1" applyFill="1" applyBorder="1" applyAlignment="1" applyProtection="1">
      <alignment horizontal="distributed" vertical="center" indent="1"/>
      <protection hidden="1"/>
    </xf>
    <xf numFmtId="14" fontId="15" fillId="9" borderId="70" xfId="1" applyNumberFormat="1" applyFont="1" applyFill="1" applyBorder="1" applyAlignment="1" applyProtection="1">
      <alignment horizontal="left" vertical="center"/>
      <protection locked="0"/>
    </xf>
    <xf numFmtId="14" fontId="15" fillId="9" borderId="21" xfId="1" applyNumberFormat="1" applyFont="1" applyFill="1" applyBorder="1" applyAlignment="1" applyProtection="1">
      <alignment horizontal="left" vertical="center"/>
      <protection locked="0"/>
    </xf>
    <xf numFmtId="14" fontId="15" fillId="9" borderId="23" xfId="1" applyNumberFormat="1" applyFont="1" applyFill="1" applyBorder="1" applyAlignment="1" applyProtection="1">
      <alignment horizontal="left" vertical="center"/>
      <protection locked="0"/>
    </xf>
    <xf numFmtId="0" fontId="23" fillId="8" borderId="17" xfId="1" applyFont="1" applyFill="1" applyBorder="1" applyAlignment="1" applyProtection="1">
      <alignment horizontal="distributed" vertical="center" indent="1"/>
      <protection hidden="1"/>
    </xf>
    <xf numFmtId="0" fontId="23" fillId="8" borderId="7" xfId="1" applyFont="1" applyFill="1" applyBorder="1" applyAlignment="1" applyProtection="1">
      <alignment horizontal="distributed" vertical="center" indent="1"/>
      <protection hidden="1"/>
    </xf>
    <xf numFmtId="14" fontId="15" fillId="9" borderId="14" xfId="1" applyNumberFormat="1" applyFont="1" applyFill="1" applyBorder="1" applyAlignment="1" applyProtection="1">
      <alignment horizontal="left" vertical="center"/>
      <protection locked="0"/>
    </xf>
    <xf numFmtId="14" fontId="15" fillId="9" borderId="15" xfId="1" applyNumberFormat="1" applyFont="1" applyFill="1" applyBorder="1" applyAlignment="1" applyProtection="1">
      <alignment horizontal="left" vertical="center"/>
      <protection locked="0"/>
    </xf>
    <xf numFmtId="14" fontId="15" fillId="9" borderId="16" xfId="1" applyNumberFormat="1" applyFont="1" applyFill="1" applyBorder="1" applyAlignment="1" applyProtection="1">
      <alignment horizontal="left" vertical="center"/>
      <protection locked="0"/>
    </xf>
    <xf numFmtId="49" fontId="29" fillId="24" borderId="70" xfId="1" applyNumberFormat="1" applyFont="1" applyFill="1" applyBorder="1" applyAlignment="1" applyProtection="1">
      <alignment horizontal="center" vertical="center"/>
      <protection hidden="1"/>
    </xf>
    <xf numFmtId="49" fontId="29" fillId="24" borderId="21" xfId="1" applyNumberFormat="1" applyFont="1" applyFill="1" applyBorder="1" applyAlignment="1" applyProtection="1">
      <alignment horizontal="center" vertical="center"/>
      <protection hidden="1"/>
    </xf>
    <xf numFmtId="49" fontId="29" fillId="24" borderId="22" xfId="1" applyNumberFormat="1" applyFont="1" applyFill="1" applyBorder="1" applyAlignment="1" applyProtection="1">
      <alignment horizontal="center" vertical="center"/>
      <protection hidden="1"/>
    </xf>
    <xf numFmtId="3" fontId="29" fillId="24" borderId="63" xfId="1" applyNumberFormat="1" applyFont="1" applyFill="1" applyBorder="1" applyAlignment="1" applyProtection="1">
      <alignment horizontal="center" vertical="center" wrapText="1"/>
      <protection hidden="1"/>
    </xf>
    <xf numFmtId="3" fontId="29" fillId="24" borderId="2" xfId="1" applyNumberFormat="1" applyFont="1" applyFill="1" applyBorder="1" applyAlignment="1" applyProtection="1">
      <alignment horizontal="center" vertical="center" wrapText="1"/>
      <protection hidden="1"/>
    </xf>
    <xf numFmtId="3" fontId="29" fillId="24" borderId="63" xfId="1" applyNumberFormat="1" applyFont="1" applyFill="1" applyBorder="1" applyAlignment="1" applyProtection="1">
      <alignment horizontal="center" vertical="center"/>
      <protection hidden="1"/>
    </xf>
    <xf numFmtId="3" fontId="29" fillId="24" borderId="2" xfId="1" applyNumberFormat="1" applyFont="1" applyFill="1" applyBorder="1" applyAlignment="1" applyProtection="1">
      <alignment horizontal="center" vertical="center"/>
      <protection hidden="1"/>
    </xf>
    <xf numFmtId="3" fontId="29" fillId="24" borderId="19" xfId="1" applyNumberFormat="1" applyFont="1" applyFill="1" applyBorder="1" applyAlignment="1" applyProtection="1">
      <alignment horizontal="center" vertical="center"/>
      <protection hidden="1"/>
    </xf>
    <xf numFmtId="3" fontId="29" fillId="24" borderId="7" xfId="1" applyNumberFormat="1" applyFont="1" applyFill="1" applyBorder="1" applyAlignment="1" applyProtection="1">
      <alignment horizontal="center" vertical="center"/>
      <protection hidden="1"/>
    </xf>
    <xf numFmtId="3" fontId="29" fillId="24" borderId="29" xfId="1" applyNumberFormat="1" applyFont="1" applyFill="1" applyBorder="1" applyAlignment="1" applyProtection="1">
      <alignment horizontal="center" vertical="center"/>
      <protection hidden="1"/>
    </xf>
    <xf numFmtId="3" fontId="29" fillId="24" borderId="13" xfId="1" applyNumberFormat="1" applyFont="1" applyFill="1" applyBorder="1" applyAlignment="1" applyProtection="1">
      <alignment horizontal="center" vertical="center"/>
      <protection hidden="1"/>
    </xf>
    <xf numFmtId="3" fontId="29" fillId="24" borderId="17" xfId="1" applyNumberFormat="1" applyFont="1" applyFill="1" applyBorder="1" applyAlignment="1" applyProtection="1">
      <alignment horizontal="center" vertical="center"/>
      <protection hidden="1"/>
    </xf>
    <xf numFmtId="3" fontId="29" fillId="24" borderId="8" xfId="1" applyNumberFormat="1" applyFont="1" applyFill="1" applyBorder="1" applyAlignment="1" applyProtection="1">
      <alignment horizontal="center" vertical="center"/>
      <protection hidden="1"/>
    </xf>
    <xf numFmtId="3" fontId="29" fillId="24" borderId="30" xfId="1" applyNumberFormat="1" applyFont="1" applyFill="1" applyBorder="1" applyAlignment="1" applyProtection="1">
      <alignment horizontal="center" vertical="center"/>
      <protection hidden="1"/>
    </xf>
    <xf numFmtId="3" fontId="29" fillId="24" borderId="114" xfId="1" applyNumberFormat="1" applyFont="1" applyFill="1" applyBorder="1" applyAlignment="1" applyProtection="1">
      <alignment horizontal="center" vertical="center"/>
      <protection hidden="1"/>
    </xf>
    <xf numFmtId="186" fontId="29" fillId="10" borderId="25" xfId="3" applyNumberFormat="1" applyFont="1" applyFill="1" applyBorder="1" applyAlignment="1" applyProtection="1">
      <alignment horizontal="center" vertical="center"/>
      <protection hidden="1"/>
    </xf>
    <xf numFmtId="186" fontId="29" fillId="10" borderId="127" xfId="3" applyNumberFormat="1" applyFont="1" applyFill="1" applyBorder="1" applyAlignment="1" applyProtection="1">
      <alignment horizontal="center" vertical="center"/>
      <protection hidden="1"/>
    </xf>
    <xf numFmtId="3" fontId="29" fillId="9" borderId="25" xfId="1" applyNumberFormat="1" applyFont="1" applyFill="1" applyBorder="1" applyAlignment="1" applyProtection="1">
      <alignment horizontal="right" vertical="center" shrinkToFit="1"/>
      <protection locked="0"/>
    </xf>
    <xf numFmtId="3" fontId="29" fillId="9" borderId="26" xfId="1" applyNumberFormat="1" applyFont="1" applyFill="1" applyBorder="1" applyAlignment="1" applyProtection="1">
      <alignment horizontal="right" vertical="center" shrinkToFit="1"/>
      <protection locked="0"/>
    </xf>
    <xf numFmtId="3" fontId="29" fillId="9" borderId="27" xfId="1" applyNumberFormat="1" applyFont="1" applyFill="1" applyBorder="1" applyAlignment="1" applyProtection="1">
      <alignment horizontal="right" vertical="center" shrinkToFit="1"/>
      <protection locked="0"/>
    </xf>
    <xf numFmtId="4" fontId="29" fillId="10" borderId="25" xfId="1" quotePrefix="1" applyNumberFormat="1" applyFont="1" applyFill="1" applyBorder="1" applyAlignment="1" applyProtection="1">
      <alignment horizontal="right" vertical="center"/>
      <protection hidden="1"/>
    </xf>
    <xf numFmtId="4" fontId="29" fillId="10" borderId="26" xfId="1" quotePrefix="1" applyNumberFormat="1" applyFont="1" applyFill="1" applyBorder="1" applyAlignment="1" applyProtection="1">
      <alignment horizontal="right" vertical="center"/>
      <protection hidden="1"/>
    </xf>
    <xf numFmtId="4" fontId="29" fillId="10" borderId="28" xfId="1" quotePrefix="1" applyNumberFormat="1" applyFont="1" applyFill="1" applyBorder="1" applyAlignment="1" applyProtection="1">
      <alignment horizontal="right" vertical="center"/>
      <protection hidden="1"/>
    </xf>
    <xf numFmtId="0" fontId="29" fillId="24" borderId="1" xfId="1" applyFont="1" applyFill="1" applyBorder="1" applyAlignment="1" applyProtection="1">
      <alignment horizontal="left" vertical="center"/>
      <protection hidden="1"/>
    </xf>
    <xf numFmtId="0" fontId="29" fillId="24" borderId="2" xfId="1" applyFont="1" applyFill="1" applyBorder="1" applyAlignment="1" applyProtection="1">
      <alignment horizontal="left" vertical="center"/>
      <protection hidden="1"/>
    </xf>
    <xf numFmtId="0" fontId="29" fillId="24" borderId="10" xfId="1" applyFont="1" applyFill="1" applyBorder="1" applyAlignment="1" applyProtection="1">
      <alignment horizontal="left" vertical="center"/>
      <protection hidden="1"/>
    </xf>
    <xf numFmtId="0" fontId="29" fillId="24" borderId="0" xfId="1" applyFont="1" applyFill="1" applyAlignment="1" applyProtection="1">
      <alignment horizontal="left" vertical="center"/>
      <protection hidden="1"/>
    </xf>
    <xf numFmtId="0" fontId="29" fillId="24" borderId="32" xfId="1" applyFont="1" applyFill="1" applyBorder="1" applyAlignment="1" applyProtection="1">
      <alignment horizontal="left" vertical="center"/>
      <protection hidden="1"/>
    </xf>
    <xf numFmtId="0" fontId="29" fillId="24" borderId="33" xfId="1" applyFont="1" applyFill="1" applyBorder="1" applyAlignment="1" applyProtection="1">
      <alignment horizontal="left" vertical="center"/>
      <protection hidden="1"/>
    </xf>
    <xf numFmtId="40" fontId="29" fillId="10" borderId="91" xfId="3" applyNumberFormat="1" applyFont="1" applyFill="1" applyBorder="1" applyAlignment="1" applyProtection="1">
      <alignment horizontal="center" vertical="center"/>
      <protection hidden="1"/>
    </xf>
    <xf numFmtId="40" fontId="29" fillId="10" borderId="116" xfId="3" applyNumberFormat="1" applyFont="1" applyFill="1" applyBorder="1" applyAlignment="1" applyProtection="1">
      <alignment horizontal="center" vertical="center"/>
      <protection hidden="1"/>
    </xf>
    <xf numFmtId="3" fontId="29" fillId="9" borderId="91" xfId="1" applyNumberFormat="1" applyFont="1" applyFill="1" applyBorder="1" applyAlignment="1" applyProtection="1">
      <alignment horizontal="right" vertical="center"/>
      <protection locked="0"/>
    </xf>
    <xf numFmtId="3" fontId="29" fillId="9" borderId="68" xfId="1" applyNumberFormat="1" applyFont="1" applyFill="1" applyBorder="1" applyAlignment="1" applyProtection="1">
      <alignment horizontal="right" vertical="center"/>
      <protection locked="0"/>
    </xf>
    <xf numFmtId="3" fontId="29" fillId="9" borderId="118" xfId="1" applyNumberFormat="1" applyFont="1" applyFill="1" applyBorder="1" applyAlignment="1" applyProtection="1">
      <alignment horizontal="right" vertical="center"/>
      <protection locked="0"/>
    </xf>
    <xf numFmtId="4" fontId="29" fillId="10" borderId="91" xfId="1" quotePrefix="1" applyNumberFormat="1" applyFont="1" applyFill="1" applyBorder="1" applyAlignment="1" applyProtection="1">
      <alignment horizontal="right" vertical="center"/>
      <protection hidden="1"/>
    </xf>
    <xf numFmtId="4" fontId="29" fillId="10" borderId="68" xfId="1" quotePrefix="1" applyNumberFormat="1" applyFont="1" applyFill="1" applyBorder="1" applyAlignment="1" applyProtection="1">
      <alignment horizontal="right" vertical="center"/>
      <protection hidden="1"/>
    </xf>
    <xf numFmtId="4" fontId="29" fillId="10" borderId="119" xfId="1" quotePrefix="1" applyNumberFormat="1" applyFont="1" applyFill="1" applyBorder="1" applyAlignment="1" applyProtection="1">
      <alignment horizontal="right" vertical="center"/>
      <protection hidden="1"/>
    </xf>
    <xf numFmtId="40" fontId="29" fillId="10" borderId="96" xfId="3" applyNumberFormat="1" applyFont="1" applyFill="1" applyBorder="1" applyAlignment="1" applyProtection="1">
      <alignment horizontal="center" vertical="center"/>
      <protection hidden="1"/>
    </xf>
    <xf numFmtId="40" fontId="29" fillId="10" borderId="120" xfId="3" applyNumberFormat="1" applyFont="1" applyFill="1" applyBorder="1" applyAlignment="1" applyProtection="1">
      <alignment horizontal="center" vertical="center"/>
      <protection hidden="1"/>
    </xf>
    <xf numFmtId="3" fontId="29" fillId="9" borderId="96" xfId="1" applyNumberFormat="1" applyFont="1" applyFill="1" applyBorder="1" applyAlignment="1" applyProtection="1">
      <alignment horizontal="right" vertical="center" shrinkToFit="1"/>
      <protection locked="0"/>
    </xf>
    <xf numFmtId="3" fontId="29" fillId="9" borderId="85" xfId="1" applyNumberFormat="1" applyFont="1" applyFill="1" applyBorder="1" applyAlignment="1" applyProtection="1">
      <alignment horizontal="right" vertical="center" shrinkToFit="1"/>
      <protection locked="0"/>
    </xf>
    <xf numFmtId="3" fontId="29" fillId="9" borderId="121" xfId="1" applyNumberFormat="1" applyFont="1" applyFill="1" applyBorder="1" applyAlignment="1" applyProtection="1">
      <alignment horizontal="right" vertical="center" shrinkToFit="1"/>
      <protection locked="0"/>
    </xf>
    <xf numFmtId="4" fontId="29" fillId="10" borderId="96" xfId="1" quotePrefix="1" applyNumberFormat="1" applyFont="1" applyFill="1" applyBorder="1" applyAlignment="1" applyProtection="1">
      <alignment horizontal="right" vertical="center"/>
      <protection hidden="1"/>
    </xf>
    <xf numFmtId="4" fontId="29" fillId="10" borderId="85" xfId="1" quotePrefix="1" applyNumberFormat="1" applyFont="1" applyFill="1" applyBorder="1" applyAlignment="1" applyProtection="1">
      <alignment horizontal="right" vertical="center"/>
      <protection hidden="1"/>
    </xf>
    <xf numFmtId="4" fontId="29" fillId="10" borderId="122" xfId="1" quotePrefix="1" applyNumberFormat="1" applyFont="1" applyFill="1" applyBorder="1" applyAlignment="1" applyProtection="1">
      <alignment horizontal="right" vertical="center"/>
      <protection hidden="1"/>
    </xf>
    <xf numFmtId="40" fontId="29" fillId="10" borderId="100" xfId="3" applyNumberFormat="1" applyFont="1" applyFill="1" applyBorder="1" applyAlignment="1" applyProtection="1">
      <alignment horizontal="center" vertical="center"/>
      <protection hidden="1"/>
    </xf>
    <xf numFmtId="40" fontId="29" fillId="10" borderId="123" xfId="3" applyNumberFormat="1" applyFont="1" applyFill="1" applyBorder="1" applyAlignment="1" applyProtection="1">
      <alignment horizontal="center" vertical="center"/>
      <protection hidden="1"/>
    </xf>
    <xf numFmtId="3" fontId="29" fillId="9" borderId="100" xfId="1" applyNumberFormat="1" applyFont="1" applyFill="1" applyBorder="1" applyAlignment="1" applyProtection="1">
      <alignment horizontal="right" vertical="center" shrinkToFit="1"/>
      <protection locked="0"/>
    </xf>
    <xf numFmtId="3" fontId="29" fillId="9" borderId="124" xfId="1" applyNumberFormat="1" applyFont="1" applyFill="1" applyBorder="1" applyAlignment="1" applyProtection="1">
      <alignment horizontal="right" vertical="center" shrinkToFit="1"/>
      <protection locked="0"/>
    </xf>
    <xf numFmtId="3" fontId="29" fillId="9" borderId="125" xfId="1" applyNumberFormat="1" applyFont="1" applyFill="1" applyBorder="1" applyAlignment="1" applyProtection="1">
      <alignment horizontal="right" vertical="center" shrinkToFit="1"/>
      <protection locked="0"/>
    </xf>
    <xf numFmtId="4" fontId="29" fillId="10" borderId="100" xfId="1" quotePrefix="1" applyNumberFormat="1" applyFont="1" applyFill="1" applyBorder="1" applyAlignment="1" applyProtection="1">
      <alignment horizontal="right" vertical="center"/>
      <protection hidden="1"/>
    </xf>
    <xf numFmtId="4" fontId="29" fillId="10" borderId="124" xfId="1" quotePrefix="1" applyNumberFormat="1" applyFont="1" applyFill="1" applyBorder="1" applyAlignment="1" applyProtection="1">
      <alignment horizontal="right" vertical="center"/>
      <protection hidden="1"/>
    </xf>
    <xf numFmtId="4" fontId="29" fillId="10" borderId="126" xfId="1" quotePrefix="1" applyNumberFormat="1" applyFont="1" applyFill="1" applyBorder="1" applyAlignment="1" applyProtection="1">
      <alignment horizontal="right" vertical="center"/>
      <protection hidden="1"/>
    </xf>
    <xf numFmtId="0" fontId="29" fillId="24" borderId="44" xfId="1" applyFont="1" applyFill="1" applyBorder="1" applyAlignment="1" applyProtection="1">
      <alignment horizontal="left" vertical="center"/>
      <protection hidden="1"/>
    </xf>
    <xf numFmtId="0" fontId="29" fillId="24" borderId="45" xfId="1" applyFont="1" applyFill="1" applyBorder="1" applyAlignment="1" applyProtection="1">
      <alignment horizontal="left" vertical="center"/>
      <protection hidden="1"/>
    </xf>
    <xf numFmtId="0" fontId="29" fillId="24" borderId="46" xfId="1" applyFont="1" applyFill="1" applyBorder="1" applyAlignment="1" applyProtection="1">
      <alignment horizontal="left" vertical="center"/>
      <protection hidden="1"/>
    </xf>
    <xf numFmtId="0" fontId="29" fillId="24" borderId="36" xfId="1" applyFont="1" applyFill="1" applyBorder="1" applyAlignment="1" applyProtection="1">
      <alignment horizontal="left" vertical="center"/>
      <protection hidden="1"/>
    </xf>
    <xf numFmtId="0" fontId="29" fillId="24" borderId="24" xfId="1" applyFont="1" applyFill="1" applyBorder="1" applyAlignment="1" applyProtection="1">
      <alignment horizontal="left" vertical="center"/>
      <protection hidden="1"/>
    </xf>
    <xf numFmtId="40" fontId="29" fillId="10" borderId="25" xfId="3" applyNumberFormat="1" applyFont="1" applyFill="1" applyBorder="1" applyAlignment="1" applyProtection="1">
      <alignment horizontal="center" vertical="center"/>
      <protection hidden="1"/>
    </xf>
    <xf numFmtId="40" fontId="29" fillId="10" borderId="127" xfId="3" applyNumberFormat="1" applyFont="1" applyFill="1" applyBorder="1" applyAlignment="1" applyProtection="1">
      <alignment horizontal="center" vertical="center"/>
      <protection hidden="1"/>
    </xf>
    <xf numFmtId="38" fontId="29" fillId="10" borderId="50" xfId="3" applyFont="1" applyFill="1" applyBorder="1" applyAlignment="1" applyProtection="1">
      <alignment horizontal="center" vertical="center"/>
      <protection hidden="1"/>
    </xf>
    <xf numFmtId="38" fontId="29" fillId="10" borderId="130" xfId="3" applyFont="1" applyFill="1" applyBorder="1" applyAlignment="1" applyProtection="1">
      <alignment horizontal="center" vertical="center"/>
      <protection hidden="1"/>
    </xf>
    <xf numFmtId="3" fontId="29" fillId="9" borderId="50" xfId="1" applyNumberFormat="1" applyFont="1" applyFill="1" applyBorder="1" applyAlignment="1" applyProtection="1">
      <alignment horizontal="right" vertical="center" shrinkToFit="1"/>
      <protection locked="0"/>
    </xf>
    <xf numFmtId="3" fontId="29" fillId="9" borderId="51" xfId="1" applyNumberFormat="1" applyFont="1" applyFill="1" applyBorder="1" applyAlignment="1" applyProtection="1">
      <alignment horizontal="right" vertical="center" shrinkToFit="1"/>
      <protection locked="0"/>
    </xf>
    <xf numFmtId="3" fontId="29" fillId="9" borderId="52" xfId="1" applyNumberFormat="1" applyFont="1" applyFill="1" applyBorder="1" applyAlignment="1" applyProtection="1">
      <alignment horizontal="right" vertical="center" shrinkToFit="1"/>
      <protection locked="0"/>
    </xf>
    <xf numFmtId="4" fontId="29" fillId="10" borderId="50" xfId="1" quotePrefix="1" applyNumberFormat="1" applyFont="1" applyFill="1" applyBorder="1" applyAlignment="1" applyProtection="1">
      <alignment horizontal="right" vertical="center"/>
      <protection hidden="1"/>
    </xf>
    <xf numFmtId="4" fontId="29" fillId="10" borderId="51" xfId="1" quotePrefix="1" applyNumberFormat="1" applyFont="1" applyFill="1" applyBorder="1" applyAlignment="1" applyProtection="1">
      <alignment horizontal="right" vertical="center"/>
      <protection hidden="1"/>
    </xf>
    <xf numFmtId="4" fontId="29" fillId="10" borderId="131" xfId="1" quotePrefix="1" applyNumberFormat="1" applyFont="1" applyFill="1" applyBorder="1" applyAlignment="1" applyProtection="1">
      <alignment horizontal="right" vertical="center"/>
      <protection hidden="1"/>
    </xf>
    <xf numFmtId="4" fontId="29" fillId="10" borderId="107" xfId="1" quotePrefix="1" applyNumberFormat="1" applyFont="1" applyFill="1" applyBorder="1" applyAlignment="1" applyProtection="1">
      <alignment horizontal="right" vertical="center"/>
      <protection hidden="1"/>
    </xf>
    <xf numFmtId="4" fontId="29" fillId="10" borderId="105" xfId="1" quotePrefix="1" applyNumberFormat="1" applyFont="1" applyFill="1" applyBorder="1" applyAlignment="1" applyProtection="1">
      <alignment horizontal="right" vertical="center"/>
      <protection hidden="1"/>
    </xf>
    <xf numFmtId="4" fontId="29" fillId="10" borderId="132" xfId="1" quotePrefix="1" applyNumberFormat="1" applyFont="1" applyFill="1" applyBorder="1" applyAlignment="1" applyProtection="1">
      <alignment horizontal="right" vertical="center"/>
      <protection hidden="1"/>
    </xf>
    <xf numFmtId="0" fontId="29" fillId="24" borderId="37" xfId="1" applyFont="1" applyFill="1" applyBorder="1" applyAlignment="1" applyProtection="1">
      <alignment horizontal="center" vertical="center" wrapText="1"/>
      <protection hidden="1"/>
    </xf>
    <xf numFmtId="0" fontId="29" fillId="24" borderId="40" xfId="1" applyFont="1" applyFill="1" applyBorder="1" applyAlignment="1" applyProtection="1">
      <alignment horizontal="center" vertical="center" wrapText="1"/>
      <protection hidden="1"/>
    </xf>
    <xf numFmtId="0" fontId="29" fillId="24" borderId="129" xfId="1" applyFont="1" applyFill="1" applyBorder="1" applyAlignment="1" applyProtection="1">
      <alignment horizontal="center" vertical="center" wrapText="1"/>
      <protection hidden="1"/>
    </xf>
    <xf numFmtId="0" fontId="29" fillId="25" borderId="25" xfId="1" applyFont="1" applyFill="1" applyBorder="1" applyAlignment="1" applyProtection="1">
      <alignment horizontal="center" vertical="center" wrapText="1"/>
      <protection locked="0"/>
    </xf>
    <xf numFmtId="0" fontId="29" fillId="25" borderId="27" xfId="1" applyFont="1" applyFill="1" applyBorder="1" applyAlignment="1" applyProtection="1">
      <alignment horizontal="center" vertical="center" wrapText="1"/>
      <protection locked="0"/>
    </xf>
    <xf numFmtId="38" fontId="29" fillId="10" borderId="25" xfId="3" applyFont="1" applyFill="1" applyBorder="1" applyAlignment="1" applyProtection="1">
      <alignment horizontal="center" vertical="center"/>
      <protection hidden="1"/>
    </xf>
    <xf numFmtId="38" fontId="29" fillId="10" borderId="127" xfId="3" applyFont="1" applyFill="1" applyBorder="1" applyAlignment="1" applyProtection="1">
      <alignment horizontal="center" vertical="center"/>
      <protection hidden="1"/>
    </xf>
    <xf numFmtId="0" fontId="29" fillId="25" borderId="50" xfId="1" applyFont="1" applyFill="1" applyBorder="1" applyAlignment="1" applyProtection="1">
      <alignment horizontal="center" vertical="center"/>
      <protection locked="0"/>
    </xf>
    <xf numFmtId="0" fontId="29" fillId="25" borderId="52" xfId="1" applyFont="1" applyFill="1" applyBorder="1" applyAlignment="1" applyProtection="1">
      <alignment horizontal="center" vertical="center"/>
      <protection locked="0"/>
    </xf>
    <xf numFmtId="0" fontId="29" fillId="9" borderId="37" xfId="1" applyFont="1" applyFill="1" applyBorder="1" applyProtection="1">
      <alignment vertical="center"/>
      <protection locked="0"/>
    </xf>
    <xf numFmtId="0" fontId="29" fillId="9" borderId="43" xfId="1" applyFont="1" applyFill="1" applyBorder="1" applyProtection="1">
      <alignment vertical="center"/>
      <protection locked="0"/>
    </xf>
    <xf numFmtId="0" fontId="29" fillId="9" borderId="30" xfId="1" applyFont="1" applyFill="1" applyBorder="1" applyProtection="1">
      <alignment vertical="center"/>
      <protection locked="0"/>
    </xf>
    <xf numFmtId="0" fontId="29" fillId="9" borderId="15" xfId="1" applyFont="1" applyFill="1" applyBorder="1" applyProtection="1">
      <alignment vertical="center"/>
      <protection locked="0"/>
    </xf>
    <xf numFmtId="0" fontId="29" fillId="9" borderId="16" xfId="1" applyFont="1" applyFill="1" applyBorder="1" applyProtection="1">
      <alignment vertical="center"/>
      <protection locked="0"/>
    </xf>
    <xf numFmtId="0" fontId="29" fillId="3" borderId="1" xfId="1" applyFont="1" applyFill="1" applyBorder="1" applyAlignment="1" applyProtection="1">
      <alignment vertical="center" wrapText="1"/>
      <protection hidden="1"/>
    </xf>
    <xf numFmtId="0" fontId="29" fillId="3" borderId="19" xfId="1" applyFont="1" applyFill="1" applyBorder="1" applyAlignment="1" applyProtection="1">
      <alignment vertical="center" wrapText="1"/>
      <protection hidden="1"/>
    </xf>
    <xf numFmtId="0" fontId="29" fillId="3" borderId="10" xfId="1" applyFont="1" applyFill="1" applyBorder="1" applyAlignment="1" applyProtection="1">
      <alignment vertical="center" wrapText="1"/>
      <protection hidden="1"/>
    </xf>
    <xf numFmtId="0" fontId="29" fillId="3" borderId="24" xfId="1" applyFont="1" applyFill="1" applyBorder="1" applyAlignment="1" applyProtection="1">
      <alignment vertical="center" wrapText="1"/>
      <protection hidden="1"/>
    </xf>
    <xf numFmtId="0" fontId="29" fillId="3" borderId="6" xfId="1" applyFont="1" applyFill="1" applyBorder="1" applyAlignment="1" applyProtection="1">
      <alignment vertical="center" wrapText="1"/>
      <protection hidden="1"/>
    </xf>
    <xf numFmtId="0" fontId="29" fillId="3" borderId="29" xfId="1" applyFont="1" applyFill="1" applyBorder="1" applyAlignment="1" applyProtection="1">
      <alignment vertical="center" wrapText="1"/>
      <protection hidden="1"/>
    </xf>
    <xf numFmtId="0" fontId="29" fillId="3" borderId="22" xfId="1" applyFont="1" applyFill="1" applyBorder="1" applyAlignment="1" applyProtection="1">
      <alignment horizontal="center" vertical="center"/>
      <protection hidden="1"/>
    </xf>
    <xf numFmtId="0" fontId="29" fillId="3" borderId="20" xfId="1" applyFont="1" applyFill="1" applyBorder="1" applyAlignment="1" applyProtection="1">
      <alignment horizontal="center" vertical="center" wrapText="1"/>
      <protection hidden="1"/>
    </xf>
    <xf numFmtId="0" fontId="29" fillId="3" borderId="22" xfId="1" applyFont="1" applyFill="1" applyBorder="1" applyAlignment="1" applyProtection="1">
      <alignment horizontal="center" vertical="center" wrapText="1"/>
      <protection hidden="1"/>
    </xf>
    <xf numFmtId="0" fontId="47" fillId="9" borderId="25" xfId="1" applyFont="1" applyFill="1" applyBorder="1" applyAlignment="1" applyProtection="1">
      <alignment vertical="center" wrapText="1"/>
      <protection locked="0"/>
    </xf>
    <xf numFmtId="0" fontId="47" fillId="9" borderId="26" xfId="1" applyFont="1" applyFill="1" applyBorder="1" applyAlignment="1" applyProtection="1">
      <alignment vertical="center" wrapText="1"/>
      <protection locked="0"/>
    </xf>
    <xf numFmtId="49" fontId="47" fillId="9" borderId="25" xfId="1" applyNumberFormat="1" applyFont="1" applyFill="1" applyBorder="1" applyAlignment="1" applyProtection="1">
      <alignment horizontal="center" vertical="center"/>
      <protection locked="0"/>
    </xf>
    <xf numFmtId="49" fontId="47" fillId="9" borderId="27" xfId="1" applyNumberFormat="1" applyFont="1" applyFill="1" applyBorder="1" applyAlignment="1" applyProtection="1">
      <alignment horizontal="center" vertical="center"/>
      <protection locked="0"/>
    </xf>
    <xf numFmtId="0" fontId="29" fillId="3" borderId="3" xfId="1" applyFont="1" applyFill="1" applyBorder="1" applyAlignment="1" applyProtection="1">
      <alignment horizontal="center" vertical="center" wrapText="1"/>
      <protection hidden="1"/>
    </xf>
    <xf numFmtId="0" fontId="29" fillId="3" borderId="72" xfId="1" applyFont="1" applyFill="1" applyBorder="1" applyAlignment="1" applyProtection="1">
      <alignment horizontal="center" vertical="center" wrapText="1"/>
      <protection hidden="1"/>
    </xf>
    <xf numFmtId="0" fontId="47" fillId="9" borderId="12" xfId="1" applyFont="1" applyFill="1" applyBorder="1" applyAlignment="1" applyProtection="1">
      <alignment vertical="center" wrapText="1"/>
      <protection locked="0"/>
    </xf>
    <xf numFmtId="0" fontId="29" fillId="9" borderId="4" xfId="1" applyFont="1" applyFill="1" applyBorder="1" applyProtection="1">
      <alignment vertical="center"/>
      <protection locked="0"/>
    </xf>
    <xf numFmtId="0" fontId="29" fillId="9" borderId="5" xfId="1" applyFont="1" applyFill="1" applyBorder="1" applyProtection="1">
      <alignment vertical="center"/>
      <protection locked="0"/>
    </xf>
    <xf numFmtId="187" fontId="57" fillId="9" borderId="4" xfId="1" applyNumberFormat="1" applyFont="1" applyFill="1" applyBorder="1" applyAlignment="1" applyProtection="1">
      <alignment horizontal="left" vertical="center"/>
      <protection locked="0"/>
    </xf>
    <xf numFmtId="187" fontId="57" fillId="9" borderId="5" xfId="1" applyNumberFormat="1" applyFont="1" applyFill="1" applyBorder="1" applyAlignment="1" applyProtection="1">
      <alignment horizontal="left" vertical="center"/>
      <protection locked="0"/>
    </xf>
    <xf numFmtId="49" fontId="29" fillId="3" borderId="70" xfId="1" applyNumberFormat="1" applyFont="1" applyFill="1" applyBorder="1" applyAlignment="1" applyProtection="1">
      <alignment horizontal="center" vertical="center"/>
      <protection hidden="1"/>
    </xf>
    <xf numFmtId="49" fontId="29" fillId="3" borderId="21" xfId="1" applyNumberFormat="1" applyFont="1" applyFill="1" applyBorder="1" applyAlignment="1" applyProtection="1">
      <alignment horizontal="center" vertical="center"/>
      <protection hidden="1"/>
    </xf>
    <xf numFmtId="49" fontId="29" fillId="3" borderId="22" xfId="1" applyNumberFormat="1" applyFont="1" applyFill="1" applyBorder="1" applyAlignment="1" applyProtection="1">
      <alignment horizontal="center" vertical="center"/>
      <protection hidden="1"/>
    </xf>
    <xf numFmtId="3" fontId="29" fillId="3" borderId="63" xfId="1" applyNumberFormat="1" applyFont="1" applyFill="1" applyBorder="1" applyAlignment="1" applyProtection="1">
      <alignment horizontal="center" vertical="center" wrapText="1"/>
      <protection hidden="1"/>
    </xf>
    <xf numFmtId="3" fontId="29" fillId="3" borderId="2" xfId="1" applyNumberFormat="1" applyFont="1" applyFill="1" applyBorder="1" applyAlignment="1" applyProtection="1">
      <alignment horizontal="center" vertical="center" wrapText="1"/>
      <protection hidden="1"/>
    </xf>
    <xf numFmtId="3" fontId="29" fillId="3" borderId="63" xfId="1" applyNumberFormat="1" applyFont="1" applyFill="1" applyBorder="1" applyAlignment="1" applyProtection="1">
      <alignment horizontal="center" vertical="center"/>
      <protection hidden="1"/>
    </xf>
    <xf numFmtId="3" fontId="29" fillId="3" borderId="2" xfId="1" applyNumberFormat="1" applyFont="1" applyFill="1" applyBorder="1" applyAlignment="1" applyProtection="1">
      <alignment horizontal="center" vertical="center"/>
      <protection hidden="1"/>
    </xf>
    <xf numFmtId="3" fontId="29" fillId="3" borderId="19" xfId="1" applyNumberFormat="1" applyFont="1" applyFill="1" applyBorder="1" applyAlignment="1" applyProtection="1">
      <alignment horizontal="center" vertical="center"/>
      <protection hidden="1"/>
    </xf>
    <xf numFmtId="3" fontId="29" fillId="3" borderId="7" xfId="1" applyNumberFormat="1" applyFont="1" applyFill="1" applyBorder="1" applyAlignment="1" applyProtection="1">
      <alignment horizontal="center" vertical="center"/>
      <protection hidden="1"/>
    </xf>
    <xf numFmtId="3" fontId="29" fillId="3" borderId="29" xfId="1" applyNumberFormat="1" applyFont="1" applyFill="1" applyBorder="1" applyAlignment="1" applyProtection="1">
      <alignment horizontal="center" vertical="center"/>
      <protection hidden="1"/>
    </xf>
    <xf numFmtId="3" fontId="29" fillId="3" borderId="13" xfId="1" applyNumberFormat="1" applyFont="1" applyFill="1" applyBorder="1" applyAlignment="1" applyProtection="1">
      <alignment horizontal="center" vertical="center"/>
      <protection hidden="1"/>
    </xf>
    <xf numFmtId="3" fontId="29" fillId="3" borderId="17" xfId="1" applyNumberFormat="1" applyFont="1" applyFill="1" applyBorder="1" applyAlignment="1" applyProtection="1">
      <alignment horizontal="center" vertical="center"/>
      <protection hidden="1"/>
    </xf>
    <xf numFmtId="3" fontId="29" fillId="3" borderId="8" xfId="1" applyNumberFormat="1" applyFont="1" applyFill="1" applyBorder="1" applyAlignment="1" applyProtection="1">
      <alignment horizontal="center" vertical="center"/>
      <protection hidden="1"/>
    </xf>
    <xf numFmtId="3" fontId="29" fillId="3" borderId="30" xfId="1" applyNumberFormat="1" applyFont="1" applyFill="1" applyBorder="1" applyAlignment="1" applyProtection="1">
      <alignment horizontal="center" vertical="center"/>
      <protection hidden="1"/>
    </xf>
    <xf numFmtId="3" fontId="29" fillId="3" borderId="114" xfId="1" applyNumberFormat="1" applyFont="1" applyFill="1" applyBorder="1" applyAlignment="1" applyProtection="1">
      <alignment horizontal="center" vertical="center"/>
      <protection hidden="1"/>
    </xf>
    <xf numFmtId="49" fontId="29" fillId="9" borderId="25" xfId="1" applyNumberFormat="1" applyFont="1" applyFill="1" applyBorder="1" applyAlignment="1" applyProtection="1">
      <alignment horizontal="center" vertical="center"/>
      <protection locked="0"/>
    </xf>
    <xf numFmtId="49" fontId="29" fillId="9" borderId="26" xfId="1" applyNumberFormat="1" applyFont="1" applyFill="1" applyBorder="1" applyAlignment="1" applyProtection="1">
      <alignment horizontal="center" vertical="center"/>
      <protection locked="0"/>
    </xf>
    <xf numFmtId="49" fontId="29" fillId="9" borderId="28" xfId="1" applyNumberFormat="1" applyFont="1" applyFill="1" applyBorder="1" applyAlignment="1" applyProtection="1">
      <alignment horizontal="center" vertical="center"/>
      <protection locked="0"/>
    </xf>
    <xf numFmtId="0" fontId="29" fillId="9" borderId="25" xfId="1" applyFont="1" applyFill="1" applyBorder="1" applyAlignment="1" applyProtection="1">
      <alignment vertical="center" wrapText="1"/>
      <protection locked="0"/>
    </xf>
    <xf numFmtId="0" fontId="29" fillId="9" borderId="26" xfId="1" applyFont="1" applyFill="1" applyBorder="1" applyAlignment="1" applyProtection="1">
      <alignment vertical="center" wrapText="1"/>
      <protection locked="0"/>
    </xf>
    <xf numFmtId="0" fontId="29" fillId="9" borderId="25" xfId="1" applyFont="1" applyFill="1" applyBorder="1" applyAlignment="1" applyProtection="1">
      <alignment horizontal="center" vertical="center"/>
      <protection locked="0"/>
    </xf>
    <xf numFmtId="0" fontId="29" fillId="9" borderId="27" xfId="1" applyFont="1" applyFill="1" applyBorder="1" applyAlignment="1" applyProtection="1">
      <alignment horizontal="center" vertical="center"/>
      <protection locked="0"/>
    </xf>
    <xf numFmtId="0" fontId="29" fillId="9" borderId="26" xfId="1" applyFont="1" applyFill="1" applyBorder="1" applyAlignment="1" applyProtection="1">
      <alignment horizontal="center" vertical="center"/>
      <protection locked="0"/>
    </xf>
    <xf numFmtId="0" fontId="29" fillId="9" borderId="28" xfId="1" applyFont="1" applyFill="1" applyBorder="1" applyAlignment="1" applyProtection="1">
      <alignment horizontal="center" vertical="center"/>
      <protection locked="0"/>
    </xf>
    <xf numFmtId="0" fontId="29" fillId="9" borderId="30" xfId="1" applyFont="1" applyFill="1" applyBorder="1" applyAlignment="1" applyProtection="1">
      <alignment vertical="center" wrapText="1"/>
      <protection locked="0"/>
    </xf>
    <xf numFmtId="0" fontId="29" fillId="9" borderId="15" xfId="1" applyFont="1" applyFill="1" applyBorder="1" applyAlignment="1" applyProtection="1">
      <alignment vertical="center" wrapText="1"/>
      <protection locked="0"/>
    </xf>
    <xf numFmtId="49" fontId="29" fillId="9" borderId="30" xfId="1" applyNumberFormat="1" applyFont="1" applyFill="1" applyBorder="1" applyAlignment="1" applyProtection="1">
      <alignment horizontal="center" vertical="center"/>
      <protection locked="0"/>
    </xf>
    <xf numFmtId="49" fontId="29" fillId="9" borderId="31" xfId="1" applyNumberFormat="1" applyFont="1" applyFill="1" applyBorder="1" applyAlignment="1" applyProtection="1">
      <alignment horizontal="center" vertical="center"/>
      <protection locked="0"/>
    </xf>
    <xf numFmtId="49" fontId="29" fillId="9" borderId="15" xfId="1" applyNumberFormat="1" applyFont="1" applyFill="1" applyBorder="1" applyAlignment="1" applyProtection="1">
      <alignment horizontal="center" vertical="center"/>
      <protection locked="0"/>
    </xf>
    <xf numFmtId="49" fontId="29" fillId="9" borderId="16" xfId="1" applyNumberFormat="1" applyFont="1" applyFill="1" applyBorder="1" applyAlignment="1" applyProtection="1">
      <alignment horizontal="center" vertical="center"/>
      <protection locked="0"/>
    </xf>
    <xf numFmtId="0" fontId="29" fillId="3" borderId="1" xfId="1" applyFont="1" applyFill="1" applyBorder="1" applyAlignment="1" applyProtection="1">
      <alignment horizontal="left" vertical="center"/>
      <protection hidden="1"/>
    </xf>
    <xf numFmtId="0" fontId="29" fillId="3" borderId="2" xfId="1" applyFont="1" applyFill="1" applyBorder="1" applyAlignment="1" applyProtection="1">
      <alignment horizontal="left" vertical="center"/>
      <protection hidden="1"/>
    </xf>
    <xf numFmtId="0" fontId="29" fillId="3" borderId="10" xfId="1" applyFont="1" applyFill="1" applyBorder="1" applyAlignment="1" applyProtection="1">
      <alignment horizontal="left" vertical="center"/>
      <protection hidden="1"/>
    </xf>
    <xf numFmtId="0" fontId="29" fillId="3" borderId="0" xfId="1" applyFont="1" applyFill="1" applyAlignment="1" applyProtection="1">
      <alignment horizontal="left" vertical="center"/>
      <protection hidden="1"/>
    </xf>
    <xf numFmtId="0" fontId="29" fillId="3" borderId="32" xfId="1" applyFont="1" applyFill="1" applyBorder="1" applyAlignment="1" applyProtection="1">
      <alignment horizontal="left" vertical="center"/>
      <protection hidden="1"/>
    </xf>
    <xf numFmtId="0" fontId="29" fillId="3" borderId="33" xfId="1" applyFont="1" applyFill="1" applyBorder="1" applyAlignment="1" applyProtection="1">
      <alignment horizontal="left" vertical="center"/>
      <protection hidden="1"/>
    </xf>
    <xf numFmtId="3" fontId="29" fillId="9" borderId="91" xfId="1" applyNumberFormat="1" applyFont="1" applyFill="1" applyBorder="1" applyAlignment="1" applyProtection="1">
      <alignment horizontal="right" vertical="center" shrinkToFit="1"/>
      <protection locked="0"/>
    </xf>
    <xf numFmtId="3" fontId="29" fillId="9" borderId="68" xfId="1" applyNumberFormat="1" applyFont="1" applyFill="1" applyBorder="1" applyAlignment="1" applyProtection="1">
      <alignment horizontal="right" vertical="center" shrinkToFit="1"/>
      <protection locked="0"/>
    </xf>
    <xf numFmtId="3" fontId="29" fillId="9" borderId="118" xfId="1" applyNumberFormat="1" applyFont="1" applyFill="1" applyBorder="1" applyAlignment="1" applyProtection="1">
      <alignment horizontal="right" vertical="center" shrinkToFit="1"/>
      <protection locked="0"/>
    </xf>
    <xf numFmtId="4" fontId="29" fillId="10" borderId="133" xfId="1" quotePrefix="1" applyNumberFormat="1" applyFont="1" applyFill="1" applyBorder="1" applyAlignment="1" applyProtection="1">
      <alignment horizontal="right" vertical="center"/>
      <protection hidden="1"/>
    </xf>
    <xf numFmtId="0" fontId="29" fillId="3" borderId="44" xfId="1" applyFont="1" applyFill="1" applyBorder="1" applyAlignment="1" applyProtection="1">
      <alignment horizontal="left" vertical="center"/>
      <protection hidden="1"/>
    </xf>
    <xf numFmtId="0" fontId="29" fillId="3" borderId="45" xfId="1" applyFont="1" applyFill="1" applyBorder="1" applyAlignment="1" applyProtection="1">
      <alignment horizontal="left" vertical="center"/>
      <protection hidden="1"/>
    </xf>
    <xf numFmtId="0" fontId="29" fillId="3" borderId="46" xfId="1" applyFont="1" applyFill="1" applyBorder="1" applyAlignment="1" applyProtection="1">
      <alignment horizontal="left" vertical="center"/>
      <protection hidden="1"/>
    </xf>
    <xf numFmtId="0" fontId="29" fillId="3" borderId="36" xfId="1" applyFont="1" applyFill="1" applyBorder="1" applyAlignment="1" applyProtection="1">
      <alignment horizontal="left" vertical="center"/>
      <protection hidden="1"/>
    </xf>
    <xf numFmtId="0" fontId="29" fillId="3" borderId="24" xfId="1" applyFont="1" applyFill="1" applyBorder="1" applyAlignment="1" applyProtection="1">
      <alignment horizontal="left" vertical="center"/>
      <protection hidden="1"/>
    </xf>
    <xf numFmtId="38" fontId="29" fillId="10" borderId="51" xfId="3" applyFont="1" applyFill="1" applyBorder="1" applyAlignment="1" applyProtection="1">
      <alignment horizontal="center" vertical="center"/>
      <protection hidden="1"/>
    </xf>
    <xf numFmtId="0" fontId="29" fillId="3" borderId="104" xfId="1" applyFont="1" applyFill="1" applyBorder="1" applyAlignment="1" applyProtection="1">
      <alignment horizontal="left" vertical="center"/>
      <protection hidden="1"/>
    </xf>
    <xf numFmtId="0" fontId="29" fillId="3" borderId="105" xfId="1" applyFont="1" applyFill="1" applyBorder="1" applyAlignment="1" applyProtection="1">
      <alignment horizontal="left" vertical="center"/>
      <protection hidden="1"/>
    </xf>
    <xf numFmtId="0" fontId="29" fillId="3" borderId="110" xfId="1" applyFont="1" applyFill="1" applyBorder="1" applyAlignment="1" applyProtection="1">
      <alignment horizontal="left" vertical="center"/>
      <protection hidden="1"/>
    </xf>
    <xf numFmtId="0" fontId="29" fillId="3" borderId="3" xfId="1" applyFont="1" applyFill="1" applyBorder="1" applyProtection="1">
      <alignment vertical="center"/>
      <protection hidden="1"/>
    </xf>
    <xf numFmtId="0" fontId="29" fillId="3" borderId="72" xfId="1" applyFont="1" applyFill="1" applyBorder="1" applyProtection="1">
      <alignment vertical="center"/>
      <protection hidden="1"/>
    </xf>
    <xf numFmtId="0" fontId="29" fillId="9" borderId="12" xfId="1" applyFont="1" applyFill="1" applyBorder="1" applyProtection="1">
      <alignment vertical="center"/>
      <protection locked="0"/>
    </xf>
    <xf numFmtId="0" fontId="29" fillId="3" borderId="37" xfId="1" applyFont="1" applyFill="1" applyBorder="1" applyAlignment="1" applyProtection="1">
      <alignment horizontal="center" vertical="center" wrapText="1"/>
      <protection hidden="1"/>
    </xf>
    <xf numFmtId="0" fontId="29" fillId="3" borderId="40" xfId="1" applyFont="1" applyFill="1" applyBorder="1" applyAlignment="1" applyProtection="1">
      <alignment horizontal="center" vertical="center" wrapText="1"/>
      <protection hidden="1"/>
    </xf>
    <xf numFmtId="0" fontId="29" fillId="3" borderId="129" xfId="1" applyFont="1" applyFill="1" applyBorder="1" applyAlignment="1" applyProtection="1">
      <alignment horizontal="center" vertical="center" wrapText="1"/>
      <protection hidden="1"/>
    </xf>
    <xf numFmtId="0" fontId="29" fillId="9" borderId="25" xfId="1" applyFont="1" applyFill="1" applyBorder="1" applyAlignment="1" applyProtection="1">
      <alignment horizontal="center" vertical="center" wrapText="1"/>
      <protection locked="0"/>
    </xf>
    <xf numFmtId="0" fontId="29" fillId="9" borderId="27" xfId="1" applyFont="1" applyFill="1" applyBorder="1" applyAlignment="1" applyProtection="1">
      <alignment horizontal="center" vertical="center" wrapText="1"/>
      <protection locked="0"/>
    </xf>
    <xf numFmtId="38" fontId="29" fillId="10" borderId="26" xfId="3" applyFont="1" applyFill="1" applyBorder="1" applyAlignment="1" applyProtection="1">
      <alignment horizontal="center" vertical="center"/>
      <protection hidden="1"/>
    </xf>
    <xf numFmtId="0" fontId="29" fillId="3" borderId="4" xfId="1" applyFont="1" applyFill="1" applyBorder="1" applyProtection="1">
      <alignment vertical="center"/>
      <protection hidden="1"/>
    </xf>
    <xf numFmtId="0" fontId="2" fillId="24" borderId="35" xfId="1" applyFill="1" applyBorder="1" applyAlignment="1" applyProtection="1">
      <alignment horizontal="left" vertical="center"/>
      <protection hidden="1"/>
    </xf>
    <xf numFmtId="0" fontId="2" fillId="24" borderId="26" xfId="1" applyFill="1" applyBorder="1" applyAlignment="1" applyProtection="1">
      <alignment horizontal="left" vertical="center"/>
      <protection hidden="1"/>
    </xf>
    <xf numFmtId="0" fontId="23" fillId="8" borderId="13" xfId="1" applyFont="1" applyFill="1" applyBorder="1" applyAlignment="1" applyProtection="1">
      <alignment horizontal="distributed" vertical="center" indent="1"/>
      <protection hidden="1"/>
    </xf>
    <xf numFmtId="0" fontId="23" fillId="8" borderId="8" xfId="1" applyFont="1" applyFill="1" applyBorder="1" applyAlignment="1" applyProtection="1">
      <alignment horizontal="distributed" vertical="center" indent="1"/>
      <protection hidden="1"/>
    </xf>
    <xf numFmtId="0" fontId="62" fillId="23" borderId="70" xfId="1" applyFont="1" applyFill="1" applyBorder="1" applyAlignment="1" applyProtection="1">
      <alignment horizontal="left" vertical="center"/>
      <protection hidden="1"/>
    </xf>
    <xf numFmtId="0" fontId="62" fillId="23" borderId="21" xfId="1" applyFont="1" applyFill="1" applyBorder="1" applyAlignment="1" applyProtection="1">
      <alignment horizontal="left" vertical="center"/>
      <protection hidden="1"/>
    </xf>
    <xf numFmtId="0" fontId="2" fillId="3" borderId="62" xfId="1" applyFill="1" applyBorder="1" applyAlignment="1" applyProtection="1">
      <alignment horizontal="center" vertical="center"/>
      <protection hidden="1"/>
    </xf>
    <xf numFmtId="0" fontId="2" fillId="3" borderId="18" xfId="1" applyFill="1" applyBorder="1" applyAlignment="1" applyProtection="1">
      <alignment horizontal="center" vertical="center"/>
      <protection hidden="1"/>
    </xf>
    <xf numFmtId="3" fontId="2" fillId="24" borderId="43" xfId="1" applyNumberFormat="1" applyFill="1" applyBorder="1" applyAlignment="1" applyProtection="1">
      <alignment horizontal="center" vertical="center"/>
      <protection hidden="1"/>
    </xf>
    <xf numFmtId="3" fontId="2" fillId="24" borderId="87" xfId="1" applyNumberFormat="1" applyFill="1" applyBorder="1" applyAlignment="1" applyProtection="1">
      <alignment horizontal="center" vertical="center"/>
      <protection hidden="1"/>
    </xf>
    <xf numFmtId="3" fontId="2" fillId="24" borderId="25" xfId="1" applyNumberFormat="1" applyFill="1" applyBorder="1" applyAlignment="1" applyProtection="1">
      <alignment horizontal="center" vertical="center" wrapText="1"/>
      <protection hidden="1"/>
    </xf>
    <xf numFmtId="3" fontId="2" fillId="24" borderId="26" xfId="1" applyNumberFormat="1" applyFill="1" applyBorder="1" applyAlignment="1" applyProtection="1">
      <alignment horizontal="center" vertical="center" wrapText="1"/>
      <protection hidden="1"/>
    </xf>
    <xf numFmtId="0" fontId="2" fillId="24" borderId="18" xfId="1" applyFill="1" applyBorder="1" applyAlignment="1" applyProtection="1">
      <alignment horizontal="center" vertical="center"/>
      <protection hidden="1"/>
    </xf>
    <xf numFmtId="0" fontId="2" fillId="24" borderId="73" xfId="1" applyFill="1" applyBorder="1" applyAlignment="1" applyProtection="1">
      <alignment horizontal="center" vertical="center"/>
      <protection hidden="1"/>
    </xf>
    <xf numFmtId="0" fontId="2" fillId="24" borderId="25" xfId="1" applyFill="1" applyBorder="1" applyAlignment="1" applyProtection="1">
      <alignment horizontal="center" vertical="center"/>
      <protection hidden="1"/>
    </xf>
    <xf numFmtId="0" fontId="2" fillId="24" borderId="26" xfId="1" applyFill="1" applyBorder="1" applyAlignment="1" applyProtection="1">
      <alignment horizontal="center" vertical="center"/>
      <protection hidden="1"/>
    </xf>
    <xf numFmtId="0" fontId="2" fillId="24" borderId="135" xfId="1" applyFill="1" applyBorder="1" applyAlignment="1" applyProtection="1">
      <alignment horizontal="center" vertical="center"/>
      <protection hidden="1"/>
    </xf>
    <xf numFmtId="3" fontId="2" fillId="24" borderId="28" xfId="1" applyNumberFormat="1" applyFill="1" applyBorder="1" applyAlignment="1" applyProtection="1">
      <alignment horizontal="center" vertical="center"/>
      <protection hidden="1"/>
    </xf>
    <xf numFmtId="3" fontId="2" fillId="24" borderId="16" xfId="1" applyNumberFormat="1" applyFill="1" applyBorder="1" applyAlignment="1" applyProtection="1">
      <alignment horizontal="center" vertical="center"/>
      <protection hidden="1"/>
    </xf>
    <xf numFmtId="49" fontId="2" fillId="24" borderId="112" xfId="1" applyNumberFormat="1" applyFill="1" applyBorder="1" applyAlignment="1" applyProtection="1">
      <alignment horizontal="center" vertical="center"/>
      <protection hidden="1"/>
    </xf>
    <xf numFmtId="49" fontId="2" fillId="24" borderId="73" xfId="1" applyNumberFormat="1" applyFill="1" applyBorder="1" applyAlignment="1" applyProtection="1">
      <alignment horizontal="center" vertical="center"/>
      <protection hidden="1"/>
    </xf>
    <xf numFmtId="0" fontId="2" fillId="24" borderId="42" xfId="1" applyFill="1" applyBorder="1" applyAlignment="1" applyProtection="1">
      <alignment horizontal="left" vertical="center"/>
      <protection hidden="1"/>
    </xf>
    <xf numFmtId="0" fontId="2" fillId="24" borderId="49" xfId="1" applyFill="1" applyBorder="1" applyAlignment="1" applyProtection="1">
      <alignment horizontal="left" vertical="center"/>
      <protection hidden="1"/>
    </xf>
    <xf numFmtId="0" fontId="2" fillId="24" borderId="62" xfId="1" applyFill="1" applyBorder="1" applyAlignment="1" applyProtection="1">
      <alignment horizontal="left" vertical="center"/>
      <protection hidden="1"/>
    </xf>
    <xf numFmtId="0" fontId="2" fillId="24" borderId="25" xfId="1" applyFill="1" applyBorder="1" applyAlignment="1" applyProtection="1">
      <alignment horizontal="left" vertical="center"/>
      <protection hidden="1"/>
    </xf>
    <xf numFmtId="0" fontId="2" fillId="24" borderId="18" xfId="1" applyFill="1" applyBorder="1" applyAlignment="1" applyProtection="1">
      <alignment horizontal="left" vertical="center"/>
      <protection hidden="1"/>
    </xf>
    <xf numFmtId="49" fontId="2" fillId="24" borderId="35" xfId="1" applyNumberFormat="1" applyFill="1" applyBorder="1" applyAlignment="1" applyProtection="1">
      <alignment horizontal="left" vertical="center"/>
      <protection hidden="1"/>
    </xf>
    <xf numFmtId="49" fontId="2" fillId="24" borderId="26" xfId="1" applyNumberFormat="1" applyFill="1" applyBorder="1" applyAlignment="1" applyProtection="1">
      <alignment horizontal="left" vertical="center"/>
      <protection hidden="1"/>
    </xf>
    <xf numFmtId="0" fontId="2" fillId="24" borderId="10" xfId="1" applyFill="1" applyBorder="1" applyAlignment="1" applyProtection="1">
      <alignment horizontal="center" vertical="center" wrapText="1"/>
      <protection hidden="1"/>
    </xf>
    <xf numFmtId="0" fontId="2" fillId="24" borderId="10" xfId="1" applyFill="1" applyBorder="1" applyAlignment="1" applyProtection="1">
      <alignment horizontal="center" vertical="center"/>
      <protection hidden="1"/>
    </xf>
    <xf numFmtId="0" fontId="2" fillId="24" borderId="6" xfId="1" applyFill="1" applyBorder="1" applyAlignment="1" applyProtection="1">
      <alignment horizontal="center" vertical="center"/>
      <protection hidden="1"/>
    </xf>
    <xf numFmtId="0" fontId="26" fillId="3" borderId="14" xfId="1" applyFont="1" applyFill="1" applyBorder="1" applyAlignment="1" applyProtection="1">
      <alignment horizontal="left" vertical="center" wrapText="1"/>
      <protection hidden="1"/>
    </xf>
    <xf numFmtId="0" fontId="26" fillId="3" borderId="31" xfId="1" applyFont="1" applyFill="1" applyBorder="1" applyAlignment="1" applyProtection="1">
      <alignment horizontal="left" vertical="center" wrapText="1"/>
      <protection hidden="1"/>
    </xf>
    <xf numFmtId="0" fontId="2" fillId="9" borderId="30" xfId="1" applyFill="1" applyBorder="1" applyAlignment="1" applyProtection="1">
      <alignment horizontal="center" vertical="center"/>
      <protection locked="0"/>
    </xf>
    <xf numFmtId="0" fontId="2" fillId="9" borderId="15" xfId="1" applyFill="1" applyBorder="1" applyAlignment="1" applyProtection="1">
      <alignment horizontal="center" vertical="center"/>
      <protection locked="0"/>
    </xf>
    <xf numFmtId="0" fontId="2" fillId="9" borderId="31" xfId="1" applyFill="1" applyBorder="1" applyAlignment="1" applyProtection="1">
      <alignment horizontal="center" vertical="center"/>
      <protection locked="0"/>
    </xf>
    <xf numFmtId="0" fontId="2" fillId="0" borderId="10" xfId="1" applyBorder="1" applyProtection="1">
      <alignment vertical="center"/>
      <protection hidden="1"/>
    </xf>
    <xf numFmtId="0" fontId="2" fillId="0" borderId="0" xfId="1" applyProtection="1">
      <alignment vertical="center"/>
      <protection hidden="1"/>
    </xf>
    <xf numFmtId="0" fontId="2" fillId="0" borderId="11" xfId="1" applyBorder="1" applyProtection="1">
      <alignment vertical="center"/>
      <protection hidden="1"/>
    </xf>
    <xf numFmtId="0" fontId="2" fillId="0" borderId="6" xfId="1" applyBorder="1" applyProtection="1">
      <alignment vertical="center"/>
      <protection hidden="1"/>
    </xf>
    <xf numFmtId="0" fontId="2" fillId="0" borderId="7" xfId="1" applyBorder="1" applyProtection="1">
      <alignment vertical="center"/>
      <protection hidden="1"/>
    </xf>
    <xf numFmtId="0" fontId="2" fillId="0" borderId="8" xfId="1" applyBorder="1" applyProtection="1">
      <alignment vertical="center"/>
      <protection hidden="1"/>
    </xf>
    <xf numFmtId="0" fontId="2" fillId="9" borderId="16" xfId="1" applyFill="1" applyBorder="1" applyAlignment="1" applyProtection="1">
      <alignment horizontal="center" vertical="center"/>
      <protection locked="0"/>
    </xf>
    <xf numFmtId="2" fontId="64" fillId="2" borderId="10" xfId="1" applyNumberFormat="1" applyFont="1" applyFill="1" applyBorder="1" applyAlignment="1" applyProtection="1">
      <alignment horizontal="left" vertical="center"/>
      <protection hidden="1"/>
    </xf>
    <xf numFmtId="2" fontId="64" fillId="2" borderId="0" xfId="1" applyNumberFormat="1" applyFont="1" applyFill="1" applyAlignment="1" applyProtection="1">
      <alignment horizontal="left" vertical="center"/>
      <protection hidden="1"/>
    </xf>
    <xf numFmtId="2" fontId="64" fillId="2" borderId="11" xfId="1" applyNumberFormat="1" applyFont="1" applyFill="1" applyBorder="1" applyAlignment="1" applyProtection="1">
      <alignment horizontal="left" vertical="center"/>
      <protection hidden="1"/>
    </xf>
    <xf numFmtId="0" fontId="2" fillId="3" borderId="30" xfId="1" applyFill="1" applyBorder="1" applyAlignment="1" applyProtection="1">
      <alignment horizontal="center" vertical="center" wrapText="1"/>
      <protection hidden="1"/>
    </xf>
    <xf numFmtId="0" fontId="2" fillId="3" borderId="31" xfId="1" applyFill="1" applyBorder="1" applyAlignment="1" applyProtection="1">
      <alignment horizontal="center" vertical="center" wrapText="1"/>
      <protection hidden="1"/>
    </xf>
    <xf numFmtId="0" fontId="2" fillId="3" borderId="35" xfId="1" applyFill="1" applyBorder="1" applyAlignment="1" applyProtection="1">
      <alignment horizontal="left" vertical="center"/>
      <protection hidden="1"/>
    </xf>
    <xf numFmtId="0" fontId="2" fillId="3" borderId="26" xfId="1" applyFill="1" applyBorder="1" applyAlignment="1" applyProtection="1">
      <alignment horizontal="left" vertical="center"/>
      <protection hidden="1"/>
    </xf>
    <xf numFmtId="3" fontId="2" fillId="3" borderId="43" xfId="1" applyNumberFormat="1" applyFill="1" applyBorder="1" applyAlignment="1" applyProtection="1">
      <alignment horizontal="center" vertical="center"/>
      <protection hidden="1"/>
    </xf>
    <xf numFmtId="3" fontId="2" fillId="3" borderId="87" xfId="1" applyNumberFormat="1" applyFill="1" applyBorder="1" applyAlignment="1" applyProtection="1">
      <alignment horizontal="center" vertical="center"/>
      <protection hidden="1"/>
    </xf>
    <xf numFmtId="3" fontId="2" fillId="3" borderId="25" xfId="1" applyNumberFormat="1" applyFill="1" applyBorder="1" applyAlignment="1" applyProtection="1">
      <alignment horizontal="center" vertical="center" wrapText="1"/>
      <protection hidden="1"/>
    </xf>
    <xf numFmtId="3" fontId="2" fillId="3" borderId="26" xfId="1" applyNumberFormat="1" applyFill="1" applyBorder="1" applyAlignment="1" applyProtection="1">
      <alignment horizontal="center" vertical="center" wrapText="1"/>
      <protection hidden="1"/>
    </xf>
    <xf numFmtId="0" fontId="2" fillId="3" borderId="73" xfId="1" applyFill="1" applyBorder="1" applyAlignment="1" applyProtection="1">
      <alignment horizontal="center" vertical="center"/>
      <protection hidden="1"/>
    </xf>
    <xf numFmtId="0" fontId="2" fillId="3" borderId="25" xfId="1" applyFill="1" applyBorder="1" applyAlignment="1" applyProtection="1">
      <alignment horizontal="center" vertical="center"/>
      <protection hidden="1"/>
    </xf>
    <xf numFmtId="0" fontId="2" fillId="3" borderId="26" xfId="1" applyFill="1" applyBorder="1" applyAlignment="1" applyProtection="1">
      <alignment horizontal="center" vertical="center"/>
      <protection hidden="1"/>
    </xf>
    <xf numFmtId="0" fontId="2" fillId="3" borderId="135" xfId="1" applyFill="1" applyBorder="1" applyAlignment="1" applyProtection="1">
      <alignment horizontal="center" vertical="center"/>
      <protection hidden="1"/>
    </xf>
    <xf numFmtId="3" fontId="2" fillId="3" borderId="28" xfId="1" applyNumberFormat="1" applyFill="1" applyBorder="1" applyAlignment="1" applyProtection="1">
      <alignment horizontal="center" vertical="center"/>
      <protection hidden="1"/>
    </xf>
    <xf numFmtId="3" fontId="2" fillId="3" borderId="16" xfId="1" applyNumberFormat="1" applyFill="1" applyBorder="1" applyAlignment="1" applyProtection="1">
      <alignment horizontal="center" vertical="center"/>
      <protection hidden="1"/>
    </xf>
    <xf numFmtId="49" fontId="2" fillId="3" borderId="112" xfId="1" applyNumberFormat="1" applyFill="1" applyBorder="1" applyAlignment="1" applyProtection="1">
      <alignment horizontal="center" vertical="center"/>
      <protection hidden="1"/>
    </xf>
    <xf numFmtId="49" fontId="2" fillId="3" borderId="73" xfId="1" applyNumberFormat="1" applyFill="1" applyBorder="1" applyAlignment="1" applyProtection="1">
      <alignment horizontal="center" vertical="center"/>
      <protection hidden="1"/>
    </xf>
    <xf numFmtId="0" fontId="2" fillId="3" borderId="42" xfId="1" applyFill="1" applyBorder="1" applyAlignment="1" applyProtection="1">
      <alignment horizontal="left" vertical="center"/>
      <protection hidden="1"/>
    </xf>
    <xf numFmtId="0" fontId="2" fillId="3" borderId="49" xfId="1" applyFill="1" applyBorder="1" applyAlignment="1" applyProtection="1">
      <alignment horizontal="left" vertical="center"/>
      <protection hidden="1"/>
    </xf>
    <xf numFmtId="0" fontId="2" fillId="3" borderId="62" xfId="1" applyFill="1" applyBorder="1" applyAlignment="1" applyProtection="1">
      <alignment horizontal="left" vertical="center"/>
      <protection hidden="1"/>
    </xf>
    <xf numFmtId="0" fontId="2" fillId="3" borderId="25" xfId="1" applyFill="1" applyBorder="1" applyAlignment="1" applyProtection="1">
      <alignment horizontal="left" vertical="center"/>
      <protection hidden="1"/>
    </xf>
    <xf numFmtId="0" fontId="2" fillId="3" borderId="18" xfId="1" applyFill="1" applyBorder="1" applyAlignment="1" applyProtection="1">
      <alignment horizontal="left" vertical="center"/>
      <protection hidden="1"/>
    </xf>
    <xf numFmtId="49" fontId="2" fillId="3" borderId="35" xfId="1" applyNumberFormat="1" applyFill="1" applyBorder="1" applyAlignment="1" applyProtection="1">
      <alignment horizontal="left" vertical="center"/>
      <protection hidden="1"/>
    </xf>
    <xf numFmtId="49" fontId="2" fillId="3" borderId="26" xfId="1" applyNumberFormat="1" applyFill="1" applyBorder="1" applyAlignment="1" applyProtection="1">
      <alignment horizontal="left" vertical="center"/>
      <protection hidden="1"/>
    </xf>
    <xf numFmtId="0" fontId="2" fillId="3" borderId="10" xfId="1" applyFill="1" applyBorder="1" applyAlignment="1" applyProtection="1">
      <alignment horizontal="center" vertical="center" wrapText="1"/>
      <protection hidden="1"/>
    </xf>
    <xf numFmtId="0" fontId="2" fillId="3" borderId="10" xfId="1" applyFill="1" applyBorder="1" applyAlignment="1" applyProtection="1">
      <alignment horizontal="center" vertical="center"/>
      <protection hidden="1"/>
    </xf>
    <xf numFmtId="0" fontId="2" fillId="3" borderId="6" xfId="1" applyFill="1" applyBorder="1" applyAlignment="1" applyProtection="1">
      <alignment horizontal="center" vertical="center"/>
      <protection hidden="1"/>
    </xf>
    <xf numFmtId="49" fontId="2" fillId="24" borderId="70" xfId="1" applyNumberFormat="1" applyFill="1" applyBorder="1" applyAlignment="1" applyProtection="1">
      <alignment horizontal="center" vertical="center"/>
      <protection hidden="1"/>
    </xf>
    <xf numFmtId="49" fontId="2" fillId="24" borderId="21" xfId="1" applyNumberFormat="1" applyFill="1" applyBorder="1" applyAlignment="1" applyProtection="1">
      <alignment horizontal="center" vertical="center"/>
      <protection hidden="1"/>
    </xf>
    <xf numFmtId="49" fontId="2" fillId="24" borderId="22" xfId="1" applyNumberFormat="1" applyFill="1" applyBorder="1" applyAlignment="1" applyProtection="1">
      <alignment horizontal="center" vertical="center"/>
      <protection hidden="1"/>
    </xf>
    <xf numFmtId="3" fontId="2" fillId="24" borderId="63" xfId="1" applyNumberFormat="1" applyFill="1" applyBorder="1" applyAlignment="1" applyProtection="1">
      <alignment horizontal="center" vertical="center" wrapText="1"/>
      <protection hidden="1"/>
    </xf>
    <xf numFmtId="3" fontId="2" fillId="24" borderId="13" xfId="1" applyNumberFormat="1" applyFill="1" applyBorder="1" applyAlignment="1" applyProtection="1">
      <alignment horizontal="center" vertical="center" wrapText="1"/>
      <protection hidden="1"/>
    </xf>
    <xf numFmtId="0" fontId="26" fillId="10" borderId="37" xfId="1" applyFont="1" applyFill="1" applyBorder="1" applyAlignment="1">
      <alignment horizontal="left" vertical="center"/>
    </xf>
    <xf numFmtId="0" fontId="26" fillId="10" borderId="42" xfId="1" applyFont="1" applyFill="1" applyBorder="1" applyAlignment="1">
      <alignment horizontal="left" vertical="center"/>
    </xf>
  </cellXfs>
  <cellStyles count="6">
    <cellStyle name="パーセント 2" xfId="5" xr:uid="{8EA0EBED-8CC4-4A7A-870D-85E0A39A9A42}"/>
    <cellStyle name="ハイパーリンク 2" xfId="2" xr:uid="{1178CC7E-B2AF-43F1-9597-07EA1BC58403}"/>
    <cellStyle name="桁区切り 2" xfId="3" xr:uid="{4148852F-7CC6-4762-AB30-252E1AFD2084}"/>
    <cellStyle name="標準" xfId="0" builtinId="0"/>
    <cellStyle name="標準 2" xfId="1" xr:uid="{CC29491B-19CC-4F95-85BD-231B7470C08E}"/>
    <cellStyle name="標準_選定シートV1.0" xfId="4" xr:uid="{FBF0FA97-6D45-4667-A233-8D3F16D5CB51}"/>
  </cellStyles>
  <dxfs count="41">
    <dxf>
      <font>
        <condense val="0"/>
        <extend val="0"/>
        <color indexed="10"/>
      </font>
      <fill>
        <patternFill>
          <bgColor indexed="29"/>
        </patternFill>
      </fill>
    </dxf>
    <dxf>
      <fill>
        <patternFill patternType="lightTrellis"/>
      </fill>
    </dxf>
    <dxf>
      <fill>
        <patternFill patternType="lightTrellis"/>
      </fill>
    </dxf>
    <dxf>
      <font>
        <condense val="0"/>
        <extend val="0"/>
        <color indexed="10"/>
      </font>
      <fill>
        <patternFill>
          <bgColor indexed="45"/>
        </patternFill>
      </fill>
    </dxf>
    <dxf>
      <fill>
        <patternFill>
          <bgColor indexed="41"/>
        </patternFill>
      </fill>
    </dxf>
    <dxf>
      <font>
        <condense val="0"/>
        <extend val="0"/>
        <color indexed="10"/>
      </font>
      <fill>
        <patternFill>
          <bgColor indexed="45"/>
        </patternFill>
      </fill>
    </dxf>
    <dxf>
      <fill>
        <patternFill>
          <bgColor indexed="41"/>
        </patternFill>
      </fill>
    </dxf>
    <dxf>
      <font>
        <condense val="0"/>
        <extend val="0"/>
        <color indexed="10"/>
      </font>
      <fill>
        <patternFill>
          <bgColor indexed="45"/>
        </patternFill>
      </fill>
    </dxf>
    <dxf>
      <fill>
        <patternFill>
          <bgColor indexed="41"/>
        </patternFill>
      </fill>
    </dxf>
    <dxf>
      <font>
        <condense val="0"/>
        <extend val="0"/>
        <color indexed="10"/>
      </font>
      <fill>
        <patternFill>
          <bgColor indexed="41"/>
        </patternFill>
      </fill>
    </dxf>
    <dxf>
      <fill>
        <patternFill patternType="lightTrellis">
          <bgColor indexed="22"/>
        </patternFill>
      </fill>
    </dxf>
    <dxf>
      <fill>
        <patternFill patternType="lightTrellis"/>
      </fill>
    </dxf>
    <dxf>
      <font>
        <condense val="0"/>
        <extend val="0"/>
        <color auto="1"/>
      </font>
      <fill>
        <patternFill patternType="lightTrellis">
          <bgColor indexed="31"/>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indexed="10"/>
      </font>
      <fill>
        <patternFill>
          <bgColor indexed="47"/>
        </patternFill>
      </fill>
    </dxf>
    <dxf>
      <font>
        <condense val="0"/>
        <extend val="0"/>
        <color auto="1"/>
      </font>
      <fill>
        <patternFill patternType="lightTrellis">
          <bgColor indexed="3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ndense val="0"/>
        <extend val="0"/>
        <color auto="1"/>
      </font>
      <fill>
        <patternFill patternType="lightTrellis">
          <bgColor indexed="22"/>
        </patternFill>
      </fill>
    </dxf>
    <dxf>
      <font>
        <color theme="0" tint="-0.24994659260841701"/>
      </font>
    </dxf>
    <dxf>
      <font>
        <color rgb="FFC0C0C0"/>
      </font>
    </dxf>
    <dxf>
      <font>
        <color rgb="FFC0C0C0"/>
      </font>
    </dxf>
    <dxf>
      <font>
        <color rgb="FFC0C0C0"/>
      </font>
    </dxf>
    <dxf>
      <font>
        <color rgb="FFC0C0C0"/>
      </font>
    </dxf>
    <dxf>
      <font>
        <color rgb="FFC0C0C0"/>
      </font>
    </dxf>
    <dxf>
      <font>
        <color rgb="FFC0C0C0"/>
      </font>
    </dxf>
    <dxf>
      <font>
        <color rgb="FFC0C0C0"/>
      </font>
    </dxf>
    <dxf>
      <font>
        <color rgb="FFC0C0C0"/>
      </font>
    </dxf>
    <dxf>
      <font>
        <color theme="0" tint="-0.24994659260841701"/>
      </font>
    </dxf>
    <dxf>
      <font>
        <condense val="0"/>
        <extend val="0"/>
        <color auto="1"/>
      </font>
      <fill>
        <patternFill patternType="lightGray">
          <fgColor indexed="8"/>
        </patternFill>
      </fill>
    </dxf>
    <dxf>
      <font>
        <condense val="0"/>
        <extend val="0"/>
        <color auto="1"/>
      </font>
      <fill>
        <patternFill patternType="lightGray">
          <fgColor indexed="8"/>
          <bgColor indexed="9"/>
        </patternFill>
      </fill>
    </dxf>
    <dxf>
      <font>
        <condense val="0"/>
        <extend val="0"/>
        <color auto="1"/>
      </font>
      <fill>
        <patternFill patternType="lightTrellis">
          <bgColor indexed="22"/>
        </patternFill>
      </fill>
    </dxf>
  </dxfs>
  <tableStyles count="0" defaultTableStyle="TableStyleMedium2" defaultPivotStyle="PivotStyleLight16"/>
  <colors>
    <mruColors>
      <color rgb="FFCCFFFF"/>
      <color rgb="FF969696"/>
      <color rgb="FFBFBFBF"/>
      <color rgb="FF0000FF"/>
      <color rgb="FFE2EFDA"/>
      <color rgb="FF007850"/>
      <color rgb="FF358850"/>
      <color rgb="FF169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0.xml"/><Relationship Id="rId5" Type="http://schemas.openxmlformats.org/officeDocument/2006/relationships/image" Target="../media/image7.svg"/><Relationship Id="rId4" Type="http://schemas.openxmlformats.org/officeDocument/2006/relationships/image" Target="../media/image6.png"/></Relationships>
</file>

<file path=xl/charts/_rels/chart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4.xml"/><Relationship Id="rId4" Type="http://schemas.openxmlformats.org/officeDocument/2006/relationships/image" Target="../media/image8.png"/></Relationships>
</file>

<file path=xl/charts/_rels/chart1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3" Type="http://schemas.openxmlformats.org/officeDocument/2006/relationships/image" Target="../media/image16.jpg"/><Relationship Id="rId2" Type="http://schemas.microsoft.com/office/2011/relationships/chartColorStyle" Target="colors1.xml"/><Relationship Id="rId1" Type="http://schemas.microsoft.com/office/2011/relationships/chartStyle" Target="style1.xml"/><Relationship Id="rId5" Type="http://schemas.openxmlformats.org/officeDocument/2006/relationships/image" Target="../media/image18.jpg"/><Relationship Id="rId4" Type="http://schemas.openxmlformats.org/officeDocument/2006/relationships/image" Target="../media/image17.jpg"/></Relationships>
</file>

<file path=xl/charts/_rels/chart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7.xml"/><Relationship Id="rId5" Type="http://schemas.openxmlformats.org/officeDocument/2006/relationships/image" Target="../media/image7.svg"/><Relationship Id="rId4" Type="http://schemas.openxmlformats.org/officeDocument/2006/relationships/image" Target="../media/image6.png"/></Relationships>
</file>

<file path=xl/charts/_rels/chart1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18.xml"/><Relationship Id="rId5" Type="http://schemas.openxmlformats.org/officeDocument/2006/relationships/image" Target="../media/image7.svg"/><Relationship Id="rId4" Type="http://schemas.openxmlformats.org/officeDocument/2006/relationships/image" Target="../media/image6.png"/></Relationships>
</file>

<file path=xl/charts/_rels/chart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2.xml"/><Relationship Id="rId5" Type="http://schemas.openxmlformats.org/officeDocument/2006/relationships/image" Target="../media/image7.svg"/><Relationship Id="rId4" Type="http://schemas.openxmlformats.org/officeDocument/2006/relationships/image" Target="../media/image6.png"/></Relationships>
</file>

<file path=xl/charts/_rels/chart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19.xml"/></Relationships>
</file>

<file path=xl/charts/_rels/chart21.xml.rels><?xml version="1.0" encoding="UTF-8" standalone="yes"?>
<Relationships xmlns="http://schemas.openxmlformats.org/package/2006/relationships"><Relationship Id="rId3" Type="http://schemas.openxmlformats.org/officeDocument/2006/relationships/image" Target="../media/image19.png"/><Relationship Id="rId2" Type="http://schemas.microsoft.com/office/2011/relationships/chartColorStyle" Target="colors2.xml"/><Relationship Id="rId1" Type="http://schemas.microsoft.com/office/2011/relationships/chartStyle" Target="style2.xml"/><Relationship Id="rId5" Type="http://schemas.openxmlformats.org/officeDocument/2006/relationships/image" Target="../media/image21.png"/><Relationship Id="rId4" Type="http://schemas.openxmlformats.org/officeDocument/2006/relationships/image" Target="../media/image20.png"/></Relationships>
</file>

<file path=xl/charts/_rels/chart22.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3.xml"/><Relationship Id="rId1" Type="http://schemas.microsoft.com/office/2011/relationships/chartStyle" Target="style3.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3.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4.xml"/><Relationship Id="rId1" Type="http://schemas.microsoft.com/office/2011/relationships/chartStyle" Target="style4.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4.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9.png"/><Relationship Id="rId2" Type="http://schemas.microsoft.com/office/2011/relationships/chartColorStyle" Target="colors5.xml"/><Relationship Id="rId1" Type="http://schemas.microsoft.com/office/2011/relationships/chartStyle" Target="style5.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5.xml.rels><?xml version="1.0" encoding="UTF-8" standalone="yes"?>
<Relationships xmlns="http://schemas.openxmlformats.org/package/2006/relationships"><Relationship Id="rId3" Type="http://schemas.openxmlformats.org/officeDocument/2006/relationships/image" Target="../media/image54.png"/><Relationship Id="rId7" Type="http://schemas.openxmlformats.org/officeDocument/2006/relationships/image" Target="../media/image58.png"/><Relationship Id="rId2" Type="http://schemas.microsoft.com/office/2011/relationships/chartColorStyle" Target="colors6.xml"/><Relationship Id="rId1" Type="http://schemas.microsoft.com/office/2011/relationships/chartStyle" Target="style6.xml"/><Relationship Id="rId6" Type="http://schemas.openxmlformats.org/officeDocument/2006/relationships/image" Target="../media/image57.svg"/><Relationship Id="rId5" Type="http://schemas.openxmlformats.org/officeDocument/2006/relationships/image" Target="../media/image56.png"/><Relationship Id="rId4" Type="http://schemas.openxmlformats.org/officeDocument/2006/relationships/image" Target="../media/image55.svg"/></Relationships>
</file>

<file path=xl/charts/_rels/chart26.xml.rels><?xml version="1.0" encoding="UTF-8" standalone="yes"?>
<Relationships xmlns="http://schemas.openxmlformats.org/package/2006/relationships"><Relationship Id="rId3" Type="http://schemas.openxmlformats.org/officeDocument/2006/relationships/image" Target="../media/image60.png"/><Relationship Id="rId2" Type="http://schemas.microsoft.com/office/2011/relationships/chartColorStyle" Target="colors7.xml"/><Relationship Id="rId1" Type="http://schemas.microsoft.com/office/2011/relationships/chartStyle" Target="style7.xml"/><Relationship Id="rId5" Type="http://schemas.openxmlformats.org/officeDocument/2006/relationships/image" Target="../media/image62.png"/><Relationship Id="rId4" Type="http://schemas.openxmlformats.org/officeDocument/2006/relationships/image" Target="../media/image61.png"/></Relationships>
</file>

<file path=xl/charts/_rels/chart27.xml.rels><?xml version="1.0" encoding="UTF-8" standalone="yes"?>
<Relationships xmlns="http://schemas.openxmlformats.org/package/2006/relationships"><Relationship Id="rId3" Type="http://schemas.openxmlformats.org/officeDocument/2006/relationships/image" Target="../media/image60.png"/><Relationship Id="rId2" Type="http://schemas.microsoft.com/office/2011/relationships/chartColorStyle" Target="colors8.xml"/><Relationship Id="rId1" Type="http://schemas.microsoft.com/office/2011/relationships/chartStyle" Target="style8.xml"/><Relationship Id="rId5" Type="http://schemas.openxmlformats.org/officeDocument/2006/relationships/image" Target="../media/image62.png"/><Relationship Id="rId4" Type="http://schemas.openxmlformats.org/officeDocument/2006/relationships/image" Target="../media/image61.png"/></Relationships>
</file>

<file path=xl/charts/_rels/chart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3.xml"/><Relationship Id="rId5" Type="http://schemas.openxmlformats.org/officeDocument/2006/relationships/image" Target="../media/image7.svg"/><Relationship Id="rId4" Type="http://schemas.openxmlformats.org/officeDocument/2006/relationships/image" Target="../media/image6.png"/></Relationships>
</file>

<file path=xl/charts/_rels/chart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4.xml"/><Relationship Id="rId4" Type="http://schemas.openxmlformats.org/officeDocument/2006/relationships/image" Target="../media/image8.png"/></Relationships>
</file>

<file path=xl/charts/_rels/chart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themeOverride" Target="../theme/themeOverride9.xml"/><Relationship Id="rId5" Type="http://schemas.openxmlformats.org/officeDocument/2006/relationships/image" Target="../media/image7.svg"/><Relationship Id="rId4"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80E4-441B-8899-A212EEFC5C4F}"/>
            </c:ext>
          </c:extLst>
        </c:ser>
        <c:dLbls>
          <c:showLegendKey val="0"/>
          <c:showVal val="0"/>
          <c:showCatName val="0"/>
          <c:showSerName val="0"/>
          <c:showPercent val="0"/>
          <c:showBubbleSize val="0"/>
        </c:dLbls>
        <c:gapWidth val="0"/>
        <c:overlap val="100"/>
        <c:axId val="253183072"/>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80E4-441B-8899-A212EEFC5C4F}"/>
            </c:ext>
          </c:extLst>
        </c:ser>
        <c:dLbls>
          <c:showLegendKey val="0"/>
          <c:showVal val="0"/>
          <c:showCatName val="0"/>
          <c:showSerName val="0"/>
          <c:showPercent val="0"/>
          <c:showBubbleSize val="0"/>
        </c:dLbls>
        <c:gapWidth val="0"/>
        <c:overlap val="100"/>
        <c:axId val="3"/>
        <c:axId val="4"/>
      </c:barChart>
      <c:catAx>
        <c:axId val="2531830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53183072"/>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34C1-4B9E-B624-707E4022D75A}"/>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34C1-4B9E-B624-707E4022D75A}"/>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983A-4003-A004-220AB7B5BB5B}"/>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983A-4003-A004-220AB7B5BB5B}"/>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F48B-4284-ADDA-EC8460103103}"/>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F48B-4284-ADDA-EC8460103103}"/>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重点評価入力!$X$32</c:f>
              <c:strCache>
                <c:ptCount val="1"/>
                <c:pt idx="0">
                  <c:v>SolarLight(on)</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重点評価入力!$Y$32</c:f>
              <c:numCache>
                <c:formatCode>0.0_ </c:formatCode>
                <c:ptCount val="1"/>
                <c:pt idx="0">
                  <c:v>0</c:v>
                </c:pt>
              </c:numCache>
            </c:numRef>
          </c:val>
          <c:extLst>
            <c:ext xmlns:c16="http://schemas.microsoft.com/office/drawing/2014/chart" uri="{C3380CC4-5D6E-409C-BE32-E72D297353CC}">
              <c16:uniqueId val="{00000000-2D7B-4ADE-A3FE-0A871404589D}"/>
            </c:ext>
          </c:extLst>
        </c:ser>
        <c:dLbls>
          <c:showLegendKey val="0"/>
          <c:showVal val="0"/>
          <c:showCatName val="0"/>
          <c:showSerName val="0"/>
          <c:showPercent val="0"/>
          <c:showBubbleSize val="0"/>
        </c:dLbls>
        <c:gapWidth val="0"/>
        <c:overlap val="100"/>
        <c:axId val="485710896"/>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重点評価入力!$Y$33</c:f>
              <c:numCache>
                <c:formatCode>0.0_ </c:formatCode>
                <c:ptCount val="1"/>
                <c:pt idx="0">
                  <c:v>-1</c:v>
                </c:pt>
              </c:numCache>
            </c:numRef>
          </c:val>
          <c:extLst>
            <c:ext xmlns:c16="http://schemas.microsoft.com/office/drawing/2014/chart" uri="{C3380CC4-5D6E-409C-BE32-E72D297353CC}">
              <c16:uniqueId val="{00000001-2D7B-4ADE-A3FE-0A871404589D}"/>
            </c:ext>
          </c:extLst>
        </c:ser>
        <c:dLbls>
          <c:showLegendKey val="0"/>
          <c:showVal val="0"/>
          <c:showCatName val="0"/>
          <c:showSerName val="0"/>
          <c:showPercent val="0"/>
          <c:showBubbleSize val="0"/>
        </c:dLbls>
        <c:gapWidth val="0"/>
        <c:overlap val="100"/>
        <c:axId val="3"/>
        <c:axId val="4"/>
      </c:barChart>
      <c:catAx>
        <c:axId val="48571089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89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重点評価入力!$X$30</c:f>
              <c:strCache>
                <c:ptCount val="1"/>
                <c:pt idx="0">
                  <c:v>⑥SIZEN(on)</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重点評価入力!$Y$30</c:f>
              <c:numCache>
                <c:formatCode>0.0_ </c:formatCode>
                <c:ptCount val="1"/>
                <c:pt idx="0">
                  <c:v>1</c:v>
                </c:pt>
              </c:numCache>
            </c:numRef>
          </c:val>
          <c:extLst>
            <c:ext xmlns:c16="http://schemas.microsoft.com/office/drawing/2014/chart" uri="{C3380CC4-5D6E-409C-BE32-E72D297353CC}">
              <c16:uniqueId val="{00000000-0C98-43E3-857A-E565863035E5}"/>
            </c:ext>
          </c:extLst>
        </c:ser>
        <c:dLbls>
          <c:showLegendKey val="0"/>
          <c:showVal val="0"/>
          <c:showCatName val="0"/>
          <c:showSerName val="0"/>
          <c:showPercent val="0"/>
          <c:showBubbleSize val="0"/>
        </c:dLbls>
        <c:gapWidth val="0"/>
        <c:overlap val="100"/>
        <c:axId val="485710064"/>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4"/>
              <a:stretch>
                <a:fillRect/>
              </a:stretch>
            </a:blipFill>
          </c:spPr>
          <c:invertIfNegative val="0"/>
          <c:pictureOptions>
            <c:pictureFormat val="stackScale"/>
            <c:pictureStackUnit val="1"/>
          </c:pictureOptions>
          <c:val>
            <c:numRef>
              <c:f>重点評価入力!$Y$31</c:f>
              <c:numCache>
                <c:formatCode>0.0_ </c:formatCode>
                <c:ptCount val="1"/>
                <c:pt idx="0">
                  <c:v>0</c:v>
                </c:pt>
              </c:numCache>
            </c:numRef>
          </c:val>
          <c:extLst>
            <c:ext xmlns:c16="http://schemas.microsoft.com/office/drawing/2014/chart" uri="{C3380CC4-5D6E-409C-BE32-E72D297353CC}">
              <c16:uniqueId val="{00000001-0C98-43E3-857A-E565863035E5}"/>
            </c:ext>
          </c:extLst>
        </c:ser>
        <c:dLbls>
          <c:showLegendKey val="0"/>
          <c:showVal val="0"/>
          <c:showCatName val="0"/>
          <c:showSerName val="0"/>
          <c:showPercent val="0"/>
          <c:showBubbleSize val="0"/>
        </c:dLbls>
        <c:gapWidth val="0"/>
        <c:overlap val="100"/>
        <c:axId val="3"/>
        <c:axId val="4"/>
      </c:barChart>
      <c:catAx>
        <c:axId val="4857100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0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51B7-4726-AE9D-A9F1FE9C2B03}"/>
            </c:ext>
          </c:extLst>
        </c:ser>
        <c:dLbls>
          <c:showLegendKey val="0"/>
          <c:showVal val="0"/>
          <c:showCatName val="0"/>
          <c:showSerName val="0"/>
          <c:showPercent val="0"/>
          <c:showBubbleSize val="0"/>
        </c:dLbls>
        <c:gapWidth val="0"/>
        <c:overlap val="100"/>
        <c:axId val="263472400"/>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51B7-4726-AE9D-A9F1FE9C2B03}"/>
            </c:ext>
          </c:extLst>
        </c:ser>
        <c:dLbls>
          <c:showLegendKey val="0"/>
          <c:showVal val="0"/>
          <c:showCatName val="0"/>
          <c:showSerName val="0"/>
          <c:showPercent val="0"/>
          <c:showBubbleSize val="0"/>
        </c:dLbls>
        <c:gapWidth val="0"/>
        <c:overlap val="100"/>
        <c:axId val="3"/>
        <c:axId val="4"/>
      </c:barChart>
      <c:catAx>
        <c:axId val="263472400"/>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63472400"/>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重点評価入力!$AN$27</c:f>
              <c:numCache>
                <c:formatCode>0_);[Red]\(0\)</c:formatCode>
                <c:ptCount val="1"/>
                <c:pt idx="0">
                  <c:v>0</c:v>
                </c:pt>
              </c:numCache>
            </c:numRef>
          </c:val>
          <c:extLst>
            <c:ext xmlns:c16="http://schemas.microsoft.com/office/drawing/2014/chart" uri="{C3380CC4-5D6E-409C-BE32-E72D297353CC}">
              <c16:uniqueId val="{00000000-4C83-423F-A695-BED509BB07AB}"/>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重点評価入力!$AO$27</c:f>
              <c:numCache>
                <c:formatCode>0_);[Red]\(0\)</c:formatCode>
                <c:ptCount val="1"/>
                <c:pt idx="0">
                  <c:v>0</c:v>
                </c:pt>
              </c:numCache>
            </c:numRef>
          </c:val>
          <c:extLst>
            <c:ext xmlns:c16="http://schemas.microsoft.com/office/drawing/2014/chart" uri="{C3380CC4-5D6E-409C-BE32-E72D297353CC}">
              <c16:uniqueId val="{00000001-4C83-423F-A695-BED509BB07AB}"/>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重点評価入力!$AP$27</c:f>
              <c:numCache>
                <c:formatCode>0_);[Red]\(0\)</c:formatCode>
                <c:ptCount val="1"/>
                <c:pt idx="0">
                  <c:v>0</c:v>
                </c:pt>
              </c:numCache>
            </c:numRef>
          </c:val>
          <c:extLst>
            <c:ext xmlns:c16="http://schemas.microsoft.com/office/drawing/2014/chart" uri="{C3380CC4-5D6E-409C-BE32-E72D297353CC}">
              <c16:uniqueId val="{00000002-4C83-423F-A695-BED509BB07AB}"/>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max val="7"/>
          <c:min val="0"/>
        </c:scaling>
        <c:delete val="1"/>
        <c:axPos val="b"/>
        <c:numFmt formatCode="0_);[Red]\(0\)" sourceLinked="1"/>
        <c:majorTickMark val="out"/>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9828-41FA-8455-C07A8B60D98D}"/>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9828-41FA-8455-C07A8B60D98D}"/>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F1CF-49BD-BBE1-BF794BCE4F26}"/>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F1CF-49BD-BBE1-BF794BCE4F26}"/>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2AA6-4F60-AE07-2780597B86DE}"/>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2AA6-4F60-AE07-2780597B86DE}"/>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重点評価入力!$X$24</c:f>
              <c:strCache>
                <c:ptCount val="1"/>
                <c:pt idx="0">
                  <c:v>②MIDORI(pink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重点評価入力!$Y$24</c:f>
              <c:numCache>
                <c:formatCode>General</c:formatCode>
                <c:ptCount val="1"/>
                <c:pt idx="0">
                  <c:v>2</c:v>
                </c:pt>
              </c:numCache>
            </c:numRef>
          </c:val>
          <c:extLst>
            <c:ext xmlns:c16="http://schemas.microsoft.com/office/drawing/2014/chart" uri="{C3380CC4-5D6E-409C-BE32-E72D297353CC}">
              <c16:uniqueId val="{00000000-6B3C-46E0-AAD5-1ADDC215D285}"/>
            </c:ext>
          </c:extLst>
        </c:ser>
        <c:dLbls>
          <c:showLegendKey val="0"/>
          <c:showVal val="0"/>
          <c:showCatName val="0"/>
          <c:showSerName val="0"/>
          <c:showPercent val="0"/>
          <c:showBubbleSize val="0"/>
        </c:dLbls>
        <c:gapWidth val="0"/>
        <c:overlap val="100"/>
        <c:axId val="485831664"/>
        <c:axId val="1"/>
      </c:barChart>
      <c:barChart>
        <c:barDir val="bar"/>
        <c:grouping val="stacked"/>
        <c:varyColors val="0"/>
        <c:ser>
          <c:idx val="1"/>
          <c:order val="1"/>
          <c:tx>
            <c:strRef>
              <c:f>重点評価入力!$X$25</c:f>
              <c:strCache>
                <c:ptCount val="1"/>
                <c:pt idx="0">
                  <c:v>②MIDORI(white cherry)</c:v>
                </c:pt>
              </c:strCache>
            </c:strRef>
          </c:tx>
          <c: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c:spPr>
          <c:invertIfNegative val="0"/>
          <c:pictureOptions>
            <c:pictureFormat val="stackScale"/>
            <c:pictureStackUnit val="1"/>
          </c:pictureOptions>
          <c:val>
            <c:numRef>
              <c:f>重点評価入力!$Y$25</c:f>
              <c:numCache>
                <c:formatCode>General</c:formatCode>
                <c:ptCount val="1"/>
                <c:pt idx="0">
                  <c:v>-3</c:v>
                </c:pt>
              </c:numCache>
            </c:numRef>
          </c:val>
          <c:extLst>
            <c:ext xmlns:c16="http://schemas.microsoft.com/office/drawing/2014/chart" uri="{C3380CC4-5D6E-409C-BE32-E72D297353CC}">
              <c16:uniqueId val="{00000001-6B3C-46E0-AAD5-1ADDC215D285}"/>
            </c:ext>
          </c:extLst>
        </c:ser>
        <c:dLbls>
          <c:showLegendKey val="0"/>
          <c:showVal val="0"/>
          <c:showCatName val="0"/>
          <c:showSerName val="0"/>
          <c:showPercent val="0"/>
          <c:showBubbleSize val="0"/>
        </c:dLbls>
        <c:gapWidth val="0"/>
        <c:overlap val="100"/>
        <c:axId val="3"/>
        <c:axId val="4"/>
      </c:barChart>
      <c:catAx>
        <c:axId val="4858316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8316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04B0-480C-AFA8-250B1829A7B5}"/>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04B0-480C-AFA8-250B1829A7B5}"/>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AD90-4DCC-BE6E-07C3AC6C0049}"/>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AD90-4DCC-BE6E-07C3AC6C0049}"/>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AD90-4DCC-BE6E-07C3AC6C0049}"/>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AF25-4DC4-8CB5-9B8715E1C101}"/>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AF25-4DC4-8CB5-9B8715E1C101}"/>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AF25-4DC4-8CB5-9B8715E1C101}"/>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重点評価入力!$AN$27</c:f>
              <c:numCache>
                <c:formatCode>0_);[Red]\(0\)</c:formatCode>
                <c:ptCount val="1"/>
                <c:pt idx="0">
                  <c:v>0</c:v>
                </c:pt>
              </c:numCache>
            </c:numRef>
          </c:val>
          <c:extLst>
            <c:ext xmlns:c16="http://schemas.microsoft.com/office/drawing/2014/chart" uri="{C3380CC4-5D6E-409C-BE32-E72D297353CC}">
              <c16:uniqueId val="{00000000-753A-4081-B63C-6C9B156210FE}"/>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重点評価入力!$AO$27</c:f>
              <c:numCache>
                <c:formatCode>0_);[Red]\(0\)</c:formatCode>
                <c:ptCount val="1"/>
                <c:pt idx="0">
                  <c:v>0</c:v>
                </c:pt>
              </c:numCache>
            </c:numRef>
          </c:val>
          <c:extLst>
            <c:ext xmlns:c16="http://schemas.microsoft.com/office/drawing/2014/chart" uri="{C3380CC4-5D6E-409C-BE32-E72D297353CC}">
              <c16:uniqueId val="{00000001-753A-4081-B63C-6C9B156210FE}"/>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重点評価入力!$AP$27</c:f>
              <c:numCache>
                <c:formatCode>0_);[Red]\(0\)</c:formatCode>
                <c:ptCount val="1"/>
                <c:pt idx="0">
                  <c:v>0</c:v>
                </c:pt>
              </c:numCache>
            </c:numRef>
          </c:val>
          <c:extLst>
            <c:ext xmlns:c16="http://schemas.microsoft.com/office/drawing/2014/chart" uri="{C3380CC4-5D6E-409C-BE32-E72D297353CC}">
              <c16:uniqueId val="{00000002-753A-4081-B63C-6C9B156210FE}"/>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max val="8"/>
          <c:min val="0"/>
        </c:scaling>
        <c:delete val="1"/>
        <c:axPos val="b"/>
        <c:numFmt formatCode="0_);[Red]\(0\)" sourceLinked="1"/>
        <c:majorTickMark val="out"/>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793862153165089E-2"/>
          <c:y val="0.13893847463502401"/>
          <c:w val="0.92748247925827609"/>
          <c:h val="0.85470085470085466"/>
        </c:manualLayout>
      </c:layout>
      <c:barChart>
        <c:barDir val="bar"/>
        <c:grouping val="stacked"/>
        <c:varyColors val="0"/>
        <c:ser>
          <c:idx val="0"/>
          <c:order val="0"/>
          <c:spPr>
            <a:solidFill>
              <a:schemeClr val="accent1"/>
            </a:solidFill>
            <a:ln>
              <a:noFill/>
            </a:ln>
            <a:effectLst/>
          </c:spPr>
          <c:invertIfNegative val="0"/>
          <c:dPt>
            <c:idx val="0"/>
            <c:invertIfNegative val="0"/>
            <c:bubble3D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pictureOptions>
              <c:pictureFormat val="stackScale"/>
            </c:pictureOptions>
            <c:extLst>
              <c:ext xmlns:c16="http://schemas.microsoft.com/office/drawing/2014/chart" uri="{C3380CC4-5D6E-409C-BE32-E72D297353CC}">
                <c16:uniqueId val="{00000001-AAA3-47B8-9D0A-AFA44CE7825C}"/>
              </c:ext>
            </c:extLst>
          </c:dPt>
          <c:val>
            <c:numRef>
              <c:f>重点評価入力!$AN$30</c:f>
              <c:numCache>
                <c:formatCode>0_);[Red]\(0\)</c:formatCode>
                <c:ptCount val="1"/>
                <c:pt idx="0">
                  <c:v>0</c:v>
                </c:pt>
              </c:numCache>
            </c:numRef>
          </c:val>
          <c:extLst>
            <c:ext xmlns:c16="http://schemas.microsoft.com/office/drawing/2014/chart" uri="{C3380CC4-5D6E-409C-BE32-E72D297353CC}">
              <c16:uniqueId val="{00000000-DF10-4BB9-BE6A-11787660888C}"/>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重点評価入力!$AO$30</c:f>
              <c:numCache>
                <c:formatCode>0_);[Red]\(0\)</c:formatCode>
                <c:ptCount val="1"/>
                <c:pt idx="0">
                  <c:v>0</c:v>
                </c:pt>
              </c:numCache>
            </c:numRef>
          </c:val>
          <c:extLst>
            <c:ext xmlns:c16="http://schemas.microsoft.com/office/drawing/2014/chart" uri="{C3380CC4-5D6E-409C-BE32-E72D297353CC}">
              <c16:uniqueId val="{00000001-DF10-4BB9-BE6A-11787660888C}"/>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重点評価入力!$AP$30</c:f>
              <c:numCache>
                <c:formatCode>0_);[Red]\(0\)</c:formatCode>
                <c:ptCount val="1"/>
                <c:pt idx="0">
                  <c:v>0</c:v>
                </c:pt>
              </c:numCache>
            </c:numRef>
          </c:val>
          <c:extLst>
            <c:ext xmlns:c16="http://schemas.microsoft.com/office/drawing/2014/chart" uri="{C3380CC4-5D6E-409C-BE32-E72D297353CC}">
              <c16:uniqueId val="{00000002-DF10-4BB9-BE6A-11787660888C}"/>
            </c:ext>
          </c:extLst>
        </c:ser>
        <c:dLbls>
          <c:showLegendKey val="0"/>
          <c:showVal val="0"/>
          <c:showCatName val="0"/>
          <c:showSerName val="0"/>
          <c:showPercent val="0"/>
          <c:showBubbleSize val="0"/>
        </c:dLbls>
        <c:gapWidth val="150"/>
        <c:overlap val="100"/>
        <c:axId val="1502147072"/>
        <c:axId val="1502155808"/>
      </c:barChart>
      <c:catAx>
        <c:axId val="1502147072"/>
        <c:scaling>
          <c:orientation val="minMax"/>
        </c:scaling>
        <c:delete val="1"/>
        <c:axPos val="l"/>
        <c:numFmt formatCode="General" sourceLinked="1"/>
        <c:majorTickMark val="none"/>
        <c:minorTickMark val="none"/>
        <c:tickLblPos val="nextTo"/>
        <c:crossAx val="1502155808"/>
        <c:crosses val="autoZero"/>
        <c:auto val="1"/>
        <c:lblAlgn val="ctr"/>
        <c:lblOffset val="100"/>
        <c:noMultiLvlLbl val="0"/>
      </c:catAx>
      <c:valAx>
        <c:axId val="1502155808"/>
        <c:scaling>
          <c:orientation val="minMax"/>
          <c:max val="8"/>
          <c:min val="0"/>
        </c:scaling>
        <c:delete val="1"/>
        <c:axPos val="b"/>
        <c:numFmt formatCode="0_);[Red]\(0\)" sourceLinked="1"/>
        <c:majorTickMark val="out"/>
        <c:minorTickMark val="none"/>
        <c:tickLblPos val="nextTo"/>
        <c:crossAx val="15021470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5427-40FE-B97B-73F1EFA8ECAE}"/>
            </c:ext>
          </c:extLst>
        </c:ser>
        <c:ser>
          <c:idx val="1"/>
          <c:order val="1"/>
          <c:spPr>
            <a:blipFill>
              <a:blip xmlns:r="http://schemas.openxmlformats.org/officeDocument/2006/relationships" r:embed="rId5">
                <a:extLst>
                  <a:ext uri="{96DAC541-7B7A-43D3-8B79-37D633B846F1}">
                    <asvg:svgBlip xmlns:asvg="http://schemas.microsoft.com/office/drawing/2016/SVG/main" r:embed="rId6"/>
                  </a:ext>
                </a:extLst>
              </a:blip>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5427-40FE-B97B-73F1EFA8ECAE}"/>
            </c:ext>
          </c:extLst>
        </c:ser>
        <c:ser>
          <c:idx val="2"/>
          <c:order val="2"/>
          <c:spPr>
            <a:blipFill>
              <a:blip xmlns:r="http://schemas.openxmlformats.org/officeDocument/2006/relationships" r:embed="rId7"/>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5427-40FE-B97B-73F1EFA8ECAE}"/>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70F6-4120-9097-51EB25C0C0D3}"/>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70F6-4120-9097-51EB25C0C0D3}"/>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70F6-4120-9097-51EB25C0C0D3}"/>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blipFill>
              <a:blip xmlns:r="http://schemas.openxmlformats.org/officeDocument/2006/relationships" r:embed="rId3"/>
              <a:stretch>
                <a:fillRect/>
              </a:stretch>
            </a:blipFill>
            <a:ln>
              <a:noFill/>
            </a:ln>
            <a:effectLst/>
          </c:spPr>
          <c:invertIfNegative val="0"/>
          <c:pictureOptions>
            <c:pictureFormat val="stackScale"/>
          </c:pictureOptions>
          <c:val>
            <c:numRef>
              <c:f>重点評価入力!$AN$24</c:f>
              <c:numCache>
                <c:formatCode>0_);[Red]\(0\)</c:formatCode>
                <c:ptCount val="1"/>
                <c:pt idx="0">
                  <c:v>2</c:v>
                </c:pt>
              </c:numCache>
            </c:numRef>
          </c:val>
          <c:extLst>
            <c:ext xmlns:c16="http://schemas.microsoft.com/office/drawing/2014/chart" uri="{C3380CC4-5D6E-409C-BE32-E72D297353CC}">
              <c16:uniqueId val="{00000000-6607-4DA3-8C4B-B451A9D9894B}"/>
            </c:ext>
          </c:extLst>
        </c:ser>
        <c:ser>
          <c:idx val="1"/>
          <c:order val="1"/>
          <c:spPr>
            <a:blipFill>
              <a:blip xmlns:r="http://schemas.openxmlformats.org/officeDocument/2006/relationships" r:embed="rId4"/>
              <a:stretch>
                <a:fillRect/>
              </a:stretch>
            </a:blipFill>
            <a:ln>
              <a:noFill/>
            </a:ln>
            <a:effectLst/>
          </c:spPr>
          <c:invertIfNegative val="0"/>
          <c:pictureOptions>
            <c:pictureFormat val="stackScale"/>
          </c:pictureOptions>
          <c:val>
            <c:numRef>
              <c:f>重点評価入力!$AO$24</c:f>
              <c:numCache>
                <c:formatCode>0_);[Red]\(0\)</c:formatCode>
                <c:ptCount val="1"/>
                <c:pt idx="0">
                  <c:v>0</c:v>
                </c:pt>
              </c:numCache>
            </c:numRef>
          </c:val>
          <c:extLst>
            <c:ext xmlns:c16="http://schemas.microsoft.com/office/drawing/2014/chart" uri="{C3380CC4-5D6E-409C-BE32-E72D297353CC}">
              <c16:uniqueId val="{00000001-6607-4DA3-8C4B-B451A9D9894B}"/>
            </c:ext>
          </c:extLst>
        </c:ser>
        <c:ser>
          <c:idx val="2"/>
          <c:order val="2"/>
          <c:spPr>
            <a:blipFill>
              <a:blip xmlns:r="http://schemas.openxmlformats.org/officeDocument/2006/relationships" r:embed="rId5"/>
              <a:stretch>
                <a:fillRect/>
              </a:stretch>
            </a:blipFill>
            <a:ln>
              <a:noFill/>
            </a:ln>
            <a:effectLst/>
          </c:spPr>
          <c:invertIfNegative val="0"/>
          <c:pictureOptions>
            <c:pictureFormat val="stackScale"/>
          </c:pictureOptions>
          <c:val>
            <c:numRef>
              <c:f>重点評価入力!$AP$24</c:f>
              <c:numCache>
                <c:formatCode>0_);[Red]\(0\)</c:formatCode>
                <c:ptCount val="1"/>
                <c:pt idx="0">
                  <c:v>2</c:v>
                </c:pt>
              </c:numCache>
            </c:numRef>
          </c:val>
          <c:extLst>
            <c:ext xmlns:c16="http://schemas.microsoft.com/office/drawing/2014/chart" uri="{C3380CC4-5D6E-409C-BE32-E72D297353CC}">
              <c16:uniqueId val="{00000002-6607-4DA3-8C4B-B451A9D9894B}"/>
            </c:ext>
          </c:extLst>
        </c:ser>
        <c:dLbls>
          <c:showLegendKey val="0"/>
          <c:showVal val="0"/>
          <c:showCatName val="0"/>
          <c:showSerName val="0"/>
          <c:showPercent val="0"/>
          <c:showBubbleSize val="0"/>
        </c:dLbls>
        <c:gapWidth val="150"/>
        <c:overlap val="100"/>
        <c:axId val="835806560"/>
        <c:axId val="835812384"/>
      </c:barChart>
      <c:catAx>
        <c:axId val="835806560"/>
        <c:scaling>
          <c:orientation val="minMax"/>
        </c:scaling>
        <c:delete val="1"/>
        <c:axPos val="l"/>
        <c:numFmt formatCode="General" sourceLinked="1"/>
        <c:majorTickMark val="none"/>
        <c:minorTickMark val="none"/>
        <c:tickLblPos val="nextTo"/>
        <c:crossAx val="835812384"/>
        <c:crosses val="autoZero"/>
        <c:auto val="1"/>
        <c:lblAlgn val="ctr"/>
        <c:lblOffset val="100"/>
        <c:noMultiLvlLbl val="0"/>
      </c:catAx>
      <c:valAx>
        <c:axId val="835812384"/>
        <c:scaling>
          <c:orientation val="minMax"/>
        </c:scaling>
        <c:delete val="1"/>
        <c:axPos val="b"/>
        <c:numFmt formatCode="0_);[Red]\(0\)" sourceLinked="1"/>
        <c:majorTickMark val="none"/>
        <c:minorTickMark val="none"/>
        <c:tickLblPos val="nextTo"/>
        <c:crossAx val="8358065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2064385830291"/>
          <c:y val="9.612454953797385E-2"/>
          <c:w val="0.80698686042620071"/>
          <c:h val="0.67118545115988759"/>
        </c:manualLayout>
      </c:layout>
      <c:lineChart>
        <c:grouping val="standard"/>
        <c:varyColors val="0"/>
        <c:ser>
          <c:idx val="0"/>
          <c:order val="0"/>
          <c:tx>
            <c:strRef>
              <c:f>消費量結果表示!$W$37</c:f>
              <c:strCache>
                <c:ptCount val="1"/>
                <c:pt idx="0">
                  <c:v>電力(kWh)</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消費量結果表示!$X$36:$AA$36</c:f>
              <c:strCache>
                <c:ptCount val="4"/>
                <c:pt idx="0">
                  <c:v>R8</c:v>
                </c:pt>
                <c:pt idx="1">
                  <c:v>R9</c:v>
                </c:pt>
                <c:pt idx="2">
                  <c:v>R10</c:v>
                </c:pt>
                <c:pt idx="3">
                  <c:v>-</c:v>
                </c:pt>
              </c:strCache>
            </c:strRef>
          </c:cat>
          <c:val>
            <c:numRef>
              <c:f>消費量結果表示!$X$37:$AA$37</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0-EB08-4A35-95AE-B574D688CC32}"/>
            </c:ext>
          </c:extLst>
        </c:ser>
        <c:ser>
          <c:idx val="1"/>
          <c:order val="1"/>
          <c:tx>
            <c:strRef>
              <c:f>消費量結果表示!$W$38</c:f>
              <c:strCache>
                <c:ptCount val="1"/>
                <c:pt idx="0">
                  <c:v>昼間電力（ｋWh）</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消費量結果表示!$X$36:$AA$36</c:f>
              <c:strCache>
                <c:ptCount val="4"/>
                <c:pt idx="0">
                  <c:v>R8</c:v>
                </c:pt>
                <c:pt idx="1">
                  <c:v>R9</c:v>
                </c:pt>
                <c:pt idx="2">
                  <c:v>R10</c:v>
                </c:pt>
                <c:pt idx="3">
                  <c:v>-</c:v>
                </c:pt>
              </c:strCache>
            </c:strRef>
          </c:cat>
          <c:val>
            <c:numRef>
              <c:f>消費量結果表示!$X$38:$AA$38</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1-EB08-4A35-95AE-B574D688CC32}"/>
            </c:ext>
          </c:extLst>
        </c:ser>
        <c:ser>
          <c:idx val="2"/>
          <c:order val="2"/>
          <c:tx>
            <c:strRef>
              <c:f>消費量結果表示!$W$39</c:f>
              <c:strCache>
                <c:ptCount val="1"/>
                <c:pt idx="0">
                  <c:v>夜間電力(ｋWh）</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消費量結果表示!$X$36:$AA$36</c:f>
              <c:strCache>
                <c:ptCount val="4"/>
                <c:pt idx="0">
                  <c:v>R8</c:v>
                </c:pt>
                <c:pt idx="1">
                  <c:v>R9</c:v>
                </c:pt>
                <c:pt idx="2">
                  <c:v>R10</c:v>
                </c:pt>
                <c:pt idx="3">
                  <c:v>-</c:v>
                </c:pt>
              </c:strCache>
            </c:strRef>
          </c:cat>
          <c:val>
            <c:numRef>
              <c:f>消費量結果表示!$X$39:$AA$39</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2-EB08-4A35-95AE-B574D688CC32}"/>
            </c:ext>
          </c:extLst>
        </c:ser>
        <c:ser>
          <c:idx val="3"/>
          <c:order val="3"/>
          <c:tx>
            <c:strRef>
              <c:f>消費量結果表示!$W$40</c:f>
              <c:strCache>
                <c:ptCount val="1"/>
                <c:pt idx="0">
                  <c:v>都市ガス(千m3)</c:v>
                </c:pt>
              </c:strCache>
            </c:strRef>
          </c:tx>
          <c:spPr>
            <a:ln w="12700">
              <a:solidFill>
                <a:srgbClr val="00FFFF"/>
              </a:solidFill>
              <a:prstDash val="solid"/>
            </a:ln>
          </c:spPr>
          <c:marker>
            <c:symbol val="x"/>
            <c:size val="5"/>
            <c:spPr>
              <a:noFill/>
              <a:ln>
                <a:solidFill>
                  <a:srgbClr val="00FFFF"/>
                </a:solidFill>
                <a:prstDash val="solid"/>
              </a:ln>
            </c:spPr>
          </c:marker>
          <c:cat>
            <c:strRef>
              <c:f>消費量結果表示!$X$36:$AA$36</c:f>
              <c:strCache>
                <c:ptCount val="4"/>
                <c:pt idx="0">
                  <c:v>R8</c:v>
                </c:pt>
                <c:pt idx="1">
                  <c:v>R9</c:v>
                </c:pt>
                <c:pt idx="2">
                  <c:v>R10</c:v>
                </c:pt>
                <c:pt idx="3">
                  <c:v>-</c:v>
                </c:pt>
              </c:strCache>
            </c:strRef>
          </c:cat>
          <c:val>
            <c:numRef>
              <c:f>消費量結果表示!$X$40:$AA$40</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3-EB08-4A35-95AE-B574D688CC32}"/>
            </c:ext>
          </c:extLst>
        </c:ser>
        <c:ser>
          <c:idx val="4"/>
          <c:order val="4"/>
          <c:tx>
            <c:strRef>
              <c:f>消費量結果表示!$W$41</c:f>
              <c:strCache>
                <c:ptCount val="1"/>
                <c:pt idx="0">
                  <c:v>ＬＰＧ(t)</c:v>
                </c:pt>
              </c:strCache>
            </c:strRef>
          </c:tx>
          <c:spPr>
            <a:ln w="12700">
              <a:solidFill>
                <a:srgbClr val="800080"/>
              </a:solidFill>
              <a:prstDash val="solid"/>
            </a:ln>
          </c:spPr>
          <c:marker>
            <c:symbol val="star"/>
            <c:size val="5"/>
            <c:spPr>
              <a:noFill/>
              <a:ln>
                <a:solidFill>
                  <a:srgbClr val="800080"/>
                </a:solidFill>
                <a:prstDash val="solid"/>
              </a:ln>
            </c:spPr>
          </c:marker>
          <c:cat>
            <c:strRef>
              <c:f>消費量結果表示!$X$36:$AA$36</c:f>
              <c:strCache>
                <c:ptCount val="4"/>
                <c:pt idx="0">
                  <c:v>R8</c:v>
                </c:pt>
                <c:pt idx="1">
                  <c:v>R9</c:v>
                </c:pt>
                <c:pt idx="2">
                  <c:v>R10</c:v>
                </c:pt>
                <c:pt idx="3">
                  <c:v>-</c:v>
                </c:pt>
              </c:strCache>
            </c:strRef>
          </c:cat>
          <c:val>
            <c:numRef>
              <c:f>消費量結果表示!$X$41:$AA$41</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4-EB08-4A35-95AE-B574D688CC32}"/>
            </c:ext>
          </c:extLst>
        </c:ser>
        <c:ser>
          <c:idx val="5"/>
          <c:order val="5"/>
          <c:tx>
            <c:strRef>
              <c:f>消費量結果表示!$W$42</c:f>
              <c:strCache>
                <c:ptCount val="1"/>
                <c:pt idx="0">
                  <c:v>灯油(kL)</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消費量結果表示!$X$36:$AA$36</c:f>
              <c:strCache>
                <c:ptCount val="4"/>
                <c:pt idx="0">
                  <c:v>R8</c:v>
                </c:pt>
                <c:pt idx="1">
                  <c:v>R9</c:v>
                </c:pt>
                <c:pt idx="2">
                  <c:v>R10</c:v>
                </c:pt>
                <c:pt idx="3">
                  <c:v>-</c:v>
                </c:pt>
              </c:strCache>
            </c:strRef>
          </c:cat>
          <c:val>
            <c:numRef>
              <c:f>消費量結果表示!$X$42:$AA$42</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5-EB08-4A35-95AE-B574D688CC32}"/>
            </c:ext>
          </c:extLst>
        </c:ser>
        <c:ser>
          <c:idx val="6"/>
          <c:order val="6"/>
          <c:tx>
            <c:strRef>
              <c:f>消費量結果表示!$W$43</c:f>
              <c:strCache>
                <c:ptCount val="1"/>
                <c:pt idx="0">
                  <c:v>A重油(kL)</c:v>
                </c:pt>
              </c:strCache>
            </c:strRef>
          </c:tx>
          <c:spPr>
            <a:ln w="12700">
              <a:solidFill>
                <a:srgbClr val="008080"/>
              </a:solidFill>
              <a:prstDash val="solid"/>
            </a:ln>
          </c:spPr>
          <c:marker>
            <c:symbol val="plus"/>
            <c:size val="5"/>
            <c:spPr>
              <a:noFill/>
              <a:ln>
                <a:solidFill>
                  <a:srgbClr val="008080"/>
                </a:solidFill>
                <a:prstDash val="solid"/>
              </a:ln>
            </c:spPr>
          </c:marker>
          <c:cat>
            <c:strRef>
              <c:f>消費量結果表示!$X$36:$AA$36</c:f>
              <c:strCache>
                <c:ptCount val="4"/>
                <c:pt idx="0">
                  <c:v>R8</c:v>
                </c:pt>
                <c:pt idx="1">
                  <c:v>R9</c:v>
                </c:pt>
                <c:pt idx="2">
                  <c:v>R10</c:v>
                </c:pt>
                <c:pt idx="3">
                  <c:v>-</c:v>
                </c:pt>
              </c:strCache>
            </c:strRef>
          </c:cat>
          <c:val>
            <c:numRef>
              <c:f>消費量結果表示!$X$43:$AA$43</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6-EB08-4A35-95AE-B574D688CC32}"/>
            </c:ext>
          </c:extLst>
        </c:ser>
        <c:ser>
          <c:idx val="7"/>
          <c:order val="7"/>
          <c:tx>
            <c:strRef>
              <c:f>消費量結果表示!$W$44</c:f>
              <c:strCache>
                <c:ptCount val="1"/>
                <c:pt idx="0">
                  <c:v>B,C重油(kL)</c:v>
                </c:pt>
              </c:strCache>
            </c:strRef>
          </c:tx>
          <c:spPr>
            <a:ln w="12700">
              <a:solidFill>
                <a:srgbClr val="0000FF"/>
              </a:solidFill>
              <a:prstDash val="solid"/>
            </a:ln>
          </c:spPr>
          <c:marker>
            <c:symbol val="dot"/>
            <c:size val="5"/>
            <c:spPr>
              <a:noFill/>
              <a:ln>
                <a:solidFill>
                  <a:srgbClr val="0000FF"/>
                </a:solidFill>
                <a:prstDash val="solid"/>
              </a:ln>
            </c:spPr>
          </c:marker>
          <c:cat>
            <c:strRef>
              <c:f>消費量結果表示!$X$36:$AA$36</c:f>
              <c:strCache>
                <c:ptCount val="4"/>
                <c:pt idx="0">
                  <c:v>R8</c:v>
                </c:pt>
                <c:pt idx="1">
                  <c:v>R9</c:v>
                </c:pt>
                <c:pt idx="2">
                  <c:v>R10</c:v>
                </c:pt>
                <c:pt idx="3">
                  <c:v>-</c:v>
                </c:pt>
              </c:strCache>
            </c:strRef>
          </c:cat>
          <c:val>
            <c:numRef>
              <c:f>消費量結果表示!$X$44:$AA$44</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7-EB08-4A35-95AE-B574D688CC32}"/>
            </c:ext>
          </c:extLst>
        </c:ser>
        <c:ser>
          <c:idx val="8"/>
          <c:order val="8"/>
          <c:tx>
            <c:strRef>
              <c:f>消費量結果表示!$W$45</c:f>
              <c:strCache>
                <c:ptCount val="1"/>
                <c:pt idx="0">
                  <c:v>冷水(GJ)</c:v>
                </c:pt>
              </c:strCache>
            </c:strRef>
          </c:tx>
          <c:spPr>
            <a:ln w="12700">
              <a:solidFill>
                <a:srgbClr val="00CCFF"/>
              </a:solidFill>
              <a:prstDash val="solid"/>
            </a:ln>
          </c:spPr>
          <c:marker>
            <c:symbol val="dash"/>
            <c:size val="5"/>
            <c:spPr>
              <a:noFill/>
              <a:ln>
                <a:solidFill>
                  <a:srgbClr val="00CCFF"/>
                </a:solidFill>
                <a:prstDash val="solid"/>
              </a:ln>
            </c:spPr>
          </c:marker>
          <c:cat>
            <c:strRef>
              <c:f>消費量結果表示!$X$36:$AA$36</c:f>
              <c:strCache>
                <c:ptCount val="4"/>
                <c:pt idx="0">
                  <c:v>R8</c:v>
                </c:pt>
                <c:pt idx="1">
                  <c:v>R9</c:v>
                </c:pt>
                <c:pt idx="2">
                  <c:v>R10</c:v>
                </c:pt>
                <c:pt idx="3">
                  <c:v>-</c:v>
                </c:pt>
              </c:strCache>
            </c:strRef>
          </c:cat>
          <c:val>
            <c:numRef>
              <c:f>消費量結果表示!$X$45:$AA$45</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8-EB08-4A35-95AE-B574D688CC32}"/>
            </c:ext>
          </c:extLst>
        </c:ser>
        <c:ser>
          <c:idx val="9"/>
          <c:order val="9"/>
          <c:tx>
            <c:strRef>
              <c:f>消費量結果表示!$W$46</c:f>
              <c:strCache>
                <c:ptCount val="1"/>
                <c:pt idx="0">
                  <c:v>温水(GJ)</c:v>
                </c:pt>
              </c:strCache>
            </c:strRef>
          </c:tx>
          <c:spPr>
            <a:ln w="12700">
              <a:solidFill>
                <a:srgbClr val="CCFFFF"/>
              </a:solidFill>
              <a:prstDash val="solid"/>
            </a:ln>
          </c:spPr>
          <c:marker>
            <c:symbol val="diamond"/>
            <c:size val="5"/>
            <c:spPr>
              <a:solidFill>
                <a:srgbClr val="CCFFFF"/>
              </a:solidFill>
              <a:ln>
                <a:solidFill>
                  <a:srgbClr val="CCFFFF"/>
                </a:solidFill>
                <a:prstDash val="solid"/>
              </a:ln>
            </c:spPr>
          </c:marker>
          <c:cat>
            <c:strRef>
              <c:f>消費量結果表示!$X$36:$AA$36</c:f>
              <c:strCache>
                <c:ptCount val="4"/>
                <c:pt idx="0">
                  <c:v>R8</c:v>
                </c:pt>
                <c:pt idx="1">
                  <c:v>R9</c:v>
                </c:pt>
                <c:pt idx="2">
                  <c:v>R10</c:v>
                </c:pt>
                <c:pt idx="3">
                  <c:v>-</c:v>
                </c:pt>
              </c:strCache>
            </c:strRef>
          </c:cat>
          <c:val>
            <c:numRef>
              <c:f>消費量結果表示!$X$46:$AA$46</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9-EB08-4A35-95AE-B574D688CC32}"/>
            </c:ext>
          </c:extLst>
        </c:ser>
        <c:ser>
          <c:idx val="10"/>
          <c:order val="10"/>
          <c:tx>
            <c:strRef>
              <c:f>消費量結果表示!$W$47</c:f>
              <c:strCache>
                <c:ptCount val="1"/>
                <c:pt idx="0">
                  <c:v>蒸気(GJ)</c:v>
                </c:pt>
              </c:strCache>
            </c:strRef>
          </c:tx>
          <c:spPr>
            <a:ln w="12700">
              <a:solidFill>
                <a:srgbClr val="CCFFCC"/>
              </a:solidFill>
              <a:prstDash val="solid"/>
            </a:ln>
          </c:spPr>
          <c:marker>
            <c:symbol val="square"/>
            <c:size val="5"/>
            <c:spPr>
              <a:solidFill>
                <a:srgbClr val="CCFFCC"/>
              </a:solidFill>
              <a:ln>
                <a:solidFill>
                  <a:srgbClr val="CCFFCC"/>
                </a:solidFill>
                <a:prstDash val="solid"/>
              </a:ln>
            </c:spPr>
          </c:marker>
          <c:cat>
            <c:strRef>
              <c:f>消費量結果表示!$X$36:$AA$36</c:f>
              <c:strCache>
                <c:ptCount val="4"/>
                <c:pt idx="0">
                  <c:v>R8</c:v>
                </c:pt>
                <c:pt idx="1">
                  <c:v>R9</c:v>
                </c:pt>
                <c:pt idx="2">
                  <c:v>R10</c:v>
                </c:pt>
                <c:pt idx="3">
                  <c:v>-</c:v>
                </c:pt>
              </c:strCache>
            </c:strRef>
          </c:cat>
          <c:val>
            <c:numRef>
              <c:f>消費量結果表示!$X$47:$AA$47</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A-EB08-4A35-95AE-B574D688CC32}"/>
            </c:ext>
          </c:extLst>
        </c:ser>
        <c:ser>
          <c:idx val="11"/>
          <c:order val="11"/>
          <c:tx>
            <c:strRef>
              <c:f>消費量結果表示!$W$48</c:f>
              <c:strCache>
                <c:ptCount val="1"/>
              </c:strCache>
            </c:strRef>
          </c:tx>
          <c:spPr>
            <a:ln w="12700">
              <a:solidFill>
                <a:srgbClr val="FFFF99"/>
              </a:solidFill>
              <a:prstDash val="solid"/>
            </a:ln>
          </c:spPr>
          <c:marker>
            <c:symbol val="triangle"/>
            <c:size val="5"/>
            <c:spPr>
              <a:solidFill>
                <a:srgbClr val="FFFF99"/>
              </a:solidFill>
              <a:ln>
                <a:solidFill>
                  <a:srgbClr val="FFFF99"/>
                </a:solidFill>
                <a:prstDash val="solid"/>
              </a:ln>
            </c:spPr>
          </c:marker>
          <c:cat>
            <c:strRef>
              <c:f>消費量結果表示!$X$36:$AA$36</c:f>
              <c:strCache>
                <c:ptCount val="4"/>
                <c:pt idx="0">
                  <c:v>R8</c:v>
                </c:pt>
                <c:pt idx="1">
                  <c:v>R9</c:v>
                </c:pt>
                <c:pt idx="2">
                  <c:v>R10</c:v>
                </c:pt>
                <c:pt idx="3">
                  <c:v>-</c:v>
                </c:pt>
              </c:strCache>
            </c:strRef>
          </c:cat>
          <c:val>
            <c:numRef>
              <c:f>消費量結果表示!$X$48:$AA$48</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B-EB08-4A35-95AE-B574D688CC32}"/>
            </c:ext>
          </c:extLst>
        </c:ser>
        <c:ser>
          <c:idx val="12"/>
          <c:order val="12"/>
          <c:tx>
            <c:strRef>
              <c:f>消費量結果表示!$W$49</c:f>
              <c:strCache>
                <c:ptCount val="1"/>
              </c:strCache>
            </c:strRef>
          </c:tx>
          <c:spPr>
            <a:ln w="12700">
              <a:solidFill>
                <a:srgbClr val="99CCFF"/>
              </a:solidFill>
              <a:prstDash val="solid"/>
            </a:ln>
          </c:spPr>
          <c:marker>
            <c:symbol val="x"/>
            <c:size val="5"/>
            <c:spPr>
              <a:noFill/>
              <a:ln>
                <a:solidFill>
                  <a:srgbClr val="99CCFF"/>
                </a:solidFill>
                <a:prstDash val="solid"/>
              </a:ln>
            </c:spPr>
          </c:marker>
          <c:cat>
            <c:strRef>
              <c:f>消費量結果表示!$X$36:$AA$36</c:f>
              <c:strCache>
                <c:ptCount val="4"/>
                <c:pt idx="0">
                  <c:v>R8</c:v>
                </c:pt>
                <c:pt idx="1">
                  <c:v>R9</c:v>
                </c:pt>
                <c:pt idx="2">
                  <c:v>R10</c:v>
                </c:pt>
                <c:pt idx="3">
                  <c:v>-</c:v>
                </c:pt>
              </c:strCache>
            </c:strRef>
          </c:cat>
          <c:val>
            <c:numRef>
              <c:f>消費量結果表示!$X$49:$AA$49</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C-EB08-4A35-95AE-B574D688CC32}"/>
            </c:ext>
          </c:extLst>
        </c:ser>
        <c:ser>
          <c:idx val="13"/>
          <c:order val="13"/>
          <c:tx>
            <c:strRef>
              <c:f>消費量結果表示!$W$50</c:f>
              <c:strCache>
                <c:ptCount val="1"/>
              </c:strCache>
            </c:strRef>
          </c:tx>
          <c:spPr>
            <a:ln w="12700">
              <a:solidFill>
                <a:srgbClr val="FF99CC"/>
              </a:solidFill>
              <a:prstDash val="solid"/>
            </a:ln>
          </c:spPr>
          <c:marker>
            <c:symbol val="star"/>
            <c:size val="5"/>
            <c:spPr>
              <a:noFill/>
              <a:ln>
                <a:solidFill>
                  <a:srgbClr val="FF99CC"/>
                </a:solidFill>
                <a:prstDash val="solid"/>
              </a:ln>
            </c:spPr>
          </c:marker>
          <c:cat>
            <c:strRef>
              <c:f>消費量結果表示!$X$36:$AA$36</c:f>
              <c:strCache>
                <c:ptCount val="4"/>
                <c:pt idx="0">
                  <c:v>R8</c:v>
                </c:pt>
                <c:pt idx="1">
                  <c:v>R9</c:v>
                </c:pt>
                <c:pt idx="2">
                  <c:v>R10</c:v>
                </c:pt>
                <c:pt idx="3">
                  <c:v>-</c:v>
                </c:pt>
              </c:strCache>
            </c:strRef>
          </c:cat>
          <c:val>
            <c:numRef>
              <c:f>消費量結果表示!$X$50:$AA$50</c:f>
              <c:numCache>
                <c:formatCode>General</c:formatCode>
                <c:ptCount val="4"/>
                <c:pt idx="0" formatCode="#,##0.00_);[Red]\(#,##0.00\)">
                  <c:v>0</c:v>
                </c:pt>
                <c:pt idx="1">
                  <c:v>#N/A</c:v>
                </c:pt>
                <c:pt idx="2">
                  <c:v>#N/A</c:v>
                </c:pt>
                <c:pt idx="3">
                  <c:v>#N/A</c:v>
                </c:pt>
              </c:numCache>
            </c:numRef>
          </c:val>
          <c:smooth val="0"/>
          <c:extLst>
            <c:ext xmlns:c16="http://schemas.microsoft.com/office/drawing/2014/chart" uri="{C3380CC4-5D6E-409C-BE32-E72D297353CC}">
              <c16:uniqueId val="{0000000D-EB08-4A35-95AE-B574D688CC32}"/>
            </c:ext>
          </c:extLst>
        </c:ser>
        <c:dLbls>
          <c:showLegendKey val="0"/>
          <c:showVal val="0"/>
          <c:showCatName val="0"/>
          <c:showSerName val="0"/>
          <c:showPercent val="0"/>
          <c:showBubbleSize val="0"/>
        </c:dLbls>
        <c:marker val="1"/>
        <c:smooth val="0"/>
        <c:axId val="486597792"/>
        <c:axId val="1"/>
      </c:lineChart>
      <c:catAx>
        <c:axId val="48659779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2216778731310276"/>
              <c:y val="0.7841738659185820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Red]\-#,##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6597792"/>
        <c:crosses val="autoZero"/>
        <c:crossBetween val="between"/>
      </c:valAx>
      <c:spPr>
        <a:noFill/>
        <a:ln w="12700">
          <a:solidFill>
            <a:srgbClr val="000000"/>
          </a:solidFill>
          <a:prstDash val="solid"/>
        </a:ln>
      </c:spPr>
    </c:plotArea>
    <c:legend>
      <c:legendPos val="r"/>
      <c:layout>
        <c:manualLayout>
          <c:xMode val="edge"/>
          <c:yMode val="edge"/>
          <c:x val="1.6820755551623462E-2"/>
          <c:y val="0.81109251525745507"/>
          <c:w val="0.98317924444837657"/>
          <c:h val="0.1808425515636455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400" b="0" i="0" u="none" strike="noStrike" baseline="0">
                <a:solidFill>
                  <a:srgbClr val="000000"/>
                </a:solidFill>
                <a:latin typeface="ＭＳ Ｐゴシック"/>
                <a:ea typeface="ＭＳ Ｐゴシック"/>
              </a:rPr>
              <a:t>燃料消費量(熱量換算）</a:t>
            </a:r>
          </a:p>
        </c:rich>
      </c:tx>
      <c:layout>
        <c:manualLayout>
          <c:xMode val="edge"/>
          <c:yMode val="edge"/>
          <c:x val="1.5197559764488899E-2"/>
          <c:y val="1.1570255107000512E-2"/>
        </c:manualLayout>
      </c:layout>
      <c:overlay val="0"/>
      <c:spPr>
        <a:noFill/>
        <a:ln w="25400">
          <a:noFill/>
        </a:ln>
      </c:spPr>
    </c:title>
    <c:autoTitleDeleted val="0"/>
    <c:plotArea>
      <c:layout>
        <c:manualLayout>
          <c:layoutTarget val="inner"/>
          <c:xMode val="edge"/>
          <c:yMode val="edge"/>
          <c:x val="0.1641337386018237"/>
          <c:y val="9.7520661157024791E-2"/>
          <c:w val="0.79939209726443772"/>
          <c:h val="0.65619834710743796"/>
        </c:manualLayout>
      </c:layout>
      <c:barChart>
        <c:barDir val="col"/>
        <c:grouping val="stacked"/>
        <c:varyColors val="0"/>
        <c:ser>
          <c:idx val="0"/>
          <c:order val="0"/>
          <c:tx>
            <c:strRef>
              <c:f>消費量結果表示!$W$37</c:f>
              <c:strCache>
                <c:ptCount val="1"/>
                <c:pt idx="0">
                  <c:v>電力(kWh)</c:v>
                </c:pt>
              </c:strCache>
            </c:strRef>
          </c:tx>
          <c:spPr>
            <a:solidFill>
              <a:srgbClr val="9999FF"/>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消費量結果表示!$AB$37:$AE$37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26DB-42D3-B90F-83130845B7A6}"/>
            </c:ext>
          </c:extLst>
        </c:ser>
        <c:ser>
          <c:idx val="1"/>
          <c:order val="1"/>
          <c:tx>
            <c:strRef>
              <c:f>消費量結果表示!$W$38</c:f>
              <c:strCache>
                <c:ptCount val="1"/>
                <c:pt idx="0">
                  <c:v>昼間電力（ｋWh）</c:v>
                </c:pt>
              </c:strCache>
            </c:strRef>
          </c:tx>
          <c:spPr>
            <a:solidFill>
              <a:srgbClr val="993366"/>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消費量結果表示!$AB$38:$AE$38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26DB-42D3-B90F-83130845B7A6}"/>
            </c:ext>
          </c:extLst>
        </c:ser>
        <c:ser>
          <c:idx val="2"/>
          <c:order val="2"/>
          <c:tx>
            <c:strRef>
              <c:f>消費量結果表示!$W$39</c:f>
              <c:strCache>
                <c:ptCount val="1"/>
                <c:pt idx="0">
                  <c:v>夜間電力(ｋWh）</c:v>
                </c:pt>
              </c:strCache>
            </c:strRef>
          </c:tx>
          <c:spPr>
            <a:solidFill>
              <a:srgbClr val="FFFFCC"/>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消費量結果表示!$AB$39:$AE$39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26DB-42D3-B90F-83130845B7A6}"/>
            </c:ext>
          </c:extLst>
        </c:ser>
        <c:ser>
          <c:idx val="3"/>
          <c:order val="3"/>
          <c:tx>
            <c:strRef>
              <c:f>消費量結果表示!$W$40</c:f>
              <c:strCache>
                <c:ptCount val="1"/>
                <c:pt idx="0">
                  <c:v>都市ガス(千m3)</c:v>
                </c:pt>
              </c:strCache>
            </c:strRef>
          </c:tx>
          <c:spPr>
            <a:solidFill>
              <a:srgbClr val="CCFFFF"/>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消費量結果表示!$AB$40:$AE$40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26DB-42D3-B90F-83130845B7A6}"/>
            </c:ext>
          </c:extLst>
        </c:ser>
        <c:ser>
          <c:idx val="4"/>
          <c:order val="4"/>
          <c:tx>
            <c:strRef>
              <c:f>消費量結果表示!$W$41</c:f>
              <c:strCache>
                <c:ptCount val="1"/>
                <c:pt idx="0">
                  <c:v>ＬＰＧ(t)</c:v>
                </c:pt>
              </c:strCache>
            </c:strRef>
          </c:tx>
          <c:spPr>
            <a:solidFill>
              <a:srgbClr val="660066"/>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消費量結果表示!$AB$41:$AE$41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26DB-42D3-B90F-83130845B7A6}"/>
            </c:ext>
          </c:extLst>
        </c:ser>
        <c:ser>
          <c:idx val="5"/>
          <c:order val="5"/>
          <c:tx>
            <c:strRef>
              <c:f>消費量結果表示!$W$42</c:f>
              <c:strCache>
                <c:ptCount val="1"/>
                <c:pt idx="0">
                  <c:v>灯油(kL)</c:v>
                </c:pt>
              </c:strCache>
            </c:strRef>
          </c:tx>
          <c:spPr>
            <a:solidFill>
              <a:srgbClr val="FF8080"/>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消費量結果表示!$AB$42:$AE$42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26DB-42D3-B90F-83130845B7A6}"/>
            </c:ext>
          </c:extLst>
        </c:ser>
        <c:ser>
          <c:idx val="6"/>
          <c:order val="6"/>
          <c:tx>
            <c:strRef>
              <c:f>消費量結果表示!$W$43</c:f>
              <c:strCache>
                <c:ptCount val="1"/>
                <c:pt idx="0">
                  <c:v>A重油(kL)</c:v>
                </c:pt>
              </c:strCache>
            </c:strRef>
          </c:tx>
          <c:spPr>
            <a:solidFill>
              <a:srgbClr val="0066CC"/>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消費量結果表示!$AB$43:$AE$43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26DB-42D3-B90F-83130845B7A6}"/>
            </c:ext>
          </c:extLst>
        </c:ser>
        <c:ser>
          <c:idx val="7"/>
          <c:order val="7"/>
          <c:tx>
            <c:strRef>
              <c:f>消費量結果表示!$W$44</c:f>
              <c:strCache>
                <c:ptCount val="1"/>
                <c:pt idx="0">
                  <c:v>B,C重油(kL)</c:v>
                </c:pt>
              </c:strCache>
            </c:strRef>
          </c:tx>
          <c:spPr>
            <a:solidFill>
              <a:srgbClr val="CCCCFF"/>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消費量結果表示!$AB$44:$AE$44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26DB-42D3-B90F-83130845B7A6}"/>
            </c:ext>
          </c:extLst>
        </c:ser>
        <c:ser>
          <c:idx val="8"/>
          <c:order val="8"/>
          <c:tx>
            <c:strRef>
              <c:f>消費量結果表示!$W$45</c:f>
              <c:strCache>
                <c:ptCount val="1"/>
                <c:pt idx="0">
                  <c:v>冷水(GJ)</c:v>
                </c:pt>
              </c:strCache>
            </c:strRef>
          </c:tx>
          <c:spPr>
            <a:solidFill>
              <a:srgbClr val="000080"/>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消費量結果表示!$AB$45:$AE$45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26DB-42D3-B90F-83130845B7A6}"/>
            </c:ext>
          </c:extLst>
        </c:ser>
        <c:ser>
          <c:idx val="9"/>
          <c:order val="9"/>
          <c:tx>
            <c:strRef>
              <c:f>消費量結果表示!$W$46</c:f>
              <c:strCache>
                <c:ptCount val="1"/>
                <c:pt idx="0">
                  <c:v>温水(GJ)</c:v>
                </c:pt>
              </c:strCache>
            </c:strRef>
          </c:tx>
          <c:spPr>
            <a:solidFill>
              <a:srgbClr val="FF00FF"/>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消費量結果表示!$AB$46:$AE$46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26DB-42D3-B90F-83130845B7A6}"/>
            </c:ext>
          </c:extLst>
        </c:ser>
        <c:ser>
          <c:idx val="10"/>
          <c:order val="10"/>
          <c:tx>
            <c:strRef>
              <c:f>消費量結果表示!$W$47</c:f>
              <c:strCache>
                <c:ptCount val="1"/>
                <c:pt idx="0">
                  <c:v>蒸気(GJ)</c:v>
                </c:pt>
              </c:strCache>
            </c:strRef>
          </c:tx>
          <c:spPr>
            <a:solidFill>
              <a:srgbClr val="FFFF00"/>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消費量結果表示!$AB$47:$AE$47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A-26DB-42D3-B90F-83130845B7A6}"/>
            </c:ext>
          </c:extLst>
        </c:ser>
        <c:ser>
          <c:idx val="11"/>
          <c:order val="11"/>
          <c:tx>
            <c:strRef>
              <c:f>消費量結果表示!$W$48</c:f>
              <c:strCache>
                <c:ptCount val="1"/>
              </c:strCache>
            </c:strRef>
          </c:tx>
          <c:spPr>
            <a:solidFill>
              <a:srgbClr val="00FFFF"/>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消費量結果表示!$AB$48:$AE$48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B-26DB-42D3-B90F-83130845B7A6}"/>
            </c:ext>
          </c:extLst>
        </c:ser>
        <c:ser>
          <c:idx val="12"/>
          <c:order val="12"/>
          <c:tx>
            <c:strRef>
              <c:f>消費量結果表示!$W$49</c:f>
              <c:strCache>
                <c:ptCount val="1"/>
              </c:strCache>
            </c:strRef>
          </c:tx>
          <c:spPr>
            <a:solidFill>
              <a:srgbClr val="800080"/>
            </a:solidFill>
            <a:ln w="12700">
              <a:solidFill>
                <a:srgbClr val="000000"/>
              </a:solidFill>
              <a:prstDash val="solid"/>
            </a:ln>
          </c:spPr>
          <c:invertIfNegative val="0"/>
          <c:cat>
            <c:strRef>
              <c:f>消費量結果表示!$AB$36:$AE$36</c:f>
              <c:strCache>
                <c:ptCount val="4"/>
                <c:pt idx="0">
                  <c:v>R8</c:v>
                </c:pt>
                <c:pt idx="1">
                  <c:v>R9</c:v>
                </c:pt>
                <c:pt idx="2">
                  <c:v>R10</c:v>
                </c:pt>
                <c:pt idx="3">
                  <c:v>-</c:v>
                </c:pt>
              </c:strCache>
            </c:strRef>
          </c:cat>
          <c:val>
            <c:numRef>
              <c:f>消費量結果表示!$AB$49:$AE$49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C-26DB-42D3-B90F-83130845B7A6}"/>
            </c:ext>
          </c:extLst>
        </c:ser>
        <c:ser>
          <c:idx val="13"/>
          <c:order val="13"/>
          <c:tx>
            <c:strRef>
              <c:f>消費量結果表示!$W$50</c:f>
              <c:strCache>
                <c:ptCount val="1"/>
              </c:strCache>
            </c:strRef>
          </c:tx>
          <c:spPr>
            <a:solidFill>
              <a:srgbClr val="800000"/>
            </a:solidFill>
            <a:ln w="12700">
              <a:solidFill>
                <a:srgbClr val="000000"/>
              </a:solidFill>
              <a:prstDash val="solid"/>
            </a:ln>
          </c:spPr>
          <c:invertIfNegative val="0"/>
          <c:val>
            <c:numRef>
              <c:f>消費量結果表示!$AB$50:$AE$50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D-26DB-42D3-B90F-83130845B7A6}"/>
            </c:ext>
          </c:extLst>
        </c:ser>
        <c:dLbls>
          <c:showLegendKey val="0"/>
          <c:showVal val="0"/>
          <c:showCatName val="0"/>
          <c:showSerName val="0"/>
          <c:showPercent val="0"/>
          <c:showBubbleSize val="0"/>
        </c:dLbls>
        <c:gapWidth val="150"/>
        <c:overlap val="100"/>
        <c:axId val="486599040"/>
        <c:axId val="1"/>
      </c:barChart>
      <c:lineChart>
        <c:grouping val="standard"/>
        <c:varyColors val="0"/>
        <c:ser>
          <c:idx val="14"/>
          <c:order val="14"/>
          <c:tx>
            <c:v>目標</c:v>
          </c:tx>
          <c:spPr>
            <a:ln w="38100">
              <a:solidFill>
                <a:srgbClr val="FF0000"/>
              </a:solidFill>
              <a:prstDash val="solid"/>
            </a:ln>
          </c:spPr>
          <c:marker>
            <c:symbol val="none"/>
          </c:marker>
          <c:val>
            <c:numRef>
              <c:f>消費量結果表示!$AB$52:$AE$52</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E-26DB-42D3-B90F-83130845B7A6}"/>
            </c:ext>
          </c:extLst>
        </c:ser>
        <c:dLbls>
          <c:showLegendKey val="0"/>
          <c:showVal val="0"/>
          <c:showCatName val="0"/>
          <c:showSerName val="0"/>
          <c:showPercent val="0"/>
          <c:showBubbleSize val="0"/>
        </c:dLbls>
        <c:marker val="1"/>
        <c:smooth val="0"/>
        <c:axId val="486599040"/>
        <c:axId val="1"/>
      </c:lineChart>
      <c:catAx>
        <c:axId val="48659904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975668581967793"/>
              <c:y val="0.773553653015595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Yu Gothic"/>
                    <a:ea typeface="Yu Gothic"/>
                    <a:cs typeface="Yu Gothic"/>
                  </a:defRPr>
                </a:pPr>
                <a:r>
                  <a:rPr lang="ja-JP" altLang="en-US" sz="900" b="0" i="0" u="none" strike="noStrike" baseline="0">
                    <a:solidFill>
                      <a:srgbClr val="000000"/>
                    </a:solidFill>
                    <a:latin typeface="ＭＳ Ｐゴシック"/>
                    <a:ea typeface="ＭＳ Ｐゴシック"/>
                  </a:rPr>
                  <a:t>熱量(GJ)</a:t>
                </a:r>
              </a:p>
            </c:rich>
          </c:tx>
          <c:layout>
            <c:manualLayout>
              <c:xMode val="edge"/>
              <c:yMode val="edge"/>
              <c:x val="3.0395119528977797E-2"/>
              <c:y val="0.39008266327820129"/>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6599040"/>
        <c:crosses val="autoZero"/>
        <c:crossBetween val="between"/>
      </c:valAx>
      <c:spPr>
        <a:noFill/>
        <a:ln w="3175">
          <a:solidFill>
            <a:srgbClr val="000000"/>
          </a:solidFill>
          <a:prstDash val="solid"/>
        </a:ln>
      </c:spPr>
    </c:plotArea>
    <c:legend>
      <c:legendPos val="b"/>
      <c:layout>
        <c:manualLayout>
          <c:xMode val="edge"/>
          <c:yMode val="edge"/>
          <c:x val="4.8650067390224865E-2"/>
          <c:y val="0.84923360274410142"/>
          <c:w val="0.93246258069092713"/>
          <c:h val="0.11111475648877223"/>
        </c:manualLayout>
      </c:layout>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470A-46D2-8107-A806B48B6186}"/>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470A-46D2-8107-A806B48B6186}"/>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目標達成度</a:t>
            </a:r>
          </a:p>
        </c:rich>
      </c:tx>
      <c:layout>
        <c:manualLayout>
          <c:xMode val="edge"/>
          <c:yMode val="edge"/>
          <c:x val="1.4925471849175352E-2"/>
          <c:y val="8.5178470538594137E-3"/>
        </c:manualLayout>
      </c:layout>
      <c:overlay val="0"/>
      <c:spPr>
        <a:noFill/>
        <a:ln w="25400">
          <a:noFill/>
        </a:ln>
      </c:spPr>
    </c:title>
    <c:autoTitleDeleted val="0"/>
    <c:plotArea>
      <c:layout>
        <c:manualLayout>
          <c:layoutTarget val="inner"/>
          <c:xMode val="edge"/>
          <c:yMode val="edge"/>
          <c:x val="0.11641791044776119"/>
          <c:y val="0.10391822827938671"/>
          <c:w val="0.82388059701492533"/>
          <c:h val="0.6746166950596251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消費量結果表示!$AF$36:$AI$36</c:f>
              <c:strCache>
                <c:ptCount val="4"/>
                <c:pt idx="0">
                  <c:v>R8</c:v>
                </c:pt>
                <c:pt idx="1">
                  <c:v>R9</c:v>
                </c:pt>
                <c:pt idx="2">
                  <c:v>R10</c:v>
                </c:pt>
                <c:pt idx="3">
                  <c:v>-</c:v>
                </c:pt>
              </c:strCache>
            </c:strRef>
          </c:cat>
          <c:val>
            <c:numRef>
              <c:f>消費量結果表示!$AF$51:$AI$51</c:f>
              <c:numCache>
                <c:formatCode>#,##0.00_ </c:formatCode>
                <c:ptCount val="4"/>
                <c:pt idx="0">
                  <c:v>0</c:v>
                </c:pt>
                <c:pt idx="1">
                  <c:v>0</c:v>
                </c:pt>
                <c:pt idx="2">
                  <c:v>0</c:v>
                </c:pt>
                <c:pt idx="3">
                  <c:v>0</c:v>
                </c:pt>
              </c:numCache>
            </c:numRef>
          </c:val>
          <c:extLst>
            <c:ext xmlns:c16="http://schemas.microsoft.com/office/drawing/2014/chart" uri="{C3380CC4-5D6E-409C-BE32-E72D297353CC}">
              <c16:uniqueId val="{00000000-493F-4E1C-9F8B-1DF8AA5CA3DC}"/>
            </c:ext>
          </c:extLst>
        </c:ser>
        <c:dLbls>
          <c:showLegendKey val="0"/>
          <c:showVal val="0"/>
          <c:showCatName val="0"/>
          <c:showSerName val="0"/>
          <c:showPercent val="0"/>
          <c:showBubbleSize val="0"/>
        </c:dLbls>
        <c:gapWidth val="60"/>
        <c:axId val="263471568"/>
        <c:axId val="1"/>
      </c:barChart>
      <c:catAx>
        <c:axId val="2634715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656717976565927"/>
              <c:y val="0.8074956911040072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20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63471568"/>
        <c:crosses val="autoZero"/>
        <c:crossBetween val="between"/>
        <c:majorUnit val="50"/>
      </c:valAx>
      <c:spPr>
        <a:noFill/>
        <a:ln w="3175">
          <a:solidFill>
            <a:srgbClr val="000000"/>
          </a:solidFill>
          <a:prstDash val="solid"/>
        </a:ln>
      </c:spPr>
    </c:plotArea>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重点評価入力!$X$30</c:f>
              <c:strCache>
                <c:ptCount val="1"/>
                <c:pt idx="0">
                  <c:v>⑥SIZEN(on)</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重点評価入力!$Y$30</c:f>
              <c:numCache>
                <c:formatCode>0.0_ </c:formatCode>
                <c:ptCount val="1"/>
                <c:pt idx="0">
                  <c:v>1</c:v>
                </c:pt>
              </c:numCache>
            </c:numRef>
          </c:val>
          <c:extLst>
            <c:ext xmlns:c16="http://schemas.microsoft.com/office/drawing/2014/chart" uri="{C3380CC4-5D6E-409C-BE32-E72D297353CC}">
              <c16:uniqueId val="{00000000-EEA1-4DCA-B088-7C2D66D7F303}"/>
            </c:ext>
          </c:extLst>
        </c:ser>
        <c:dLbls>
          <c:showLegendKey val="0"/>
          <c:showVal val="0"/>
          <c:showCatName val="0"/>
          <c:showSerName val="0"/>
          <c:showPercent val="0"/>
          <c:showBubbleSize val="0"/>
        </c:dLbls>
        <c:gapWidth val="0"/>
        <c:overlap val="100"/>
        <c:axId val="485710064"/>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4"/>
              <a:stretch>
                <a:fillRect/>
              </a:stretch>
            </a:blipFill>
          </c:spPr>
          <c:invertIfNegative val="0"/>
          <c:pictureOptions>
            <c:pictureFormat val="stackScale"/>
            <c:pictureStackUnit val="1"/>
          </c:pictureOptions>
          <c:val>
            <c:numRef>
              <c:f>重点評価入力!$Y$31</c:f>
              <c:numCache>
                <c:formatCode>0.0_ </c:formatCode>
                <c:ptCount val="1"/>
                <c:pt idx="0">
                  <c:v>0</c:v>
                </c:pt>
              </c:numCache>
            </c:numRef>
          </c:val>
          <c:extLst>
            <c:ext xmlns:c16="http://schemas.microsoft.com/office/drawing/2014/chart" uri="{C3380CC4-5D6E-409C-BE32-E72D297353CC}">
              <c16:uniqueId val="{00000001-EEA1-4DCA-B088-7C2D66D7F303}"/>
            </c:ext>
          </c:extLst>
        </c:ser>
        <c:dLbls>
          <c:showLegendKey val="0"/>
          <c:showVal val="0"/>
          <c:showCatName val="0"/>
          <c:showSerName val="0"/>
          <c:showPercent val="0"/>
          <c:showBubbleSize val="0"/>
        </c:dLbls>
        <c:gapWidth val="0"/>
        <c:overlap val="100"/>
        <c:axId val="3"/>
        <c:axId val="4"/>
      </c:barChart>
      <c:catAx>
        <c:axId val="48571006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06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重点評価入力!$X$32</c:f>
              <c:strCache>
                <c:ptCount val="1"/>
                <c:pt idx="0">
                  <c:v>SolarLight(on)</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重点評価入力!$Y$32</c:f>
              <c:numCache>
                <c:formatCode>0.0_ </c:formatCode>
                <c:ptCount val="1"/>
                <c:pt idx="0">
                  <c:v>0</c:v>
                </c:pt>
              </c:numCache>
            </c:numRef>
          </c:val>
          <c:extLst>
            <c:ext xmlns:c16="http://schemas.microsoft.com/office/drawing/2014/chart" uri="{C3380CC4-5D6E-409C-BE32-E72D297353CC}">
              <c16:uniqueId val="{00000000-D913-42CB-B6F3-C85D4B6EFBAD}"/>
            </c:ext>
          </c:extLst>
        </c:ser>
        <c:dLbls>
          <c:showLegendKey val="0"/>
          <c:showVal val="0"/>
          <c:showCatName val="0"/>
          <c:showSerName val="0"/>
          <c:showPercent val="0"/>
          <c:showBubbleSize val="0"/>
        </c:dLbls>
        <c:gapWidth val="0"/>
        <c:overlap val="100"/>
        <c:axId val="485710896"/>
        <c:axId val="1"/>
      </c:barChart>
      <c:barChart>
        <c:barDir val="bar"/>
        <c:grouping val="stacked"/>
        <c:varyColors val="0"/>
        <c:ser>
          <c:idx val="1"/>
          <c:order val="1"/>
          <c:tx>
            <c:strRef>
              <c:f>重点評価入力!$X$33</c:f>
              <c:strCache>
                <c:ptCount val="1"/>
                <c:pt idx="0">
                  <c:v>SolarLight(off)</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重点評価入力!$Y$33</c:f>
              <c:numCache>
                <c:formatCode>0.0_ </c:formatCode>
                <c:ptCount val="1"/>
                <c:pt idx="0">
                  <c:v>-1</c:v>
                </c:pt>
              </c:numCache>
            </c:numRef>
          </c:val>
          <c:extLst>
            <c:ext xmlns:c16="http://schemas.microsoft.com/office/drawing/2014/chart" uri="{C3380CC4-5D6E-409C-BE32-E72D297353CC}">
              <c16:uniqueId val="{00000001-D913-42CB-B6F3-C85D4B6EFBAD}"/>
            </c:ext>
          </c:extLst>
        </c:ser>
        <c:dLbls>
          <c:showLegendKey val="0"/>
          <c:showVal val="0"/>
          <c:showCatName val="0"/>
          <c:showSerName val="0"/>
          <c:showPercent val="0"/>
          <c:showBubbleSize val="0"/>
        </c:dLbls>
        <c:gapWidth val="0"/>
        <c:overlap val="100"/>
        <c:axId val="3"/>
        <c:axId val="4"/>
      </c:barChart>
      <c:catAx>
        <c:axId val="48571089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
          <c:min val="0"/>
        </c:scaling>
        <c:delete val="0"/>
        <c:axPos val="b"/>
        <c:numFmt formatCode="0.0_ " sourceLinked="1"/>
        <c:majorTickMark val="out"/>
        <c:minorTickMark val="none"/>
        <c:tickLblPos val="none"/>
        <c:spPr>
          <a:ln>
            <a:noFill/>
          </a:ln>
        </c:spPr>
        <c:crossAx val="48571089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1"/>
        </c:scaling>
        <c:delete val="0"/>
        <c:axPos val="t"/>
        <c:numFmt formatCode="0.0_ "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重点評価入力!$X$26</c:f>
              <c:strCache>
                <c:ptCount val="1"/>
                <c:pt idx="0">
                  <c:v>③DANNETU(pink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重点評価入力!$Y$26</c:f>
              <c:numCache>
                <c:formatCode>General</c:formatCode>
                <c:ptCount val="1"/>
                <c:pt idx="0">
                  <c:v>5</c:v>
                </c:pt>
              </c:numCache>
            </c:numRef>
          </c:val>
          <c:extLst>
            <c:ext xmlns:c16="http://schemas.microsoft.com/office/drawing/2014/chart" uri="{C3380CC4-5D6E-409C-BE32-E72D297353CC}">
              <c16:uniqueId val="{00000000-665C-4C62-8EBE-F12FA2912A74}"/>
            </c:ext>
          </c:extLst>
        </c:ser>
        <c:dLbls>
          <c:showLegendKey val="0"/>
          <c:showVal val="0"/>
          <c:showCatName val="0"/>
          <c:showSerName val="0"/>
          <c:showPercent val="0"/>
          <c:showBubbleSize val="0"/>
        </c:dLbls>
        <c:gapWidth val="0"/>
        <c:overlap val="100"/>
        <c:axId val="488449424"/>
        <c:axId val="1"/>
      </c:barChart>
      <c:barChart>
        <c:barDir val="bar"/>
        <c:grouping val="stacked"/>
        <c:varyColors val="0"/>
        <c:ser>
          <c:idx val="1"/>
          <c:order val="1"/>
          <c:tx>
            <c:strRef>
              <c:f>重点評価入力!$X$27</c:f>
              <c:strCache>
                <c:ptCount val="1"/>
                <c:pt idx="0">
                  <c:v>③DANNETU(white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重点評価入力!$Y$27</c:f>
              <c:numCache>
                <c:formatCode>General</c:formatCode>
                <c:ptCount val="1"/>
                <c:pt idx="0">
                  <c:v>0</c:v>
                </c:pt>
              </c:numCache>
            </c:numRef>
          </c:val>
          <c:extLst>
            <c:ext xmlns:c16="http://schemas.microsoft.com/office/drawing/2014/chart" uri="{C3380CC4-5D6E-409C-BE32-E72D297353CC}">
              <c16:uniqueId val="{00000001-665C-4C62-8EBE-F12FA2912A74}"/>
            </c:ext>
          </c:extLst>
        </c:ser>
        <c:dLbls>
          <c:showLegendKey val="0"/>
          <c:showVal val="0"/>
          <c:showCatName val="0"/>
          <c:showSerName val="0"/>
          <c:showPercent val="0"/>
          <c:showBubbleSize val="0"/>
        </c:dLbls>
        <c:gapWidth val="0"/>
        <c:overlap val="100"/>
        <c:axId val="3"/>
        <c:axId val="4"/>
      </c:barChart>
      <c:catAx>
        <c:axId val="48844942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9424"/>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重点評価入力!$X$28</c:f>
              <c:strCache>
                <c:ptCount val="1"/>
                <c:pt idx="0">
                  <c:v>④SAKUGEN(pink cherry)</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重点評価入力!$Y$28</c:f>
              <c:numCache>
                <c:formatCode>General</c:formatCode>
                <c:ptCount val="1"/>
                <c:pt idx="0">
                  <c:v>5</c:v>
                </c:pt>
              </c:numCache>
            </c:numRef>
          </c:val>
          <c:extLst>
            <c:ext xmlns:c16="http://schemas.microsoft.com/office/drawing/2014/chart" uri="{C3380CC4-5D6E-409C-BE32-E72D297353CC}">
              <c16:uniqueId val="{00000000-1717-459A-96D8-32FE13374605}"/>
            </c:ext>
          </c:extLst>
        </c:ser>
        <c:dLbls>
          <c:showLegendKey val="0"/>
          <c:showVal val="0"/>
          <c:showCatName val="0"/>
          <c:showSerName val="0"/>
          <c:showPercent val="0"/>
          <c:showBubbleSize val="0"/>
        </c:dLbls>
        <c:gapWidth val="0"/>
        <c:overlap val="100"/>
        <c:axId val="488448176"/>
        <c:axId val="1"/>
      </c:barChart>
      <c:barChart>
        <c:barDir val="bar"/>
        <c:grouping val="stacked"/>
        <c:varyColors val="0"/>
        <c:ser>
          <c:idx val="1"/>
          <c:order val="1"/>
          <c:tx>
            <c:strRef>
              <c:f>重点評価入力!$X$29</c:f>
              <c:strCache>
                <c:ptCount val="1"/>
                <c:pt idx="0">
                  <c:v>④SAKUGEN(white cherry)</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重点評価入力!$Y$29</c:f>
              <c:numCache>
                <c:formatCode>General</c:formatCode>
                <c:ptCount val="1"/>
                <c:pt idx="0">
                  <c:v>0</c:v>
                </c:pt>
              </c:numCache>
            </c:numRef>
          </c:val>
          <c:extLst>
            <c:ext xmlns:c16="http://schemas.microsoft.com/office/drawing/2014/chart" uri="{C3380CC4-5D6E-409C-BE32-E72D297353CC}">
              <c16:uniqueId val="{00000001-1717-459A-96D8-32FE13374605}"/>
            </c:ext>
          </c:extLst>
        </c:ser>
        <c:dLbls>
          <c:showLegendKey val="0"/>
          <c:showVal val="0"/>
          <c:showCatName val="0"/>
          <c:showSerName val="0"/>
          <c:showPercent val="0"/>
          <c:showBubbleSize val="0"/>
        </c:dLbls>
        <c:gapWidth val="0"/>
        <c:overlap val="100"/>
        <c:axId val="3"/>
        <c:axId val="4"/>
      </c:barChart>
      <c:catAx>
        <c:axId val="488448176"/>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8448176"/>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重点評価入力!$X$13</c:f>
              <c:strCache>
                <c:ptCount val="1"/>
                <c:pt idx="0">
                  <c:v>Bee(yellow star)</c:v>
                </c:pt>
              </c:strCache>
            </c:strRef>
          </c:tx>
          <c:spPr>
            <a:blipFill>
              <a:blip xmlns:r="http://schemas.openxmlformats.org/officeDocument/2006/relationships" r:embed="rId2"/>
              <a:stretch>
                <a:fillRect/>
              </a:stretch>
            </a:blipFill>
          </c:spPr>
          <c:invertIfNegative val="0"/>
          <c:pictureOptions>
            <c:pictureFormat val="stackScale"/>
            <c:pictureStackUnit val="1"/>
          </c:pictureOptions>
          <c:val>
            <c:numRef>
              <c:f>重点評価入力!$Y$13</c:f>
              <c:numCache>
                <c:formatCode>General</c:formatCode>
                <c:ptCount val="1"/>
                <c:pt idx="0">
                  <c:v>4</c:v>
                </c:pt>
              </c:numCache>
            </c:numRef>
          </c:val>
          <c:extLst>
            <c:ext xmlns:c16="http://schemas.microsoft.com/office/drawing/2014/chart" uri="{C3380CC4-5D6E-409C-BE32-E72D297353CC}">
              <c16:uniqueId val="{00000000-4FCE-468E-A820-6426441C4016}"/>
            </c:ext>
          </c:extLst>
        </c:ser>
        <c:dLbls>
          <c:showLegendKey val="0"/>
          <c:showVal val="0"/>
          <c:showCatName val="0"/>
          <c:showSerName val="0"/>
          <c:showPercent val="0"/>
          <c:showBubbleSize val="0"/>
        </c:dLbls>
        <c:gapWidth val="0"/>
        <c:overlap val="67"/>
        <c:axId val="253183072"/>
        <c:axId val="1"/>
      </c:barChart>
      <c:barChart>
        <c:barDir val="bar"/>
        <c:grouping val="stacked"/>
        <c:varyColors val="0"/>
        <c:ser>
          <c:idx val="1"/>
          <c:order val="1"/>
          <c:tx>
            <c:strRef>
              <c:f>重点評価入力!$X$14</c:f>
              <c:strCache>
                <c:ptCount val="1"/>
                <c:pt idx="0">
                  <c:v>Bee(white Star)</c:v>
                </c:pt>
              </c:strCache>
            </c:strRef>
          </c:tx>
          <c:spPr>
            <a:blipFill>
              <a:blip xmlns:r="http://schemas.openxmlformats.org/officeDocument/2006/relationships" r:embed="rId3"/>
              <a:stretch>
                <a:fillRect/>
              </a:stretch>
            </a:blipFill>
          </c:spPr>
          <c:invertIfNegative val="0"/>
          <c:pictureOptions>
            <c:pictureFormat val="stackScale"/>
            <c:pictureStackUnit val="1"/>
          </c:pictureOptions>
          <c:val>
            <c:numRef>
              <c:f>重点評価入力!$Y$14</c:f>
              <c:numCache>
                <c:formatCode>General</c:formatCode>
                <c:ptCount val="1"/>
                <c:pt idx="0">
                  <c:v>-1</c:v>
                </c:pt>
              </c:numCache>
            </c:numRef>
          </c:val>
          <c:extLst>
            <c:ext xmlns:c16="http://schemas.microsoft.com/office/drawing/2014/chart" uri="{C3380CC4-5D6E-409C-BE32-E72D297353CC}">
              <c16:uniqueId val="{00000001-4FCE-468E-A820-6426441C4016}"/>
            </c:ext>
          </c:extLst>
        </c:ser>
        <c:dLbls>
          <c:showLegendKey val="0"/>
          <c:showVal val="0"/>
          <c:showCatName val="0"/>
          <c:showSerName val="0"/>
          <c:showPercent val="0"/>
          <c:showBubbleSize val="0"/>
        </c:dLbls>
        <c:gapWidth val="0"/>
        <c:overlap val="90"/>
        <c:axId val="3"/>
        <c:axId val="4"/>
      </c:barChart>
      <c:catAx>
        <c:axId val="253183072"/>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253183072"/>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stacked"/>
        <c:varyColors val="0"/>
        <c:ser>
          <c:idx val="0"/>
          <c:order val="0"/>
          <c:tx>
            <c:strRef>
              <c:f>重点評価入力!$X$22</c:f>
              <c:strCache>
                <c:ptCount val="1"/>
                <c:pt idx="0">
                  <c:v>①CO2(pink cherry)</c:v>
                </c:pt>
              </c:strCache>
            </c:strRef>
          </c:tx>
          <c:spPr>
            <a:blipFill>
              <a:blip xmlns:r="http://schemas.openxmlformats.org/officeDocument/2006/relationships" r:embed="rId2">
                <a:extLst>
                  <a:ext uri="{96DAC541-7B7A-43D3-8B79-37D633B846F1}">
                    <asvg:svgBlip xmlns:asvg="http://schemas.microsoft.com/office/drawing/2016/SVG/main" r:embed="rId3"/>
                  </a:ext>
                </a:extLst>
              </a:blip>
              <a:stretch>
                <a:fillRect/>
              </a:stretch>
            </a:blipFill>
          </c:spPr>
          <c:invertIfNegative val="0"/>
          <c:pictureOptions>
            <c:pictureFormat val="stackScale"/>
            <c:pictureStackUnit val="1"/>
          </c:pictureOptions>
          <c:val>
            <c:numRef>
              <c:f>重点評価入力!$Y$22</c:f>
              <c:numCache>
                <c:formatCode>General</c:formatCode>
                <c:ptCount val="1"/>
                <c:pt idx="0">
                  <c:v>4</c:v>
                </c:pt>
              </c:numCache>
            </c:numRef>
          </c:val>
          <c:extLst>
            <c:ext xmlns:c16="http://schemas.microsoft.com/office/drawing/2014/chart" uri="{C3380CC4-5D6E-409C-BE32-E72D297353CC}">
              <c16:uniqueId val="{00000000-6BD8-4A58-B8E2-22DF7776335E}"/>
            </c:ext>
          </c:extLst>
        </c:ser>
        <c:dLbls>
          <c:showLegendKey val="0"/>
          <c:showVal val="0"/>
          <c:showCatName val="0"/>
          <c:showSerName val="0"/>
          <c:showPercent val="0"/>
          <c:showBubbleSize val="0"/>
        </c:dLbls>
        <c:gapWidth val="0"/>
        <c:overlap val="100"/>
        <c:axId val="485711728"/>
        <c:axId val="1"/>
      </c:barChart>
      <c:barChart>
        <c:barDir val="bar"/>
        <c:grouping val="stacked"/>
        <c:varyColors val="0"/>
        <c:ser>
          <c:idx val="1"/>
          <c:order val="1"/>
          <c:tx>
            <c:strRef>
              <c:f>重点評価入力!$X$23</c:f>
              <c:strCache>
                <c:ptCount val="1"/>
                <c:pt idx="0">
                  <c:v>①CO2(white cherry)</c:v>
                </c:pt>
              </c:strCache>
            </c:strRef>
          </c:tx>
          <c:spPr>
            <a:blipFill>
              <a:blip xmlns:r="http://schemas.openxmlformats.org/officeDocument/2006/relationships" r:embed="rId4">
                <a:extLst>
                  <a:ext uri="{96DAC541-7B7A-43D3-8B79-37D633B846F1}">
                    <asvg:svgBlip xmlns:asvg="http://schemas.microsoft.com/office/drawing/2016/SVG/main" r:embed="rId5"/>
                  </a:ext>
                </a:extLst>
              </a:blip>
              <a:stretch>
                <a:fillRect/>
              </a:stretch>
            </a:blipFill>
          </c:spPr>
          <c:invertIfNegative val="0"/>
          <c:pictureOptions>
            <c:pictureFormat val="stackScale"/>
            <c:pictureStackUnit val="1"/>
          </c:pictureOptions>
          <c:val>
            <c:numRef>
              <c:f>重点評価入力!$Y$23</c:f>
              <c:numCache>
                <c:formatCode>General</c:formatCode>
                <c:ptCount val="1"/>
                <c:pt idx="0">
                  <c:v>-1</c:v>
                </c:pt>
              </c:numCache>
            </c:numRef>
          </c:val>
          <c:extLst>
            <c:ext xmlns:c16="http://schemas.microsoft.com/office/drawing/2014/chart" uri="{C3380CC4-5D6E-409C-BE32-E72D297353CC}">
              <c16:uniqueId val="{00000001-6BD8-4A58-B8E2-22DF7776335E}"/>
            </c:ext>
          </c:extLst>
        </c:ser>
        <c:dLbls>
          <c:showLegendKey val="0"/>
          <c:showVal val="0"/>
          <c:showCatName val="0"/>
          <c:showSerName val="0"/>
          <c:showPercent val="0"/>
          <c:showBubbleSize val="0"/>
        </c:dLbls>
        <c:gapWidth val="0"/>
        <c:overlap val="100"/>
        <c:axId val="3"/>
        <c:axId val="4"/>
      </c:barChart>
      <c:catAx>
        <c:axId val="4857117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5"/>
          <c:min val="0"/>
        </c:scaling>
        <c:delete val="0"/>
        <c:axPos val="b"/>
        <c:numFmt formatCode="General" sourceLinked="1"/>
        <c:majorTickMark val="out"/>
        <c:minorTickMark val="none"/>
        <c:tickLblPos val="none"/>
        <c:spPr>
          <a:ln>
            <a:noFill/>
          </a:ln>
        </c:spPr>
        <c:crossAx val="485711728"/>
        <c:crosses val="autoZero"/>
        <c:crossBetween val="between"/>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General" sourceLinked="1"/>
        <c:majorTickMark val="out"/>
        <c:minorTickMark val="none"/>
        <c:tickLblPos val="none"/>
        <c:spPr>
          <a:ln>
            <a:noFill/>
          </a:ln>
        </c:spPr>
        <c:crossAx val="3"/>
        <c:crosses val="max"/>
        <c:crossBetween val="between"/>
      </c:valAx>
      <c:spPr>
        <a:noFill/>
        <a:ln w="25400">
          <a:noFill/>
        </a:ln>
      </c:spPr>
    </c:plotArea>
    <c:plotVisOnly val="0"/>
    <c:dispBlanksAs val="gap"/>
    <c:showDLblsOverMax val="0"/>
  </c:chart>
  <c:spPr>
    <a:noFill/>
    <a:ln>
      <a:no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 Id="rId9" Type="http://schemas.openxmlformats.org/officeDocument/2006/relationships/image" Target="../media/image11.emf"/></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image" Target="../media/image15.emf"/><Relationship Id="rId1" Type="http://schemas.openxmlformats.org/officeDocument/2006/relationships/chart" Target="../charts/chart15.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13" Type="http://schemas.openxmlformats.org/officeDocument/2006/relationships/image" Target="../media/image35.svg"/><Relationship Id="rId18" Type="http://schemas.openxmlformats.org/officeDocument/2006/relationships/image" Target="../media/image40.png"/><Relationship Id="rId26" Type="http://schemas.openxmlformats.org/officeDocument/2006/relationships/image" Target="../media/image48.png"/><Relationship Id="rId39" Type="http://schemas.openxmlformats.org/officeDocument/2006/relationships/image" Target="../media/image56.png"/><Relationship Id="rId21" Type="http://schemas.openxmlformats.org/officeDocument/2006/relationships/image" Target="../media/image43.svg"/><Relationship Id="rId34" Type="http://schemas.openxmlformats.org/officeDocument/2006/relationships/chart" Target="../charts/chart24.xml"/><Relationship Id="rId7" Type="http://schemas.openxmlformats.org/officeDocument/2006/relationships/image" Target="../media/image29.jpeg"/><Relationship Id="rId2" Type="http://schemas.openxmlformats.org/officeDocument/2006/relationships/image" Target="../media/image24.jpeg"/><Relationship Id="rId16" Type="http://schemas.openxmlformats.org/officeDocument/2006/relationships/image" Target="../media/image38.png"/><Relationship Id="rId20" Type="http://schemas.openxmlformats.org/officeDocument/2006/relationships/image" Target="../media/image42.png"/><Relationship Id="rId29" Type="http://schemas.openxmlformats.org/officeDocument/2006/relationships/image" Target="../media/image51.svg"/><Relationship Id="rId41" Type="http://schemas.openxmlformats.org/officeDocument/2006/relationships/image" Target="../media/image65.emf"/><Relationship Id="rId1" Type="http://schemas.openxmlformats.org/officeDocument/2006/relationships/image" Target="../media/image23.jpeg"/><Relationship Id="rId6" Type="http://schemas.openxmlformats.org/officeDocument/2006/relationships/image" Target="../media/image28.jpeg"/><Relationship Id="rId11" Type="http://schemas.openxmlformats.org/officeDocument/2006/relationships/image" Target="../media/image33.png"/><Relationship Id="rId24" Type="http://schemas.openxmlformats.org/officeDocument/2006/relationships/image" Target="../media/image46.png"/><Relationship Id="rId32" Type="http://schemas.openxmlformats.org/officeDocument/2006/relationships/chart" Target="../charts/chart22.xml"/><Relationship Id="rId37" Type="http://schemas.openxmlformats.org/officeDocument/2006/relationships/chart" Target="../charts/chart27.xml"/><Relationship Id="rId40" Type="http://schemas.openxmlformats.org/officeDocument/2006/relationships/image" Target="../media/image64.svg"/><Relationship Id="rId5" Type="http://schemas.openxmlformats.org/officeDocument/2006/relationships/image" Target="../media/image27.jpeg"/><Relationship Id="rId15" Type="http://schemas.openxmlformats.org/officeDocument/2006/relationships/image" Target="../media/image37.svg"/><Relationship Id="rId23" Type="http://schemas.openxmlformats.org/officeDocument/2006/relationships/image" Target="../media/image45.svg"/><Relationship Id="rId28" Type="http://schemas.openxmlformats.org/officeDocument/2006/relationships/image" Target="../media/image50.png"/><Relationship Id="rId36" Type="http://schemas.openxmlformats.org/officeDocument/2006/relationships/chart" Target="../charts/chart26.xml"/><Relationship Id="rId10" Type="http://schemas.openxmlformats.org/officeDocument/2006/relationships/image" Target="../media/image32.png"/><Relationship Id="rId19" Type="http://schemas.openxmlformats.org/officeDocument/2006/relationships/image" Target="../media/image41.svg"/><Relationship Id="rId31" Type="http://schemas.openxmlformats.org/officeDocument/2006/relationships/image" Target="../media/image53.svg"/><Relationship Id="rId4" Type="http://schemas.openxmlformats.org/officeDocument/2006/relationships/image" Target="../media/image26.jpeg"/><Relationship Id="rId9" Type="http://schemas.openxmlformats.org/officeDocument/2006/relationships/image" Target="../media/image31.png"/><Relationship Id="rId14" Type="http://schemas.openxmlformats.org/officeDocument/2006/relationships/image" Target="../media/image36.png"/><Relationship Id="rId22" Type="http://schemas.openxmlformats.org/officeDocument/2006/relationships/image" Target="../media/image44.png"/><Relationship Id="rId27" Type="http://schemas.openxmlformats.org/officeDocument/2006/relationships/image" Target="../media/image49.svg"/><Relationship Id="rId30" Type="http://schemas.openxmlformats.org/officeDocument/2006/relationships/image" Target="../media/image52.png"/><Relationship Id="rId35" Type="http://schemas.openxmlformats.org/officeDocument/2006/relationships/chart" Target="../charts/chart25.xml"/><Relationship Id="rId8" Type="http://schemas.openxmlformats.org/officeDocument/2006/relationships/image" Target="../media/image30.jpeg"/><Relationship Id="rId3" Type="http://schemas.openxmlformats.org/officeDocument/2006/relationships/image" Target="../media/image25.jpeg"/><Relationship Id="rId12" Type="http://schemas.openxmlformats.org/officeDocument/2006/relationships/image" Target="../media/image34.png"/><Relationship Id="rId17" Type="http://schemas.openxmlformats.org/officeDocument/2006/relationships/image" Target="../media/image39.svg"/><Relationship Id="rId25" Type="http://schemas.openxmlformats.org/officeDocument/2006/relationships/image" Target="../media/image47.emf"/><Relationship Id="rId33" Type="http://schemas.openxmlformats.org/officeDocument/2006/relationships/chart" Target="../charts/chart23.xml"/><Relationship Id="rId38" Type="http://schemas.openxmlformats.org/officeDocument/2006/relationships/image" Target="../media/image6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7.emf"/><Relationship Id="rId1" Type="http://schemas.openxmlformats.org/officeDocument/2006/relationships/image" Target="../media/image66.emf"/></Relationships>
</file>

<file path=xl/drawings/drawing1.xml><?xml version="1.0" encoding="utf-8"?>
<xdr:wsDr xmlns:xdr="http://schemas.openxmlformats.org/drawingml/2006/spreadsheetDrawing" xmlns:a="http://schemas.openxmlformats.org/drawingml/2006/main">
  <xdr:twoCellAnchor>
    <xdr:from>
      <xdr:col>1</xdr:col>
      <xdr:colOff>60960</xdr:colOff>
      <xdr:row>3</xdr:row>
      <xdr:rowOff>85724</xdr:rowOff>
    </xdr:from>
    <xdr:to>
      <xdr:col>8</xdr:col>
      <xdr:colOff>351139</xdr:colOff>
      <xdr:row>11</xdr:row>
      <xdr:rowOff>68035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82880" y="626744"/>
          <a:ext cx="11240119" cy="1879691"/>
        </a:xfrm>
        <a:prstGeom prst="rect">
          <a:avLst/>
        </a:prstGeom>
        <a:noFill/>
        <a:ln>
          <a:noFill/>
        </a:ln>
      </xdr:spPr>
      <xdr:txBody>
        <a:bodyPr vertOverflow="clip" wrap="square" lIns="73152" tIns="41148" rIns="73152" bIns="0" anchor="t" upright="1"/>
        <a:lstStyle/>
        <a:p>
          <a:pPr algn="ctr" rtl="0">
            <a:lnSpc>
              <a:spcPts val="4400"/>
            </a:lnSpc>
            <a:defRPr sz="1000"/>
          </a:pPr>
          <a:r>
            <a:rPr lang="ja-JP" altLang="en-US" sz="4000" b="1" i="0" u="none" strike="noStrike" baseline="0">
              <a:solidFill>
                <a:srgbClr val="003366"/>
              </a:solidFill>
              <a:latin typeface="ＭＳ Ｐゴシック"/>
              <a:ea typeface="ＭＳ Ｐゴシック"/>
            </a:rPr>
            <a:t>大阪府建築物環境配慮評価システム</a:t>
          </a:r>
          <a:endParaRPr lang="en-US" altLang="ja-JP" sz="4000" b="1" i="0" u="none" strike="noStrike" baseline="0">
            <a:solidFill>
              <a:srgbClr val="003366"/>
            </a:solidFill>
            <a:latin typeface="ＭＳ Ｐゴシック"/>
            <a:ea typeface="ＭＳ Ｐゴシック"/>
          </a:endParaRPr>
        </a:p>
        <a:p>
          <a:pPr algn="ctr" rtl="0">
            <a:lnSpc>
              <a:spcPts val="4400"/>
            </a:lnSpc>
            <a:defRPr sz="1000"/>
          </a:pPr>
          <a:r>
            <a:rPr lang="ja-JP" altLang="en-US" sz="4000" b="1" i="0" u="none" strike="noStrike" baseline="0">
              <a:solidFill>
                <a:srgbClr val="003366"/>
              </a:solidFill>
              <a:latin typeface="ＭＳ Ｐゴシック"/>
              <a:ea typeface="ＭＳ Ｐゴシック"/>
            </a:rPr>
            <a:t>大阪府の重点評価</a:t>
          </a:r>
          <a:endParaRPr lang="en-US" altLang="ja-JP" sz="4000" b="1" i="0" u="none" strike="noStrike" baseline="0">
            <a:solidFill>
              <a:srgbClr val="003366"/>
            </a:solidFill>
            <a:latin typeface="ＭＳ Ｐゴシック"/>
            <a:ea typeface="ＭＳ Ｐゴシック"/>
          </a:endParaRPr>
        </a:p>
        <a:p>
          <a:pPr algn="ctr" rtl="0">
            <a:lnSpc>
              <a:spcPts val="4400"/>
            </a:lnSpc>
            <a:defRPr sz="1000"/>
          </a:pPr>
          <a:r>
            <a:rPr lang="ja-JP" altLang="en-US" sz="4000" b="1" i="0" u="none" strike="noStrike" baseline="0">
              <a:solidFill>
                <a:srgbClr val="003366"/>
              </a:solidFill>
              <a:latin typeface="ＭＳ Ｐゴシック"/>
              <a:ea typeface="ＭＳ Ｐゴシック"/>
            </a:rPr>
            <a:t>（</a:t>
          </a:r>
          <a:r>
            <a:rPr lang="en-US" altLang="ja-JP" sz="4000" b="1" i="0" u="none" strike="noStrike" baseline="0">
              <a:solidFill>
                <a:srgbClr val="003366"/>
              </a:solidFill>
              <a:latin typeface="ＭＳ Ｐゴシック"/>
              <a:ea typeface="ＭＳ Ｐゴシック"/>
            </a:rPr>
            <a:t>CASBEE</a:t>
          </a:r>
          <a:r>
            <a:rPr lang="ja-JP" altLang="en-US" sz="4000" b="1" i="0" u="none" strike="noStrike" baseline="0">
              <a:solidFill>
                <a:srgbClr val="003366"/>
              </a:solidFill>
              <a:latin typeface="ＭＳ Ｐゴシック"/>
              <a:ea typeface="ＭＳ Ｐゴシック"/>
            </a:rPr>
            <a:t>総合評価実施用）</a:t>
          </a:r>
        </a:p>
      </xdr:txBody>
    </xdr:sp>
    <xdr:clientData/>
  </xdr:twoCellAnchor>
  <xdr:twoCellAnchor>
    <xdr:from>
      <xdr:col>1</xdr:col>
      <xdr:colOff>294005</xdr:colOff>
      <xdr:row>13</xdr:row>
      <xdr:rowOff>40822</xdr:rowOff>
    </xdr:from>
    <xdr:to>
      <xdr:col>8</xdr:col>
      <xdr:colOff>343538</xdr:colOff>
      <xdr:row>24</xdr:row>
      <xdr:rowOff>54429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15925" y="2905942"/>
          <a:ext cx="10999473" cy="2360567"/>
        </a:xfrm>
        <a:prstGeom prst="rect">
          <a:avLst/>
        </a:prstGeom>
        <a:noFill/>
        <a:ln>
          <a:noFill/>
        </a:ln>
      </xdr:spPr>
      <xdr:txBody>
        <a:bodyPr vertOverflow="clip" wrap="square" lIns="36576" tIns="22860" rIns="36576" bIns="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a:t>
          </a:r>
          <a:r>
            <a:rPr lang="ja-JP" altLang="en-US" sz="1800" b="0" i="0" u="none" strike="noStrike" baseline="0">
              <a:solidFill>
                <a:sysClr val="windowText" lastClr="000000"/>
              </a:solidFill>
              <a:latin typeface="ＭＳ Ｐゴシック"/>
              <a:ea typeface="ＭＳ Ｐゴシック"/>
            </a:rPr>
            <a:t>大阪府建築物環境配慮評価システム</a:t>
          </a:r>
          <a:r>
            <a:rPr lang="ja-JP" altLang="en-US" sz="1800" b="0" i="0" u="none" strike="noStrike" baseline="0">
              <a:solidFill>
                <a:srgbClr val="000000"/>
              </a:solidFill>
              <a:latin typeface="ＭＳ Ｐゴシック"/>
              <a:ea typeface="ＭＳ Ｐゴシック"/>
            </a:rPr>
            <a:t>」は、</a:t>
          </a:r>
        </a:p>
        <a:p>
          <a:pPr algn="ctr" rtl="0">
            <a:lnSpc>
              <a:spcPts val="1800"/>
            </a:lnSpc>
            <a:defRPr sz="1000"/>
          </a:pPr>
          <a:r>
            <a:rPr lang="ja-JP" altLang="en-US" sz="1800" b="0" i="0" u="none" strike="noStrike" baseline="0">
              <a:solidFill>
                <a:srgbClr val="000000"/>
              </a:solidFill>
              <a:latin typeface="ＭＳ Ｐゴシック"/>
              <a:ea typeface="ＭＳ Ｐゴシック"/>
            </a:rPr>
            <a:t>建築物の総合的な環境配慮の取り組みを評価する</a:t>
          </a:r>
          <a:r>
            <a:rPr lang="ja-JP" altLang="en-US" sz="1800" b="0" i="0" u="none" strike="noStrike" baseline="0">
              <a:solidFill>
                <a:srgbClr val="FF0000"/>
              </a:solidFill>
              <a:latin typeface="ＭＳ Ｐゴシック"/>
              <a:ea typeface="ＭＳ Ｐゴシック"/>
            </a:rPr>
            <a:t>（</a:t>
          </a:r>
          <a:r>
            <a:rPr lang="en-US" altLang="ja-JP" sz="1800" b="0" i="0" u="none" strike="noStrike" baseline="0">
              <a:solidFill>
                <a:srgbClr val="FF0000"/>
              </a:solidFill>
              <a:latin typeface="ＭＳ Ｐゴシック"/>
              <a:ea typeface="ＭＳ Ｐゴシック"/>
            </a:rPr>
            <a:t>CASBEE</a:t>
          </a:r>
          <a:r>
            <a:rPr lang="ja-JP" altLang="en-US" sz="1800" b="0" i="0" u="none" strike="noStrike" baseline="0">
              <a:solidFill>
                <a:srgbClr val="FF0000"/>
              </a:solidFill>
              <a:latin typeface="ＭＳ Ｐゴシック"/>
              <a:ea typeface="ＭＳ Ｐゴシック"/>
            </a:rPr>
            <a:t>）</a:t>
          </a:r>
          <a:r>
            <a:rPr lang="ja-JP" altLang="en-US" sz="1800" b="0" i="0" u="none" strike="noStrike" baseline="0">
              <a:solidFill>
                <a:srgbClr val="000000"/>
              </a:solidFill>
              <a:latin typeface="ＭＳ Ｐゴシック"/>
              <a:ea typeface="ＭＳ Ｐゴシック"/>
            </a:rPr>
            <a:t>と</a:t>
          </a:r>
        </a:p>
        <a:p>
          <a:pPr algn="ctr" rtl="0">
            <a:lnSpc>
              <a:spcPts val="1900"/>
            </a:lnSpc>
            <a:defRPr sz="1000"/>
          </a:pPr>
          <a:r>
            <a:rPr lang="ja-JP" altLang="en-US" sz="1800" b="0" i="0" u="none" strike="noStrike" baseline="0">
              <a:solidFill>
                <a:srgbClr val="000000"/>
              </a:solidFill>
              <a:latin typeface="ＭＳ Ｐゴシック"/>
              <a:ea typeface="ＭＳ Ｐゴシック"/>
            </a:rPr>
            <a:t>地球温暖化やヒートアイランド対策を重点的に評価する</a:t>
          </a:r>
          <a:r>
            <a:rPr lang="ja-JP" altLang="en-US" sz="1800" b="0" i="0" u="none" strike="noStrike" baseline="0">
              <a:solidFill>
                <a:srgbClr val="FF0000"/>
              </a:solidFill>
              <a:latin typeface="ＭＳ Ｐゴシック"/>
              <a:ea typeface="ＭＳ Ｐゴシック"/>
            </a:rPr>
            <a:t>「大阪府の重点評価」</a:t>
          </a:r>
          <a:r>
            <a:rPr lang="ja-JP" altLang="en-US" sz="1800" b="0" i="0" u="none" strike="noStrike" baseline="0">
              <a:solidFill>
                <a:srgbClr val="000000"/>
              </a:solidFill>
              <a:latin typeface="ＭＳ Ｐゴシック"/>
              <a:ea typeface="ＭＳ Ｐゴシック"/>
            </a:rPr>
            <a:t>から成り立っています。</a:t>
          </a:r>
        </a:p>
        <a:p>
          <a:pPr algn="ctr" rtl="0">
            <a:lnSpc>
              <a:spcPts val="2000"/>
            </a:lnSpc>
            <a:defRPr sz="1000"/>
          </a:pPr>
          <a:endParaRPr lang="ja-JP" altLang="en-US" sz="1800" b="0" i="0" u="none" strike="noStrike" baseline="0">
            <a:solidFill>
              <a:srgbClr val="000000"/>
            </a:solidFill>
            <a:latin typeface="ＭＳ Ｐゴシック"/>
            <a:ea typeface="ＭＳ Ｐゴシック"/>
          </a:endParaRPr>
        </a:p>
        <a:p>
          <a:pPr algn="ctr" rtl="0">
            <a:lnSpc>
              <a:spcPts val="2100"/>
            </a:lnSpc>
            <a:defRPr sz="1000"/>
          </a:pPr>
          <a:r>
            <a:rPr lang="ja-JP" altLang="en-US" sz="2000" b="1" i="0" u="none" strike="noStrike" baseline="0">
              <a:solidFill>
                <a:srgbClr val="FF0000"/>
              </a:solidFill>
              <a:latin typeface="ＭＳ Ｐゴシック"/>
              <a:ea typeface="ＭＳ Ｐゴシック"/>
            </a:rPr>
            <a:t>このファイルは、「大阪府の重点評価（</a:t>
          </a:r>
          <a:r>
            <a:rPr lang="en-US" altLang="ja-JP" sz="2000" b="1" i="0" u="none" strike="noStrike" baseline="0">
              <a:solidFill>
                <a:srgbClr val="FF0000"/>
              </a:solidFill>
              <a:latin typeface="ＭＳ Ｐゴシック"/>
              <a:ea typeface="ＭＳ Ｐゴシック"/>
            </a:rPr>
            <a:t>Osakafu_2026v1.0)</a:t>
          </a:r>
          <a:r>
            <a:rPr lang="ja-JP" altLang="en-US" sz="2000" b="1" i="0" u="none" strike="noStrike" baseline="0">
              <a:solidFill>
                <a:srgbClr val="FF0000"/>
              </a:solidFill>
              <a:latin typeface="ＭＳ Ｐゴシック"/>
              <a:ea typeface="ＭＳ Ｐゴシック"/>
            </a:rPr>
            <a:t>」です。</a:t>
          </a: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a:p>
          <a:pPr algn="ctr" rtl="0">
            <a:lnSpc>
              <a:spcPts val="2300"/>
            </a:lnSpc>
            <a:defRPr sz="1000"/>
          </a:pPr>
          <a:r>
            <a:rPr lang="ja-JP" altLang="en-US" sz="2000" b="1" i="0" u="none" strike="noStrike" baseline="0">
              <a:solidFill>
                <a:srgbClr val="FF0000"/>
              </a:solidFill>
              <a:latin typeface="ＭＳ Ｐゴシック"/>
              <a:ea typeface="ＭＳ Ｐゴシック"/>
            </a:rPr>
            <a:t>あわせて、</a:t>
          </a:r>
          <a:r>
            <a:rPr lang="en-US" altLang="ja-JP" sz="2000" b="1" i="0" u="none" strike="noStrike" baseline="0">
              <a:solidFill>
                <a:srgbClr val="FF0000"/>
              </a:solidFill>
              <a:latin typeface="ＭＳ Ｐゴシック"/>
              <a:ea typeface="ＭＳ Ｐゴシック"/>
            </a:rPr>
            <a:t>CASBEE</a:t>
          </a:r>
          <a:r>
            <a:rPr lang="ja-JP" altLang="en-US" sz="2000" b="1" i="0" u="none" strike="noStrike" baseline="0">
              <a:solidFill>
                <a:srgbClr val="FF0000"/>
              </a:solidFill>
              <a:latin typeface="ＭＳ Ｐゴシック"/>
              <a:ea typeface="ＭＳ Ｐゴシック"/>
            </a:rPr>
            <a:t>評価ソフトでも評価してください。</a:t>
          </a: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a:p>
          <a:pPr algn="ctr" rtl="0">
            <a:lnSpc>
              <a:spcPts val="2200"/>
            </a:lnSpc>
            <a:defRPr sz="1000"/>
          </a:pPr>
          <a:endParaRPr lang="ja-JP" altLang="en-US" sz="20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299948</xdr:colOff>
      <xdr:row>23</xdr:row>
      <xdr:rowOff>210000</xdr:rowOff>
    </xdr:to>
    <xdr:sp macro="" textlink="">
      <xdr:nvSpPr>
        <xdr:cNvPr id="2" name="フリーフォーム: 図形 1">
          <a:extLst>
            <a:ext uri="{FF2B5EF4-FFF2-40B4-BE49-F238E27FC236}">
              <a16:creationId xmlns:a16="http://schemas.microsoft.com/office/drawing/2014/main" id="{00000000-0008-0000-0100-000002000000}"/>
            </a:ext>
          </a:extLst>
        </xdr:cNvPr>
        <xdr:cNvSpPr/>
      </xdr:nvSpPr>
      <xdr:spPr>
        <a:xfrm>
          <a:off x="0" y="0"/>
          <a:ext cx="9017228" cy="5467800"/>
        </a:xfrm>
        <a:custGeom>
          <a:avLst/>
          <a:gdLst>
            <a:gd name="connsiteX0" fmla="*/ 9000526 w 8999968"/>
            <a:gd name="connsiteY0" fmla="*/ 4950238 h 5550010"/>
            <a:gd name="connsiteX1" fmla="*/ 8400556 w 8999968"/>
            <a:gd name="connsiteY1" fmla="*/ 5550261 h 5550010"/>
            <a:gd name="connsiteX2" fmla="*/ 600527 w 8999968"/>
            <a:gd name="connsiteY2" fmla="*/ 5550261 h 5550010"/>
            <a:gd name="connsiteX3" fmla="*/ 557 w 8999968"/>
            <a:gd name="connsiteY3" fmla="*/ 4950238 h 5550010"/>
            <a:gd name="connsiteX4" fmla="*/ 557 w 8999968"/>
            <a:gd name="connsiteY4" fmla="*/ 600220 h 5550010"/>
            <a:gd name="connsiteX5" fmla="*/ 600527 w 8999968"/>
            <a:gd name="connsiteY5" fmla="*/ 250 h 5550010"/>
            <a:gd name="connsiteX6" fmla="*/ 8400556 w 8999968"/>
            <a:gd name="connsiteY6" fmla="*/ 250 h 5550010"/>
            <a:gd name="connsiteX7" fmla="*/ 9000526 w 8999968"/>
            <a:gd name="connsiteY7" fmla="*/ 600220 h 5550010"/>
            <a:gd name="connsiteX8" fmla="*/ 9000526 w 8999968"/>
            <a:gd name="connsiteY8" fmla="*/ 4950238 h 5550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999968" h="5550010">
              <a:moveTo>
                <a:pt x="9000526" y="4950238"/>
              </a:moveTo>
              <a:cubicBezTo>
                <a:pt x="9000526" y="5281656"/>
                <a:pt x="8731920" y="5550261"/>
                <a:pt x="8400556" y="5550261"/>
              </a:cubicBezTo>
              <a:lnTo>
                <a:pt x="600527" y="5550261"/>
              </a:lnTo>
              <a:cubicBezTo>
                <a:pt x="269215" y="5550261"/>
                <a:pt x="557" y="5281656"/>
                <a:pt x="557" y="4950238"/>
              </a:cubicBezTo>
              <a:lnTo>
                <a:pt x="557" y="600220"/>
              </a:lnTo>
              <a:cubicBezTo>
                <a:pt x="557" y="268855"/>
                <a:pt x="269215" y="250"/>
                <a:pt x="600527" y="250"/>
              </a:cubicBezTo>
              <a:lnTo>
                <a:pt x="8400556" y="250"/>
              </a:lnTo>
              <a:cubicBezTo>
                <a:pt x="8731920" y="250"/>
                <a:pt x="9000526" y="268855"/>
                <a:pt x="9000526" y="600220"/>
              </a:cubicBezTo>
              <a:lnTo>
                <a:pt x="9000526" y="4950238"/>
              </a:lnTo>
              <a:close/>
            </a:path>
          </a:pathLst>
        </a:custGeom>
        <a:solidFill>
          <a:srgbClr val="358850"/>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178387</xdr:colOff>
      <xdr:row>2</xdr:row>
      <xdr:rowOff>218653</xdr:rowOff>
    </xdr:from>
    <xdr:to>
      <xdr:col>13</xdr:col>
      <xdr:colOff>112643</xdr:colOff>
      <xdr:row>20</xdr:row>
      <xdr:rowOff>187276</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rot="10800000" flipV="1">
          <a:off x="178387" y="682479"/>
          <a:ext cx="8634308" cy="4143058"/>
        </a:xfrm>
        <a:custGeom>
          <a:avLst/>
          <a:gdLst>
            <a:gd name="connsiteX0" fmla="*/ 175 w 8550017"/>
            <a:gd name="connsiteY0" fmla="*/ -146 h 4083423"/>
            <a:gd name="connsiteX1" fmla="*/ 8550193 w 8550017"/>
            <a:gd name="connsiteY1" fmla="*/ -146 h 4083423"/>
            <a:gd name="connsiteX2" fmla="*/ 8550193 w 8550017"/>
            <a:gd name="connsiteY2" fmla="*/ 4083278 h 4083423"/>
            <a:gd name="connsiteX3" fmla="*/ 176 w 8550017"/>
            <a:gd name="connsiteY3" fmla="*/ 4083278 h 4083423"/>
          </a:gdLst>
          <a:ahLst/>
          <a:cxnLst>
            <a:cxn ang="0">
              <a:pos x="connsiteX0" y="connsiteY0"/>
            </a:cxn>
            <a:cxn ang="0">
              <a:pos x="connsiteX1" y="connsiteY1"/>
            </a:cxn>
            <a:cxn ang="0">
              <a:pos x="connsiteX2" y="connsiteY2"/>
            </a:cxn>
            <a:cxn ang="0">
              <a:pos x="connsiteX3" y="connsiteY3"/>
            </a:cxn>
          </a:cxnLst>
          <a:rect l="l" t="t" r="r" b="b"/>
          <a:pathLst>
            <a:path w="8550017" h="4083423">
              <a:moveTo>
                <a:pt x="175" y="-146"/>
              </a:moveTo>
              <a:lnTo>
                <a:pt x="8550193" y="-146"/>
              </a:lnTo>
              <a:lnTo>
                <a:pt x="8550193" y="4083278"/>
              </a:lnTo>
              <a:lnTo>
                <a:pt x="176" y="4083278"/>
              </a:lnTo>
              <a:close/>
            </a:path>
          </a:pathLst>
        </a:custGeom>
        <a:solidFill>
          <a:srgbClr val="FFFFFF"/>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10</xdr:col>
      <xdr:colOff>21190</xdr:colOff>
      <xdr:row>22</xdr:row>
      <xdr:rowOff>48712</xdr:rowOff>
    </xdr:from>
    <xdr:to>
      <xdr:col>12</xdr:col>
      <xdr:colOff>451456</xdr:colOff>
      <xdr:row>23</xdr:row>
      <xdr:rowOff>156291</xdr:rowOff>
    </xdr:to>
    <xdr:sp macro="" textlink="">
      <xdr:nvSpPr>
        <xdr:cNvPr id="5" name="フリーフォーム: 図形 4">
          <a:extLst>
            <a:ext uri="{FF2B5EF4-FFF2-40B4-BE49-F238E27FC236}">
              <a16:creationId xmlns:a16="http://schemas.microsoft.com/office/drawing/2014/main" id="{00000000-0008-0000-0100-000005000000}"/>
            </a:ext>
          </a:extLst>
        </xdr:cNvPr>
        <xdr:cNvSpPr/>
      </xdr:nvSpPr>
      <xdr:spPr>
        <a:xfrm rot="10800000" flipV="1">
          <a:off x="6726790" y="5077912"/>
          <a:ext cx="1771386" cy="336179"/>
        </a:xfrm>
        <a:custGeom>
          <a:avLst/>
          <a:gdLst>
            <a:gd name="connsiteX0" fmla="*/ 445 w 1771386"/>
            <a:gd name="connsiteY0" fmla="*/ 178 h 336179"/>
            <a:gd name="connsiteX1" fmla="*/ 1771832 w 1771386"/>
            <a:gd name="connsiteY1" fmla="*/ 178 h 336179"/>
            <a:gd name="connsiteX2" fmla="*/ 1771832 w 1771386"/>
            <a:gd name="connsiteY2" fmla="*/ 336358 h 336179"/>
            <a:gd name="connsiteX3" fmla="*/ 445 w 1771386"/>
            <a:gd name="connsiteY3" fmla="*/ 336358 h 336179"/>
          </a:gdLst>
          <a:ahLst/>
          <a:cxnLst>
            <a:cxn ang="0">
              <a:pos x="connsiteX0" y="connsiteY0"/>
            </a:cxn>
            <a:cxn ang="0">
              <a:pos x="connsiteX1" y="connsiteY1"/>
            </a:cxn>
            <a:cxn ang="0">
              <a:pos x="connsiteX2" y="connsiteY2"/>
            </a:cxn>
            <a:cxn ang="0">
              <a:pos x="connsiteX3" y="connsiteY3"/>
            </a:cxn>
          </a:cxnLst>
          <a:rect l="l" t="t" r="r" b="b"/>
          <a:pathLst>
            <a:path w="1771386" h="336179">
              <a:moveTo>
                <a:pt x="445" y="178"/>
              </a:moveTo>
              <a:lnTo>
                <a:pt x="1771832" y="178"/>
              </a:lnTo>
              <a:lnTo>
                <a:pt x="1771832" y="336358"/>
              </a:lnTo>
              <a:lnTo>
                <a:pt x="445" y="336358"/>
              </a:lnTo>
              <a:close/>
            </a:path>
          </a:pathLst>
        </a:custGeom>
        <a:solidFill>
          <a:srgbClr val="FFFFFF"/>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380100</xdr:colOff>
      <xdr:row>3</xdr:row>
      <xdr:rowOff>39616</xdr:rowOff>
    </xdr:from>
    <xdr:to>
      <xdr:col>12</xdr:col>
      <xdr:colOff>669234</xdr:colOff>
      <xdr:row>7</xdr:row>
      <xdr:rowOff>83378</xdr:rowOff>
    </xdr:to>
    <xdr:sp macro="" textlink="">
      <xdr:nvSpPr>
        <xdr:cNvPr id="6" name="フリーフォーム: 図形 5">
          <a:extLst>
            <a:ext uri="{FF2B5EF4-FFF2-40B4-BE49-F238E27FC236}">
              <a16:creationId xmlns:a16="http://schemas.microsoft.com/office/drawing/2014/main" id="{00000000-0008-0000-0100-000006000000}"/>
            </a:ext>
          </a:extLst>
        </xdr:cNvPr>
        <xdr:cNvSpPr/>
      </xdr:nvSpPr>
      <xdr:spPr>
        <a:xfrm rot="10800000" flipV="1">
          <a:off x="380100" y="725416"/>
          <a:ext cx="8335854" cy="958162"/>
        </a:xfrm>
        <a:custGeom>
          <a:avLst/>
          <a:gdLst>
            <a:gd name="connsiteX0" fmla="*/ 175 w 8250085"/>
            <a:gd name="connsiteY0" fmla="*/ -326 h 958162"/>
            <a:gd name="connsiteX1" fmla="*/ 8250261 w 8250085"/>
            <a:gd name="connsiteY1" fmla="*/ -326 h 958162"/>
            <a:gd name="connsiteX2" fmla="*/ 8250261 w 8250085"/>
            <a:gd name="connsiteY2" fmla="*/ 957836 h 958162"/>
            <a:gd name="connsiteX3" fmla="*/ 175 w 8250085"/>
            <a:gd name="connsiteY3" fmla="*/ 957836 h 958162"/>
          </a:gdLst>
          <a:ahLst/>
          <a:cxnLst>
            <a:cxn ang="0">
              <a:pos x="connsiteX0" y="connsiteY0"/>
            </a:cxn>
            <a:cxn ang="0">
              <a:pos x="connsiteX1" y="connsiteY1"/>
            </a:cxn>
            <a:cxn ang="0">
              <a:pos x="connsiteX2" y="connsiteY2"/>
            </a:cxn>
            <a:cxn ang="0">
              <a:pos x="connsiteX3" y="connsiteY3"/>
            </a:cxn>
          </a:cxnLst>
          <a:rect l="l" t="t" r="r" b="b"/>
          <a:pathLst>
            <a:path w="8250085" h="958162">
              <a:moveTo>
                <a:pt x="175" y="-326"/>
              </a:moveTo>
              <a:lnTo>
                <a:pt x="8250261" y="-326"/>
              </a:lnTo>
              <a:lnTo>
                <a:pt x="8250261" y="957836"/>
              </a:lnTo>
              <a:lnTo>
                <a:pt x="175" y="957836"/>
              </a:lnTo>
              <a:close/>
            </a:path>
          </a:pathLst>
        </a:custGeom>
        <a:solidFill>
          <a:srgbClr val="FFFFFF"/>
        </a:solidFill>
        <a:ln w="52917" cap="flat">
          <a:solidFill>
            <a:srgbClr val="358850"/>
          </a:solid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403383</xdr:colOff>
      <xdr:row>3</xdr:row>
      <xdr:rowOff>37465</xdr:rowOff>
    </xdr:from>
    <xdr:to>
      <xdr:col>5</xdr:col>
      <xdr:colOff>5610</xdr:colOff>
      <xdr:row>7</xdr:row>
      <xdr:rowOff>72887</xdr:rowOff>
    </xdr:to>
    <xdr:sp macro="" textlink="">
      <xdr:nvSpPr>
        <xdr:cNvPr id="7" name="フリーフォーム: 図形 6">
          <a:extLst>
            <a:ext uri="{FF2B5EF4-FFF2-40B4-BE49-F238E27FC236}">
              <a16:creationId xmlns:a16="http://schemas.microsoft.com/office/drawing/2014/main" id="{00000000-0008-0000-0100-000007000000}"/>
            </a:ext>
          </a:extLst>
        </xdr:cNvPr>
        <xdr:cNvSpPr/>
      </xdr:nvSpPr>
      <xdr:spPr>
        <a:xfrm rot="10800000" flipV="1">
          <a:off x="403383" y="723265"/>
          <a:ext cx="2955027" cy="949822"/>
        </a:xfrm>
        <a:custGeom>
          <a:avLst/>
          <a:gdLst>
            <a:gd name="connsiteX0" fmla="*/ -51 w 2955027"/>
            <a:gd name="connsiteY0" fmla="*/ -327 h 922708"/>
            <a:gd name="connsiteX1" fmla="*/ 2954977 w 2955027"/>
            <a:gd name="connsiteY1" fmla="*/ -327 h 922708"/>
            <a:gd name="connsiteX2" fmla="*/ 2954977 w 2955027"/>
            <a:gd name="connsiteY2" fmla="*/ 922382 h 922708"/>
            <a:gd name="connsiteX3" fmla="*/ -51 w 2955027"/>
            <a:gd name="connsiteY3" fmla="*/ 922382 h 922708"/>
          </a:gdLst>
          <a:ahLst/>
          <a:cxnLst>
            <a:cxn ang="0">
              <a:pos x="connsiteX0" y="connsiteY0"/>
            </a:cxn>
            <a:cxn ang="0">
              <a:pos x="connsiteX1" y="connsiteY1"/>
            </a:cxn>
            <a:cxn ang="0">
              <a:pos x="connsiteX2" y="connsiteY2"/>
            </a:cxn>
            <a:cxn ang="0">
              <a:pos x="connsiteX3" y="connsiteY3"/>
            </a:cxn>
          </a:cxnLst>
          <a:rect l="l" t="t" r="r" b="b"/>
          <a:pathLst>
            <a:path w="2955027" h="922708">
              <a:moveTo>
                <a:pt x="-51" y="-327"/>
              </a:moveTo>
              <a:lnTo>
                <a:pt x="2954977" y="-327"/>
              </a:lnTo>
              <a:lnTo>
                <a:pt x="2954977" y="922382"/>
              </a:lnTo>
              <a:lnTo>
                <a:pt x="-51" y="922382"/>
              </a:lnTo>
              <a:close/>
            </a:path>
          </a:pathLst>
        </a:custGeom>
        <a:solidFill>
          <a:srgbClr val="358850"/>
        </a:solidFill>
        <a:ln w="52917" cap="flat">
          <a:noFill/>
          <a:prstDash val="solid"/>
          <a:miter/>
        </a:ln>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441614</xdr:colOff>
      <xdr:row>0</xdr:row>
      <xdr:rowOff>25981</xdr:rowOff>
    </xdr:from>
    <xdr:to>
      <xdr:col>11</xdr:col>
      <xdr:colOff>295836</xdr:colOff>
      <xdr:row>2</xdr:row>
      <xdr:rowOff>185628</xdr:rowOff>
    </xdr:to>
    <xdr:sp macro="" textlink="">
      <xdr:nvSpPr>
        <xdr:cNvPr id="8" name="テキスト ボックス 9">
          <a:extLst>
            <a:ext uri="{FF2B5EF4-FFF2-40B4-BE49-F238E27FC236}">
              <a16:creationId xmlns:a16="http://schemas.microsoft.com/office/drawing/2014/main" id="{00000000-0008-0000-0100-000008000000}"/>
            </a:ext>
          </a:extLst>
        </xdr:cNvPr>
        <xdr:cNvSpPr txBox="1"/>
      </xdr:nvSpPr>
      <xdr:spPr>
        <a:xfrm>
          <a:off x="1782734" y="25981"/>
          <a:ext cx="5889262" cy="61684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3200" b="1" spc="10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大阪府建築物環境性能表示</a:t>
          </a:r>
        </a:p>
      </xdr:txBody>
    </xdr:sp>
    <xdr:clientData/>
  </xdr:twoCellAnchor>
  <xdr:twoCellAnchor>
    <xdr:from>
      <xdr:col>0</xdr:col>
      <xdr:colOff>478742</xdr:colOff>
      <xdr:row>22</xdr:row>
      <xdr:rowOff>40274</xdr:rowOff>
    </xdr:from>
    <xdr:to>
      <xdr:col>9</xdr:col>
      <xdr:colOff>527419</xdr:colOff>
      <xdr:row>24</xdr:row>
      <xdr:rowOff>41161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78742" y="5069474"/>
          <a:ext cx="6083717" cy="45808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2248"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大阪府環境配慮評価システム 新築 </a:t>
          </a:r>
        </a:p>
      </xdr:txBody>
    </xdr:sp>
    <xdr:clientData/>
  </xdr:twoCellAnchor>
  <xdr:twoCellAnchor>
    <xdr:from>
      <xdr:col>3</xdr:col>
      <xdr:colOff>20802</xdr:colOff>
      <xdr:row>8</xdr:row>
      <xdr:rowOff>185399</xdr:rowOff>
    </xdr:from>
    <xdr:to>
      <xdr:col>5</xdr:col>
      <xdr:colOff>237371</xdr:colOff>
      <xdr:row>10</xdr:row>
      <xdr:rowOff>120514</xdr:rowOff>
    </xdr:to>
    <xdr:sp macro="" textlink="">
      <xdr:nvSpPr>
        <xdr:cNvPr id="10" name="テキスト ボックス 35">
          <a:extLst>
            <a:ext uri="{FF2B5EF4-FFF2-40B4-BE49-F238E27FC236}">
              <a16:creationId xmlns:a16="http://schemas.microsoft.com/office/drawing/2014/main" id="{00000000-0008-0000-0100-00000A000000}"/>
            </a:ext>
          </a:extLst>
        </xdr:cNvPr>
        <xdr:cNvSpPr txBox="1"/>
      </xdr:nvSpPr>
      <xdr:spPr>
        <a:xfrm>
          <a:off x="2028506" y="2040703"/>
          <a:ext cx="1555039" cy="398941"/>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300"/>
            </a:spcAft>
            <a:buClrTx/>
            <a:buSzTx/>
            <a:buFontTx/>
            <a:buNone/>
            <a:tabLst/>
            <a:defRPr/>
          </a:pPr>
          <a:r>
            <a:rPr kumimoji="1" lang="en-US" altLang="ja-JP"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CO</a:t>
          </a:r>
          <a:r>
            <a:rPr kumimoji="1" lang="en-US" altLang="ja-JP" sz="20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2</a:t>
          </a:r>
          <a:r>
            <a:rPr kumimoji="1" lang="ja-JP" altLang="en-US"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削減</a:t>
          </a:r>
          <a:endParaRPr kumimoji="1" lang="en-US" altLang="ja-JP" sz="2800" b="1" i="0" u="none" strike="noStrike" kern="0" cap="none" spc="-1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0</xdr:col>
      <xdr:colOff>549333</xdr:colOff>
      <xdr:row>20</xdr:row>
      <xdr:rowOff>195848</xdr:rowOff>
    </xdr:from>
    <xdr:to>
      <xdr:col>10</xdr:col>
      <xdr:colOff>491707</xdr:colOff>
      <xdr:row>22</xdr:row>
      <xdr:rowOff>121072</xdr:rowOff>
    </xdr:to>
    <xdr:sp macro="" textlink="">
      <xdr:nvSpPr>
        <xdr:cNvPr id="11" name="テキスト ボックス 44">
          <a:extLst>
            <a:ext uri="{FF2B5EF4-FFF2-40B4-BE49-F238E27FC236}">
              <a16:creationId xmlns:a16="http://schemas.microsoft.com/office/drawing/2014/main" id="{00000000-0008-0000-0100-00000B000000}"/>
            </a:ext>
          </a:extLst>
        </xdr:cNvPr>
        <xdr:cNvSpPr txBox="1"/>
      </xdr:nvSpPr>
      <xdr:spPr>
        <a:xfrm>
          <a:off x="549333" y="4767848"/>
          <a:ext cx="6647974" cy="38242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794"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評価は、ＣＡＳＢＥＥを利用した建築主の自己評価結果です。</a:t>
          </a:r>
        </a:p>
      </xdr:txBody>
    </xdr:sp>
    <xdr:clientData/>
  </xdr:twoCellAnchor>
  <xdr:twoCellAnchor>
    <xdr:from>
      <xdr:col>0</xdr:col>
      <xdr:colOff>417056</xdr:colOff>
      <xdr:row>3</xdr:row>
      <xdr:rowOff>40490</xdr:rowOff>
    </xdr:from>
    <xdr:to>
      <xdr:col>4</xdr:col>
      <xdr:colOff>593291</xdr:colOff>
      <xdr:row>7</xdr:row>
      <xdr:rowOff>68937</xdr:rowOff>
    </xdr:to>
    <xdr:sp macro="" textlink="">
      <xdr:nvSpPr>
        <xdr:cNvPr id="12" name="テキスト ボックス 45">
          <a:extLst>
            <a:ext uri="{FF2B5EF4-FFF2-40B4-BE49-F238E27FC236}">
              <a16:creationId xmlns:a16="http://schemas.microsoft.com/office/drawing/2014/main" id="{00000000-0008-0000-0100-00000C000000}"/>
            </a:ext>
          </a:extLst>
        </xdr:cNvPr>
        <xdr:cNvSpPr txBox="1"/>
      </xdr:nvSpPr>
      <xdr:spPr>
        <a:xfrm>
          <a:off x="417056" y="726290"/>
          <a:ext cx="2858475" cy="94284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5209"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総合評価</a:t>
          </a:r>
        </a:p>
      </xdr:txBody>
    </xdr:sp>
    <xdr:clientData/>
  </xdr:twoCellAnchor>
  <xdr:twoCellAnchor>
    <xdr:from>
      <xdr:col>0</xdr:col>
      <xdr:colOff>220088</xdr:colOff>
      <xdr:row>8</xdr:row>
      <xdr:rowOff>102270</xdr:rowOff>
    </xdr:from>
    <xdr:to>
      <xdr:col>2</xdr:col>
      <xdr:colOff>628718</xdr:colOff>
      <xdr:row>17</xdr:row>
      <xdr:rowOff>119269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88" y="1957574"/>
          <a:ext cx="1747100" cy="2104217"/>
        </a:xfrm>
        <a:prstGeom prst="rect">
          <a:avLst/>
        </a:prstGeom>
      </xdr:spPr>
    </xdr:pic>
    <xdr:clientData/>
  </xdr:twoCellAnchor>
  <xdr:twoCellAnchor>
    <xdr:from>
      <xdr:col>4</xdr:col>
      <xdr:colOff>583024</xdr:colOff>
      <xdr:row>2</xdr:row>
      <xdr:rowOff>190846</xdr:rowOff>
    </xdr:from>
    <xdr:to>
      <xdr:col>13</xdr:col>
      <xdr:colOff>5244</xdr:colOff>
      <xdr:row>7</xdr:row>
      <xdr:rowOff>113664</xdr:rowOff>
    </xdr:to>
    <xdr:graphicFrame macro="">
      <xdr:nvGraphicFramePr>
        <xdr:cNvPr id="14" name="グラフ総合">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70409</xdr:colOff>
      <xdr:row>10</xdr:row>
      <xdr:rowOff>220141</xdr:rowOff>
    </xdr:from>
    <xdr:to>
      <xdr:col>9</xdr:col>
      <xdr:colOff>572120</xdr:colOff>
      <xdr:row>14</xdr:row>
      <xdr:rowOff>172278</xdr:rowOff>
    </xdr:to>
    <xdr:graphicFrame macro="">
      <xdr:nvGraphicFramePr>
        <xdr:cNvPr id="15" name="グラフみどり・ヒートアイランド">
          <a:extLst>
            <a:ext uri="{FF2B5EF4-FFF2-40B4-BE49-F238E27FC236}">
              <a16:creationId xmlns:a16="http://schemas.microsoft.com/office/drawing/2014/main" id="{00000000-0008-0000-0100-00000F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83660</xdr:colOff>
      <xdr:row>7</xdr:row>
      <xdr:rowOff>198783</xdr:rowOff>
    </xdr:from>
    <xdr:to>
      <xdr:col>9</xdr:col>
      <xdr:colOff>547243</xdr:colOff>
      <xdr:row>11</xdr:row>
      <xdr:rowOff>159027</xdr:rowOff>
    </xdr:to>
    <xdr:graphicFrame macro="">
      <xdr:nvGraphicFramePr>
        <xdr:cNvPr id="16" name="グラフCO2">
          <a:extLst>
            <a:ext uri="{FF2B5EF4-FFF2-40B4-BE49-F238E27FC236}">
              <a16:creationId xmlns:a16="http://schemas.microsoft.com/office/drawing/2014/main" id="{00000000-0008-0000-01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11088</xdr:colOff>
      <xdr:row>14</xdr:row>
      <xdr:rowOff>38297</xdr:rowOff>
    </xdr:from>
    <xdr:to>
      <xdr:col>13</xdr:col>
      <xdr:colOff>238539</xdr:colOff>
      <xdr:row>18</xdr:row>
      <xdr:rowOff>18424</xdr:rowOff>
    </xdr:to>
    <xdr:graphicFrame macro="">
      <xdr:nvGraphicFramePr>
        <xdr:cNvPr id="18" name="グラフ 自然エネ">
          <a:extLst>
            <a:ext uri="{FF2B5EF4-FFF2-40B4-BE49-F238E27FC236}">
              <a16:creationId xmlns:a16="http://schemas.microsoft.com/office/drawing/2014/main" id="{00000000-0008-0000-0100-00001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622852</xdr:colOff>
      <xdr:row>14</xdr:row>
      <xdr:rowOff>118055</xdr:rowOff>
    </xdr:from>
    <xdr:to>
      <xdr:col>12</xdr:col>
      <xdr:colOff>92765</xdr:colOff>
      <xdr:row>17</xdr:row>
      <xdr:rowOff>215472</xdr:rowOff>
    </xdr:to>
    <xdr:sp macro="" textlink="">
      <xdr:nvSpPr>
        <xdr:cNvPr id="19" name="テキスト ボックス 39">
          <a:extLst>
            <a:ext uri="{FF2B5EF4-FFF2-40B4-BE49-F238E27FC236}">
              <a16:creationId xmlns:a16="http://schemas.microsoft.com/office/drawing/2014/main" id="{00000000-0008-0000-0100-000013000000}"/>
            </a:ext>
          </a:extLst>
        </xdr:cNvPr>
        <xdr:cNvSpPr txBox="1"/>
      </xdr:nvSpPr>
      <xdr:spPr>
        <a:xfrm>
          <a:off x="6645965" y="3364838"/>
          <a:ext cx="1477617" cy="793156"/>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自然ｴﾈﾙｷﾞｰ</a:t>
          </a:r>
          <a:endParaRPr kumimoji="1" lang="en-US" altLang="ja-JP"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直接利用</a:t>
          </a:r>
          <a:endParaRPr kumimoji="1" lang="en-US" altLang="ja-JP" sz="18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12</xdr:col>
      <xdr:colOff>2800</xdr:colOff>
      <xdr:row>9</xdr:row>
      <xdr:rowOff>8693</xdr:rowOff>
    </xdr:from>
    <xdr:to>
      <xdr:col>13</xdr:col>
      <xdr:colOff>253167</xdr:colOff>
      <xdr:row>13</xdr:row>
      <xdr:rowOff>6625</xdr:rowOff>
    </xdr:to>
    <xdr:graphicFrame macro="">
      <xdr:nvGraphicFramePr>
        <xdr:cNvPr id="20" name="グラフ再エネ">
          <a:extLst>
            <a:ext uri="{FF2B5EF4-FFF2-40B4-BE49-F238E27FC236}">
              <a16:creationId xmlns:a16="http://schemas.microsoft.com/office/drawing/2014/main" id="{00000000-0008-0000-0100-00001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337930</xdr:colOff>
      <xdr:row>18</xdr:row>
      <xdr:rowOff>86138</xdr:rowOff>
    </xdr:from>
    <xdr:to>
      <xdr:col>2</xdr:col>
      <xdr:colOff>589721</xdr:colOff>
      <xdr:row>19</xdr:row>
      <xdr:rowOff>178075</xdr:rowOff>
    </xdr:to>
    <xdr:sp macro="" textlink="">
      <xdr:nvSpPr>
        <xdr:cNvPr id="21" name="もずやん商標">
          <a:extLst>
            <a:ext uri="{FF2B5EF4-FFF2-40B4-BE49-F238E27FC236}">
              <a16:creationId xmlns:a16="http://schemas.microsoft.com/office/drawing/2014/main" id="{00000000-0008-0000-0100-000015000000}"/>
            </a:ext>
          </a:extLst>
        </xdr:cNvPr>
        <xdr:cNvSpPr txBox="1"/>
      </xdr:nvSpPr>
      <xdr:spPr>
        <a:xfrm>
          <a:off x="337930" y="4260573"/>
          <a:ext cx="1590261" cy="3238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en-US" sz="1000" b="1" kern="100">
              <a:solidFill>
                <a:srgbClr val="169A32"/>
              </a:solidFill>
              <a:effectLst/>
              <a:latin typeface="メイリオ" panose="020B0604030504040204" pitchFamily="50" charset="-128"/>
              <a:ea typeface="ＭＳ 明朝" panose="02020609040205080304" pitchFamily="17" charset="-128"/>
              <a:cs typeface="メイリオ" panose="020B0604030504040204" pitchFamily="50" charset="-128"/>
            </a:rPr>
            <a:t>©2014 </a:t>
          </a:r>
          <a:r>
            <a:rPr lang="ja-JP" sz="1000" b="1" kern="100">
              <a:solidFill>
                <a:srgbClr val="169A32"/>
              </a:solidFill>
              <a:effectLst/>
              <a:ea typeface="メイリオ" panose="020B0604030504040204" pitchFamily="50" charset="-128"/>
              <a:cs typeface="メイリオ" panose="020B0604030504040204" pitchFamily="50" charset="-128"/>
            </a:rPr>
            <a:t>大阪府もずやん</a:t>
          </a:r>
          <a:endParaRPr lang="ja-JP" sz="1050" kern="100">
            <a:solidFill>
              <a:srgbClr val="169A32"/>
            </a:solidFill>
            <a:effectLst/>
            <a:ea typeface="ＭＳ 明朝" panose="02020609040205080304" pitchFamily="17" charset="-128"/>
            <a:cs typeface="Times New Roman" panose="02020603050405020304" pitchFamily="18" charset="0"/>
          </a:endParaRPr>
        </a:p>
      </xdr:txBody>
    </xdr:sp>
    <xdr:clientData/>
  </xdr:twoCellAnchor>
  <xdr:twoCellAnchor>
    <xdr:from>
      <xdr:col>3</xdr:col>
      <xdr:colOff>33360</xdr:colOff>
      <xdr:row>17</xdr:row>
      <xdr:rowOff>5205</xdr:rowOff>
    </xdr:from>
    <xdr:to>
      <xdr:col>5</xdr:col>
      <xdr:colOff>46383</xdr:colOff>
      <xdr:row>20</xdr:row>
      <xdr:rowOff>98596</xdr:rowOff>
    </xdr:to>
    <xdr:sp macro="" textlink="">
      <xdr:nvSpPr>
        <xdr:cNvPr id="22" name="テキスト ボックス 39">
          <a:extLst>
            <a:ext uri="{FF2B5EF4-FFF2-40B4-BE49-F238E27FC236}">
              <a16:creationId xmlns:a16="http://schemas.microsoft.com/office/drawing/2014/main" id="{00000000-0008-0000-0100-000016000000}"/>
            </a:ext>
          </a:extLst>
        </xdr:cNvPr>
        <xdr:cNvSpPr txBox="1"/>
      </xdr:nvSpPr>
      <xdr:spPr>
        <a:xfrm>
          <a:off x="2041064" y="3947727"/>
          <a:ext cx="1351493" cy="789130"/>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600"/>
            </a:lnSpc>
            <a:spcBef>
              <a:spcPts val="0"/>
            </a:spcBef>
            <a:spcAft>
              <a:spcPts val="0"/>
            </a:spcAft>
            <a:buClrTx/>
            <a:buSzTx/>
            <a:buFontTx/>
            <a:buNone/>
            <a:tabLst/>
            <a:defRPr/>
          </a:pPr>
          <a:r>
            <a:rPr kumimoji="1" lang="ja-JP" altLang="en-US" sz="2400" b="1" i="0" u="none" strike="noStrike" kern="0" cap="none" spc="-2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endParaRPr kumimoji="1" lang="en-US" altLang="ja-JP" sz="2400" b="1" i="0" u="none" strike="noStrike" kern="0" cap="none" spc="-25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6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3</xdr:col>
      <xdr:colOff>44286</xdr:colOff>
      <xdr:row>11</xdr:row>
      <xdr:rowOff>53009</xdr:rowOff>
    </xdr:from>
    <xdr:to>
      <xdr:col>5</xdr:col>
      <xdr:colOff>251791</xdr:colOff>
      <xdr:row>14</xdr:row>
      <xdr:rowOff>51449</xdr:rowOff>
    </xdr:to>
    <xdr:sp macro="" textlink="">
      <xdr:nvSpPr>
        <xdr:cNvPr id="23" name="テキスト ボックス 39">
          <a:extLst>
            <a:ext uri="{FF2B5EF4-FFF2-40B4-BE49-F238E27FC236}">
              <a16:creationId xmlns:a16="http://schemas.microsoft.com/office/drawing/2014/main" id="{00000000-0008-0000-0100-000017000000}"/>
            </a:ext>
          </a:extLst>
        </xdr:cNvPr>
        <xdr:cNvSpPr txBox="1"/>
      </xdr:nvSpPr>
      <xdr:spPr>
        <a:xfrm>
          <a:off x="2051990" y="2604052"/>
          <a:ext cx="1545975" cy="694180"/>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みどり・ﾋｰﾄ</a:t>
          </a:r>
          <a:endParaRPr kumimoji="1" lang="en-US" altLang="ja-JP"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ｱｲﾗﾝﾄﾞ</a:t>
          </a:r>
          <a:r>
            <a:rPr kumimoji="1" lang="ja-JP" altLang="en-US" sz="24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対策</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3</xdr:col>
      <xdr:colOff>66470</xdr:colOff>
      <xdr:row>14</xdr:row>
      <xdr:rowOff>135949</xdr:rowOff>
    </xdr:from>
    <xdr:to>
      <xdr:col>5</xdr:col>
      <xdr:colOff>178905</xdr:colOff>
      <xdr:row>17</xdr:row>
      <xdr:rowOff>51829</xdr:rowOff>
    </xdr:to>
    <xdr:sp macro="" textlink="">
      <xdr:nvSpPr>
        <xdr:cNvPr id="24" name="テキスト ボックス 39">
          <a:extLst>
            <a:ext uri="{FF2B5EF4-FFF2-40B4-BE49-F238E27FC236}">
              <a16:creationId xmlns:a16="http://schemas.microsoft.com/office/drawing/2014/main" id="{00000000-0008-0000-0100-000018000000}"/>
            </a:ext>
          </a:extLst>
        </xdr:cNvPr>
        <xdr:cNvSpPr txBox="1"/>
      </xdr:nvSpPr>
      <xdr:spPr>
        <a:xfrm>
          <a:off x="2074174" y="3382732"/>
          <a:ext cx="1450905" cy="611619"/>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2800" b="1" i="0" u="none" strike="noStrike" kern="0" cap="none" spc="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5</xdr:col>
      <xdr:colOff>79797</xdr:colOff>
      <xdr:row>13</xdr:row>
      <xdr:rowOff>192156</xdr:rowOff>
    </xdr:from>
    <xdr:to>
      <xdr:col>9</xdr:col>
      <xdr:colOff>565008</xdr:colOff>
      <xdr:row>17</xdr:row>
      <xdr:rowOff>145774</xdr:rowOff>
    </xdr:to>
    <xdr:graphicFrame macro="">
      <xdr:nvGraphicFramePr>
        <xdr:cNvPr id="25" name="グラフ 1">
          <a:extLst>
            <a:ext uri="{FF2B5EF4-FFF2-40B4-BE49-F238E27FC236}">
              <a16:creationId xmlns:a16="http://schemas.microsoft.com/office/drawing/2014/main" id="{00000000-0008-0000-0100-00001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81292</xdr:colOff>
      <xdr:row>16</xdr:row>
      <xdr:rowOff>166275</xdr:rowOff>
    </xdr:from>
    <xdr:to>
      <xdr:col>9</xdr:col>
      <xdr:colOff>576469</xdr:colOff>
      <xdr:row>20</xdr:row>
      <xdr:rowOff>102273</xdr:rowOff>
    </xdr:to>
    <xdr:graphicFrame macro="">
      <xdr:nvGraphicFramePr>
        <xdr:cNvPr id="26" name="グラフ 1">
          <a:extLst>
            <a:ext uri="{FF2B5EF4-FFF2-40B4-BE49-F238E27FC236}">
              <a16:creationId xmlns:a16="http://schemas.microsoft.com/office/drawing/2014/main" id="{00000000-0008-0000-0100-00001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59634</xdr:colOff>
      <xdr:row>7</xdr:row>
      <xdr:rowOff>132522</xdr:rowOff>
    </xdr:from>
    <xdr:to>
      <xdr:col>7</xdr:col>
      <xdr:colOff>79512</xdr:colOff>
      <xdr:row>20</xdr:row>
      <xdr:rowOff>99391</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4744277" y="1755913"/>
          <a:ext cx="19878" cy="298173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616224</xdr:colOff>
      <xdr:row>7</xdr:row>
      <xdr:rowOff>132522</xdr:rowOff>
    </xdr:from>
    <xdr:to>
      <xdr:col>7</xdr:col>
      <xdr:colOff>636102</xdr:colOff>
      <xdr:row>20</xdr:row>
      <xdr:rowOff>99391</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5300867" y="1755913"/>
          <a:ext cx="19878" cy="298173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601887</xdr:colOff>
      <xdr:row>7</xdr:row>
      <xdr:rowOff>129046</xdr:rowOff>
    </xdr:from>
    <xdr:to>
      <xdr:col>8</xdr:col>
      <xdr:colOff>139147</xdr:colOff>
      <xdr:row>8</xdr:row>
      <xdr:rowOff>167528</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617296" y="1752437"/>
          <a:ext cx="875729" cy="270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900">
              <a:latin typeface="UD デジタル 教科書体 NP-B" panose="02020700000000000000" pitchFamily="18" charset="-128"/>
              <a:ea typeface="UD デジタル 教科書体 NP-B" panose="02020700000000000000" pitchFamily="18" charset="-128"/>
            </a:rPr>
            <a:t>　</a:t>
          </a:r>
          <a:r>
            <a:rPr kumimoji="1" lang="ja-JP" altLang="en-US" sz="900" baseline="0">
              <a:latin typeface="UD デジタル 教科書体 NP-B" panose="02020700000000000000" pitchFamily="18" charset="-128"/>
              <a:ea typeface="UD デジタル 教科書体 NP-B" panose="02020700000000000000" pitchFamily="18" charset="-128"/>
            </a:rPr>
            <a:t> </a:t>
          </a:r>
          <a:r>
            <a:rPr kumimoji="1" lang="ja-JP" altLang="en-US" sz="1200" baseline="0">
              <a:solidFill>
                <a:srgbClr val="0070C0"/>
              </a:solidFill>
              <a:latin typeface="BIZ UDPゴシック" panose="020B0400000000000000" pitchFamily="50" charset="-128"/>
              <a:ea typeface="BIZ UDPゴシック" panose="020B0400000000000000" pitchFamily="50" charset="-128"/>
            </a:rPr>
            <a:t>標準</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576469</xdr:colOff>
      <xdr:row>9</xdr:row>
      <xdr:rowOff>104800</xdr:rowOff>
    </xdr:from>
    <xdr:to>
      <xdr:col>12</xdr:col>
      <xdr:colOff>298174</xdr:colOff>
      <xdr:row>12</xdr:row>
      <xdr:rowOff>202216</xdr:rowOff>
    </xdr:to>
    <xdr:sp macro="" textlink="">
      <xdr:nvSpPr>
        <xdr:cNvPr id="46" name="テキスト ボックス 39">
          <a:extLst>
            <a:ext uri="{FF2B5EF4-FFF2-40B4-BE49-F238E27FC236}">
              <a16:creationId xmlns:a16="http://schemas.microsoft.com/office/drawing/2014/main" id="{00000000-0008-0000-0100-00002E000000}"/>
            </a:ext>
          </a:extLst>
        </xdr:cNvPr>
        <xdr:cNvSpPr txBox="1"/>
      </xdr:nvSpPr>
      <xdr:spPr>
        <a:xfrm>
          <a:off x="6599582" y="2192017"/>
          <a:ext cx="1729409" cy="793156"/>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太陽光発電</a:t>
          </a:r>
          <a:endParaRPr kumimoji="1" lang="en-US" altLang="ja-JP" sz="2400" b="1" i="0" u="none" strike="noStrike" kern="0" cap="none" spc="-1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等再生ｴﾈﾙｷﾞｰ</a:t>
          </a:r>
          <a:endParaRPr kumimoji="1" lang="en-US" altLang="ja-JP" sz="2800" b="1" i="0" u="none" strike="noStrike" kern="0" cap="none" spc="-200" normalizeH="0" baseline="0" noProof="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7</xdr:col>
      <xdr:colOff>214745</xdr:colOff>
      <xdr:row>22</xdr:row>
      <xdr:rowOff>90055</xdr:rowOff>
    </xdr:from>
    <xdr:to>
      <xdr:col>9</xdr:col>
      <xdr:colOff>504092</xdr:colOff>
      <xdr:row>23</xdr:row>
      <xdr:rowOff>199958</xdr:rowOff>
    </xdr:to>
    <xdr:sp macro="" textlink="重点評価入力!K2">
      <xdr:nvSpPr>
        <xdr:cNvPr id="30" name="正方形/長方形 29">
          <a:extLst>
            <a:ext uri="{FF2B5EF4-FFF2-40B4-BE49-F238E27FC236}">
              <a16:creationId xmlns:a16="http://schemas.microsoft.com/office/drawing/2014/main" id="{FDBE0F19-D32B-4DE4-86FF-FBF61D817942}"/>
            </a:ext>
          </a:extLst>
        </xdr:cNvPr>
        <xdr:cNvSpPr/>
      </xdr:nvSpPr>
      <xdr:spPr bwMode="auto">
        <a:xfrm>
          <a:off x="4918363" y="5119255"/>
          <a:ext cx="1633238" cy="338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054DB08A-FC63-4AAA-8E7C-1189C2EA7695}" type="TxLink">
            <a:rPr kumimoji="1" lang="en-US" altLang="en-US" sz="2200" b="1" i="0" u="none" strike="noStrike">
              <a:solidFill>
                <a:srgbClr val="FFFFFF"/>
              </a:solidFill>
              <a:latin typeface="BIZ UDPゴシック"/>
              <a:ea typeface="BIZ UDPゴシック"/>
            </a:rPr>
            <a:pPr algn="ctr"/>
            <a:t>2026年版</a:t>
          </a:fld>
          <a:endParaRPr kumimoji="1" lang="ja-JP" altLang="en-US" sz="24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209821</xdr:colOff>
      <xdr:row>24</xdr:row>
      <xdr:rowOff>12693</xdr:rowOff>
    </xdr:to>
    <xdr:sp macro="" textlink="">
      <xdr:nvSpPr>
        <xdr:cNvPr id="2" name="フリーフォーム: 図形 1">
          <a:extLst>
            <a:ext uri="{FF2B5EF4-FFF2-40B4-BE49-F238E27FC236}">
              <a16:creationId xmlns:a16="http://schemas.microsoft.com/office/drawing/2014/main" id="{1EEBA7D3-7EB5-4EB9-8215-6E3437CBDAE8}"/>
            </a:ext>
          </a:extLst>
        </xdr:cNvPr>
        <xdr:cNvSpPr>
          <a:spLocks noChangeAspect="1"/>
        </xdr:cNvSpPr>
      </xdr:nvSpPr>
      <xdr:spPr>
        <a:xfrm>
          <a:off x="0" y="1"/>
          <a:ext cx="8927101" cy="5499092"/>
        </a:xfrm>
        <a:custGeom>
          <a:avLst/>
          <a:gdLst>
            <a:gd name="connsiteX0" fmla="*/ 9000526 w 8999968"/>
            <a:gd name="connsiteY0" fmla="*/ 4950238 h 5550010"/>
            <a:gd name="connsiteX1" fmla="*/ 8400556 w 8999968"/>
            <a:gd name="connsiteY1" fmla="*/ 5550261 h 5550010"/>
            <a:gd name="connsiteX2" fmla="*/ 600527 w 8999968"/>
            <a:gd name="connsiteY2" fmla="*/ 5550261 h 5550010"/>
            <a:gd name="connsiteX3" fmla="*/ 557 w 8999968"/>
            <a:gd name="connsiteY3" fmla="*/ 4950238 h 5550010"/>
            <a:gd name="connsiteX4" fmla="*/ 557 w 8999968"/>
            <a:gd name="connsiteY4" fmla="*/ 600220 h 5550010"/>
            <a:gd name="connsiteX5" fmla="*/ 600527 w 8999968"/>
            <a:gd name="connsiteY5" fmla="*/ 250 h 5550010"/>
            <a:gd name="connsiteX6" fmla="*/ 8400556 w 8999968"/>
            <a:gd name="connsiteY6" fmla="*/ 250 h 5550010"/>
            <a:gd name="connsiteX7" fmla="*/ 9000526 w 8999968"/>
            <a:gd name="connsiteY7" fmla="*/ 600220 h 5550010"/>
            <a:gd name="connsiteX8" fmla="*/ 9000526 w 8999968"/>
            <a:gd name="connsiteY8" fmla="*/ 4950238 h 55500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999968" h="5550010">
              <a:moveTo>
                <a:pt x="9000526" y="4950238"/>
              </a:moveTo>
              <a:cubicBezTo>
                <a:pt x="9000526" y="5281656"/>
                <a:pt x="8731920" y="5550261"/>
                <a:pt x="8400556" y="5550261"/>
              </a:cubicBezTo>
              <a:lnTo>
                <a:pt x="600527" y="5550261"/>
              </a:lnTo>
              <a:cubicBezTo>
                <a:pt x="269215" y="5550261"/>
                <a:pt x="557" y="5281656"/>
                <a:pt x="557" y="4950238"/>
              </a:cubicBezTo>
              <a:lnTo>
                <a:pt x="557" y="600220"/>
              </a:lnTo>
              <a:cubicBezTo>
                <a:pt x="557" y="268855"/>
                <a:pt x="269215" y="250"/>
                <a:pt x="600527" y="250"/>
              </a:cubicBezTo>
              <a:lnTo>
                <a:pt x="8400556" y="250"/>
              </a:lnTo>
              <a:cubicBezTo>
                <a:pt x="8731920" y="250"/>
                <a:pt x="9000526" y="268855"/>
                <a:pt x="9000526" y="600220"/>
              </a:cubicBezTo>
              <a:lnTo>
                <a:pt x="9000526" y="4950238"/>
              </a:lnTo>
              <a:close/>
            </a:path>
          </a:pathLst>
        </a:custGeom>
        <a:solidFill>
          <a:srgbClr val="358850"/>
        </a:solidFill>
        <a:ln w="52917"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60457</xdr:colOff>
      <xdr:row>2</xdr:row>
      <xdr:rowOff>208524</xdr:rowOff>
    </xdr:from>
    <xdr:to>
      <xdr:col>13</xdr:col>
      <xdr:colOff>149357</xdr:colOff>
      <xdr:row>21</xdr:row>
      <xdr:rowOff>13855</xdr:rowOff>
    </xdr:to>
    <xdr:sp macro="" textlink="">
      <xdr:nvSpPr>
        <xdr:cNvPr id="3" name="フリーフォーム: 図形 2">
          <a:extLst>
            <a:ext uri="{FF2B5EF4-FFF2-40B4-BE49-F238E27FC236}">
              <a16:creationId xmlns:a16="http://schemas.microsoft.com/office/drawing/2014/main" id="{961855E4-38AC-4063-93C2-B11070F17FE7}"/>
            </a:ext>
          </a:extLst>
        </xdr:cNvPr>
        <xdr:cNvSpPr/>
      </xdr:nvSpPr>
      <xdr:spPr>
        <a:xfrm rot="10800000" flipV="1">
          <a:off x="60457" y="665724"/>
          <a:ext cx="8824191" cy="4148731"/>
        </a:xfrm>
        <a:custGeom>
          <a:avLst/>
          <a:gdLst>
            <a:gd name="connsiteX0" fmla="*/ 175 w 8550017"/>
            <a:gd name="connsiteY0" fmla="*/ -146 h 4083423"/>
            <a:gd name="connsiteX1" fmla="*/ 8550193 w 8550017"/>
            <a:gd name="connsiteY1" fmla="*/ -146 h 4083423"/>
            <a:gd name="connsiteX2" fmla="*/ 8550193 w 8550017"/>
            <a:gd name="connsiteY2" fmla="*/ 4083278 h 4083423"/>
            <a:gd name="connsiteX3" fmla="*/ 176 w 8550017"/>
            <a:gd name="connsiteY3" fmla="*/ 4083278 h 4083423"/>
          </a:gdLst>
          <a:ahLst/>
          <a:cxnLst>
            <a:cxn ang="0">
              <a:pos x="connsiteX0" y="connsiteY0"/>
            </a:cxn>
            <a:cxn ang="0">
              <a:pos x="connsiteX1" y="connsiteY1"/>
            </a:cxn>
            <a:cxn ang="0">
              <a:pos x="connsiteX2" y="connsiteY2"/>
            </a:cxn>
            <a:cxn ang="0">
              <a:pos x="connsiteX3" y="connsiteY3"/>
            </a:cxn>
          </a:cxnLst>
          <a:rect l="l" t="t" r="r" b="b"/>
          <a:pathLst>
            <a:path w="8550017" h="4083423">
              <a:moveTo>
                <a:pt x="175" y="-146"/>
              </a:moveTo>
              <a:lnTo>
                <a:pt x="8550193" y="-146"/>
              </a:lnTo>
              <a:lnTo>
                <a:pt x="8550193" y="4083278"/>
              </a:lnTo>
              <a:lnTo>
                <a:pt x="176" y="4083278"/>
              </a:lnTo>
              <a:close/>
            </a:path>
          </a:pathLst>
        </a:custGeom>
        <a:solidFill>
          <a:srgbClr val="FFFFFF"/>
        </a:solidFill>
        <a:ln w="52917"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237066</xdr:colOff>
      <xdr:row>0</xdr:row>
      <xdr:rowOff>21693</xdr:rowOff>
    </xdr:from>
    <xdr:to>
      <xdr:col>10</xdr:col>
      <xdr:colOff>645855</xdr:colOff>
      <xdr:row>2</xdr:row>
      <xdr:rowOff>201898</xdr:rowOff>
    </xdr:to>
    <xdr:sp macro="" textlink="">
      <xdr:nvSpPr>
        <xdr:cNvPr id="5" name="テキスト ボックス 9">
          <a:extLst>
            <a:ext uri="{FF2B5EF4-FFF2-40B4-BE49-F238E27FC236}">
              <a16:creationId xmlns:a16="http://schemas.microsoft.com/office/drawing/2014/main" id="{5F671ADE-F683-41C2-BA8A-B94332EC3D9F}"/>
            </a:ext>
          </a:extLst>
        </xdr:cNvPr>
        <xdr:cNvSpPr txBox="1"/>
      </xdr:nvSpPr>
      <xdr:spPr>
        <a:xfrm>
          <a:off x="1578186" y="21693"/>
          <a:ext cx="5773269" cy="6374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3200" b="1" spc="10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大阪府建築物環境性能表示</a:t>
          </a:r>
        </a:p>
      </xdr:txBody>
    </xdr:sp>
    <xdr:clientData/>
  </xdr:twoCellAnchor>
  <xdr:twoCellAnchor>
    <xdr:from>
      <xdr:col>0</xdr:col>
      <xdr:colOff>447931</xdr:colOff>
      <xdr:row>22</xdr:row>
      <xdr:rowOff>36390</xdr:rowOff>
    </xdr:from>
    <xdr:to>
      <xdr:col>10</xdr:col>
      <xdr:colOff>498763</xdr:colOff>
      <xdr:row>25</xdr:row>
      <xdr:rowOff>43924</xdr:rowOff>
    </xdr:to>
    <xdr:sp macro="" textlink="">
      <xdr:nvSpPr>
        <xdr:cNvPr id="6" name="テキスト ボックス 10">
          <a:extLst>
            <a:ext uri="{FF2B5EF4-FFF2-40B4-BE49-F238E27FC236}">
              <a16:creationId xmlns:a16="http://schemas.microsoft.com/office/drawing/2014/main" id="{CA88847E-532C-4EE7-BA6E-007B2F88540B}"/>
            </a:ext>
          </a:extLst>
        </xdr:cNvPr>
        <xdr:cNvSpPr txBox="1"/>
      </xdr:nvSpPr>
      <xdr:spPr>
        <a:xfrm>
          <a:off x="447931" y="5065590"/>
          <a:ext cx="6770287" cy="49244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24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大阪府環境配慮評価システム 新築 　　　　</a:t>
          </a:r>
        </a:p>
      </xdr:txBody>
    </xdr:sp>
    <xdr:clientData/>
  </xdr:twoCellAnchor>
  <xdr:twoCellAnchor>
    <xdr:from>
      <xdr:col>0</xdr:col>
      <xdr:colOff>466581</xdr:colOff>
      <xdr:row>20</xdr:row>
      <xdr:rowOff>226316</xdr:rowOff>
    </xdr:from>
    <xdr:to>
      <xdr:col>9</xdr:col>
      <xdr:colOff>586154</xdr:colOff>
      <xdr:row>22</xdr:row>
      <xdr:rowOff>161531</xdr:rowOff>
    </xdr:to>
    <xdr:sp macro="" textlink="">
      <xdr:nvSpPr>
        <xdr:cNvPr id="8" name="テキスト ボックス 44">
          <a:extLst>
            <a:ext uri="{FF2B5EF4-FFF2-40B4-BE49-F238E27FC236}">
              <a16:creationId xmlns:a16="http://schemas.microsoft.com/office/drawing/2014/main" id="{2A8C0304-96A5-4BF9-BE80-8DEF2786F066}"/>
            </a:ext>
          </a:extLst>
        </xdr:cNvPr>
        <xdr:cNvSpPr txBox="1"/>
      </xdr:nvSpPr>
      <xdr:spPr>
        <a:xfrm>
          <a:off x="466581" y="4798316"/>
          <a:ext cx="6154613" cy="39241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8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　</a:t>
          </a:r>
          <a:r>
            <a:rPr lang="ja-JP" altLang="en-US" sz="1700" b="1" spc="0" baseline="0">
              <a:solidFill>
                <a:srgbClr val="FFFFFF"/>
              </a:solidFill>
              <a:latin typeface="BIZ UDPゴシック" panose="020B0400000000000000" pitchFamily="50" charset="-128"/>
              <a:ea typeface="BIZ UDPゴシック" panose="020B0400000000000000" pitchFamily="50" charset="-128"/>
              <a:sym typeface="BIZ UDPゴシック"/>
              <a:rtl val="0"/>
            </a:rPr>
            <a:t>評価は、ＣＡＳＢＥＥを利用した建築主の自己評価結果です。</a:t>
          </a:r>
        </a:p>
      </xdr:txBody>
    </xdr:sp>
    <xdr:clientData/>
  </xdr:twoCellAnchor>
  <xdr:twoCellAnchor>
    <xdr:from>
      <xdr:col>0</xdr:col>
      <xdr:colOff>614824</xdr:colOff>
      <xdr:row>2</xdr:row>
      <xdr:rowOff>42868</xdr:rowOff>
    </xdr:from>
    <xdr:to>
      <xdr:col>3</xdr:col>
      <xdr:colOff>269512</xdr:colOff>
      <xdr:row>3</xdr:row>
      <xdr:rowOff>28898</xdr:rowOff>
    </xdr:to>
    <xdr:sp macro="" textlink="">
      <xdr:nvSpPr>
        <xdr:cNvPr id="12" name="もずやん商標">
          <a:extLst>
            <a:ext uri="{FF2B5EF4-FFF2-40B4-BE49-F238E27FC236}">
              <a16:creationId xmlns:a16="http://schemas.microsoft.com/office/drawing/2014/main" id="{C36A4906-9F8D-4A58-A80B-A1CE784F711C}"/>
            </a:ext>
          </a:extLst>
        </xdr:cNvPr>
        <xdr:cNvSpPr txBox="1"/>
      </xdr:nvSpPr>
      <xdr:spPr>
        <a:xfrm>
          <a:off x="614824" y="500068"/>
          <a:ext cx="1670524" cy="21463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lnSpc>
              <a:spcPts val="1200"/>
            </a:lnSpc>
          </a:pPr>
          <a:r>
            <a:rPr lang="en-US" sz="600" b="1" kern="100">
              <a:solidFill>
                <a:schemeClr val="bg1"/>
              </a:solidFill>
              <a:effectLst/>
              <a:latin typeface="メイリオ" panose="020B0604030504040204" pitchFamily="50" charset="-128"/>
              <a:ea typeface="ＭＳ 明朝" panose="02020609040205080304" pitchFamily="17" charset="-128"/>
              <a:cs typeface="メイリオ" panose="020B0604030504040204" pitchFamily="50" charset="-128"/>
            </a:rPr>
            <a:t>©2014 </a:t>
          </a:r>
          <a:r>
            <a:rPr lang="ja-JP" sz="600" b="1" kern="100">
              <a:solidFill>
                <a:schemeClr val="bg1"/>
              </a:solidFill>
              <a:effectLst/>
              <a:ea typeface="メイリオ" panose="020B0604030504040204" pitchFamily="50" charset="-128"/>
              <a:cs typeface="メイリオ" panose="020B0604030504040204" pitchFamily="50" charset="-128"/>
            </a:rPr>
            <a:t>大阪府もずやん</a:t>
          </a:r>
          <a:endParaRPr lang="ja-JP" sz="600" kern="100">
            <a:solidFill>
              <a:schemeClr val="bg1"/>
            </a:solidFill>
            <a:effectLst/>
            <a:ea typeface="ＭＳ 明朝" panose="02020609040205080304" pitchFamily="17" charset="-128"/>
            <a:cs typeface="Times New Roman" panose="02020603050405020304" pitchFamily="18" charset="0"/>
          </a:endParaRPr>
        </a:p>
      </xdr:txBody>
    </xdr:sp>
    <xdr:clientData/>
  </xdr:twoCellAnchor>
  <xdr:twoCellAnchor>
    <xdr:from>
      <xdr:col>3</xdr:col>
      <xdr:colOff>656468</xdr:colOff>
      <xdr:row>7</xdr:row>
      <xdr:rowOff>202613</xdr:rowOff>
    </xdr:from>
    <xdr:to>
      <xdr:col>3</xdr:col>
      <xdr:colOff>656468</xdr:colOff>
      <xdr:row>20</xdr:row>
      <xdr:rowOff>165578</xdr:rowOff>
    </xdr:to>
    <xdr:cxnSp macro="">
      <xdr:nvCxnSpPr>
        <xdr:cNvPr id="22" name="直線コネクタ 21">
          <a:extLst>
            <a:ext uri="{FF2B5EF4-FFF2-40B4-BE49-F238E27FC236}">
              <a16:creationId xmlns:a16="http://schemas.microsoft.com/office/drawing/2014/main" id="{3AC2AE0A-08E3-48DA-B6AD-84E87CFBD5AF}"/>
            </a:ext>
          </a:extLst>
        </xdr:cNvPr>
        <xdr:cNvCxnSpPr/>
      </xdr:nvCxnSpPr>
      <xdr:spPr>
        <a:xfrm>
          <a:off x="2713868" y="1879013"/>
          <a:ext cx="0" cy="3076279"/>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538162</xdr:colOff>
      <xdr:row>7</xdr:row>
      <xdr:rowOff>202613</xdr:rowOff>
    </xdr:from>
    <xdr:to>
      <xdr:col>4</xdr:col>
      <xdr:colOff>538162</xdr:colOff>
      <xdr:row>20</xdr:row>
      <xdr:rowOff>158133</xdr:rowOff>
    </xdr:to>
    <xdr:cxnSp macro="">
      <xdr:nvCxnSpPr>
        <xdr:cNvPr id="23" name="直線コネクタ 22">
          <a:extLst>
            <a:ext uri="{FF2B5EF4-FFF2-40B4-BE49-F238E27FC236}">
              <a16:creationId xmlns:a16="http://schemas.microsoft.com/office/drawing/2014/main" id="{E0B6B24F-CEA5-41F0-8DC8-E48EE74A4443}"/>
            </a:ext>
          </a:extLst>
        </xdr:cNvPr>
        <xdr:cNvCxnSpPr/>
      </xdr:nvCxnSpPr>
      <xdr:spPr>
        <a:xfrm>
          <a:off x="3281362" y="1879013"/>
          <a:ext cx="0" cy="3068834"/>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4372</xdr:colOff>
      <xdr:row>7</xdr:row>
      <xdr:rowOff>234405</xdr:rowOff>
    </xdr:from>
    <xdr:to>
      <xdr:col>4</xdr:col>
      <xdr:colOff>505269</xdr:colOff>
      <xdr:row>9</xdr:row>
      <xdr:rowOff>15173</xdr:rowOff>
    </xdr:to>
    <xdr:sp macro="" textlink="">
      <xdr:nvSpPr>
        <xdr:cNvPr id="24" name="テキスト ボックス 59">
          <a:extLst>
            <a:ext uri="{FF2B5EF4-FFF2-40B4-BE49-F238E27FC236}">
              <a16:creationId xmlns:a16="http://schemas.microsoft.com/office/drawing/2014/main" id="{0F42ACDD-3145-4527-A08A-AB8EEDAC97F3}"/>
            </a:ext>
          </a:extLst>
        </xdr:cNvPr>
        <xdr:cNvSpPr txBox="1"/>
      </xdr:nvSpPr>
      <xdr:spPr>
        <a:xfrm>
          <a:off x="2744329" y="1908373"/>
          <a:ext cx="500897" cy="2590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kumimoji="1" lang="ja-JP" altLang="en-US" sz="1200" b="1" baseline="0">
              <a:solidFill>
                <a:srgbClr val="0070C0"/>
              </a:solidFill>
              <a:latin typeface="BIZ UDPゴシック" panose="020B0400000000000000" pitchFamily="50" charset="-128"/>
              <a:ea typeface="BIZ UDPゴシック" panose="020B0400000000000000" pitchFamily="50" charset="-128"/>
            </a:rPr>
            <a:t>標準</a:t>
          </a:r>
          <a:endParaRPr kumimoji="1" lang="ja-JP" altLang="en-US" sz="900" b="1">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226880</xdr:colOff>
      <xdr:row>8</xdr:row>
      <xdr:rowOff>228600</xdr:rowOff>
    </xdr:from>
    <xdr:to>
      <xdr:col>6</xdr:col>
      <xdr:colOff>265027</xdr:colOff>
      <xdr:row>8</xdr:row>
      <xdr:rowOff>228600</xdr:rowOff>
    </xdr:to>
    <xdr:cxnSp macro="">
      <xdr:nvCxnSpPr>
        <xdr:cNvPr id="25" name="直線コネクタ 24">
          <a:extLst>
            <a:ext uri="{FF2B5EF4-FFF2-40B4-BE49-F238E27FC236}">
              <a16:creationId xmlns:a16="http://schemas.microsoft.com/office/drawing/2014/main" id="{4E81979F-CE8C-465C-8E43-BF1D8ECAE4B9}"/>
            </a:ext>
          </a:extLst>
        </xdr:cNvPr>
        <xdr:cNvCxnSpPr>
          <a:cxnSpLocks/>
        </xdr:cNvCxnSpPr>
      </xdr:nvCxnSpPr>
      <xdr:spPr>
        <a:xfrm>
          <a:off x="226880" y="2144486"/>
          <a:ext cx="4152947"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3</xdr:row>
      <xdr:rowOff>44726</xdr:rowOff>
    </xdr:from>
    <xdr:to>
      <xdr:col>13</xdr:col>
      <xdr:colOff>76200</xdr:colOff>
      <xdr:row>7</xdr:row>
      <xdr:rowOff>189167</xdr:rowOff>
    </xdr:to>
    <xdr:sp macro="" textlink="">
      <xdr:nvSpPr>
        <xdr:cNvPr id="28" name="フリーフォーム: 図形 27">
          <a:extLst>
            <a:ext uri="{FF2B5EF4-FFF2-40B4-BE49-F238E27FC236}">
              <a16:creationId xmlns:a16="http://schemas.microsoft.com/office/drawing/2014/main" id="{5D7EDA37-8848-49AC-A224-A353CEA3F929}"/>
            </a:ext>
          </a:extLst>
        </xdr:cNvPr>
        <xdr:cNvSpPr>
          <a:spLocks noChangeAspect="1"/>
        </xdr:cNvSpPr>
      </xdr:nvSpPr>
      <xdr:spPr>
        <a:xfrm rot="10800000" flipV="1">
          <a:off x="139700" y="730526"/>
          <a:ext cx="8671791" cy="1058841"/>
        </a:xfrm>
        <a:custGeom>
          <a:avLst/>
          <a:gdLst>
            <a:gd name="connsiteX0" fmla="*/ 175 w 8250085"/>
            <a:gd name="connsiteY0" fmla="*/ -326 h 958162"/>
            <a:gd name="connsiteX1" fmla="*/ 8250261 w 8250085"/>
            <a:gd name="connsiteY1" fmla="*/ -326 h 958162"/>
            <a:gd name="connsiteX2" fmla="*/ 8250261 w 8250085"/>
            <a:gd name="connsiteY2" fmla="*/ 957836 h 958162"/>
            <a:gd name="connsiteX3" fmla="*/ 175 w 8250085"/>
            <a:gd name="connsiteY3" fmla="*/ 957836 h 958162"/>
          </a:gdLst>
          <a:ahLst/>
          <a:cxnLst>
            <a:cxn ang="0">
              <a:pos x="connsiteX0" y="connsiteY0"/>
            </a:cxn>
            <a:cxn ang="0">
              <a:pos x="connsiteX1" y="connsiteY1"/>
            </a:cxn>
            <a:cxn ang="0">
              <a:pos x="connsiteX2" y="connsiteY2"/>
            </a:cxn>
            <a:cxn ang="0">
              <a:pos x="connsiteX3" y="connsiteY3"/>
            </a:cxn>
          </a:cxnLst>
          <a:rect l="l" t="t" r="r" b="b"/>
          <a:pathLst>
            <a:path w="8250085" h="958162">
              <a:moveTo>
                <a:pt x="175" y="-326"/>
              </a:moveTo>
              <a:lnTo>
                <a:pt x="8250261" y="-326"/>
              </a:lnTo>
              <a:lnTo>
                <a:pt x="8250261" y="957836"/>
              </a:lnTo>
              <a:lnTo>
                <a:pt x="175" y="957836"/>
              </a:lnTo>
              <a:close/>
            </a:path>
          </a:pathLst>
        </a:custGeom>
        <a:solidFill>
          <a:srgbClr val="FFFFFF"/>
        </a:solidFill>
        <a:ln w="52917" cap="flat">
          <a:solidFill>
            <a:srgbClr val="358850"/>
          </a:solid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ja-JP" altLang="en-US">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165099</xdr:colOff>
      <xdr:row>3</xdr:row>
      <xdr:rowOff>49270</xdr:rowOff>
    </xdr:from>
    <xdr:to>
      <xdr:col>4</xdr:col>
      <xdr:colOff>661946</xdr:colOff>
      <xdr:row>7</xdr:row>
      <xdr:rowOff>184621</xdr:rowOff>
    </xdr:to>
    <xdr:sp macro="" textlink="">
      <xdr:nvSpPr>
        <xdr:cNvPr id="29" name="フリーフォーム: 図形 28">
          <a:extLst>
            <a:ext uri="{FF2B5EF4-FFF2-40B4-BE49-F238E27FC236}">
              <a16:creationId xmlns:a16="http://schemas.microsoft.com/office/drawing/2014/main" id="{CD8C82C8-23D5-408E-B6B0-5EA09792CB71}"/>
            </a:ext>
          </a:extLst>
        </xdr:cNvPr>
        <xdr:cNvSpPr>
          <a:spLocks noChangeAspect="1"/>
        </xdr:cNvSpPr>
      </xdr:nvSpPr>
      <xdr:spPr>
        <a:xfrm rot="10800000" flipV="1">
          <a:off x="165099" y="735070"/>
          <a:ext cx="3184629" cy="1049751"/>
        </a:xfrm>
        <a:custGeom>
          <a:avLst/>
          <a:gdLst>
            <a:gd name="connsiteX0" fmla="*/ -51 w 2955027"/>
            <a:gd name="connsiteY0" fmla="*/ -327 h 922708"/>
            <a:gd name="connsiteX1" fmla="*/ 2954977 w 2955027"/>
            <a:gd name="connsiteY1" fmla="*/ -327 h 922708"/>
            <a:gd name="connsiteX2" fmla="*/ 2954977 w 2955027"/>
            <a:gd name="connsiteY2" fmla="*/ 922382 h 922708"/>
            <a:gd name="connsiteX3" fmla="*/ -51 w 2955027"/>
            <a:gd name="connsiteY3" fmla="*/ 922382 h 922708"/>
          </a:gdLst>
          <a:ahLst/>
          <a:cxnLst>
            <a:cxn ang="0">
              <a:pos x="connsiteX0" y="connsiteY0"/>
            </a:cxn>
            <a:cxn ang="0">
              <a:pos x="connsiteX1" y="connsiteY1"/>
            </a:cxn>
            <a:cxn ang="0">
              <a:pos x="connsiteX2" y="connsiteY2"/>
            </a:cxn>
            <a:cxn ang="0">
              <a:pos x="connsiteX3" y="connsiteY3"/>
            </a:cxn>
          </a:cxnLst>
          <a:rect l="l" t="t" r="r" b="b"/>
          <a:pathLst>
            <a:path w="2955027" h="922708">
              <a:moveTo>
                <a:pt x="-51" y="-327"/>
              </a:moveTo>
              <a:lnTo>
                <a:pt x="2954977" y="-327"/>
              </a:lnTo>
              <a:lnTo>
                <a:pt x="2954977" y="922382"/>
              </a:lnTo>
              <a:lnTo>
                <a:pt x="-51" y="922382"/>
              </a:lnTo>
              <a:close/>
            </a:path>
          </a:pathLst>
        </a:custGeom>
        <a:solidFill>
          <a:srgbClr val="358850"/>
        </a:solidFill>
        <a:ln w="52917" cap="flat">
          <a:noFill/>
          <a:prstDash val="solid"/>
          <a:miter/>
        </a:ln>
      </xdr:spPr>
      <xdr:txBody>
        <a:bodyPr wrap="square" tIns="0" bIns="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5400" b="1">
              <a:solidFill>
                <a:schemeClr val="bg1"/>
              </a:solidFill>
              <a:latin typeface="BIZ UDPゴシック" panose="020B0400000000000000" pitchFamily="50" charset="-128"/>
              <a:ea typeface="BIZ UDPゴシック" panose="020B0400000000000000" pitchFamily="50" charset="-128"/>
            </a:rPr>
            <a:t>総合評価</a:t>
          </a:r>
        </a:p>
      </xdr:txBody>
    </xdr:sp>
    <xdr:clientData/>
  </xdr:twoCellAnchor>
  <xdr:twoCellAnchor>
    <xdr:from>
      <xdr:col>4</xdr:col>
      <xdr:colOff>512091</xdr:colOff>
      <xdr:row>3</xdr:row>
      <xdr:rowOff>81705</xdr:rowOff>
    </xdr:from>
    <xdr:to>
      <xdr:col>13</xdr:col>
      <xdr:colOff>181514</xdr:colOff>
      <xdr:row>7</xdr:row>
      <xdr:rowOff>86765</xdr:rowOff>
    </xdr:to>
    <xdr:graphicFrame macro="">
      <xdr:nvGraphicFramePr>
        <xdr:cNvPr id="30" name="グラフ 1">
          <a:extLst>
            <a:ext uri="{FF2B5EF4-FFF2-40B4-BE49-F238E27FC236}">
              <a16:creationId xmlns:a16="http://schemas.microsoft.com/office/drawing/2014/main" id="{D0CC743D-1129-48E6-BE7A-7951357FEFB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71532</xdr:colOff>
      <xdr:row>8</xdr:row>
      <xdr:rowOff>152146</xdr:rowOff>
    </xdr:from>
    <xdr:to>
      <xdr:col>6</xdr:col>
      <xdr:colOff>448609</xdr:colOff>
      <xdr:row>12</xdr:row>
      <xdr:rowOff>15295</xdr:rowOff>
    </xdr:to>
    <xdr:graphicFrame macro="">
      <xdr:nvGraphicFramePr>
        <xdr:cNvPr id="31" name="グラフCO2">
          <a:extLst>
            <a:ext uri="{FF2B5EF4-FFF2-40B4-BE49-F238E27FC236}">
              <a16:creationId xmlns:a16="http://schemas.microsoft.com/office/drawing/2014/main" id="{EFA416CD-318A-498F-AE4D-EF24593A9DC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71532</xdr:colOff>
      <xdr:row>11</xdr:row>
      <xdr:rowOff>73263</xdr:rowOff>
    </xdr:from>
    <xdr:to>
      <xdr:col>6</xdr:col>
      <xdr:colOff>448609</xdr:colOff>
      <xdr:row>14</xdr:row>
      <xdr:rowOff>175898</xdr:rowOff>
    </xdr:to>
    <xdr:graphicFrame macro="">
      <xdr:nvGraphicFramePr>
        <xdr:cNvPr id="32" name="グラフみどり・ヒートアイランド">
          <a:extLst>
            <a:ext uri="{FF2B5EF4-FFF2-40B4-BE49-F238E27FC236}">
              <a16:creationId xmlns:a16="http://schemas.microsoft.com/office/drawing/2014/main" id="{663904C0-CFE4-490D-AC21-92764488D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71532</xdr:colOff>
      <xdr:row>13</xdr:row>
      <xdr:rowOff>233866</xdr:rowOff>
    </xdr:from>
    <xdr:to>
      <xdr:col>6</xdr:col>
      <xdr:colOff>448609</xdr:colOff>
      <xdr:row>17</xdr:row>
      <xdr:rowOff>94712</xdr:rowOff>
    </xdr:to>
    <xdr:graphicFrame macro="">
      <xdr:nvGraphicFramePr>
        <xdr:cNvPr id="33" name="グラフ 1">
          <a:extLst>
            <a:ext uri="{FF2B5EF4-FFF2-40B4-BE49-F238E27FC236}">
              <a16:creationId xmlns:a16="http://schemas.microsoft.com/office/drawing/2014/main" id="{3EBA6327-E23C-4186-8545-59E5DF1C9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71532</xdr:colOff>
      <xdr:row>16</xdr:row>
      <xdr:rowOff>152681</xdr:rowOff>
    </xdr:from>
    <xdr:to>
      <xdr:col>6</xdr:col>
      <xdr:colOff>448609</xdr:colOff>
      <xdr:row>20</xdr:row>
      <xdr:rowOff>13527</xdr:rowOff>
    </xdr:to>
    <xdr:graphicFrame macro="">
      <xdr:nvGraphicFramePr>
        <xdr:cNvPr id="34" name="グラフ 1">
          <a:extLst>
            <a:ext uri="{FF2B5EF4-FFF2-40B4-BE49-F238E27FC236}">
              <a16:creationId xmlns:a16="http://schemas.microsoft.com/office/drawing/2014/main" id="{4B621C42-AFAD-49DA-88F2-46CEBC2C8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650888</xdr:colOff>
      <xdr:row>11</xdr:row>
      <xdr:rowOff>73555</xdr:rowOff>
    </xdr:from>
    <xdr:to>
      <xdr:col>8</xdr:col>
      <xdr:colOff>100088</xdr:colOff>
      <xdr:row>14</xdr:row>
      <xdr:rowOff>175898</xdr:rowOff>
    </xdr:to>
    <xdr:graphicFrame macro="">
      <xdr:nvGraphicFramePr>
        <xdr:cNvPr id="35" name="グラフ再エネ">
          <a:extLst>
            <a:ext uri="{FF2B5EF4-FFF2-40B4-BE49-F238E27FC236}">
              <a16:creationId xmlns:a16="http://schemas.microsoft.com/office/drawing/2014/main" id="{AF01C49D-36AA-47F3-A796-36D52B4D7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650888</xdr:colOff>
      <xdr:row>16</xdr:row>
      <xdr:rowOff>150670</xdr:rowOff>
    </xdr:from>
    <xdr:to>
      <xdr:col>8</xdr:col>
      <xdr:colOff>100088</xdr:colOff>
      <xdr:row>20</xdr:row>
      <xdr:rowOff>13527</xdr:rowOff>
    </xdr:to>
    <xdr:graphicFrame macro="">
      <xdr:nvGraphicFramePr>
        <xdr:cNvPr id="36" name="グラフ 自然エネ">
          <a:extLst>
            <a:ext uri="{FF2B5EF4-FFF2-40B4-BE49-F238E27FC236}">
              <a16:creationId xmlns:a16="http://schemas.microsoft.com/office/drawing/2014/main" id="{B846FDF7-F746-4E27-859F-F904C4F10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226880</xdr:colOff>
      <xdr:row>11</xdr:row>
      <xdr:rowOff>161279</xdr:rowOff>
    </xdr:from>
    <xdr:to>
      <xdr:col>6</xdr:col>
      <xdr:colOff>265027</xdr:colOff>
      <xdr:row>11</xdr:row>
      <xdr:rowOff>161279</xdr:rowOff>
    </xdr:to>
    <xdr:cxnSp macro="">
      <xdr:nvCxnSpPr>
        <xdr:cNvPr id="38" name="直線コネクタ 37">
          <a:extLst>
            <a:ext uri="{FF2B5EF4-FFF2-40B4-BE49-F238E27FC236}">
              <a16:creationId xmlns:a16="http://schemas.microsoft.com/office/drawing/2014/main" id="{7A1C9F5F-E8F0-44C9-935F-31E47DFA9954}"/>
            </a:ext>
          </a:extLst>
        </xdr:cNvPr>
        <xdr:cNvCxnSpPr>
          <a:cxnSpLocks/>
        </xdr:cNvCxnSpPr>
      </xdr:nvCxnSpPr>
      <xdr:spPr>
        <a:xfrm>
          <a:off x="226880" y="2675879"/>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226880</xdr:colOff>
      <xdr:row>14</xdr:row>
      <xdr:rowOff>95464</xdr:rowOff>
    </xdr:from>
    <xdr:to>
      <xdr:col>6</xdr:col>
      <xdr:colOff>265027</xdr:colOff>
      <xdr:row>14</xdr:row>
      <xdr:rowOff>95464</xdr:rowOff>
    </xdr:to>
    <xdr:cxnSp macro="">
      <xdr:nvCxnSpPr>
        <xdr:cNvPr id="39" name="直線コネクタ 38">
          <a:extLst>
            <a:ext uri="{FF2B5EF4-FFF2-40B4-BE49-F238E27FC236}">
              <a16:creationId xmlns:a16="http://schemas.microsoft.com/office/drawing/2014/main" id="{A7B39B4A-C6B6-4CD2-A01A-488279D2033F}"/>
            </a:ext>
          </a:extLst>
        </xdr:cNvPr>
        <xdr:cNvCxnSpPr>
          <a:cxnSpLocks/>
        </xdr:cNvCxnSpPr>
      </xdr:nvCxnSpPr>
      <xdr:spPr>
        <a:xfrm>
          <a:off x="226880" y="3295864"/>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219953</xdr:colOff>
      <xdr:row>17</xdr:row>
      <xdr:rowOff>12337</xdr:rowOff>
    </xdr:from>
    <xdr:to>
      <xdr:col>6</xdr:col>
      <xdr:colOff>258100</xdr:colOff>
      <xdr:row>17</xdr:row>
      <xdr:rowOff>12337</xdr:rowOff>
    </xdr:to>
    <xdr:cxnSp macro="">
      <xdr:nvCxnSpPr>
        <xdr:cNvPr id="59" name="直線コネクタ 58">
          <a:extLst>
            <a:ext uri="{FF2B5EF4-FFF2-40B4-BE49-F238E27FC236}">
              <a16:creationId xmlns:a16="http://schemas.microsoft.com/office/drawing/2014/main" id="{6C994B0E-7AF0-4D6F-97B2-98A930683A70}"/>
            </a:ext>
          </a:extLst>
        </xdr:cNvPr>
        <xdr:cNvCxnSpPr>
          <a:cxnSpLocks/>
        </xdr:cNvCxnSpPr>
      </xdr:nvCxnSpPr>
      <xdr:spPr>
        <a:xfrm>
          <a:off x="219953" y="3898537"/>
          <a:ext cx="406982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247662</xdr:colOff>
      <xdr:row>19</xdr:row>
      <xdr:rowOff>199374</xdr:rowOff>
    </xdr:from>
    <xdr:to>
      <xdr:col>6</xdr:col>
      <xdr:colOff>285809</xdr:colOff>
      <xdr:row>19</xdr:row>
      <xdr:rowOff>199374</xdr:rowOff>
    </xdr:to>
    <xdr:cxnSp macro="">
      <xdr:nvCxnSpPr>
        <xdr:cNvPr id="60" name="直線コネクタ 59">
          <a:extLst>
            <a:ext uri="{FF2B5EF4-FFF2-40B4-BE49-F238E27FC236}">
              <a16:creationId xmlns:a16="http://schemas.microsoft.com/office/drawing/2014/main" id="{22F3FC9F-754F-48CC-8702-50B6FEA93935}"/>
            </a:ext>
          </a:extLst>
        </xdr:cNvPr>
        <xdr:cNvCxnSpPr>
          <a:cxnSpLocks/>
        </xdr:cNvCxnSpPr>
      </xdr:nvCxnSpPr>
      <xdr:spPr>
        <a:xfrm>
          <a:off x="247662" y="4749603"/>
          <a:ext cx="4152947"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147559</xdr:colOff>
      <xdr:row>9</xdr:row>
      <xdr:rowOff>99952</xdr:rowOff>
    </xdr:from>
    <xdr:to>
      <xdr:col>2</xdr:col>
      <xdr:colOff>233912</xdr:colOff>
      <xdr:row>11</xdr:row>
      <xdr:rowOff>42011</xdr:rowOff>
    </xdr:to>
    <xdr:sp macro="" textlink="">
      <xdr:nvSpPr>
        <xdr:cNvPr id="67" name="テキスト ボックス 35">
          <a:extLst>
            <a:ext uri="{FF2B5EF4-FFF2-40B4-BE49-F238E27FC236}">
              <a16:creationId xmlns:a16="http://schemas.microsoft.com/office/drawing/2014/main" id="{7ABAE055-7A9F-4259-8C82-1FEA97C4BC66}"/>
            </a:ext>
          </a:extLst>
        </xdr:cNvPr>
        <xdr:cNvSpPr txBox="1"/>
      </xdr:nvSpPr>
      <xdr:spPr>
        <a:xfrm>
          <a:off x="147559" y="2255323"/>
          <a:ext cx="1457953" cy="421031"/>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300"/>
            </a:spcAft>
            <a:buClrTx/>
            <a:buSzTx/>
            <a:buFontTx/>
            <a:buNone/>
            <a:tabLst/>
            <a:defRPr/>
          </a:pPr>
          <a:r>
            <a:rPr kumimoji="1" lang="en-US" altLang="ja-JP"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CO</a:t>
          </a:r>
          <a:r>
            <a:rPr kumimoji="1" lang="en-US" altLang="ja-JP" sz="18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2</a:t>
          </a:r>
          <a:r>
            <a:rPr kumimoji="1" lang="ja-JP" altLang="en-US"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削減</a:t>
          </a:r>
          <a:endParaRPr kumimoji="1" lang="en-US" altLang="ja-JP" sz="2400" b="1" i="0" u="none" strike="noStrike" kern="0" cap="none" spc="-1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6</xdr:col>
      <xdr:colOff>485713</xdr:colOff>
      <xdr:row>14</xdr:row>
      <xdr:rowOff>85693</xdr:rowOff>
    </xdr:from>
    <xdr:to>
      <xdr:col>8</xdr:col>
      <xdr:colOff>265264</xdr:colOff>
      <xdr:row>16</xdr:row>
      <xdr:rowOff>233495</xdr:rowOff>
    </xdr:to>
    <xdr:sp macro="" textlink="">
      <xdr:nvSpPr>
        <xdr:cNvPr id="68" name="テキスト ボックス 39">
          <a:extLst>
            <a:ext uri="{FF2B5EF4-FFF2-40B4-BE49-F238E27FC236}">
              <a16:creationId xmlns:a16="http://schemas.microsoft.com/office/drawing/2014/main" id="{08AC2329-60CB-4006-AAF3-B38EF76869A4}"/>
            </a:ext>
          </a:extLst>
        </xdr:cNvPr>
        <xdr:cNvSpPr txBox="1"/>
      </xdr:nvSpPr>
      <xdr:spPr>
        <a:xfrm>
          <a:off x="4600513" y="3438493"/>
          <a:ext cx="1151151" cy="626773"/>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自然ｴﾈﾙｷﾞｰ</a:t>
          </a:r>
          <a:endParaRPr kumimoji="1" lang="en-US" altLang="ja-JP"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直接利用</a:t>
          </a:r>
          <a:endParaRPr kumimoji="1" lang="en-US" altLang="ja-JP" sz="18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0</xdr:col>
      <xdr:colOff>147180</xdr:colOff>
      <xdr:row>17</xdr:row>
      <xdr:rowOff>43217</xdr:rowOff>
    </xdr:from>
    <xdr:to>
      <xdr:col>2</xdr:col>
      <xdr:colOff>234291</xdr:colOff>
      <xdr:row>20</xdr:row>
      <xdr:rowOff>60809</xdr:rowOff>
    </xdr:to>
    <xdr:sp macro="" textlink="">
      <xdr:nvSpPr>
        <xdr:cNvPr id="69" name="テキスト ボックス 39">
          <a:extLst>
            <a:ext uri="{FF2B5EF4-FFF2-40B4-BE49-F238E27FC236}">
              <a16:creationId xmlns:a16="http://schemas.microsoft.com/office/drawing/2014/main" id="{90ED899D-4A27-401F-98B0-A50B75860E84}"/>
            </a:ext>
          </a:extLst>
        </xdr:cNvPr>
        <xdr:cNvSpPr txBox="1"/>
      </xdr:nvSpPr>
      <xdr:spPr>
        <a:xfrm>
          <a:off x="147180" y="4114474"/>
          <a:ext cx="1458711" cy="736049"/>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2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endParaRPr kumimoji="1" lang="en-US" altLang="ja-JP" sz="2400" b="1" i="0" u="none" strike="noStrike" kern="0" cap="none" spc="-25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24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0</xdr:col>
      <xdr:colOff>112987</xdr:colOff>
      <xdr:row>11</xdr:row>
      <xdr:rowOff>224966</xdr:rowOff>
    </xdr:from>
    <xdr:to>
      <xdr:col>2</xdr:col>
      <xdr:colOff>268483</xdr:colOff>
      <xdr:row>14</xdr:row>
      <xdr:rowOff>161994</xdr:rowOff>
    </xdr:to>
    <xdr:sp macro="" textlink="">
      <xdr:nvSpPr>
        <xdr:cNvPr id="70" name="テキスト ボックス 39">
          <a:extLst>
            <a:ext uri="{FF2B5EF4-FFF2-40B4-BE49-F238E27FC236}">
              <a16:creationId xmlns:a16="http://schemas.microsoft.com/office/drawing/2014/main" id="{F35B50F0-70AE-4998-A62F-FC37EC2C3A21}"/>
            </a:ext>
          </a:extLst>
        </xdr:cNvPr>
        <xdr:cNvSpPr txBox="1"/>
      </xdr:nvSpPr>
      <xdr:spPr>
        <a:xfrm>
          <a:off x="112987" y="2859309"/>
          <a:ext cx="1527096" cy="655485"/>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みどり・ﾋｰﾄ</a:t>
          </a:r>
          <a:endParaRPr kumimoji="1" lang="en-US" altLang="ja-JP"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20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ｱｲﾗﾝﾄﾞ</a:t>
          </a:r>
          <a:r>
            <a:rPr kumimoji="1" lang="ja-JP" altLang="en-US" sz="20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対策</a:t>
          </a:r>
          <a:endParaRPr lang="ja-JP" altLang="en-US" sz="2000" spc="0" baseline="0">
            <a:solidFill>
              <a:srgbClr val="00785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0</xdr:col>
      <xdr:colOff>189842</xdr:colOff>
      <xdr:row>15</xdr:row>
      <xdr:rowOff>84134</xdr:rowOff>
    </xdr:from>
    <xdr:to>
      <xdr:col>2</xdr:col>
      <xdr:colOff>191629</xdr:colOff>
      <xdr:row>16</xdr:row>
      <xdr:rowOff>130615</xdr:rowOff>
    </xdr:to>
    <xdr:sp macro="" textlink="">
      <xdr:nvSpPr>
        <xdr:cNvPr id="71" name="テキスト ボックス 39">
          <a:extLst>
            <a:ext uri="{FF2B5EF4-FFF2-40B4-BE49-F238E27FC236}">
              <a16:creationId xmlns:a16="http://schemas.microsoft.com/office/drawing/2014/main" id="{F95ADDEC-F778-46EE-9FE9-61A1ED3C143D}"/>
            </a:ext>
          </a:extLst>
        </xdr:cNvPr>
        <xdr:cNvSpPr txBox="1"/>
      </xdr:nvSpPr>
      <xdr:spPr>
        <a:xfrm>
          <a:off x="189842" y="3676420"/>
          <a:ext cx="1373387" cy="285966"/>
        </a:xfrm>
        <a:prstGeom prst="rect">
          <a:avLst/>
        </a:prstGeom>
        <a:noFill/>
      </xdr:spPr>
      <xdr:txBody>
        <a:bodyPr wrap="square" lIns="0" tIns="0" rIns="0" bIns="0"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2400" b="1" i="0" u="none" strike="noStrike" kern="0" cap="none" spc="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6</xdr:col>
      <xdr:colOff>361923</xdr:colOff>
      <xdr:row>9</xdr:row>
      <xdr:rowOff>62346</xdr:rowOff>
    </xdr:from>
    <xdr:to>
      <xdr:col>8</xdr:col>
      <xdr:colOff>389054</xdr:colOff>
      <xdr:row>11</xdr:row>
      <xdr:rowOff>164625</xdr:rowOff>
    </xdr:to>
    <xdr:sp macro="" textlink="">
      <xdr:nvSpPr>
        <xdr:cNvPr id="72" name="テキスト ボックス 39">
          <a:extLst>
            <a:ext uri="{FF2B5EF4-FFF2-40B4-BE49-F238E27FC236}">
              <a16:creationId xmlns:a16="http://schemas.microsoft.com/office/drawing/2014/main" id="{F0B773B3-BD12-4C19-BC13-493CBB8DF69C}"/>
            </a:ext>
          </a:extLst>
        </xdr:cNvPr>
        <xdr:cNvSpPr txBox="1"/>
      </xdr:nvSpPr>
      <xdr:spPr>
        <a:xfrm>
          <a:off x="4476723" y="2217717"/>
          <a:ext cx="1398731" cy="581251"/>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1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太陽光発電等再生ｴﾈﾙｷﾞｰ</a:t>
          </a:r>
          <a:endParaRPr kumimoji="1" lang="en-US" altLang="ja-JP" sz="1800" b="1" i="0" u="none" strike="noStrike" kern="0" cap="none" spc="-200" normalizeH="0" baseline="0">
            <a:ln>
              <a:noFill/>
            </a:ln>
            <a:solidFill>
              <a:srgbClr val="169A32"/>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editAs="oneCell">
    <xdr:from>
      <xdr:col>1</xdr:col>
      <xdr:colOff>457202</xdr:colOff>
      <xdr:row>0</xdr:row>
      <xdr:rowOff>0</xdr:rowOff>
    </xdr:from>
    <xdr:to>
      <xdr:col>2</xdr:col>
      <xdr:colOff>387927</xdr:colOff>
      <xdr:row>2</xdr:row>
      <xdr:rowOff>145471</xdr:rowOff>
    </xdr:to>
    <xdr:pic>
      <xdr:nvPicPr>
        <xdr:cNvPr id="15" name="図 14">
          <a:extLst>
            <a:ext uri="{FF2B5EF4-FFF2-40B4-BE49-F238E27FC236}">
              <a16:creationId xmlns:a16="http://schemas.microsoft.com/office/drawing/2014/main" id="{90456268-B4E0-42E2-9AA8-1A98E555457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29147" y="0"/>
          <a:ext cx="602671" cy="602671"/>
        </a:xfrm>
        <a:prstGeom prst="rect">
          <a:avLst/>
        </a:prstGeom>
      </xdr:spPr>
    </xdr:pic>
    <xdr:clientData/>
  </xdr:twoCellAnchor>
  <xdr:twoCellAnchor>
    <xdr:from>
      <xdr:col>8</xdr:col>
      <xdr:colOff>447080</xdr:colOff>
      <xdr:row>9</xdr:row>
      <xdr:rowOff>207589</xdr:rowOff>
    </xdr:from>
    <xdr:to>
      <xdr:col>13</xdr:col>
      <xdr:colOff>83629</xdr:colOff>
      <xdr:row>12</xdr:row>
      <xdr:rowOff>58000</xdr:rowOff>
    </xdr:to>
    <xdr:sp macro="" textlink="">
      <xdr:nvSpPr>
        <xdr:cNvPr id="16" name="テキスト ボックス 46">
          <a:extLst>
            <a:ext uri="{FF2B5EF4-FFF2-40B4-BE49-F238E27FC236}">
              <a16:creationId xmlns:a16="http://schemas.microsoft.com/office/drawing/2014/main" id="{870D0817-91E5-40B0-8E10-4A96D3568C4A}"/>
            </a:ext>
          </a:extLst>
        </xdr:cNvPr>
        <xdr:cNvSpPr txBox="1"/>
      </xdr:nvSpPr>
      <xdr:spPr>
        <a:xfrm>
          <a:off x="5942066" y="2356751"/>
          <a:ext cx="3070915" cy="566798"/>
        </a:xfrm>
        <a:prstGeom prst="rect">
          <a:avLst/>
        </a:prstGeom>
        <a:solidFill>
          <a:schemeClr val="tx1">
            <a:lumMod val="95000"/>
            <a:lumOff val="5000"/>
          </a:schemeClr>
        </a:solidFill>
        <a:ln w="31750">
          <a:solidFill>
            <a:schemeClr val="tx1"/>
          </a:solidFill>
        </a:ln>
      </xdr:spPr>
      <xdr:txBody>
        <a:bodyPr wrap="square" lIns="0" r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800" b="1" spc="0" baseline="0">
              <a:solidFill>
                <a:schemeClr val="bg1"/>
              </a:solidFill>
              <a:latin typeface="BIZ UDPゴシック" panose="020B0400000000000000" pitchFamily="50" charset="-128"/>
              <a:ea typeface="BIZ UDPゴシック" panose="020B0400000000000000" pitchFamily="50" charset="-128"/>
              <a:sym typeface="BIZ UDPゴシック"/>
              <a:rtl val="0"/>
            </a:rPr>
            <a:t>建築物省エネ法による評価</a:t>
          </a:r>
          <a:endParaRPr lang="en-US" altLang="ja-JP" sz="1800" b="1" spc="0" baseline="0">
            <a:solidFill>
              <a:schemeClr val="bg1"/>
            </a:solidFill>
            <a:latin typeface="BIZ UDPゴシック" panose="020B0400000000000000" pitchFamily="50" charset="-128"/>
            <a:ea typeface="BIZ UDPゴシック" panose="020B0400000000000000" pitchFamily="50" charset="-128"/>
            <a:sym typeface="BIZ UDPゴシック"/>
            <a:rtl val="0"/>
          </a:endParaRPr>
        </a:p>
        <a:p>
          <a:pPr algn="ctr">
            <a:lnSpc>
              <a:spcPts val="1400"/>
            </a:lnSpc>
          </a:pPr>
          <a:r>
            <a:rPr lang="ja-JP" altLang="en-US" sz="1200" b="1" spc="0" baseline="0">
              <a:solidFill>
                <a:schemeClr val="bg1"/>
              </a:solidFill>
              <a:latin typeface="BIZ UDPゴシック" panose="020B0400000000000000" pitchFamily="50" charset="-128"/>
              <a:ea typeface="BIZ UDPゴシック" panose="020B0400000000000000" pitchFamily="50" charset="-128"/>
              <a:sym typeface="BIZ UDPゴシック"/>
              <a:rtl val="0"/>
            </a:rPr>
            <a:t>評価年月日  　　　　　年　　　月　　　日</a:t>
          </a:r>
          <a:endParaRPr lang="en-US" altLang="ja-JP" sz="1200" b="1" spc="0" baseline="0">
            <a:solidFill>
              <a:schemeClr val="bg1"/>
            </a:solidFill>
            <a:latin typeface="BIZ UDPゴシック" panose="020B0400000000000000" pitchFamily="50" charset="-128"/>
            <a:ea typeface="BIZ UDPゴシック" panose="020B0400000000000000" pitchFamily="50" charset="-128"/>
            <a:sym typeface="BIZ UDPゴシック"/>
            <a:rtl val="0"/>
          </a:endParaRPr>
        </a:p>
      </xdr:txBody>
    </xdr:sp>
    <xdr:clientData/>
  </xdr:twoCellAnchor>
  <xdr:twoCellAnchor>
    <xdr:from>
      <xdr:col>8</xdr:col>
      <xdr:colOff>447686</xdr:colOff>
      <xdr:row>8</xdr:row>
      <xdr:rowOff>115848</xdr:rowOff>
    </xdr:from>
    <xdr:to>
      <xdr:col>11</xdr:col>
      <xdr:colOff>220970</xdr:colOff>
      <xdr:row>9</xdr:row>
      <xdr:rowOff>198407</xdr:rowOff>
    </xdr:to>
    <xdr:sp macro="" textlink="">
      <xdr:nvSpPr>
        <xdr:cNvPr id="57" name="四角形: 1 つの角を丸める 56">
          <a:extLst>
            <a:ext uri="{FF2B5EF4-FFF2-40B4-BE49-F238E27FC236}">
              <a16:creationId xmlns:a16="http://schemas.microsoft.com/office/drawing/2014/main" id="{0A93268E-1F7B-4755-8645-C271CE9B2EEF}"/>
            </a:ext>
          </a:extLst>
        </xdr:cNvPr>
        <xdr:cNvSpPr/>
      </xdr:nvSpPr>
      <xdr:spPr>
        <a:xfrm flipH="1">
          <a:off x="5942672" y="2026214"/>
          <a:ext cx="1833904" cy="321355"/>
        </a:xfrm>
        <a:prstGeom prst="round1Rect">
          <a:avLst>
            <a:gd name="adj" fmla="val 50000"/>
          </a:avLst>
        </a:prstGeom>
        <a:solidFill>
          <a:schemeClr val="tx1">
            <a:lumMod val="95000"/>
            <a:lumOff val="5000"/>
          </a:schemeClr>
        </a:solid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ja-JP" altLang="en-US" sz="1600" b="1">
              <a:ln w="3175">
                <a:noFill/>
              </a:ln>
              <a:latin typeface="BIZ UDPゴシック" panose="020B0400000000000000" pitchFamily="50" charset="-128"/>
              <a:ea typeface="BIZ UDPゴシック" panose="020B0400000000000000" pitchFamily="50" charset="-128"/>
            </a:rPr>
            <a:t>参　考　情　報</a:t>
          </a:r>
        </a:p>
      </xdr:txBody>
    </xdr:sp>
    <xdr:clientData/>
  </xdr:twoCellAnchor>
  <xdr:twoCellAnchor>
    <xdr:from>
      <xdr:col>11</xdr:col>
      <xdr:colOff>220364</xdr:colOff>
      <xdr:row>8</xdr:row>
      <xdr:rowOff>115437</xdr:rowOff>
    </xdr:from>
    <xdr:to>
      <xdr:col>13</xdr:col>
      <xdr:colOff>83628</xdr:colOff>
      <xdr:row>9</xdr:row>
      <xdr:rowOff>198407</xdr:rowOff>
    </xdr:to>
    <xdr:sp macro="" textlink="">
      <xdr:nvSpPr>
        <xdr:cNvPr id="56" name="テキスト ボックス 55">
          <a:extLst>
            <a:ext uri="{FF2B5EF4-FFF2-40B4-BE49-F238E27FC236}">
              <a16:creationId xmlns:a16="http://schemas.microsoft.com/office/drawing/2014/main" id="{4A75D07B-E5C7-4407-8F82-022D10760B1D}"/>
            </a:ext>
          </a:extLst>
        </xdr:cNvPr>
        <xdr:cNvSpPr txBox="1"/>
      </xdr:nvSpPr>
      <xdr:spPr>
        <a:xfrm>
          <a:off x="7764164" y="2031323"/>
          <a:ext cx="1234864" cy="322455"/>
        </a:xfrm>
        <a:prstGeom prst="rect">
          <a:avLst/>
        </a:prstGeom>
        <a:solidFill>
          <a:schemeClr val="tx1">
            <a:lumMod val="95000"/>
            <a:lumOff val="5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ctr">
          <a:noAutofit/>
        </a:bodyPr>
        <a:lstStyle/>
        <a:p>
          <a:pPr algn="ctr">
            <a:lnSpc>
              <a:spcPct val="100000"/>
            </a:lnSpc>
          </a:pPr>
          <a:endParaRPr kumimoji="1" lang="ja-JP" altLang="en-US" sz="1200" b="1">
            <a:ln>
              <a:noFill/>
            </a:ln>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231260</xdr:colOff>
      <xdr:row>8</xdr:row>
      <xdr:rowOff>144946</xdr:rowOff>
    </xdr:from>
    <xdr:to>
      <xdr:col>13</xdr:col>
      <xdr:colOff>72733</xdr:colOff>
      <xdr:row>9</xdr:row>
      <xdr:rowOff>168898</xdr:rowOff>
    </xdr:to>
    <xdr:sp macro="" textlink="重点評価入力!E46">
      <xdr:nvSpPr>
        <xdr:cNvPr id="42" name="正方形/長方形 41">
          <a:extLst>
            <a:ext uri="{FF2B5EF4-FFF2-40B4-BE49-F238E27FC236}">
              <a16:creationId xmlns:a16="http://schemas.microsoft.com/office/drawing/2014/main" id="{29C7ABFC-C05C-40F8-A85D-01E8780F5CA1}"/>
            </a:ext>
          </a:extLst>
        </xdr:cNvPr>
        <xdr:cNvSpPr/>
      </xdr:nvSpPr>
      <xdr:spPr bwMode="auto">
        <a:xfrm>
          <a:off x="7775060" y="2060832"/>
          <a:ext cx="1213073" cy="2634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BD23FC0D-2A51-4252-81BE-7E0F01065395}" type="TxLink">
            <a:rPr kumimoji="1" lang="ja-JP" altLang="en-US" sz="1400" b="1" i="0" u="none" strike="noStrike">
              <a:solidFill>
                <a:schemeClr val="bg1"/>
              </a:solidFill>
              <a:latin typeface="BIZ UDPゴシック" panose="020B0400000000000000" pitchFamily="50" charset="-128"/>
              <a:ea typeface="BIZ UDPゴシック" panose="020B0400000000000000" pitchFamily="50" charset="-128"/>
            </a:rPr>
            <a:pPr algn="ctr"/>
            <a:t>住宅（住棟）</a:t>
          </a:fld>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210127</xdr:colOff>
      <xdr:row>11</xdr:row>
      <xdr:rowOff>60593</xdr:rowOff>
    </xdr:from>
    <xdr:to>
      <xdr:col>11</xdr:col>
      <xdr:colOff>551130</xdr:colOff>
      <xdr:row>12</xdr:row>
      <xdr:rowOff>30554</xdr:rowOff>
    </xdr:to>
    <xdr:sp macro="" textlink="重点評価入力!R46">
      <xdr:nvSpPr>
        <xdr:cNvPr id="62" name="正方形/長方形 61">
          <a:extLst>
            <a:ext uri="{FF2B5EF4-FFF2-40B4-BE49-F238E27FC236}">
              <a16:creationId xmlns:a16="http://schemas.microsoft.com/office/drawing/2014/main" id="{14F75F04-92B1-4592-9F6D-65EF9062679F}"/>
            </a:ext>
          </a:extLst>
        </xdr:cNvPr>
        <xdr:cNvSpPr/>
      </xdr:nvSpPr>
      <xdr:spPr bwMode="auto">
        <a:xfrm>
          <a:off x="7753927" y="2694936"/>
          <a:ext cx="341003" cy="2094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8777E34C-E198-4E25-8F7C-AF10B243C6DE}" type="TxLink">
            <a:rPr kumimoji="1" lang="en-US" altLang="en-US" sz="1200" b="1" i="0" u="none" strike="noStrike">
              <a:solidFill>
                <a:schemeClr val="bg1"/>
              </a:solidFill>
              <a:latin typeface="游ゴシック"/>
              <a:ea typeface="游ゴシック"/>
            </a:rPr>
            <a:pPr algn="ctr"/>
            <a:t>4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179202</xdr:colOff>
      <xdr:row>11</xdr:row>
      <xdr:rowOff>60594</xdr:rowOff>
    </xdr:from>
    <xdr:to>
      <xdr:col>11</xdr:col>
      <xdr:colOff>64146</xdr:colOff>
      <xdr:row>12</xdr:row>
      <xdr:rowOff>30554</xdr:rowOff>
    </xdr:to>
    <xdr:sp macro="" textlink="重点評価入力!P46">
      <xdr:nvSpPr>
        <xdr:cNvPr id="63" name="正方形/長方形 62">
          <a:extLst>
            <a:ext uri="{FF2B5EF4-FFF2-40B4-BE49-F238E27FC236}">
              <a16:creationId xmlns:a16="http://schemas.microsoft.com/office/drawing/2014/main" id="{A4D2AF22-6E91-4E26-8FE6-C861344BD192}"/>
            </a:ext>
          </a:extLst>
        </xdr:cNvPr>
        <xdr:cNvSpPr/>
      </xdr:nvSpPr>
      <xdr:spPr bwMode="auto">
        <a:xfrm>
          <a:off x="7037202" y="2694937"/>
          <a:ext cx="570744" cy="2094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DCB56031-0D60-4FD8-A582-3322AF05FB0C}" type="TxLink">
            <a:rPr kumimoji="1" lang="en-US" altLang="en-US" sz="1200" b="1" i="0" u="none" strike="noStrike">
              <a:solidFill>
                <a:schemeClr val="bg1"/>
              </a:solidFill>
              <a:latin typeface="游ゴシック"/>
              <a:ea typeface="游ゴシック"/>
            </a:rPr>
            <a:pPr algn="ctr"/>
            <a:t>2026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645130</xdr:colOff>
      <xdr:row>11</xdr:row>
      <xdr:rowOff>52852</xdr:rowOff>
    </xdr:from>
    <xdr:to>
      <xdr:col>12</xdr:col>
      <xdr:colOff>337074</xdr:colOff>
      <xdr:row>12</xdr:row>
      <xdr:rowOff>30554</xdr:rowOff>
    </xdr:to>
    <xdr:sp macro="" textlink="重点評価入力!T46">
      <xdr:nvSpPr>
        <xdr:cNvPr id="64" name="正方形/長方形 63">
          <a:extLst>
            <a:ext uri="{FF2B5EF4-FFF2-40B4-BE49-F238E27FC236}">
              <a16:creationId xmlns:a16="http://schemas.microsoft.com/office/drawing/2014/main" id="{58CC0899-73D6-4295-B992-D6C533C77849}"/>
            </a:ext>
          </a:extLst>
        </xdr:cNvPr>
        <xdr:cNvSpPr/>
      </xdr:nvSpPr>
      <xdr:spPr bwMode="auto">
        <a:xfrm>
          <a:off x="8188930" y="2687195"/>
          <a:ext cx="377744" cy="217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F121F388-DE3A-4B60-B1A6-FE9F8E14A54C}" type="TxLink">
            <a:rPr kumimoji="1" lang="en-US" altLang="en-US" sz="1200" b="1" i="0" u="none" strike="noStrike">
              <a:solidFill>
                <a:schemeClr val="bg1"/>
              </a:solidFill>
              <a:latin typeface="游ゴシック"/>
              <a:ea typeface="游ゴシック"/>
            </a:rPr>
            <a:pPr algn="ctr"/>
            <a:t>1 </a:t>
          </a:fld>
          <a:endParaRPr kumimoji="1" lang="ja-JP" altLang="en-US" sz="12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447080</xdr:colOff>
      <xdr:row>9</xdr:row>
      <xdr:rowOff>223271</xdr:rowOff>
    </xdr:from>
    <xdr:to>
      <xdr:col>13</xdr:col>
      <xdr:colOff>83629</xdr:colOff>
      <xdr:row>9</xdr:row>
      <xdr:rowOff>223271</xdr:rowOff>
    </xdr:to>
    <xdr:cxnSp macro="">
      <xdr:nvCxnSpPr>
        <xdr:cNvPr id="14" name="直線コネクタ 13">
          <a:extLst>
            <a:ext uri="{FF2B5EF4-FFF2-40B4-BE49-F238E27FC236}">
              <a16:creationId xmlns:a16="http://schemas.microsoft.com/office/drawing/2014/main" id="{8AE52BB9-3E6A-4D5A-9D75-7FF4F7664B99}"/>
            </a:ext>
          </a:extLst>
        </xdr:cNvPr>
        <xdr:cNvCxnSpPr>
          <a:cxnSpLocks/>
        </xdr:cNvCxnSpPr>
      </xdr:nvCxnSpPr>
      <xdr:spPr>
        <a:xfrm>
          <a:off x="5942066" y="2372433"/>
          <a:ext cx="3070915" cy="0"/>
        </a:xfrm>
        <a:prstGeom prst="line">
          <a:avLst/>
        </a:prstGeom>
        <a:ln w="15875">
          <a:solidFill>
            <a:schemeClr val="bg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220364</xdr:colOff>
      <xdr:row>8</xdr:row>
      <xdr:rowOff>136877</xdr:rowOff>
    </xdr:from>
    <xdr:to>
      <xdr:col>11</xdr:col>
      <xdr:colOff>226229</xdr:colOff>
      <xdr:row>9</xdr:row>
      <xdr:rowOff>223271</xdr:rowOff>
    </xdr:to>
    <xdr:cxnSp macro="">
      <xdr:nvCxnSpPr>
        <xdr:cNvPr id="11" name="直線コネクタ 10">
          <a:extLst>
            <a:ext uri="{FF2B5EF4-FFF2-40B4-BE49-F238E27FC236}">
              <a16:creationId xmlns:a16="http://schemas.microsoft.com/office/drawing/2014/main" id="{C596201C-0D18-B49A-4E44-46C245071FAE}"/>
            </a:ext>
          </a:extLst>
        </xdr:cNvPr>
        <xdr:cNvCxnSpPr/>
      </xdr:nvCxnSpPr>
      <xdr:spPr>
        <a:xfrm flipH="1">
          <a:off x="7775970" y="2047243"/>
          <a:ext cx="5865" cy="325190"/>
        </a:xfrm>
        <a:prstGeom prst="line">
          <a:avLst/>
        </a:prstGeom>
        <a:ln w="158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14</xdr:row>
      <xdr:rowOff>97971</xdr:rowOff>
    </xdr:from>
    <xdr:to>
      <xdr:col>8</xdr:col>
      <xdr:colOff>391688</xdr:colOff>
      <xdr:row>14</xdr:row>
      <xdr:rowOff>97971</xdr:rowOff>
    </xdr:to>
    <xdr:cxnSp macro="">
      <xdr:nvCxnSpPr>
        <xdr:cNvPr id="18" name="直線コネクタ 17">
          <a:extLst>
            <a:ext uri="{FF2B5EF4-FFF2-40B4-BE49-F238E27FC236}">
              <a16:creationId xmlns:a16="http://schemas.microsoft.com/office/drawing/2014/main" id="{3066372F-CDBD-436E-9B3D-B90F4DAAFD57}"/>
            </a:ext>
          </a:extLst>
        </xdr:cNvPr>
        <xdr:cNvCxnSpPr>
          <a:cxnSpLocks/>
        </xdr:cNvCxnSpPr>
      </xdr:nvCxnSpPr>
      <xdr:spPr>
        <a:xfrm>
          <a:off x="4474088" y="3450771"/>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8</xdr:row>
      <xdr:rowOff>228600</xdr:rowOff>
    </xdr:from>
    <xdr:to>
      <xdr:col>8</xdr:col>
      <xdr:colOff>391688</xdr:colOff>
      <xdr:row>8</xdr:row>
      <xdr:rowOff>228600</xdr:rowOff>
    </xdr:to>
    <xdr:cxnSp macro="">
      <xdr:nvCxnSpPr>
        <xdr:cNvPr id="40" name="直線コネクタ 39">
          <a:extLst>
            <a:ext uri="{FF2B5EF4-FFF2-40B4-BE49-F238E27FC236}">
              <a16:creationId xmlns:a16="http://schemas.microsoft.com/office/drawing/2014/main" id="{5839CDA7-17C6-4956-B88A-36708DB0234A}"/>
            </a:ext>
          </a:extLst>
        </xdr:cNvPr>
        <xdr:cNvCxnSpPr>
          <a:cxnSpLocks/>
        </xdr:cNvCxnSpPr>
      </xdr:nvCxnSpPr>
      <xdr:spPr>
        <a:xfrm>
          <a:off x="4474088" y="2144486"/>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359288</xdr:colOff>
      <xdr:row>19</xdr:row>
      <xdr:rowOff>199374</xdr:rowOff>
    </xdr:from>
    <xdr:to>
      <xdr:col>8</xdr:col>
      <xdr:colOff>391688</xdr:colOff>
      <xdr:row>19</xdr:row>
      <xdr:rowOff>199374</xdr:rowOff>
    </xdr:to>
    <xdr:cxnSp macro="">
      <xdr:nvCxnSpPr>
        <xdr:cNvPr id="41" name="直線コネクタ 40">
          <a:extLst>
            <a:ext uri="{FF2B5EF4-FFF2-40B4-BE49-F238E27FC236}">
              <a16:creationId xmlns:a16="http://schemas.microsoft.com/office/drawing/2014/main" id="{0FF2D850-1CE9-4F88-BC58-87AD5AB8021F}"/>
            </a:ext>
          </a:extLst>
        </xdr:cNvPr>
        <xdr:cNvCxnSpPr>
          <a:cxnSpLocks/>
        </xdr:cNvCxnSpPr>
      </xdr:nvCxnSpPr>
      <xdr:spPr>
        <a:xfrm>
          <a:off x="4474088" y="4749603"/>
          <a:ext cx="1404000"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438016</xdr:colOff>
      <xdr:row>22</xdr:row>
      <xdr:rowOff>113340</xdr:rowOff>
    </xdr:from>
    <xdr:to>
      <xdr:col>10</xdr:col>
      <xdr:colOff>55417</xdr:colOff>
      <xdr:row>23</xdr:row>
      <xdr:rowOff>223243</xdr:rowOff>
    </xdr:to>
    <xdr:sp macro="" textlink="重点評価入力!K2">
      <xdr:nvSpPr>
        <xdr:cNvPr id="74" name="正方形/長方形 73">
          <a:extLst>
            <a:ext uri="{FF2B5EF4-FFF2-40B4-BE49-F238E27FC236}">
              <a16:creationId xmlns:a16="http://schemas.microsoft.com/office/drawing/2014/main" id="{8120E571-3D7C-45F6-8013-84F509F2B44E}"/>
            </a:ext>
          </a:extLst>
        </xdr:cNvPr>
        <xdr:cNvSpPr/>
      </xdr:nvSpPr>
      <xdr:spPr bwMode="auto">
        <a:xfrm>
          <a:off x="5141634" y="5142540"/>
          <a:ext cx="1633238" cy="338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fld id="{054DB08A-FC63-4AAA-8E7C-1189C2EA7695}" type="TxLink">
            <a:rPr kumimoji="1" lang="en-US" altLang="en-US" sz="2200" b="1" i="0" u="none" strike="noStrike">
              <a:solidFill>
                <a:srgbClr val="FFFFFF"/>
              </a:solidFill>
              <a:latin typeface="BIZ UDPゴシック"/>
              <a:ea typeface="BIZ UDPゴシック"/>
            </a:rPr>
            <a:pPr algn="ctr"/>
            <a:t>2026年版</a:t>
          </a:fld>
          <a:endParaRPr kumimoji="1" lang="ja-JP" altLang="en-US" sz="2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8</xdr:col>
          <xdr:colOff>405746</xdr:colOff>
          <xdr:row>12</xdr:row>
          <xdr:rowOff>31637</xdr:rowOff>
        </xdr:from>
        <xdr:to>
          <xdr:col>13</xdr:col>
          <xdr:colOff>152401</xdr:colOff>
          <xdr:row>20</xdr:row>
          <xdr:rowOff>145472</xdr:rowOff>
        </xdr:to>
        <xdr:pic>
          <xdr:nvPicPr>
            <xdr:cNvPr id="75" name="図 38">
              <a:extLst>
                <a:ext uri="{FF2B5EF4-FFF2-40B4-BE49-F238E27FC236}">
                  <a16:creationId xmlns:a16="http://schemas.microsoft.com/office/drawing/2014/main" id="{2641CD9A-53B0-49A3-8595-F76DEC63F4B0}"/>
                </a:ext>
              </a:extLst>
            </xdr:cNvPr>
            <xdr:cNvPicPr>
              <a:picLocks noChangeAspect="1" noChangeArrowheads="1"/>
              <a:extLst>
                <a:ext uri="{84589F7E-364E-4C9E-8A38-B11213B215E9}">
                  <a14:cameraTool cellRange="ラベル_選択" spid="_x0000_s133741"/>
                </a:ext>
              </a:extLst>
            </xdr:cNvPicPr>
          </xdr:nvPicPr>
          <xdr:blipFill>
            <a:blip xmlns:r="http://schemas.openxmlformats.org/officeDocument/2006/relationships" r:embed="rId9"/>
            <a:srcRect/>
            <a:stretch>
              <a:fillRect/>
            </a:stretch>
          </xdr:blipFill>
          <xdr:spPr bwMode="auto">
            <a:xfrm>
              <a:off x="5781310" y="2774837"/>
              <a:ext cx="3106382" cy="1942635"/>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1391662</xdr:colOff>
      <xdr:row>8</xdr:row>
      <xdr:rowOff>419100</xdr:rowOff>
    </xdr:from>
    <xdr:to>
      <xdr:col>14</xdr:col>
      <xdr:colOff>18252</xdr:colOff>
      <xdr:row>12</xdr:row>
      <xdr:rowOff>53676</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109870</xdr:colOff>
          <xdr:row>17</xdr:row>
          <xdr:rowOff>6773</xdr:rowOff>
        </xdr:from>
        <xdr:to>
          <xdr:col>12</xdr:col>
          <xdr:colOff>279204</xdr:colOff>
          <xdr:row>18</xdr:row>
          <xdr:rowOff>37584</xdr:rowOff>
        </xdr:to>
        <xdr:pic>
          <xdr:nvPicPr>
            <xdr:cNvPr id="7" name="図 38">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断熱等級_背景なし" spid="_x0000_s149696"/>
                </a:ext>
              </a:extLst>
            </xdr:cNvPicPr>
          </xdr:nvPicPr>
          <xdr:blipFill>
            <a:blip xmlns:r="http://schemas.openxmlformats.org/officeDocument/2006/relationships" r:embed="rId2"/>
            <a:srcRect/>
            <a:stretch>
              <a:fillRect/>
            </a:stretch>
          </xdr:blipFill>
          <xdr:spPr bwMode="auto">
            <a:xfrm>
              <a:off x="4392310" y="6133253"/>
              <a:ext cx="2485814" cy="404191"/>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7</xdr:col>
      <xdr:colOff>5170</xdr:colOff>
      <xdr:row>19</xdr:row>
      <xdr:rowOff>761392</xdr:rowOff>
    </xdr:from>
    <xdr:to>
      <xdr:col>13</xdr:col>
      <xdr:colOff>713348</xdr:colOff>
      <xdr:row>23</xdr:row>
      <xdr:rowOff>286244</xdr:rowOff>
    </xdr:to>
    <xdr:graphicFrame macro="">
      <xdr:nvGraphicFramePr>
        <xdr:cNvPr id="10" name="グラフ 9">
          <a:extLst>
            <a:ext uri="{FF2B5EF4-FFF2-40B4-BE49-F238E27FC236}">
              <a16:creationId xmlns:a16="http://schemas.microsoft.com/office/drawing/2014/main" id="{00000000-0008-0000-04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6</xdr:col>
      <xdr:colOff>1413432</xdr:colOff>
      <xdr:row>17</xdr:row>
      <xdr:rowOff>341026</xdr:rowOff>
    </xdr:from>
    <xdr:to>
      <xdr:col>14</xdr:col>
      <xdr:colOff>13461</xdr:colOff>
      <xdr:row>20</xdr:row>
      <xdr:rowOff>120984</xdr:rowOff>
    </xdr:to>
    <xdr:graphicFrame macro="">
      <xdr:nvGraphicFramePr>
        <xdr:cNvPr id="14" name="グラフ 1">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6</xdr:col>
      <xdr:colOff>1413432</xdr:colOff>
      <xdr:row>10</xdr:row>
      <xdr:rowOff>678357</xdr:rowOff>
    </xdr:from>
    <xdr:to>
      <xdr:col>14</xdr:col>
      <xdr:colOff>13977</xdr:colOff>
      <xdr:row>14</xdr:row>
      <xdr:rowOff>80364</xdr:rowOff>
    </xdr:to>
    <xdr:graphicFrame macro="">
      <xdr:nvGraphicFramePr>
        <xdr:cNvPr id="11" name="グラフCO2">
          <a:extLst>
            <a:ext uri="{FF2B5EF4-FFF2-40B4-BE49-F238E27FC236}">
              <a16:creationId xmlns:a16="http://schemas.microsoft.com/office/drawing/2014/main" id="{8C4E2ABB-9B47-41ED-8F21-F7B51E41C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1413432</xdr:colOff>
      <xdr:row>12</xdr:row>
      <xdr:rowOff>678762</xdr:rowOff>
    </xdr:from>
    <xdr:to>
      <xdr:col>14</xdr:col>
      <xdr:colOff>67727</xdr:colOff>
      <xdr:row>16</xdr:row>
      <xdr:rowOff>81731</xdr:rowOff>
    </xdr:to>
    <xdr:graphicFrame macro="">
      <xdr:nvGraphicFramePr>
        <xdr:cNvPr id="12" name="グラフみどり・ヒートアイランド">
          <a:extLst>
            <a:ext uri="{FF2B5EF4-FFF2-40B4-BE49-F238E27FC236}">
              <a16:creationId xmlns:a16="http://schemas.microsoft.com/office/drawing/2014/main" id="{DBA04498-A798-4AB6-8E0B-A4A30EF5BED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1413432</xdr:colOff>
      <xdr:row>14</xdr:row>
      <xdr:rowOff>676878</xdr:rowOff>
    </xdr:from>
    <xdr:to>
      <xdr:col>14</xdr:col>
      <xdr:colOff>67727</xdr:colOff>
      <xdr:row>17</xdr:row>
      <xdr:rowOff>123962</xdr:rowOff>
    </xdr:to>
    <xdr:graphicFrame macro="">
      <xdr:nvGraphicFramePr>
        <xdr:cNvPr id="13" name="グラフ 1">
          <a:extLst>
            <a:ext uri="{FF2B5EF4-FFF2-40B4-BE49-F238E27FC236}">
              <a16:creationId xmlns:a16="http://schemas.microsoft.com/office/drawing/2014/main" id="{F509ABF4-3DCA-4490-9F0E-3A4AD49C5B4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1444487</xdr:colOff>
      <xdr:row>19</xdr:row>
      <xdr:rowOff>377687</xdr:rowOff>
    </xdr:from>
    <xdr:to>
      <xdr:col>13</xdr:col>
      <xdr:colOff>688300</xdr:colOff>
      <xdr:row>22</xdr:row>
      <xdr:rowOff>8557</xdr:rowOff>
    </xdr:to>
    <xdr:graphicFrame macro="">
      <xdr:nvGraphicFramePr>
        <xdr:cNvPr id="18" name="グラフ 17">
          <a:extLst>
            <a:ext uri="{FF2B5EF4-FFF2-40B4-BE49-F238E27FC236}">
              <a16:creationId xmlns:a16="http://schemas.microsoft.com/office/drawing/2014/main" id="{9955635B-C3A1-4C16-BB24-B945C8038F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23163</xdr:colOff>
      <xdr:row>0</xdr:row>
      <xdr:rowOff>23119</xdr:rowOff>
    </xdr:from>
    <xdr:to>
      <xdr:col>4</xdr:col>
      <xdr:colOff>199870</xdr:colOff>
      <xdr:row>12</xdr:row>
      <xdr:rowOff>15835</xdr:rowOff>
    </xdr:to>
    <xdr:sp macro="" textlink="">
      <xdr:nvSpPr>
        <xdr:cNvPr id="5" name="フリーフォーム: 図形 4">
          <a:extLst>
            <a:ext uri="{FF2B5EF4-FFF2-40B4-BE49-F238E27FC236}">
              <a16:creationId xmlns:a16="http://schemas.microsoft.com/office/drawing/2014/main" id="{00000000-0008-0000-0800-000005000000}"/>
            </a:ext>
          </a:extLst>
        </xdr:cNvPr>
        <xdr:cNvSpPr/>
      </xdr:nvSpPr>
      <xdr:spPr>
        <a:xfrm>
          <a:off x="23163" y="23119"/>
          <a:ext cx="2858947" cy="2735916"/>
        </a:xfrm>
        <a:custGeom>
          <a:avLst/>
          <a:gdLst>
            <a:gd name="connsiteX0" fmla="*/ 271996 w 543855"/>
            <a:gd name="connsiteY0" fmla="*/ 57449 h 520450"/>
            <a:gd name="connsiteX1" fmla="*/ 334173 w 543855"/>
            <a:gd name="connsiteY1" fmla="*/ 183497 h 520450"/>
            <a:gd name="connsiteX2" fmla="*/ 473238 w 543855"/>
            <a:gd name="connsiteY2" fmla="*/ 203711 h 520450"/>
            <a:gd name="connsiteX3" fmla="*/ 372590 w 543855"/>
            <a:gd name="connsiteY3" fmla="*/ 301819 h 520450"/>
            <a:gd name="connsiteX4" fmla="*/ 396244 w 543855"/>
            <a:gd name="connsiteY4" fmla="*/ 440249 h 520450"/>
            <a:gd name="connsiteX5" fmla="*/ 271996 w 543855"/>
            <a:gd name="connsiteY5" fmla="*/ 374897 h 520450"/>
            <a:gd name="connsiteX6" fmla="*/ 147588 w 543855"/>
            <a:gd name="connsiteY6" fmla="*/ 440249 h 520450"/>
            <a:gd name="connsiteX7" fmla="*/ 171295 w 543855"/>
            <a:gd name="connsiteY7" fmla="*/ 301819 h 520450"/>
            <a:gd name="connsiteX8" fmla="*/ 70701 w 543855"/>
            <a:gd name="connsiteY8" fmla="*/ 203711 h 520450"/>
            <a:gd name="connsiteX9" fmla="*/ 209766 w 543855"/>
            <a:gd name="connsiteY9" fmla="*/ 183497 h 520450"/>
            <a:gd name="connsiteX10" fmla="*/ 271996 w 543855"/>
            <a:gd name="connsiteY10" fmla="*/ 57449 h 520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55" h="520450">
              <a:moveTo>
                <a:pt x="271996" y="57449"/>
              </a:moveTo>
              <a:cubicBezTo>
                <a:pt x="271996" y="-106646"/>
                <a:pt x="387513" y="127458"/>
                <a:pt x="334173" y="183497"/>
              </a:cubicBezTo>
              <a:cubicBezTo>
                <a:pt x="387513" y="127458"/>
                <a:pt x="645746" y="165029"/>
                <a:pt x="473238" y="203711"/>
              </a:cubicBezTo>
              <a:cubicBezTo>
                <a:pt x="645746" y="165029"/>
                <a:pt x="458845" y="347221"/>
                <a:pt x="372590" y="301819"/>
              </a:cubicBezTo>
              <a:cubicBezTo>
                <a:pt x="458845" y="347221"/>
                <a:pt x="502765" y="604396"/>
                <a:pt x="396244" y="440249"/>
              </a:cubicBezTo>
              <a:cubicBezTo>
                <a:pt x="502765" y="604396"/>
                <a:pt x="271996" y="483005"/>
                <a:pt x="271996" y="374897"/>
              </a:cubicBezTo>
              <a:cubicBezTo>
                <a:pt x="271996" y="483005"/>
                <a:pt x="40961" y="604396"/>
                <a:pt x="147588" y="440249"/>
              </a:cubicBezTo>
              <a:cubicBezTo>
                <a:pt x="40961" y="604396"/>
                <a:pt x="84988" y="347221"/>
                <a:pt x="171295" y="301819"/>
              </a:cubicBezTo>
              <a:cubicBezTo>
                <a:pt x="84988" y="347221"/>
                <a:pt x="-101808" y="165029"/>
                <a:pt x="70701" y="203711"/>
              </a:cubicBezTo>
              <a:cubicBezTo>
                <a:pt x="-101808" y="165029"/>
                <a:pt x="156478" y="127458"/>
                <a:pt x="209766" y="183497"/>
              </a:cubicBezTo>
              <a:cubicBezTo>
                <a:pt x="156478" y="127458"/>
                <a:pt x="271996" y="-106646"/>
                <a:pt x="271996" y="57449"/>
              </a:cubicBezTo>
              <a:close/>
            </a:path>
          </a:pathLst>
        </a:custGeom>
        <a:solidFill>
          <a:srgbClr val="EB6D8E"/>
        </a:solidFill>
        <a:ln w="11111" cap="flat">
          <a:solidFill>
            <a:srgbClr val="EB6D8E"/>
          </a:solidFill>
          <a:prstDash val="solid"/>
          <a:miter/>
        </a:ln>
      </xdr:spPr>
      <xdr:txBody>
        <a:bodyPr rtlCol="0" anchor="ctr"/>
        <a:lstStyle/>
        <a:p>
          <a:endParaRPr lang="ja-JP" altLang="en-US"/>
        </a:p>
      </xdr:txBody>
    </xdr:sp>
    <xdr:clientData/>
  </xdr:twoCellAnchor>
  <xdr:twoCellAnchor>
    <xdr:from>
      <xdr:col>4</xdr:col>
      <xdr:colOff>493921</xdr:colOff>
      <xdr:row>0</xdr:row>
      <xdr:rowOff>23161</xdr:rowOff>
    </xdr:from>
    <xdr:to>
      <xdr:col>9</xdr:col>
      <xdr:colOff>216</xdr:colOff>
      <xdr:row>12</xdr:row>
      <xdr:rowOff>15924</xdr:rowOff>
    </xdr:to>
    <xdr:sp macro="" textlink="">
      <xdr:nvSpPr>
        <xdr:cNvPr id="6" name="フリーフォーム: 図形 5">
          <a:extLst>
            <a:ext uri="{FF2B5EF4-FFF2-40B4-BE49-F238E27FC236}">
              <a16:creationId xmlns:a16="http://schemas.microsoft.com/office/drawing/2014/main" id="{00000000-0008-0000-0800-000006000000}"/>
            </a:ext>
          </a:extLst>
        </xdr:cNvPr>
        <xdr:cNvSpPr/>
      </xdr:nvSpPr>
      <xdr:spPr>
        <a:xfrm>
          <a:off x="3176161" y="23161"/>
          <a:ext cx="2859095" cy="2735963"/>
        </a:xfrm>
        <a:custGeom>
          <a:avLst/>
          <a:gdLst>
            <a:gd name="connsiteX0" fmla="*/ 272077 w 543883"/>
            <a:gd name="connsiteY0" fmla="*/ 57442 h 520459"/>
            <a:gd name="connsiteX1" fmla="*/ 334307 w 543883"/>
            <a:gd name="connsiteY1" fmla="*/ 183489 h 520459"/>
            <a:gd name="connsiteX2" fmla="*/ 473319 w 543883"/>
            <a:gd name="connsiteY2" fmla="*/ 203703 h 520459"/>
            <a:gd name="connsiteX3" fmla="*/ 372672 w 543883"/>
            <a:gd name="connsiteY3" fmla="*/ 301864 h 520459"/>
            <a:gd name="connsiteX4" fmla="*/ 396378 w 543883"/>
            <a:gd name="connsiteY4" fmla="*/ 440294 h 520459"/>
            <a:gd name="connsiteX5" fmla="*/ 272077 w 543883"/>
            <a:gd name="connsiteY5" fmla="*/ 374942 h 520459"/>
            <a:gd name="connsiteX6" fmla="*/ 147617 w 543883"/>
            <a:gd name="connsiteY6" fmla="*/ 440294 h 520459"/>
            <a:gd name="connsiteX7" fmla="*/ 171377 w 543883"/>
            <a:gd name="connsiteY7" fmla="*/ 301864 h 520459"/>
            <a:gd name="connsiteX8" fmla="*/ 70729 w 543883"/>
            <a:gd name="connsiteY8" fmla="*/ 203703 h 520459"/>
            <a:gd name="connsiteX9" fmla="*/ 209847 w 543883"/>
            <a:gd name="connsiteY9" fmla="*/ 183489 h 520459"/>
            <a:gd name="connsiteX10" fmla="*/ 272077 w 543883"/>
            <a:gd name="connsiteY10" fmla="*/ 57442 h 5204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83" h="520459">
              <a:moveTo>
                <a:pt x="272077" y="57442"/>
              </a:moveTo>
              <a:cubicBezTo>
                <a:pt x="272077" y="-106653"/>
                <a:pt x="387647" y="127503"/>
                <a:pt x="334307" y="183489"/>
              </a:cubicBezTo>
              <a:cubicBezTo>
                <a:pt x="387647" y="127503"/>
                <a:pt x="645828" y="165074"/>
                <a:pt x="473319" y="203703"/>
              </a:cubicBezTo>
              <a:cubicBezTo>
                <a:pt x="645828" y="165074"/>
                <a:pt x="458979" y="347214"/>
                <a:pt x="372672" y="301864"/>
              </a:cubicBezTo>
              <a:cubicBezTo>
                <a:pt x="458979" y="347214"/>
                <a:pt x="502900" y="604389"/>
                <a:pt x="396378" y="440294"/>
              </a:cubicBezTo>
              <a:cubicBezTo>
                <a:pt x="502900" y="604389"/>
                <a:pt x="272077" y="482998"/>
                <a:pt x="272077" y="374942"/>
              </a:cubicBezTo>
              <a:cubicBezTo>
                <a:pt x="272077" y="482998"/>
                <a:pt x="41096" y="604389"/>
                <a:pt x="147617" y="440294"/>
              </a:cubicBezTo>
              <a:cubicBezTo>
                <a:pt x="41096" y="604389"/>
                <a:pt x="85069" y="347214"/>
                <a:pt x="171377" y="301864"/>
              </a:cubicBezTo>
              <a:cubicBezTo>
                <a:pt x="85069" y="347214"/>
                <a:pt x="-101727" y="165074"/>
                <a:pt x="70729" y="203703"/>
              </a:cubicBezTo>
              <a:cubicBezTo>
                <a:pt x="-101727" y="165074"/>
                <a:pt x="156507" y="127503"/>
                <a:pt x="209847" y="183489"/>
              </a:cubicBezTo>
              <a:cubicBezTo>
                <a:pt x="156507" y="127503"/>
                <a:pt x="272077" y="-106653"/>
                <a:pt x="272077" y="57442"/>
              </a:cubicBezTo>
              <a:close/>
            </a:path>
          </a:pathLst>
        </a:custGeom>
        <a:solidFill>
          <a:srgbClr val="FFBE00"/>
        </a:solidFill>
        <a:ln w="11111" cap="flat">
          <a:solidFill>
            <a:srgbClr val="EB6D8E"/>
          </a:solidFill>
          <a:prstDash val="solid"/>
          <a:miter/>
        </a:ln>
      </xdr:spPr>
      <xdr:txBody>
        <a:bodyPr rtlCol="0" anchor="ctr"/>
        <a:lstStyle/>
        <a:p>
          <a:endParaRPr lang="ja-JP" altLang="en-US"/>
        </a:p>
      </xdr:txBody>
    </xdr:sp>
    <xdr:clientData/>
  </xdr:twoCellAnchor>
  <xdr:twoCellAnchor>
    <xdr:from>
      <xdr:col>9</xdr:col>
      <xdr:colOff>163976</xdr:colOff>
      <xdr:row>0</xdr:row>
      <xdr:rowOff>23161</xdr:rowOff>
    </xdr:from>
    <xdr:to>
      <xdr:col>13</xdr:col>
      <xdr:colOff>340610</xdr:colOff>
      <xdr:row>12</xdr:row>
      <xdr:rowOff>15924</xdr:rowOff>
    </xdr:to>
    <xdr:sp macro="" textlink="">
      <xdr:nvSpPr>
        <xdr:cNvPr id="7" name="フリーフォーム: 図形 6">
          <a:extLst>
            <a:ext uri="{FF2B5EF4-FFF2-40B4-BE49-F238E27FC236}">
              <a16:creationId xmlns:a16="http://schemas.microsoft.com/office/drawing/2014/main" id="{00000000-0008-0000-0800-000007000000}"/>
            </a:ext>
          </a:extLst>
        </xdr:cNvPr>
        <xdr:cNvSpPr/>
      </xdr:nvSpPr>
      <xdr:spPr>
        <a:xfrm>
          <a:off x="6199016" y="23161"/>
          <a:ext cx="2858874" cy="2735963"/>
        </a:xfrm>
        <a:custGeom>
          <a:avLst/>
          <a:gdLst>
            <a:gd name="connsiteX0" fmla="*/ 272096 w 543841"/>
            <a:gd name="connsiteY0" fmla="*/ 57442 h 520459"/>
            <a:gd name="connsiteX1" fmla="*/ 334326 w 543841"/>
            <a:gd name="connsiteY1" fmla="*/ 183489 h 520459"/>
            <a:gd name="connsiteX2" fmla="*/ 473338 w 543841"/>
            <a:gd name="connsiteY2" fmla="*/ 203703 h 520459"/>
            <a:gd name="connsiteX3" fmla="*/ 372690 w 543841"/>
            <a:gd name="connsiteY3" fmla="*/ 301864 h 520459"/>
            <a:gd name="connsiteX4" fmla="*/ 396397 w 543841"/>
            <a:gd name="connsiteY4" fmla="*/ 440294 h 520459"/>
            <a:gd name="connsiteX5" fmla="*/ 272096 w 543841"/>
            <a:gd name="connsiteY5" fmla="*/ 374942 h 520459"/>
            <a:gd name="connsiteX6" fmla="*/ 147689 w 543841"/>
            <a:gd name="connsiteY6" fmla="*/ 440294 h 520459"/>
            <a:gd name="connsiteX7" fmla="*/ 171395 w 543841"/>
            <a:gd name="connsiteY7" fmla="*/ 301864 h 520459"/>
            <a:gd name="connsiteX8" fmla="*/ 70801 w 543841"/>
            <a:gd name="connsiteY8" fmla="*/ 203703 h 520459"/>
            <a:gd name="connsiteX9" fmla="*/ 209919 w 543841"/>
            <a:gd name="connsiteY9" fmla="*/ 183489 h 520459"/>
            <a:gd name="connsiteX10" fmla="*/ 272096 w 543841"/>
            <a:gd name="connsiteY10" fmla="*/ 57442 h 5204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543841" h="520459">
              <a:moveTo>
                <a:pt x="272096" y="57442"/>
              </a:moveTo>
              <a:cubicBezTo>
                <a:pt x="272096" y="-106653"/>
                <a:pt x="387666" y="127503"/>
                <a:pt x="334326" y="183489"/>
              </a:cubicBezTo>
              <a:cubicBezTo>
                <a:pt x="387666" y="127503"/>
                <a:pt x="645846" y="165074"/>
                <a:pt x="473338" y="203703"/>
              </a:cubicBezTo>
              <a:cubicBezTo>
                <a:pt x="645846" y="165074"/>
                <a:pt x="458998" y="347214"/>
                <a:pt x="372690" y="301864"/>
              </a:cubicBezTo>
              <a:cubicBezTo>
                <a:pt x="458998" y="347214"/>
                <a:pt x="502918" y="604389"/>
                <a:pt x="396397" y="440294"/>
              </a:cubicBezTo>
              <a:cubicBezTo>
                <a:pt x="502918" y="604389"/>
                <a:pt x="272096" y="482998"/>
                <a:pt x="272096" y="374942"/>
              </a:cubicBezTo>
              <a:cubicBezTo>
                <a:pt x="272096" y="482998"/>
                <a:pt x="41061" y="604389"/>
                <a:pt x="147689" y="440294"/>
              </a:cubicBezTo>
              <a:cubicBezTo>
                <a:pt x="41061" y="604389"/>
                <a:pt x="85088" y="347214"/>
                <a:pt x="171395" y="301864"/>
              </a:cubicBezTo>
              <a:cubicBezTo>
                <a:pt x="85088" y="347214"/>
                <a:pt x="-101655" y="165074"/>
                <a:pt x="70801" y="203703"/>
              </a:cubicBezTo>
              <a:cubicBezTo>
                <a:pt x="-101655" y="165074"/>
                <a:pt x="156579" y="127503"/>
                <a:pt x="209919" y="183489"/>
              </a:cubicBezTo>
              <a:cubicBezTo>
                <a:pt x="156579" y="127503"/>
                <a:pt x="272096" y="-106653"/>
                <a:pt x="272096" y="57442"/>
              </a:cubicBezTo>
              <a:close/>
            </a:path>
          </a:pathLst>
        </a:custGeom>
        <a:solidFill>
          <a:srgbClr val="FFFCDB"/>
        </a:solidFill>
        <a:ln w="11111" cap="flat">
          <a:solidFill>
            <a:srgbClr val="EB6D8E"/>
          </a:solidFill>
          <a:prstDash val="solid"/>
          <a:miter/>
        </a:ln>
      </xdr:spPr>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36156</xdr:colOff>
      <xdr:row>8</xdr:row>
      <xdr:rowOff>45720</xdr:rowOff>
    </xdr:from>
    <xdr:to>
      <xdr:col>1</xdr:col>
      <xdr:colOff>2437356</xdr:colOff>
      <xdr:row>8</xdr:row>
      <xdr:rowOff>319320</xdr:rowOff>
    </xdr:to>
    <xdr:pic>
      <xdr:nvPicPr>
        <xdr:cNvPr id="2" name="図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273" y="325584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7</xdr:row>
      <xdr:rowOff>38100</xdr:rowOff>
    </xdr:from>
    <xdr:to>
      <xdr:col>1</xdr:col>
      <xdr:colOff>2437356</xdr:colOff>
      <xdr:row>7</xdr:row>
      <xdr:rowOff>311700</xdr:rowOff>
    </xdr:to>
    <xdr:pic>
      <xdr:nvPicPr>
        <xdr:cNvPr id="3" name="図 3">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273" y="286722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6</xdr:row>
      <xdr:rowOff>53340</xdr:rowOff>
    </xdr:from>
    <xdr:to>
      <xdr:col>1</xdr:col>
      <xdr:colOff>2437356</xdr:colOff>
      <xdr:row>6</xdr:row>
      <xdr:rowOff>326940</xdr:rowOff>
    </xdr:to>
    <xdr:pic>
      <xdr:nvPicPr>
        <xdr:cNvPr id="4" name="図 4">
          <a:extLst>
            <a:ext uri="{FF2B5EF4-FFF2-40B4-BE49-F238E27FC236}">
              <a16:creationId xmlns:a16="http://schemas.microsoft.com/office/drawing/2014/main" id="{00000000-0008-0000-0900-00000400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3273" y="250146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5</xdr:row>
      <xdr:rowOff>45720</xdr:rowOff>
    </xdr:from>
    <xdr:to>
      <xdr:col>1</xdr:col>
      <xdr:colOff>2437356</xdr:colOff>
      <xdr:row>5</xdr:row>
      <xdr:rowOff>319320</xdr:rowOff>
    </xdr:to>
    <xdr:pic>
      <xdr:nvPicPr>
        <xdr:cNvPr id="5" name="図 5">
          <a:extLst>
            <a:ext uri="{FF2B5EF4-FFF2-40B4-BE49-F238E27FC236}">
              <a16:creationId xmlns:a16="http://schemas.microsoft.com/office/drawing/2014/main" id="{00000000-0008-0000-0900-00000500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3273" y="2112848"/>
          <a:ext cx="2401200" cy="273600"/>
        </a:xfrm>
        <a:prstGeom prst="rect">
          <a:avLst/>
        </a:prstGeom>
        <a:solidFill>
          <a:schemeClr val="accent6">
            <a:lumMod val="40000"/>
            <a:lumOff val="60000"/>
          </a:schemeClr>
        </a:solidFill>
        <a:ln>
          <a:noFill/>
        </a:ln>
      </xdr:spPr>
    </xdr:pic>
    <xdr:clientData/>
  </xdr:twoCellAnchor>
  <xdr:twoCellAnchor editAs="oneCell">
    <xdr:from>
      <xdr:col>1</xdr:col>
      <xdr:colOff>36156</xdr:colOff>
      <xdr:row>4</xdr:row>
      <xdr:rowOff>45720</xdr:rowOff>
    </xdr:from>
    <xdr:to>
      <xdr:col>1</xdr:col>
      <xdr:colOff>2437356</xdr:colOff>
      <xdr:row>4</xdr:row>
      <xdr:rowOff>319320</xdr:rowOff>
    </xdr:to>
    <xdr:pic>
      <xdr:nvPicPr>
        <xdr:cNvPr id="6" name="図 6">
          <a:extLst>
            <a:ext uri="{FF2B5EF4-FFF2-40B4-BE49-F238E27FC236}">
              <a16:creationId xmlns:a16="http://schemas.microsoft.com/office/drawing/2014/main" id="{00000000-0008-0000-0900-00000600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3273" y="173184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3</xdr:row>
      <xdr:rowOff>53340</xdr:rowOff>
    </xdr:from>
    <xdr:to>
      <xdr:col>1</xdr:col>
      <xdr:colOff>2437356</xdr:colOff>
      <xdr:row>3</xdr:row>
      <xdr:rowOff>326940</xdr:rowOff>
    </xdr:to>
    <xdr:pic>
      <xdr:nvPicPr>
        <xdr:cNvPr id="7" name="図 7">
          <a:extLst>
            <a:ext uri="{FF2B5EF4-FFF2-40B4-BE49-F238E27FC236}">
              <a16:creationId xmlns:a16="http://schemas.microsoft.com/office/drawing/2014/main" id="{00000000-0008-0000-0900-00000700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3273" y="135846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2</xdr:row>
      <xdr:rowOff>68580</xdr:rowOff>
    </xdr:from>
    <xdr:to>
      <xdr:col>1</xdr:col>
      <xdr:colOff>2437356</xdr:colOff>
      <xdr:row>2</xdr:row>
      <xdr:rowOff>342180</xdr:rowOff>
    </xdr:to>
    <xdr:pic>
      <xdr:nvPicPr>
        <xdr:cNvPr id="8" name="図 8">
          <a:extLst>
            <a:ext uri="{FF2B5EF4-FFF2-40B4-BE49-F238E27FC236}">
              <a16:creationId xmlns:a16="http://schemas.microsoft.com/office/drawing/2014/main" id="{00000000-0008-0000-0900-00000800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3273" y="992708"/>
          <a:ext cx="2401200" cy="27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36156</xdr:colOff>
      <xdr:row>1</xdr:row>
      <xdr:rowOff>53340</xdr:rowOff>
    </xdr:from>
    <xdr:to>
      <xdr:col>1</xdr:col>
      <xdr:colOff>2437356</xdr:colOff>
      <xdr:row>1</xdr:row>
      <xdr:rowOff>327660</xdr:rowOff>
    </xdr:to>
    <xdr:pic>
      <xdr:nvPicPr>
        <xdr:cNvPr id="9" name="図 9">
          <a:extLst>
            <a:ext uri="{FF2B5EF4-FFF2-40B4-BE49-F238E27FC236}">
              <a16:creationId xmlns:a16="http://schemas.microsoft.com/office/drawing/2014/main" id="{00000000-0008-0000-0900-000009000000}"/>
            </a:ext>
          </a:extLst>
        </xdr:cNvPr>
        <xdr:cNvPicPr>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83273" y="596468"/>
          <a:ext cx="2401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26867</xdr:colOff>
      <xdr:row>7</xdr:row>
      <xdr:rowOff>95391</xdr:rowOff>
    </xdr:from>
    <xdr:to>
      <xdr:col>14</xdr:col>
      <xdr:colOff>509069</xdr:colOff>
      <xdr:row>9</xdr:row>
      <xdr:rowOff>368925</xdr:rowOff>
    </xdr:to>
    <xdr:pic>
      <xdr:nvPicPr>
        <xdr:cNvPr id="10" name="GreyStar">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398161" y="2964097"/>
          <a:ext cx="1145590" cy="106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630989</xdr:colOff>
      <xdr:row>7</xdr:row>
      <xdr:rowOff>118251</xdr:rowOff>
    </xdr:from>
    <xdr:to>
      <xdr:col>12</xdr:col>
      <xdr:colOff>509070</xdr:colOff>
      <xdr:row>9</xdr:row>
      <xdr:rowOff>391785</xdr:rowOff>
    </xdr:to>
    <xdr:pic>
      <xdr:nvPicPr>
        <xdr:cNvPr id="11" name="YellowStar">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012118" y="2986957"/>
          <a:ext cx="1204856" cy="1062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600509</xdr:colOff>
      <xdr:row>7</xdr:row>
      <xdr:rowOff>125871</xdr:rowOff>
    </xdr:from>
    <xdr:to>
      <xdr:col>16</xdr:col>
      <xdr:colOff>448109</xdr:colOff>
      <xdr:row>10</xdr:row>
      <xdr:rowOff>32693</xdr:rowOff>
    </xdr:to>
    <xdr:pic>
      <xdr:nvPicPr>
        <xdr:cNvPr id="12" name="Su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635191" y="2994577"/>
          <a:ext cx="1174376" cy="109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xdr:row>
      <xdr:rowOff>0</xdr:rowOff>
    </xdr:from>
    <xdr:to>
      <xdr:col>13</xdr:col>
      <xdr:colOff>304800</xdr:colOff>
      <xdr:row>1</xdr:row>
      <xdr:rowOff>304800</xdr:rowOff>
    </xdr:to>
    <xdr:sp macro="" textlink="">
      <xdr:nvSpPr>
        <xdr:cNvPr id="140289" name="AutoShape 1">
          <a:extLst>
            <a:ext uri="{FF2B5EF4-FFF2-40B4-BE49-F238E27FC236}">
              <a16:creationId xmlns:a16="http://schemas.microsoft.com/office/drawing/2014/main" id="{F03D981B-BB09-451A-B3DC-2951E36F33BD}"/>
            </a:ext>
          </a:extLst>
        </xdr:cNvPr>
        <xdr:cNvSpPr>
          <a:spLocks noChangeAspect="1" noChangeArrowheads="1"/>
        </xdr:cNvSpPr>
      </xdr:nvSpPr>
      <xdr:spPr bwMode="auto">
        <a:xfrm>
          <a:off x="1046988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20265</xdr:colOff>
      <xdr:row>1</xdr:row>
      <xdr:rowOff>67736</xdr:rowOff>
    </xdr:from>
    <xdr:to>
      <xdr:col>2</xdr:col>
      <xdr:colOff>2420345</xdr:colOff>
      <xdr:row>1</xdr:row>
      <xdr:rowOff>341336</xdr:rowOff>
    </xdr:to>
    <xdr:pic>
      <xdr:nvPicPr>
        <xdr:cNvPr id="15" name="グラフィックス 14">
          <a:extLst>
            <a:ext uri="{FF2B5EF4-FFF2-40B4-BE49-F238E27FC236}">
              <a16:creationId xmlns:a16="http://schemas.microsoft.com/office/drawing/2014/main" id="{8057CD2F-6420-441F-B93B-B47EE3D3390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3315510" y="610864"/>
          <a:ext cx="2400080" cy="273600"/>
        </a:xfrm>
        <a:prstGeom prst="rect">
          <a:avLst/>
        </a:prstGeom>
      </xdr:spPr>
    </xdr:pic>
    <xdr:clientData/>
  </xdr:twoCellAnchor>
  <xdr:twoCellAnchor editAs="oneCell">
    <xdr:from>
      <xdr:col>2</xdr:col>
      <xdr:colOff>20265</xdr:colOff>
      <xdr:row>8</xdr:row>
      <xdr:rowOff>59874</xdr:rowOff>
    </xdr:from>
    <xdr:to>
      <xdr:col>2</xdr:col>
      <xdr:colOff>2420347</xdr:colOff>
      <xdr:row>8</xdr:row>
      <xdr:rowOff>333474</xdr:rowOff>
    </xdr:to>
    <xdr:pic>
      <xdr:nvPicPr>
        <xdr:cNvPr id="17" name="グラフィックス 16">
          <a:extLst>
            <a:ext uri="{FF2B5EF4-FFF2-40B4-BE49-F238E27FC236}">
              <a16:creationId xmlns:a16="http://schemas.microsoft.com/office/drawing/2014/main" id="{2DD0E81C-4377-49E9-B873-57E226E148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3315510" y="3270002"/>
          <a:ext cx="2400082" cy="273600"/>
        </a:xfrm>
        <a:prstGeom prst="rect">
          <a:avLst/>
        </a:prstGeom>
      </xdr:spPr>
    </xdr:pic>
    <xdr:clientData/>
  </xdr:twoCellAnchor>
  <xdr:twoCellAnchor editAs="oneCell">
    <xdr:from>
      <xdr:col>2</xdr:col>
      <xdr:colOff>20265</xdr:colOff>
      <xdr:row>7</xdr:row>
      <xdr:rowOff>65316</xdr:rowOff>
    </xdr:from>
    <xdr:to>
      <xdr:col>2</xdr:col>
      <xdr:colOff>2433755</xdr:colOff>
      <xdr:row>7</xdr:row>
      <xdr:rowOff>338916</xdr:rowOff>
    </xdr:to>
    <xdr:pic>
      <xdr:nvPicPr>
        <xdr:cNvPr id="19" name="グラフィックス 18">
          <a:extLst>
            <a:ext uri="{FF2B5EF4-FFF2-40B4-BE49-F238E27FC236}">
              <a16:creationId xmlns:a16="http://schemas.microsoft.com/office/drawing/2014/main" id="{67C01CA8-3F9B-4A49-9A3D-D7ACC6A3648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315510" y="2894444"/>
          <a:ext cx="2413490" cy="273600"/>
        </a:xfrm>
        <a:prstGeom prst="rect">
          <a:avLst/>
        </a:prstGeom>
      </xdr:spPr>
    </xdr:pic>
    <xdr:clientData/>
  </xdr:twoCellAnchor>
  <xdr:twoCellAnchor editAs="oneCell">
    <xdr:from>
      <xdr:col>2</xdr:col>
      <xdr:colOff>20265</xdr:colOff>
      <xdr:row>6</xdr:row>
      <xdr:rowOff>48987</xdr:rowOff>
    </xdr:from>
    <xdr:to>
      <xdr:col>2</xdr:col>
      <xdr:colOff>2433755</xdr:colOff>
      <xdr:row>6</xdr:row>
      <xdr:rowOff>322587</xdr:rowOff>
    </xdr:to>
    <xdr:pic>
      <xdr:nvPicPr>
        <xdr:cNvPr id="21" name="グラフィックス 20">
          <a:extLst>
            <a:ext uri="{FF2B5EF4-FFF2-40B4-BE49-F238E27FC236}">
              <a16:creationId xmlns:a16="http://schemas.microsoft.com/office/drawing/2014/main" id="{BD587A32-374E-4A04-B9AA-5BFFD8BF170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3315510" y="2497115"/>
          <a:ext cx="2413490" cy="273600"/>
        </a:xfrm>
        <a:prstGeom prst="rect">
          <a:avLst/>
        </a:prstGeom>
      </xdr:spPr>
    </xdr:pic>
    <xdr:clientData/>
  </xdr:twoCellAnchor>
  <xdr:twoCellAnchor editAs="oneCell">
    <xdr:from>
      <xdr:col>2</xdr:col>
      <xdr:colOff>20265</xdr:colOff>
      <xdr:row>5</xdr:row>
      <xdr:rowOff>54430</xdr:rowOff>
    </xdr:from>
    <xdr:to>
      <xdr:col>2</xdr:col>
      <xdr:colOff>2433755</xdr:colOff>
      <xdr:row>5</xdr:row>
      <xdr:rowOff>328030</xdr:rowOff>
    </xdr:to>
    <xdr:pic>
      <xdr:nvPicPr>
        <xdr:cNvPr id="23" name="グラフィックス 22">
          <a:extLst>
            <a:ext uri="{FF2B5EF4-FFF2-40B4-BE49-F238E27FC236}">
              <a16:creationId xmlns:a16="http://schemas.microsoft.com/office/drawing/2014/main" id="{24FA0EED-B129-49FF-9A78-AA9455BDB4D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315510" y="2121558"/>
          <a:ext cx="2413490" cy="273600"/>
        </a:xfrm>
        <a:prstGeom prst="rect">
          <a:avLst/>
        </a:prstGeom>
      </xdr:spPr>
    </xdr:pic>
    <xdr:clientData/>
  </xdr:twoCellAnchor>
  <xdr:twoCellAnchor editAs="oneCell">
    <xdr:from>
      <xdr:col>10</xdr:col>
      <xdr:colOff>549228</xdr:colOff>
      <xdr:row>1</xdr:row>
      <xdr:rowOff>324830</xdr:rowOff>
    </xdr:from>
    <xdr:to>
      <xdr:col>22</xdr:col>
      <xdr:colOff>331784</xdr:colOff>
      <xdr:row>6</xdr:row>
      <xdr:rowOff>252608</xdr:rowOff>
    </xdr:to>
    <xdr:pic>
      <xdr:nvPicPr>
        <xdr:cNvPr id="140340" name="グラフィックス 140339">
          <a:extLst>
            <a:ext uri="{FF2B5EF4-FFF2-40B4-BE49-F238E27FC236}">
              <a16:creationId xmlns:a16="http://schemas.microsoft.com/office/drawing/2014/main" id="{F5E3B5A8-FAB1-43E7-8CF7-304BD0C83E89}"/>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a:off x="10930357" y="880642"/>
          <a:ext cx="7743214" cy="1855190"/>
        </a:xfrm>
        <a:prstGeom prst="rect">
          <a:avLst/>
        </a:prstGeom>
      </xdr:spPr>
    </xdr:pic>
    <xdr:clientData/>
  </xdr:twoCellAnchor>
  <xdr:twoCellAnchor editAs="oneCell">
    <xdr:from>
      <xdr:col>11</xdr:col>
      <xdr:colOff>16808</xdr:colOff>
      <xdr:row>10</xdr:row>
      <xdr:rowOff>363211</xdr:rowOff>
    </xdr:from>
    <xdr:to>
      <xdr:col>13</xdr:col>
      <xdr:colOff>100149</xdr:colOff>
      <xdr:row>14</xdr:row>
      <xdr:rowOff>148422</xdr:rowOff>
    </xdr:to>
    <xdr:pic>
      <xdr:nvPicPr>
        <xdr:cNvPr id="117" name="図 116">
          <a:extLst>
            <a:ext uri="{FF2B5EF4-FFF2-40B4-BE49-F238E27FC236}">
              <a16:creationId xmlns:a16="http://schemas.microsoft.com/office/drawing/2014/main" id="{10C28DB0-7CA8-4659-925A-2A975D3E94DF}"/>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061326" y="4424223"/>
          <a:ext cx="1410120" cy="1398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40622</xdr:colOff>
      <xdr:row>10</xdr:row>
      <xdr:rowOff>303679</xdr:rowOff>
    </xdr:from>
    <xdr:to>
      <xdr:col>16</xdr:col>
      <xdr:colOff>368282</xdr:colOff>
      <xdr:row>15</xdr:row>
      <xdr:rowOff>24597</xdr:rowOff>
    </xdr:to>
    <xdr:pic>
      <xdr:nvPicPr>
        <xdr:cNvPr id="118" name="図 117">
          <a:extLst>
            <a:ext uri="{FF2B5EF4-FFF2-40B4-BE49-F238E27FC236}">
              <a16:creationId xmlns:a16="http://schemas.microsoft.com/office/drawing/2014/main" id="{B5D509E9-8F98-4B98-9057-A15F468B7516}"/>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075304" y="4364691"/>
          <a:ext cx="1654436" cy="173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20265</xdr:colOff>
      <xdr:row>2</xdr:row>
      <xdr:rowOff>0</xdr:rowOff>
    </xdr:from>
    <xdr:to>
      <xdr:col>2</xdr:col>
      <xdr:colOff>2417018</xdr:colOff>
      <xdr:row>2</xdr:row>
      <xdr:rowOff>273600</xdr:rowOff>
    </xdr:to>
    <xdr:pic>
      <xdr:nvPicPr>
        <xdr:cNvPr id="18" name="グラフィックス 17">
          <a:extLst>
            <a:ext uri="{FF2B5EF4-FFF2-40B4-BE49-F238E27FC236}">
              <a16:creationId xmlns:a16="http://schemas.microsoft.com/office/drawing/2014/main" id="{EED080CD-A87C-6627-A1F9-5B409657A5D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3315510" y="924128"/>
          <a:ext cx="2396753" cy="273600"/>
        </a:xfrm>
        <a:prstGeom prst="rect">
          <a:avLst/>
        </a:prstGeom>
      </xdr:spPr>
    </xdr:pic>
    <xdr:clientData/>
  </xdr:twoCellAnchor>
  <xdr:twoCellAnchor editAs="oneCell">
    <xdr:from>
      <xdr:col>2</xdr:col>
      <xdr:colOff>20265</xdr:colOff>
      <xdr:row>3</xdr:row>
      <xdr:rowOff>0</xdr:rowOff>
    </xdr:from>
    <xdr:to>
      <xdr:col>2</xdr:col>
      <xdr:colOff>2419839</xdr:colOff>
      <xdr:row>3</xdr:row>
      <xdr:rowOff>273600</xdr:rowOff>
    </xdr:to>
    <xdr:pic>
      <xdr:nvPicPr>
        <xdr:cNvPr id="22" name="グラフィックス 21">
          <a:extLst>
            <a:ext uri="{FF2B5EF4-FFF2-40B4-BE49-F238E27FC236}">
              <a16:creationId xmlns:a16="http://schemas.microsoft.com/office/drawing/2014/main" id="{CC70A4E3-F3A7-EF46-12C8-C8A213D30CE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315510" y="1305128"/>
          <a:ext cx="2399574" cy="273600"/>
        </a:xfrm>
        <a:prstGeom prst="rect">
          <a:avLst/>
        </a:prstGeom>
      </xdr:spPr>
    </xdr:pic>
    <xdr:clientData/>
  </xdr:twoCellAnchor>
  <xdr:twoCellAnchor editAs="oneCell">
    <xdr:from>
      <xdr:col>2</xdr:col>
      <xdr:colOff>20265</xdr:colOff>
      <xdr:row>4</xdr:row>
      <xdr:rowOff>0</xdr:rowOff>
    </xdr:from>
    <xdr:to>
      <xdr:col>2</xdr:col>
      <xdr:colOff>2419839</xdr:colOff>
      <xdr:row>4</xdr:row>
      <xdr:rowOff>273600</xdr:rowOff>
    </xdr:to>
    <xdr:pic>
      <xdr:nvPicPr>
        <xdr:cNvPr id="41" name="グラフィックス 40">
          <a:extLst>
            <a:ext uri="{FF2B5EF4-FFF2-40B4-BE49-F238E27FC236}">
              <a16:creationId xmlns:a16="http://schemas.microsoft.com/office/drawing/2014/main" id="{AB752873-5E82-92CE-B875-7AFDD4F21EC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3315510" y="1686128"/>
          <a:ext cx="2399574" cy="273600"/>
        </a:xfrm>
        <a:prstGeom prst="rect">
          <a:avLst/>
        </a:prstGeom>
      </xdr:spPr>
    </xdr:pic>
    <xdr:clientData/>
  </xdr:twoCellAnchor>
  <xdr:twoCellAnchor editAs="absolute">
    <xdr:from>
      <xdr:col>5</xdr:col>
      <xdr:colOff>432175</xdr:colOff>
      <xdr:row>0</xdr:row>
      <xdr:rowOff>415138</xdr:rowOff>
    </xdr:from>
    <xdr:to>
      <xdr:col>6</xdr:col>
      <xdr:colOff>76204</xdr:colOff>
      <xdr:row>2</xdr:row>
      <xdr:rowOff>350517</xdr:rowOff>
    </xdr:to>
    <xdr:graphicFrame macro="">
      <xdr:nvGraphicFramePr>
        <xdr:cNvPr id="25" name="グラフ 24">
          <a:extLst>
            <a:ext uri="{FF2B5EF4-FFF2-40B4-BE49-F238E27FC236}">
              <a16:creationId xmlns:a16="http://schemas.microsoft.com/office/drawing/2014/main" id="{B864D9C5-5CEA-4386-9E0D-3938090B4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editAs="absolute">
    <xdr:from>
      <xdr:col>4</xdr:col>
      <xdr:colOff>1458999</xdr:colOff>
      <xdr:row>2</xdr:row>
      <xdr:rowOff>26703</xdr:rowOff>
    </xdr:from>
    <xdr:to>
      <xdr:col>6</xdr:col>
      <xdr:colOff>547054</xdr:colOff>
      <xdr:row>4</xdr:row>
      <xdr:rowOff>341460</xdr:rowOff>
    </xdr:to>
    <xdr:graphicFrame macro="">
      <xdr:nvGraphicFramePr>
        <xdr:cNvPr id="26" name="グラフ 25">
          <a:extLst>
            <a:ext uri="{FF2B5EF4-FFF2-40B4-BE49-F238E27FC236}">
              <a16:creationId xmlns:a16="http://schemas.microsoft.com/office/drawing/2014/main" id="{F9C90760-44A8-4BF2-9E2D-893FF0107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editAs="absolute">
    <xdr:from>
      <xdr:col>4</xdr:col>
      <xdr:colOff>1373328</xdr:colOff>
      <xdr:row>3</xdr:row>
      <xdr:rowOff>22515</xdr:rowOff>
    </xdr:from>
    <xdr:to>
      <xdr:col>6</xdr:col>
      <xdr:colOff>407383</xdr:colOff>
      <xdr:row>5</xdr:row>
      <xdr:rowOff>227417</xdr:rowOff>
    </xdr:to>
    <xdr:graphicFrame macro="">
      <xdr:nvGraphicFramePr>
        <xdr:cNvPr id="27" name="グラフエネルギー消費">
          <a:extLst>
            <a:ext uri="{FF2B5EF4-FFF2-40B4-BE49-F238E27FC236}">
              <a16:creationId xmlns:a16="http://schemas.microsoft.com/office/drawing/2014/main" id="{10FE5528-A623-4696-BC59-1283DDA89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editAs="absolute">
    <xdr:from>
      <xdr:col>4</xdr:col>
      <xdr:colOff>1470220</xdr:colOff>
      <xdr:row>1</xdr:row>
      <xdr:rowOff>35858</xdr:rowOff>
    </xdr:from>
    <xdr:to>
      <xdr:col>6</xdr:col>
      <xdr:colOff>558275</xdr:colOff>
      <xdr:row>3</xdr:row>
      <xdr:rowOff>347754</xdr:rowOff>
    </xdr:to>
    <xdr:graphicFrame macro="">
      <xdr:nvGraphicFramePr>
        <xdr:cNvPr id="28" name="グラフ 27">
          <a:extLst>
            <a:ext uri="{FF2B5EF4-FFF2-40B4-BE49-F238E27FC236}">
              <a16:creationId xmlns:a16="http://schemas.microsoft.com/office/drawing/2014/main" id="{AAEABC08-DF78-4E95-82FE-63C1D1D68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editAs="absolute">
    <xdr:from>
      <xdr:col>5</xdr:col>
      <xdr:colOff>2517227</xdr:colOff>
      <xdr:row>1</xdr:row>
      <xdr:rowOff>52552</xdr:rowOff>
    </xdr:from>
    <xdr:to>
      <xdr:col>7</xdr:col>
      <xdr:colOff>591034</xdr:colOff>
      <xdr:row>3</xdr:row>
      <xdr:rowOff>364448</xdr:rowOff>
    </xdr:to>
    <xdr:graphicFrame macro="">
      <xdr:nvGraphicFramePr>
        <xdr:cNvPr id="29" name="グラフ 28">
          <a:extLst>
            <a:ext uri="{FF2B5EF4-FFF2-40B4-BE49-F238E27FC236}">
              <a16:creationId xmlns:a16="http://schemas.microsoft.com/office/drawing/2014/main" id="{5A878D76-2A58-4B93-B95C-94653D270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absolute">
    <xdr:from>
      <xdr:col>5</xdr:col>
      <xdr:colOff>2497835</xdr:colOff>
      <xdr:row>0</xdr:row>
      <xdr:rowOff>425672</xdr:rowOff>
    </xdr:from>
    <xdr:to>
      <xdr:col>6</xdr:col>
      <xdr:colOff>2141662</xdr:colOff>
      <xdr:row>2</xdr:row>
      <xdr:rowOff>361051</xdr:rowOff>
    </xdr:to>
    <xdr:graphicFrame macro="">
      <xdr:nvGraphicFramePr>
        <xdr:cNvPr id="30" name="グラフ 29">
          <a:extLst>
            <a:ext uri="{FF2B5EF4-FFF2-40B4-BE49-F238E27FC236}">
              <a16:creationId xmlns:a16="http://schemas.microsoft.com/office/drawing/2014/main" id="{A64F7C7A-A0A6-4D9C-AC87-D94F70431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28</xdr:col>
      <xdr:colOff>55245</xdr:colOff>
      <xdr:row>17</xdr:row>
      <xdr:rowOff>65509</xdr:rowOff>
    </xdr:from>
    <xdr:to>
      <xdr:col>28</xdr:col>
      <xdr:colOff>3051786</xdr:colOff>
      <xdr:row>17</xdr:row>
      <xdr:rowOff>1929070</xdr:rowOff>
    </xdr:to>
    <xdr:sp macro="" textlink="">
      <xdr:nvSpPr>
        <xdr:cNvPr id="57" name="フリーフォーム: 図形 56">
          <a:extLst>
            <a:ext uri="{FF2B5EF4-FFF2-40B4-BE49-F238E27FC236}">
              <a16:creationId xmlns:a16="http://schemas.microsoft.com/office/drawing/2014/main" id="{E1500920-E6F3-4161-A4DD-0CA64543B6E6}"/>
            </a:ext>
          </a:extLst>
        </xdr:cNvPr>
        <xdr:cNvSpPr/>
      </xdr:nvSpPr>
      <xdr:spPr>
        <a:xfrm rot="10800000" flipV="1">
          <a:off x="28157805" y="7129249"/>
          <a:ext cx="2996541" cy="1863561"/>
        </a:xfrm>
        <a:custGeom>
          <a:avLst/>
          <a:gdLst>
            <a:gd name="connsiteX0" fmla="*/ 227 w 9871606"/>
            <a:gd name="connsiteY0" fmla="*/ -16 h 2260640"/>
            <a:gd name="connsiteX1" fmla="*/ 9871834 w 9871606"/>
            <a:gd name="connsiteY1" fmla="*/ -16 h 2260640"/>
            <a:gd name="connsiteX2" fmla="*/ 9871834 w 9871606"/>
            <a:gd name="connsiteY2" fmla="*/ 2260625 h 2260640"/>
            <a:gd name="connsiteX3" fmla="*/ 227 w 9871606"/>
            <a:gd name="connsiteY3" fmla="*/ 2260625 h 2260640"/>
          </a:gdLst>
          <a:ahLst/>
          <a:cxnLst>
            <a:cxn ang="0">
              <a:pos x="connsiteX0" y="connsiteY0"/>
            </a:cxn>
            <a:cxn ang="0">
              <a:pos x="connsiteX1" y="connsiteY1"/>
            </a:cxn>
            <a:cxn ang="0">
              <a:pos x="connsiteX2" y="connsiteY2"/>
            </a:cxn>
            <a:cxn ang="0">
              <a:pos x="connsiteX3" y="connsiteY3"/>
            </a:cxn>
          </a:cxnLst>
          <a:rect l="l" t="t" r="r" b="b"/>
          <a:pathLst>
            <a:path w="9871606" h="2260640">
              <a:moveTo>
                <a:pt x="227" y="-16"/>
              </a:moveTo>
              <a:lnTo>
                <a:pt x="9871834" y="-16"/>
              </a:lnTo>
              <a:lnTo>
                <a:pt x="9871834" y="2260625"/>
              </a:lnTo>
              <a:lnTo>
                <a:pt x="227" y="2260625"/>
              </a:lnTo>
              <a:close/>
            </a:path>
          </a:pathLst>
        </a:custGeom>
        <a:solidFill>
          <a:srgbClr val="CFE3CF"/>
        </a:solidFill>
        <a:ln w="31750" cap="flat">
          <a:solidFill>
            <a:schemeClr val="tx1"/>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28</xdr:col>
          <xdr:colOff>111281</xdr:colOff>
          <xdr:row>17</xdr:row>
          <xdr:rowOff>346211</xdr:rowOff>
        </xdr:from>
        <xdr:to>
          <xdr:col>28</xdr:col>
          <xdr:colOff>3006789</xdr:colOff>
          <xdr:row>17</xdr:row>
          <xdr:rowOff>809850</xdr:rowOff>
        </xdr:to>
        <xdr:pic>
          <xdr:nvPicPr>
            <xdr:cNvPr id="61" name="図 38">
              <a:extLst>
                <a:ext uri="{FF2B5EF4-FFF2-40B4-BE49-F238E27FC236}">
                  <a16:creationId xmlns:a16="http://schemas.microsoft.com/office/drawing/2014/main" id="{307BE619-9648-4BB5-A596-451137795EA3}"/>
                </a:ext>
              </a:extLst>
            </xdr:cNvPr>
            <xdr:cNvPicPr>
              <a:picLocks noChangeAspect="1" noChangeArrowheads="1"/>
              <a:extLst>
                <a:ext uri="{84589F7E-364E-4C9E-8A38-B11213B215E9}">
                  <a14:cameraTool cellRange="断熱等級_背景あり" spid="_x0000_s138733"/>
                </a:ext>
              </a:extLst>
            </xdr:cNvPicPr>
          </xdr:nvPicPr>
          <xdr:blipFill>
            <a:blip xmlns:r="http://schemas.openxmlformats.org/officeDocument/2006/relationships" r:embed="rId38"/>
            <a:srcRect/>
            <a:stretch>
              <a:fillRect/>
            </a:stretch>
          </xdr:blipFill>
          <xdr:spPr bwMode="auto">
            <a:xfrm>
              <a:off x="28213841" y="7409951"/>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28</xdr:col>
      <xdr:colOff>55245</xdr:colOff>
      <xdr:row>17</xdr:row>
      <xdr:rowOff>799747</xdr:rowOff>
    </xdr:from>
    <xdr:to>
      <xdr:col>28</xdr:col>
      <xdr:colOff>3051521</xdr:colOff>
      <xdr:row>17</xdr:row>
      <xdr:rowOff>799747</xdr:rowOff>
    </xdr:to>
    <xdr:cxnSp macro="">
      <xdr:nvCxnSpPr>
        <xdr:cNvPr id="62" name="直線コネクタ 61">
          <a:extLst>
            <a:ext uri="{FF2B5EF4-FFF2-40B4-BE49-F238E27FC236}">
              <a16:creationId xmlns:a16="http://schemas.microsoft.com/office/drawing/2014/main" id="{EC72F5C4-80A2-4C19-90CA-8E42CBBE7CFB}"/>
            </a:ext>
          </a:extLst>
        </xdr:cNvPr>
        <xdr:cNvCxnSpPr>
          <a:cxnSpLocks/>
        </xdr:cNvCxnSpPr>
      </xdr:nvCxnSpPr>
      <xdr:spPr>
        <a:xfrm>
          <a:off x="28157805" y="7863487"/>
          <a:ext cx="2996276" cy="0"/>
        </a:xfrm>
        <a:prstGeom prst="line">
          <a:avLst/>
        </a:prstGeom>
        <a:ln w="3175">
          <a:solidFill>
            <a:srgbClr val="169A32"/>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65754</xdr:colOff>
      <xdr:row>17</xdr:row>
      <xdr:rowOff>157500</xdr:rowOff>
    </xdr:from>
    <xdr:to>
      <xdr:col>28</xdr:col>
      <xdr:colOff>1118819</xdr:colOff>
      <xdr:row>17</xdr:row>
      <xdr:rowOff>435864</xdr:rowOff>
    </xdr:to>
    <xdr:sp macro="" textlink="">
      <xdr:nvSpPr>
        <xdr:cNvPr id="63" name="テキスト ボックス 39">
          <a:extLst>
            <a:ext uri="{FF2B5EF4-FFF2-40B4-BE49-F238E27FC236}">
              <a16:creationId xmlns:a16="http://schemas.microsoft.com/office/drawing/2014/main" id="{510A38F2-303F-4FA7-AC3B-27583D45C34A}"/>
            </a:ext>
          </a:extLst>
        </xdr:cNvPr>
        <xdr:cNvSpPr txBox="1"/>
      </xdr:nvSpPr>
      <xdr:spPr>
        <a:xfrm>
          <a:off x="28168314" y="7221240"/>
          <a:ext cx="1053065" cy="278364"/>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28</xdr:col>
      <xdr:colOff>65754</xdr:colOff>
      <xdr:row>17</xdr:row>
      <xdr:rowOff>149880</xdr:rowOff>
    </xdr:from>
    <xdr:to>
      <xdr:col>28</xdr:col>
      <xdr:colOff>1118819</xdr:colOff>
      <xdr:row>17</xdr:row>
      <xdr:rowOff>428244</xdr:rowOff>
    </xdr:to>
    <xdr:sp macro="" textlink="">
      <xdr:nvSpPr>
        <xdr:cNvPr id="64" name="テキスト ボックス 39">
          <a:extLst>
            <a:ext uri="{FF2B5EF4-FFF2-40B4-BE49-F238E27FC236}">
              <a16:creationId xmlns:a16="http://schemas.microsoft.com/office/drawing/2014/main" id="{CFAC1C18-A372-4673-A935-49509D913CBE}"/>
            </a:ext>
          </a:extLst>
        </xdr:cNvPr>
        <xdr:cNvSpPr txBox="1"/>
      </xdr:nvSpPr>
      <xdr:spPr>
        <a:xfrm>
          <a:off x="28168314" y="7213620"/>
          <a:ext cx="1053065" cy="278364"/>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断熱性能</a:t>
          </a:r>
          <a:endParaRPr kumimoji="1" lang="en-US" altLang="ja-JP"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28</xdr:col>
      <xdr:colOff>62505</xdr:colOff>
      <xdr:row>17</xdr:row>
      <xdr:rowOff>864995</xdr:rowOff>
    </xdr:from>
    <xdr:to>
      <xdr:col>28</xdr:col>
      <xdr:colOff>2038298</xdr:colOff>
      <xdr:row>17</xdr:row>
      <xdr:rowOff>1143360</xdr:rowOff>
    </xdr:to>
    <xdr:sp macro="" textlink="">
      <xdr:nvSpPr>
        <xdr:cNvPr id="65" name="テキスト ボックス 39">
          <a:extLst>
            <a:ext uri="{FF2B5EF4-FFF2-40B4-BE49-F238E27FC236}">
              <a16:creationId xmlns:a16="http://schemas.microsoft.com/office/drawing/2014/main" id="{095DD241-2D4C-4F29-A85A-AB3B861DF997}"/>
            </a:ext>
          </a:extLst>
        </xdr:cNvPr>
        <xdr:cNvSpPr txBox="1"/>
      </xdr:nvSpPr>
      <xdr:spPr>
        <a:xfrm>
          <a:off x="28165065" y="7928735"/>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w="76200">
              <a:solidFill>
                <a:schemeClr val="tx1"/>
              </a:solidFill>
            </a:ln>
            <a:solidFill>
              <a:sysClr val="windowText" lastClr="00000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70125</xdr:colOff>
      <xdr:row>17</xdr:row>
      <xdr:rowOff>857375</xdr:rowOff>
    </xdr:from>
    <xdr:to>
      <xdr:col>28</xdr:col>
      <xdr:colOff>2045918</xdr:colOff>
      <xdr:row>17</xdr:row>
      <xdr:rowOff>1135740</xdr:rowOff>
    </xdr:to>
    <xdr:sp macro="" textlink="">
      <xdr:nvSpPr>
        <xdr:cNvPr id="66" name="テキスト ボックス 39">
          <a:extLst>
            <a:ext uri="{FF2B5EF4-FFF2-40B4-BE49-F238E27FC236}">
              <a16:creationId xmlns:a16="http://schemas.microsoft.com/office/drawing/2014/main" id="{13EBAEA4-2345-48BC-927E-B5BFD0240C9D}"/>
            </a:ext>
          </a:extLst>
        </xdr:cNvPr>
        <xdr:cNvSpPr txBox="1"/>
      </xdr:nvSpPr>
      <xdr:spPr>
        <a:xfrm>
          <a:off x="28172685" y="7921115"/>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a:solidFill>
                <a:schemeClr val="bg1"/>
              </a:solidFill>
            </a:ln>
            <a:solidFill>
              <a:schemeClr val="bg1"/>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92656</xdr:colOff>
      <xdr:row>17</xdr:row>
      <xdr:rowOff>1719466</xdr:rowOff>
    </xdr:from>
    <xdr:to>
      <xdr:col>28</xdr:col>
      <xdr:colOff>246085</xdr:colOff>
      <xdr:row>17</xdr:row>
      <xdr:rowOff>1867116</xdr:rowOff>
    </xdr:to>
    <xdr:pic>
      <xdr:nvPicPr>
        <xdr:cNvPr id="67" name="グラフィックス 66">
          <a:extLst>
            <a:ext uri="{FF2B5EF4-FFF2-40B4-BE49-F238E27FC236}">
              <a16:creationId xmlns:a16="http://schemas.microsoft.com/office/drawing/2014/main" id="{7591A84E-0987-4582-8087-08A932E27952}"/>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8195216" y="8783206"/>
          <a:ext cx="153429" cy="147650"/>
        </a:xfrm>
        <a:prstGeom prst="rect">
          <a:avLst/>
        </a:prstGeom>
      </xdr:spPr>
    </xdr:pic>
    <xdr:clientData/>
  </xdr:twoCellAnchor>
  <xdr:twoCellAnchor>
    <xdr:from>
      <xdr:col>28</xdr:col>
      <xdr:colOff>136805</xdr:colOff>
      <xdr:row>17</xdr:row>
      <xdr:rowOff>1666933</xdr:rowOff>
    </xdr:from>
    <xdr:to>
      <xdr:col>28</xdr:col>
      <xdr:colOff>3176299</xdr:colOff>
      <xdr:row>17</xdr:row>
      <xdr:rowOff>1923429</xdr:rowOff>
    </xdr:to>
    <xdr:grpSp>
      <xdr:nvGrpSpPr>
        <xdr:cNvPr id="70" name="グループ化 69">
          <a:extLst>
            <a:ext uri="{FF2B5EF4-FFF2-40B4-BE49-F238E27FC236}">
              <a16:creationId xmlns:a16="http://schemas.microsoft.com/office/drawing/2014/main" id="{2B400D9E-1FAD-4BE5-A07E-E1F8B722EB1B}"/>
            </a:ext>
          </a:extLst>
        </xdr:cNvPr>
        <xdr:cNvGrpSpPr/>
      </xdr:nvGrpSpPr>
      <xdr:grpSpPr>
        <a:xfrm>
          <a:off x="28239365" y="8730673"/>
          <a:ext cx="2963294" cy="256496"/>
          <a:chOff x="8517835" y="4051120"/>
          <a:chExt cx="3028557" cy="256496"/>
        </a:xfrm>
      </xdr:grpSpPr>
      <xdr:sp macro="" textlink="">
        <xdr:nvSpPr>
          <xdr:cNvPr id="71" name="正方形/長方形 70">
            <a:extLst>
              <a:ext uri="{FF2B5EF4-FFF2-40B4-BE49-F238E27FC236}">
                <a16:creationId xmlns:a16="http://schemas.microsoft.com/office/drawing/2014/main" id="{B3B94E6A-5ABD-4AC7-80DE-A20B825DE6CB}"/>
              </a:ext>
            </a:extLst>
          </xdr:cNvPr>
          <xdr:cNvSpPr/>
        </xdr:nvSpPr>
        <xdr:spPr>
          <a:xfrm>
            <a:off x="8558418" y="4051120"/>
            <a:ext cx="2947390" cy="256496"/>
          </a:xfrm>
          <a:prstGeom prst="rect">
            <a:avLst/>
          </a:prstGeom>
          <a:noFill/>
        </xdr:spPr>
        <xdr:txBody>
          <a:bodyPr wrap="none" lIns="91440" tIns="45720" rIns="91440" bIns="45720" anchor="ctr">
            <a:noAutofit/>
          </a:bodyPr>
          <a:lstStyle/>
          <a:p>
            <a:pPr algn="ctr"/>
            <a:r>
              <a:rPr kumimoji="1"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は、再生可能エネルギーによる自家消費分を表す</a:t>
            </a:r>
            <a:endParaRPr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sp macro="" textlink="">
        <xdr:nvSpPr>
          <xdr:cNvPr id="72" name="テキスト ボックス 71">
            <a:extLst>
              <a:ext uri="{FF2B5EF4-FFF2-40B4-BE49-F238E27FC236}">
                <a16:creationId xmlns:a16="http://schemas.microsoft.com/office/drawing/2014/main" id="{20CE779F-8199-436B-B33E-A622E8330C87}"/>
              </a:ext>
            </a:extLst>
          </xdr:cNvPr>
          <xdr:cNvSpPr txBox="1"/>
        </xdr:nvSpPr>
        <xdr:spPr>
          <a:xfrm>
            <a:off x="8517835" y="4086756"/>
            <a:ext cx="3028557" cy="185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1000">
                <a:solidFill>
                  <a:schemeClr val="bg1"/>
                </a:solidFill>
                <a:latin typeface="BIZ UDPゴシック" panose="020B0400000000000000" pitchFamily="50" charset="-128"/>
                <a:ea typeface="BIZ UDPゴシック" panose="020B0400000000000000" pitchFamily="50" charset="-128"/>
              </a:rPr>
              <a:t>は、再生可能エネルギーによる自家消費分を表す</a:t>
            </a:r>
          </a:p>
        </xdr:txBody>
      </xdr:sp>
    </xdr:grpSp>
    <xdr:clientData/>
  </xdr:twoCellAnchor>
  <mc:AlternateContent xmlns:mc="http://schemas.openxmlformats.org/markup-compatibility/2006">
    <mc:Choice xmlns:a14="http://schemas.microsoft.com/office/drawing/2010/main" Requires="a14">
      <xdr:twoCellAnchor>
        <xdr:from>
          <xdr:col>28</xdr:col>
          <xdr:colOff>103730</xdr:colOff>
          <xdr:row>17</xdr:row>
          <xdr:rowOff>1181868</xdr:rowOff>
        </xdr:from>
        <xdr:to>
          <xdr:col>28</xdr:col>
          <xdr:colOff>2999238</xdr:colOff>
          <xdr:row>17</xdr:row>
          <xdr:rowOff>1645507</xdr:rowOff>
        </xdr:to>
        <xdr:pic>
          <xdr:nvPicPr>
            <xdr:cNvPr id="73" name="図 38">
              <a:extLst>
                <a:ext uri="{FF2B5EF4-FFF2-40B4-BE49-F238E27FC236}">
                  <a16:creationId xmlns:a16="http://schemas.microsoft.com/office/drawing/2014/main" id="{F4B0FB72-AFDF-4D1C-AC70-8410D01F0B8B}"/>
                </a:ext>
              </a:extLst>
            </xdr:cNvPr>
            <xdr:cNvPicPr>
              <a:picLocks noChangeAspect="1" noChangeArrowheads="1"/>
              <a:extLst>
                <a:ext uri="{84589F7E-364E-4C9E-8A38-B11213B215E9}">
                  <a14:cameraTool cellRange="一次エネ_背景あり" spid="_x0000_s138734"/>
                </a:ext>
              </a:extLst>
            </xdr:cNvPicPr>
          </xdr:nvPicPr>
          <xdr:blipFill>
            <a:blip xmlns:r="http://schemas.openxmlformats.org/officeDocument/2006/relationships" r:embed="rId41"/>
            <a:srcRect/>
            <a:stretch>
              <a:fillRect/>
            </a:stretch>
          </xdr:blipFill>
          <xdr:spPr bwMode="auto">
            <a:xfrm>
              <a:off x="28206290" y="8245608"/>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twoCellAnchor>
    <xdr:from>
      <xdr:col>28</xdr:col>
      <xdr:colOff>49824</xdr:colOff>
      <xdr:row>18</xdr:row>
      <xdr:rowOff>69466</xdr:rowOff>
    </xdr:from>
    <xdr:to>
      <xdr:col>28</xdr:col>
      <xdr:colOff>3046365</xdr:colOff>
      <xdr:row>18</xdr:row>
      <xdr:rowOff>1933027</xdr:rowOff>
    </xdr:to>
    <xdr:sp macro="" textlink="">
      <xdr:nvSpPr>
        <xdr:cNvPr id="78" name="フリーフォーム: 図形 77">
          <a:extLst>
            <a:ext uri="{FF2B5EF4-FFF2-40B4-BE49-F238E27FC236}">
              <a16:creationId xmlns:a16="http://schemas.microsoft.com/office/drawing/2014/main" id="{712527AF-1F7B-4FBD-8B9F-E71851C36F1F}"/>
            </a:ext>
          </a:extLst>
        </xdr:cNvPr>
        <xdr:cNvSpPr/>
      </xdr:nvSpPr>
      <xdr:spPr>
        <a:xfrm rot="10800000" flipV="1">
          <a:off x="28132455" y="9119681"/>
          <a:ext cx="2996541" cy="1863561"/>
        </a:xfrm>
        <a:custGeom>
          <a:avLst/>
          <a:gdLst>
            <a:gd name="connsiteX0" fmla="*/ 227 w 9871606"/>
            <a:gd name="connsiteY0" fmla="*/ -16 h 2260640"/>
            <a:gd name="connsiteX1" fmla="*/ 9871834 w 9871606"/>
            <a:gd name="connsiteY1" fmla="*/ -16 h 2260640"/>
            <a:gd name="connsiteX2" fmla="*/ 9871834 w 9871606"/>
            <a:gd name="connsiteY2" fmla="*/ 2260625 h 2260640"/>
            <a:gd name="connsiteX3" fmla="*/ 227 w 9871606"/>
            <a:gd name="connsiteY3" fmla="*/ 2260625 h 2260640"/>
          </a:gdLst>
          <a:ahLst/>
          <a:cxnLst>
            <a:cxn ang="0">
              <a:pos x="connsiteX0" y="connsiteY0"/>
            </a:cxn>
            <a:cxn ang="0">
              <a:pos x="connsiteX1" y="connsiteY1"/>
            </a:cxn>
            <a:cxn ang="0">
              <a:pos x="connsiteX2" y="connsiteY2"/>
            </a:cxn>
            <a:cxn ang="0">
              <a:pos x="connsiteX3" y="connsiteY3"/>
            </a:cxn>
          </a:cxnLst>
          <a:rect l="l" t="t" r="r" b="b"/>
          <a:pathLst>
            <a:path w="9871606" h="2260640">
              <a:moveTo>
                <a:pt x="227" y="-16"/>
              </a:moveTo>
              <a:lnTo>
                <a:pt x="9871834" y="-16"/>
              </a:lnTo>
              <a:lnTo>
                <a:pt x="9871834" y="2260625"/>
              </a:lnTo>
              <a:lnTo>
                <a:pt x="227" y="2260625"/>
              </a:lnTo>
              <a:close/>
            </a:path>
          </a:pathLst>
        </a:custGeom>
        <a:solidFill>
          <a:srgbClr val="CFE3CF"/>
        </a:solidFill>
        <a:ln w="31750" cap="flat">
          <a:solidFill>
            <a:schemeClr val="tx1"/>
          </a:solidFill>
          <a:prstDash val="solid"/>
          <a:round/>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28</xdr:col>
      <xdr:colOff>79944</xdr:colOff>
      <xdr:row>18</xdr:row>
      <xdr:rowOff>366032</xdr:rowOff>
    </xdr:from>
    <xdr:to>
      <xdr:col>28</xdr:col>
      <xdr:colOff>2055737</xdr:colOff>
      <xdr:row>18</xdr:row>
      <xdr:rowOff>644397</xdr:rowOff>
    </xdr:to>
    <xdr:sp macro="" textlink="">
      <xdr:nvSpPr>
        <xdr:cNvPr id="86" name="テキスト ボックス 39">
          <a:extLst>
            <a:ext uri="{FF2B5EF4-FFF2-40B4-BE49-F238E27FC236}">
              <a16:creationId xmlns:a16="http://schemas.microsoft.com/office/drawing/2014/main" id="{9FE830FD-C6A6-4C69-882C-9F5E947F355E}"/>
            </a:ext>
          </a:extLst>
        </xdr:cNvPr>
        <xdr:cNvSpPr txBox="1"/>
      </xdr:nvSpPr>
      <xdr:spPr>
        <a:xfrm>
          <a:off x="28162575" y="9416247"/>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w="76200">
                <a:solidFill>
                  <a:schemeClr val="tx1"/>
                </a:solidFill>
              </a:ln>
              <a:solidFill>
                <a:sysClr val="windowText" lastClr="000000"/>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w="76200">
              <a:solidFill>
                <a:schemeClr val="tx1"/>
              </a:solidFill>
            </a:ln>
            <a:solidFill>
              <a:sysClr val="windowText" lastClr="000000"/>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79944</xdr:colOff>
      <xdr:row>18</xdr:row>
      <xdr:rowOff>366032</xdr:rowOff>
    </xdr:from>
    <xdr:to>
      <xdr:col>28</xdr:col>
      <xdr:colOff>2055737</xdr:colOff>
      <xdr:row>18</xdr:row>
      <xdr:rowOff>644397</xdr:rowOff>
    </xdr:to>
    <xdr:sp macro="" textlink="">
      <xdr:nvSpPr>
        <xdr:cNvPr id="87" name="テキスト ボックス 39">
          <a:extLst>
            <a:ext uri="{FF2B5EF4-FFF2-40B4-BE49-F238E27FC236}">
              <a16:creationId xmlns:a16="http://schemas.microsoft.com/office/drawing/2014/main" id="{33C57B78-0213-4540-81EE-63CDD8CE1168}"/>
            </a:ext>
          </a:extLst>
        </xdr:cNvPr>
        <xdr:cNvSpPr txBox="1"/>
      </xdr:nvSpPr>
      <xdr:spPr>
        <a:xfrm>
          <a:off x="28162575" y="9416247"/>
          <a:ext cx="1975793" cy="278365"/>
        </a:xfrm>
        <a:prstGeom prst="rect">
          <a:avLst/>
        </a:prstGeom>
        <a:noFill/>
      </xdr:spPr>
      <xdr:txBody>
        <a:bodyPr wrap="square" lIns="0" tIns="0" rIns="0" bIns="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eaLnBrk="1" fontAlgn="auto" latinLnBrk="0" hangingPunct="1">
            <a:lnSpc>
              <a:spcPts val="2500"/>
            </a:lnSpc>
            <a:spcBef>
              <a:spcPts val="0"/>
            </a:spcBef>
            <a:spcAft>
              <a:spcPts val="0"/>
            </a:spcAft>
            <a:buClrTx/>
            <a:buSzTx/>
            <a:buFontTx/>
            <a:buNone/>
            <a:tabLst/>
            <a:defRPr/>
          </a:pPr>
          <a:r>
            <a:rPr kumimoji="1" lang="ja-JP" altLang="en-US" sz="1800" b="1" i="0" u="none" strike="noStrike" kern="0" cap="none" spc="-25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rPr>
            <a:t>エネルギー</a:t>
          </a:r>
          <a:r>
            <a:rPr kumimoji="1" lang="ja-JP" altLang="en-US" sz="1800" b="1" i="0" u="none" strike="noStrike" kern="0" cap="none" spc="0" normalizeH="0" baseline="0" noProof="0">
              <a:ln>
                <a:solidFill>
                  <a:schemeClr val="bg1"/>
                </a:solidFill>
              </a:ln>
              <a:solidFill>
                <a:schemeClr val="bg1"/>
              </a:solidFill>
              <a:effectLst/>
              <a:uLnTx/>
              <a:uFillTx/>
              <a:latin typeface="BIZ UDPゴシック" panose="020B0400000000000000" pitchFamily="50" charset="-128"/>
              <a:ea typeface="BIZ UDPゴシック" panose="020B0400000000000000" pitchFamily="50" charset="-128"/>
              <a:cs typeface="Arial" panose="020B0604020202020204" pitchFamily="34" charset="0"/>
              <a:sym typeface="BIZ UDPゴシック"/>
              <a:rtl val="0"/>
            </a:rPr>
            <a:t>消費性能</a:t>
          </a:r>
          <a:endParaRPr lang="ja-JP" altLang="en-US" sz="1800" spc="0" baseline="0">
            <a:ln>
              <a:solidFill>
                <a:schemeClr val="bg1"/>
              </a:solidFill>
            </a:ln>
            <a:solidFill>
              <a:schemeClr val="bg1"/>
            </a:solidFill>
            <a:latin typeface="UD デジタル 教科書体 NP-B" panose="02020700000000000000" pitchFamily="18" charset="-128"/>
            <a:ea typeface="UD デジタル 教科書体 NP-B" panose="02020700000000000000" pitchFamily="18" charset="-128"/>
            <a:sym typeface="BIZ UDPゴシック"/>
            <a:rtl val="0"/>
          </a:endParaRPr>
        </a:p>
      </xdr:txBody>
    </xdr:sp>
    <xdr:clientData/>
  </xdr:twoCellAnchor>
  <xdr:twoCellAnchor>
    <xdr:from>
      <xdr:col>28</xdr:col>
      <xdr:colOff>117715</xdr:colOff>
      <xdr:row>18</xdr:row>
      <xdr:rowOff>1289083</xdr:rowOff>
    </xdr:from>
    <xdr:to>
      <xdr:col>28</xdr:col>
      <xdr:colOff>271144</xdr:colOff>
      <xdr:row>18</xdr:row>
      <xdr:rowOff>1436733</xdr:rowOff>
    </xdr:to>
    <xdr:pic>
      <xdr:nvPicPr>
        <xdr:cNvPr id="88" name="グラフィックス 87">
          <a:extLst>
            <a:ext uri="{FF2B5EF4-FFF2-40B4-BE49-F238E27FC236}">
              <a16:creationId xmlns:a16="http://schemas.microsoft.com/office/drawing/2014/main" id="{16782C7B-2324-4152-8884-1F54EA9C2156}"/>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 uri="{96DAC541-7B7A-43D3-8B79-37D633B846F1}">
              <asvg:svgBlip xmlns:asvg="http://schemas.microsoft.com/office/drawing/2016/SVG/main" r:embed="rId40"/>
            </a:ext>
          </a:extLst>
        </a:blip>
        <a:stretch>
          <a:fillRect/>
        </a:stretch>
      </xdr:blipFill>
      <xdr:spPr>
        <a:xfrm>
          <a:off x="28200346" y="10339298"/>
          <a:ext cx="153429" cy="147650"/>
        </a:xfrm>
        <a:prstGeom prst="rect">
          <a:avLst/>
        </a:prstGeom>
      </xdr:spPr>
    </xdr:pic>
    <xdr:clientData/>
  </xdr:twoCellAnchor>
  <xdr:twoCellAnchor>
    <xdr:from>
      <xdr:col>28</xdr:col>
      <xdr:colOff>131384</xdr:colOff>
      <xdr:row>18</xdr:row>
      <xdr:rowOff>1228930</xdr:rowOff>
    </xdr:from>
    <xdr:to>
      <xdr:col>29</xdr:col>
      <xdr:colOff>9164</xdr:colOff>
      <xdr:row>18</xdr:row>
      <xdr:rowOff>1485426</xdr:rowOff>
    </xdr:to>
    <xdr:grpSp>
      <xdr:nvGrpSpPr>
        <xdr:cNvPr id="91" name="グループ化 90">
          <a:extLst>
            <a:ext uri="{FF2B5EF4-FFF2-40B4-BE49-F238E27FC236}">
              <a16:creationId xmlns:a16="http://schemas.microsoft.com/office/drawing/2014/main" id="{97215129-EF84-4E6B-939C-87E2DE9C82C0}"/>
            </a:ext>
          </a:extLst>
        </xdr:cNvPr>
        <xdr:cNvGrpSpPr/>
      </xdr:nvGrpSpPr>
      <xdr:grpSpPr>
        <a:xfrm>
          <a:off x="28233944" y="10273870"/>
          <a:ext cx="2979120" cy="256496"/>
          <a:chOff x="8517835" y="4051120"/>
          <a:chExt cx="3028557" cy="256496"/>
        </a:xfrm>
      </xdr:grpSpPr>
      <xdr:sp macro="" textlink="">
        <xdr:nvSpPr>
          <xdr:cNvPr id="92" name="正方形/長方形 91">
            <a:extLst>
              <a:ext uri="{FF2B5EF4-FFF2-40B4-BE49-F238E27FC236}">
                <a16:creationId xmlns:a16="http://schemas.microsoft.com/office/drawing/2014/main" id="{A66FAB7D-EDAA-45DD-AA00-A665D957092A}"/>
              </a:ext>
            </a:extLst>
          </xdr:cNvPr>
          <xdr:cNvSpPr/>
        </xdr:nvSpPr>
        <xdr:spPr>
          <a:xfrm>
            <a:off x="8558418" y="4051120"/>
            <a:ext cx="2947390" cy="256496"/>
          </a:xfrm>
          <a:prstGeom prst="rect">
            <a:avLst/>
          </a:prstGeom>
          <a:noFill/>
        </xdr:spPr>
        <xdr:txBody>
          <a:bodyPr wrap="none" lIns="91440" tIns="45720" rIns="91440" bIns="45720" anchor="ctr">
            <a:noAutofit/>
          </a:bodyPr>
          <a:lstStyle/>
          <a:p>
            <a:pPr algn="ctr"/>
            <a:r>
              <a:rPr kumimoji="1"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は、再生可能エネルギーによる自家消費分を表す</a:t>
            </a:r>
            <a:endParaRPr lang="ja-JP" altLang="en-US" sz="1000" b="0" cap="none" spc="0">
              <a:ln w="28575">
                <a:solidFill>
                  <a:schemeClr val="tx1"/>
                </a:solidFill>
              </a:ln>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sp macro="" textlink="">
        <xdr:nvSpPr>
          <xdr:cNvPr id="93" name="テキスト ボックス 92">
            <a:extLst>
              <a:ext uri="{FF2B5EF4-FFF2-40B4-BE49-F238E27FC236}">
                <a16:creationId xmlns:a16="http://schemas.microsoft.com/office/drawing/2014/main" id="{6B170AEF-06D8-47E7-AC88-7800A1FFAE81}"/>
              </a:ext>
            </a:extLst>
          </xdr:cNvPr>
          <xdr:cNvSpPr txBox="1"/>
        </xdr:nvSpPr>
        <xdr:spPr>
          <a:xfrm>
            <a:off x="8517835" y="4086756"/>
            <a:ext cx="3028557" cy="185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1000">
                <a:solidFill>
                  <a:schemeClr val="bg1"/>
                </a:solidFill>
                <a:latin typeface="BIZ UDPゴシック" panose="020B0400000000000000" pitchFamily="50" charset="-128"/>
                <a:ea typeface="BIZ UDPゴシック" panose="020B0400000000000000" pitchFamily="50" charset="-128"/>
              </a:rPr>
              <a:t>は、再生可能エネルギーによる自家消費分を表す</a:t>
            </a:r>
          </a:p>
        </xdr:txBody>
      </xdr:sp>
    </xdr:grpSp>
    <xdr:clientData/>
  </xdr:twoCellAnchor>
  <mc:AlternateContent xmlns:mc="http://schemas.openxmlformats.org/markup-compatibility/2006">
    <mc:Choice xmlns:a14="http://schemas.microsoft.com/office/drawing/2010/main" Requires="a14">
      <xdr:twoCellAnchor>
        <xdr:from>
          <xdr:col>28</xdr:col>
          <xdr:colOff>128789</xdr:colOff>
          <xdr:row>18</xdr:row>
          <xdr:rowOff>698145</xdr:rowOff>
        </xdr:from>
        <xdr:to>
          <xdr:col>28</xdr:col>
          <xdr:colOff>3024297</xdr:colOff>
          <xdr:row>18</xdr:row>
          <xdr:rowOff>1161784</xdr:rowOff>
        </xdr:to>
        <xdr:pic>
          <xdr:nvPicPr>
            <xdr:cNvPr id="94" name="図 38">
              <a:extLst>
                <a:ext uri="{FF2B5EF4-FFF2-40B4-BE49-F238E27FC236}">
                  <a16:creationId xmlns:a16="http://schemas.microsoft.com/office/drawing/2014/main" id="{96492449-FB7E-495C-94CE-8133AA574DC1}"/>
                </a:ext>
              </a:extLst>
            </xdr:cNvPr>
            <xdr:cNvPicPr>
              <a:picLocks noChangeAspect="1" noChangeArrowheads="1"/>
              <a:extLst>
                <a:ext uri="{84589F7E-364E-4C9E-8A38-B11213B215E9}">
                  <a14:cameraTool cellRange="一次エネ_背景あり" spid="_x0000_s138735"/>
                </a:ext>
              </a:extLst>
            </xdr:cNvPicPr>
          </xdr:nvPicPr>
          <xdr:blipFill>
            <a:blip xmlns:r="http://schemas.openxmlformats.org/officeDocument/2006/relationships" r:embed="rId41"/>
            <a:srcRect/>
            <a:stretch>
              <a:fillRect/>
            </a:stretch>
          </xdr:blipFill>
          <xdr:spPr bwMode="auto">
            <a:xfrm>
              <a:off x="28211420" y="9748360"/>
              <a:ext cx="2895508" cy="463639"/>
            </a:xfrm>
            <a:prstGeom prst="rect">
              <a:avLst/>
            </a:prstGeom>
            <a:noFill/>
            <a:ln>
              <a:noFill/>
            </a:ln>
            <a:extLst>
              <a:ext uri="{909E8E84-426E-40DD-AFC4-6F175D3DCCD1}">
                <a14:hiddenFill>
                  <a:solidFill>
                    <a:srgbClr val="FFFFFF"/>
                  </a:solidFill>
                </a14:hiddenFill>
              </a:ext>
              <a:ext uri="{91240B29-F687-4F45-9708-019B960494DF}">
                <a14:hiddenLine w="0">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22860</xdr:colOff>
      <xdr:row>34</xdr:row>
      <xdr:rowOff>152400</xdr:rowOff>
    </xdr:from>
    <xdr:to>
      <xdr:col>7</xdr:col>
      <xdr:colOff>502920</xdr:colOff>
      <xdr:row>59</xdr:row>
      <xdr:rowOff>121920</xdr:rowOff>
    </xdr:to>
    <xdr:graphicFrame macro="">
      <xdr:nvGraphicFramePr>
        <xdr:cNvPr id="2" name="グラフ 1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34</xdr:row>
      <xdr:rowOff>144780</xdr:rowOff>
    </xdr:from>
    <xdr:to>
      <xdr:col>13</xdr:col>
      <xdr:colOff>190500</xdr:colOff>
      <xdr:row>60</xdr:row>
      <xdr:rowOff>0</xdr:rowOff>
    </xdr:to>
    <xdr:graphicFrame macro="">
      <xdr:nvGraphicFramePr>
        <xdr:cNvPr id="3" name="グラフ 17">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320040</xdr:colOff>
      <xdr:row>34</xdr:row>
      <xdr:rowOff>152400</xdr:rowOff>
    </xdr:from>
    <xdr:to>
      <xdr:col>18</xdr:col>
      <xdr:colOff>449580</xdr:colOff>
      <xdr:row>59</xdr:row>
      <xdr:rowOff>68580</xdr:rowOff>
    </xdr:to>
    <xdr:graphicFrame macro="">
      <xdr:nvGraphicFramePr>
        <xdr:cNvPr id="4" name="グラフ 18">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144780</xdr:colOff>
      <xdr:row>45</xdr:row>
      <xdr:rowOff>144780</xdr:rowOff>
    </xdr:from>
    <xdr:to>
      <xdr:col>18</xdr:col>
      <xdr:colOff>281940</xdr:colOff>
      <xdr:row>45</xdr:row>
      <xdr:rowOff>144780</xdr:rowOff>
    </xdr:to>
    <xdr:sp macro="" textlink="">
      <xdr:nvSpPr>
        <xdr:cNvPr id="5" name="Line 19">
          <a:extLst>
            <a:ext uri="{FF2B5EF4-FFF2-40B4-BE49-F238E27FC236}">
              <a16:creationId xmlns:a16="http://schemas.microsoft.com/office/drawing/2014/main" id="{00000000-0008-0000-0A00-000005000000}"/>
            </a:ext>
          </a:extLst>
        </xdr:cNvPr>
        <xdr:cNvSpPr>
          <a:spLocks noChangeShapeType="1"/>
        </xdr:cNvSpPr>
      </xdr:nvSpPr>
      <xdr:spPr bwMode="auto">
        <a:xfrm flipV="1">
          <a:off x="6431280" y="11871960"/>
          <a:ext cx="2331720" cy="0"/>
        </a:xfrm>
        <a:prstGeom prst="line">
          <a:avLst/>
        </a:prstGeom>
        <a:noFill/>
        <a:ln w="3175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xdr:colOff>
      <xdr:row>35</xdr:row>
      <xdr:rowOff>28575</xdr:rowOff>
    </xdr:from>
    <xdr:to>
      <xdr:col>7</xdr:col>
      <xdr:colOff>280657</xdr:colOff>
      <xdr:row>36</xdr:row>
      <xdr:rowOff>152400</xdr:rowOff>
    </xdr:to>
    <xdr:sp macro="" textlink="">
      <xdr:nvSpPr>
        <xdr:cNvPr id="6" name="Text Box 20">
          <a:extLst>
            <a:ext uri="{FF2B5EF4-FFF2-40B4-BE49-F238E27FC236}">
              <a16:creationId xmlns:a16="http://schemas.microsoft.com/office/drawing/2014/main" id="{00000000-0008-0000-0A00-000006000000}"/>
            </a:ext>
          </a:extLst>
        </xdr:cNvPr>
        <xdr:cNvSpPr txBox="1">
          <a:spLocks noChangeArrowheads="1"/>
        </xdr:cNvSpPr>
      </xdr:nvSpPr>
      <xdr:spPr bwMode="auto">
        <a:xfrm>
          <a:off x="260985" y="9469755"/>
          <a:ext cx="2465692" cy="352425"/>
        </a:xfrm>
        <a:prstGeom prst="rect">
          <a:avLst/>
        </a:prstGeom>
        <a:noFill/>
        <a:ln>
          <a:noFill/>
        </a:ln>
        <a:effec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燃料消費量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280670</xdr:colOff>
      <xdr:row>0</xdr:row>
      <xdr:rowOff>104775</xdr:rowOff>
    </xdr:from>
    <xdr:to>
      <xdr:col>17</xdr:col>
      <xdr:colOff>591820</xdr:colOff>
      <xdr:row>35</xdr:row>
      <xdr:rowOff>161925</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3968750" y="104775"/>
          <a:ext cx="6696710" cy="60007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0000" tIns="180000" rIns="180000" bIns="180000" anchor="t"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　　</a:t>
          </a:r>
        </a:p>
        <a:p>
          <a:pPr algn="l" rtl="0">
            <a:lnSpc>
              <a:spcPts val="12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大阪府建築物環境配慮評価システム 　　大阪府重点評価　採点ソフト</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baseline="0">
              <a:effectLst/>
              <a:latin typeface="ＭＳ Ｐゴシック" panose="020B0600070205080204" pitchFamily="50" charset="-128"/>
              <a:ea typeface="ＭＳ Ｐゴシック" panose="020B0600070205080204" pitchFamily="50" charset="-128"/>
              <a:cs typeface="+mn-cs"/>
            </a:rPr>
            <a:t>Microsoft Excel 2021 for Windows </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版</a:t>
          </a:r>
        </a:p>
        <a:p>
          <a:pPr algn="l" rtl="0">
            <a:lnSpc>
              <a:spcPts val="11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Osakafu-</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新築・既存</a:t>
          </a: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2026V1.0</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月発行</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0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にてお送りください。なお、回答までに日　　　　　</a:t>
          </a:r>
        </a:p>
        <a:p>
          <a:pPr algn="l" rtl="0">
            <a:lnSpc>
              <a:spcPts val="1200"/>
            </a:lnSpc>
            <a:defRPr sz="1000"/>
          </a:pPr>
          <a:r>
            <a:rPr lang="ja-JP" altLang="en-US" sz="1100" b="0" i="0" u="none" strike="noStrike" baseline="0">
              <a:solidFill>
                <a:srgbClr val="000000"/>
              </a:solidFill>
              <a:latin typeface="ＭＳ Ｐゴシック"/>
              <a:ea typeface="ＭＳ Ｐゴシック"/>
            </a:rPr>
            <a:t>　　　　　数を要する場合がありますので、予めご了承ください。また、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a:t>
          </a:r>
          <a:r>
            <a:rPr lang="ja-JP" altLang="en-US" sz="1100" b="0" i="0" u="none" strike="noStrike" baseline="0">
              <a:solidFill>
                <a:srgbClr val="000000"/>
              </a:solidFill>
              <a:latin typeface="ＭＳ Ｐゴシック"/>
              <a:ea typeface="ＭＳ Ｐゴシック"/>
            </a:rPr>
            <a:t>等</a:t>
          </a:r>
          <a:br>
            <a:rPr lang="en-US" altLang="ja-JP" sz="1100" b="0" i="0" u="none" strike="noStrike" baseline="0">
              <a:solidFill>
                <a:srgbClr val="000000"/>
              </a:solidFill>
              <a:latin typeface="ＭＳ Ｐゴシック"/>
              <a:ea typeface="ＭＳ Ｐゴシック"/>
            </a:rPr>
          </a:b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の操作に関しては、それぞれの操作マニュアルをご覧ください。</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大阪府　都市整備部　住宅建築局　建築環境課</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559-8555</a:t>
          </a:r>
          <a:r>
            <a:rPr lang="ja-JP" altLang="en-US" sz="1100" b="0" i="0" u="none" strike="noStrike" baseline="0">
              <a:solidFill>
                <a:srgbClr val="000000"/>
              </a:solidFill>
              <a:latin typeface="ＭＳ Ｐゴシック"/>
              <a:ea typeface="ＭＳ Ｐゴシック"/>
            </a:rPr>
            <a:t>　大阪市住之江区南港北</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丁目</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番</a:t>
          </a: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号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22860</xdr:colOff>
      <xdr:row>0</xdr:row>
      <xdr:rowOff>104775</xdr:rowOff>
    </xdr:from>
    <xdr:to>
      <xdr:col>7</xdr:col>
      <xdr:colOff>153051</xdr:colOff>
      <xdr:row>35</xdr:row>
      <xdr:rowOff>161925</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99060" y="104775"/>
          <a:ext cx="3742071" cy="6000750"/>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180000" tIns="180000" rIns="180000" bIns="180000" anchor="t" upright="1"/>
        <a:lstStyle/>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注意事項</a:t>
          </a:r>
        </a:p>
        <a:p>
          <a:pPr algn="l" rtl="0">
            <a:lnSpc>
              <a:spcPts val="1200"/>
            </a:lnSpc>
            <a:defRPr sz="1000"/>
          </a:pP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1) </a:t>
          </a:r>
          <a:r>
            <a:rPr lang="en-US" altLang="ja-JP" sz="1100" b="0" i="0" baseline="0">
              <a:effectLst/>
              <a:latin typeface="ＭＳ Ｐゴシック" panose="020B0600070205080204" pitchFamily="50" charset="-128"/>
              <a:ea typeface="ＭＳ Ｐゴシック" panose="020B0600070205080204" pitchFamily="50" charset="-128"/>
              <a:cs typeface="+mn-cs"/>
            </a:rPr>
            <a:t>Microsoft Excel 2021</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は、米国</a:t>
          </a: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Microsoft Corporation</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の米国およびその他の国におけ る登録商標です。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2) </a:t>
          </a:r>
          <a:r>
            <a:rPr lang="ja-JP" altLang="en-US" sz="1100" b="0" i="0" u="none" strike="noStrike" baseline="0">
              <a:solidFill>
                <a:srgbClr val="000000"/>
              </a:solidFill>
              <a:latin typeface="ＭＳ Ｐゴシック"/>
              <a:ea typeface="ＭＳ Ｐゴシック"/>
            </a:rPr>
            <a:t>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3) </a:t>
          </a:r>
          <a:r>
            <a:rPr lang="ja-JP" altLang="en-US" sz="1100" b="0" i="0" u="none" strike="noStrike" baseline="0">
              <a:solidFill>
                <a:srgbClr val="000000"/>
              </a:solidFill>
              <a:latin typeface="ＭＳ Ｐゴシック"/>
              <a:ea typeface="ＭＳ Ｐゴシック"/>
            </a:rPr>
            <a:t>「大阪府重点評価　採点ソフト」は、</a:t>
          </a:r>
          <a:r>
            <a:rPr lang="en-US" altLang="ja-JP" sz="1100" b="0" i="0" u="none" strike="noStrike" baseline="0">
              <a:solidFill>
                <a:srgbClr val="000000"/>
              </a:solidFill>
              <a:latin typeface="ＭＳ Ｐゴシック"/>
              <a:ea typeface="ＭＳ Ｐゴシック"/>
            </a:rPr>
            <a:t>Microsoft Excel</a:t>
          </a:r>
          <a:r>
            <a:rPr lang="en-US" altLang="ja-JP"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2021</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改造した場合も含む）することは禁止されております。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4) </a:t>
          </a:r>
          <a:r>
            <a:rPr lang="ja-JP" altLang="en-US" sz="1100" b="0" i="0" u="none" strike="noStrike" baseline="0">
              <a:solidFill>
                <a:srgbClr val="000000"/>
              </a:solidFill>
              <a:latin typeface="ＭＳ Ｐゴシック"/>
              <a:ea typeface="ＭＳ Ｐゴシック"/>
            </a:rPr>
            <a:t>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a:t>
          </a:r>
          <a:r>
            <a:rPr lang="en-US" altLang="ja-JP" sz="1100" b="0" i="0" u="none" strike="noStrike" baseline="0">
              <a:solidFill>
                <a:srgbClr val="000000"/>
              </a:solidFill>
              <a:latin typeface="ＭＳ Ｐゴシック"/>
              <a:ea typeface="ＭＳ Ｐゴシック"/>
            </a:rPr>
            <a:t>Microsoft Corporation</a:t>
          </a:r>
          <a:r>
            <a:rPr lang="ja-JP" altLang="en-US" sz="1100" b="0" i="0" u="none" strike="noStrike" baseline="0">
              <a:solidFill>
                <a:srgbClr val="000000"/>
              </a:solidFill>
              <a:latin typeface="ＭＳ Ｐゴシック"/>
              <a:ea typeface="ＭＳ Ｐゴシック"/>
            </a:rPr>
            <a:t>の許諾が必要になる場合がありますのでご注意ください。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5) </a:t>
          </a:r>
          <a:r>
            <a:rPr lang="ja-JP" altLang="en-US" sz="1100" b="0" i="0" u="none" strike="noStrike" baseline="0">
              <a:solidFill>
                <a:srgbClr val="000000"/>
              </a:solidFill>
              <a:latin typeface="ＭＳ Ｐゴシック"/>
              <a:ea typeface="ＭＳ Ｐゴシック"/>
            </a:rPr>
            <a:t>この評価ソフトおよび操作マニュアルを運用した結果の影響については、いっさい責任を負いかねますのでご了承ください。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en-US" altLang="ja-JP" sz="1100" b="0" i="0" u="none" strike="noStrike" baseline="0">
              <a:solidFill>
                <a:srgbClr val="000000"/>
              </a:solidFill>
              <a:latin typeface="ＭＳ Ｐゴシック"/>
              <a:ea typeface="ＭＳ Ｐゴシック"/>
            </a:rPr>
            <a:t>6) </a:t>
          </a:r>
          <a:r>
            <a:rPr lang="ja-JP" altLang="en-US" sz="1100" b="0" i="0" u="none" strike="noStrike" baseline="0">
              <a:solidFill>
                <a:srgbClr val="000000"/>
              </a:solidFill>
              <a:latin typeface="ＭＳ Ｐゴシック"/>
              <a:ea typeface="ＭＳ Ｐゴシック"/>
            </a:rPr>
            <a:t>この評価ソフトの仕様および操作マニュアルの記載事項は、将来予告なしに変更することがあります。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7) </a:t>
          </a:r>
          <a:r>
            <a:rPr lang="ja-JP" altLang="en-US" sz="1100" b="0" i="0" u="none" strike="noStrike" baseline="0">
              <a:solidFill>
                <a:srgbClr val="000000"/>
              </a:solidFill>
              <a:latin typeface="ＭＳ Ｐゴシック"/>
              <a:ea typeface="ＭＳ Ｐゴシック"/>
            </a:rPr>
            <a:t>この評価ソフトは </a:t>
          </a:r>
          <a:r>
            <a:rPr lang="en-US" altLang="ja-JP" sz="1100" b="0" i="0" u="none" strike="noStrike" baseline="0">
              <a:solidFill>
                <a:srgbClr val="000000"/>
              </a:solidFill>
              <a:latin typeface="ＭＳ Ｐゴシック"/>
              <a:ea typeface="ＭＳ Ｐゴシック"/>
            </a:rPr>
            <a:t>Microsoft Excel 2021 OS:Windows11</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778w$\&#20316;&#26989;&#29992;\00_&#24314;&#31689;&#29872;&#22659;&#35506;&#65288;&#20849;&#36890;&#65289;\99_&#19968;&#26178;&#20445;&#23384;&#12501;&#12457;&#12523;&#12480;\&#35036;&#20304;&#25972;&#29702;&#20104;&#23450;&#12501;&#12457;&#12523;&#12480;(&#20849;&#36890;)\03%20&#24314;&#31689;&#29872;&#22659;&#12539;&#35373;&#20633;&#12464;&#12523;&#12540;&#12503;\&#65288;&#36991;&#38627;&#65289;&#35696;&#20250;&#23550;&#24540;\020_&#23616;&#24185;&#37096;&#12524;&#12463;&#29992;&#36039;&#26009;\240112&#34920;&#31034;&#21046;&#24230;_&#35506;&#38263;&#12524;&#12463;\&#26087;&#12496;&#12540;&#12472;&#12519;&#12531;\01&#12304;&#20303;&#23429;&#29992;&#36884;&#12305;&#22823;&#38442;&#24220;&#12398;&#37325;&#28857;&#35413;&#20385;&#38917;&#30446;2018&#24180;&#29256;v6.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評価結果表示"/>
      <sheetName val="重点評価入力"/>
      <sheetName val="ラベル (工事現場掲示用)"/>
      <sheetName val="ラベル (広告用)"/>
      <sheetName val="ラベル"/>
      <sheetName val="国ラベル"/>
      <sheetName val="QRコードの作成方法"/>
      <sheetName val="消費量結果表示"/>
      <sheetName val="目標入力"/>
      <sheetName val="消費量入力 (1年目)"/>
      <sheetName val="消費量入力 (2年目) "/>
      <sheetName val="消費量入力 (3年目) "/>
      <sheetName val="消費量入力 (4年目) "/>
      <sheetName val="別表"/>
      <sheetName val="クレジット"/>
      <sheetName val="Sheet1"/>
    </sheetNames>
    <sheetDataSet>
      <sheetData sheetId="0"/>
      <sheetData sheetId="1"/>
      <sheetData sheetId="2">
        <row r="26">
          <cell r="AB26">
            <v>5</v>
          </cell>
        </row>
      </sheetData>
      <sheetData sheetId="3"/>
      <sheetData sheetId="4"/>
      <sheetData sheetId="5"/>
      <sheetData sheetId="6">
        <row r="3">
          <cell r="A3">
            <v>0</v>
          </cell>
        </row>
        <row r="4">
          <cell r="A4">
            <v>1</v>
          </cell>
        </row>
        <row r="5">
          <cell r="A5">
            <v>2</v>
          </cell>
        </row>
        <row r="6">
          <cell r="A6">
            <v>3</v>
          </cell>
        </row>
        <row r="7">
          <cell r="A7">
            <v>4</v>
          </cell>
        </row>
        <row r="8">
          <cell r="A8">
            <v>5</v>
          </cell>
        </row>
        <row r="9">
          <cell r="A9">
            <v>6</v>
          </cell>
        </row>
        <row r="10">
          <cell r="A10">
            <v>7</v>
          </cell>
        </row>
        <row r="11">
          <cell r="A11" t="str">
            <v>対象外</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osaka.lg.jp/kenshi_shinsa/casbee_index_html/index.html" TargetMode="External"/><Relationship Id="rId1" Type="http://schemas.openxmlformats.org/officeDocument/2006/relationships/hyperlink" Target="http://www.pref.osaka.jp/kenshi_shinsa/casbee_index_html/index.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D1D0-0DCA-46EC-B469-4F3126734B1F}">
  <dimension ref="A1:BN2"/>
  <sheetViews>
    <sheetView workbookViewId="0">
      <pane xSplit="2" ySplit="1" topLeftCell="I2" activePane="bottomRight" state="frozen"/>
      <selection pane="topRight" activeCell="C1" sqref="C1"/>
      <selection pane="bottomLeft" activeCell="A2" sqref="A2"/>
      <selection pane="bottomRight" activeCell="I2" sqref="I2"/>
    </sheetView>
  </sheetViews>
  <sheetFormatPr defaultRowHeight="14.4"/>
  <cols>
    <col min="1" max="1" width="9.3984375" style="782" bestFit="1" customWidth="1"/>
    <col min="2" max="2" width="21.19921875" style="782" bestFit="1" customWidth="1"/>
    <col min="3" max="3" width="18.296875" style="782" bestFit="1" customWidth="1"/>
    <col min="4" max="4" width="17.59765625" style="782" bestFit="1" customWidth="1"/>
    <col min="5" max="5" width="14.69921875" style="782" bestFit="1" customWidth="1"/>
    <col min="6" max="6" width="9.19921875" style="782" bestFit="1" customWidth="1"/>
    <col min="7" max="7" width="10.09765625" style="782" bestFit="1" customWidth="1"/>
    <col min="8" max="8" width="15.796875" style="782" bestFit="1" customWidth="1"/>
    <col min="9" max="9" width="12.296875" style="782" bestFit="1" customWidth="1"/>
    <col min="10" max="10" width="8" style="782" bestFit="1" customWidth="1"/>
    <col min="11" max="11" width="12.296875" style="782" bestFit="1" customWidth="1"/>
    <col min="12" max="12" width="8" style="782" bestFit="1" customWidth="1"/>
    <col min="13" max="13" width="12.296875" style="782" bestFit="1" customWidth="1"/>
    <col min="14" max="14" width="8" style="782" bestFit="1" customWidth="1"/>
    <col min="15" max="15" width="12.296875" style="782" bestFit="1" customWidth="1"/>
    <col min="16" max="16" width="11.59765625" style="782" bestFit="1" customWidth="1"/>
    <col min="17" max="16384" width="8.796875" style="782"/>
  </cols>
  <sheetData>
    <row r="1" spans="1:66" s="784" customFormat="1">
      <c r="A1" s="784" t="str">
        <f>重点評価入力!Q2</f>
        <v>受付番号</v>
      </c>
      <c r="B1" s="785" t="str">
        <f>重点評価入力!J6</f>
        <v>建物名称　</v>
      </c>
      <c r="C1" s="785" t="str">
        <f>重点評価入力!J7</f>
        <v>建設地　</v>
      </c>
      <c r="D1" s="785" t="str">
        <f>重点評価入力!I9</f>
        <v>ＣＡＳＢＥＥ総合評価　</v>
      </c>
      <c r="E1" s="785" t="str">
        <f>重点評価入力!J11</f>
        <v>ＣＡＳＢＥＥ評価値</v>
      </c>
      <c r="F1" s="784" t="str">
        <f>重点評価入力!O11</f>
        <v>Qのスコア</v>
      </c>
      <c r="G1" s="784" t="str">
        <f>重点評価入力!R11</f>
        <v>LRのスコア</v>
      </c>
      <c r="H1" s="784" t="str">
        <f>重点評価入力!H13</f>
        <v>■用途１(主用途）</v>
      </c>
      <c r="I1" s="784" t="str">
        <f>重点評価入力!P13</f>
        <v>床面積の合計</v>
      </c>
      <c r="J1" s="784" t="str">
        <f>重点評価入力!H14</f>
        <v>■用途２</v>
      </c>
      <c r="K1" s="784" t="str">
        <f>重点評価入力!P14</f>
        <v>床面積の合計</v>
      </c>
      <c r="L1" s="784" t="str">
        <f>重点評価入力!H15</f>
        <v>■用途３</v>
      </c>
      <c r="M1" s="784" t="str">
        <f>重点評価入力!P15</f>
        <v>床面積の合計</v>
      </c>
      <c r="N1" s="784" t="str">
        <f>重点評価入力!H16</f>
        <v>■用途４</v>
      </c>
      <c r="O1" s="784" t="str">
        <f>重点評価入力!P16</f>
        <v>床面積の合計</v>
      </c>
      <c r="P1" s="784" t="str">
        <f>重点評価入力!H17</f>
        <v>■建物全体</v>
      </c>
      <c r="Q1" s="789" t="str">
        <f>重点評価入力!B21</f>
        <v>①  CO2削減率</v>
      </c>
      <c r="R1" s="789" t="str">
        <f>重点評価入力!B22</f>
        <v>②みどり・ヒートアイランド対策</v>
      </c>
      <c r="S1" s="790" t="str">
        <f>重点評価入力!B25</f>
        <v>③断熱性能</v>
      </c>
      <c r="T1" s="790" t="str">
        <f>重点評価入力!B26</f>
        <v>④エネルギー消費性能</v>
      </c>
      <c r="U1" s="790" t="str">
        <f>重点評価入力!B27</f>
        <v>⑤自然エネルギー利用</v>
      </c>
      <c r="V1" s="790" t="str">
        <f>重点評価入力!B28</f>
        <v xml:space="preserve"> エネルギー消費の実態把握に努める</v>
      </c>
      <c r="W1" s="790" t="str">
        <f>重点評価入力!H21</f>
        <v>CASBEE　ＬＲ３　敷地外環境　　１．地球温暖化への配慮</v>
      </c>
      <c r="X1" s="790" t="str">
        <f>重点評価入力!H22</f>
        <v>CASBEE　Ｑ３　室外環境（敷地内）　　１．生物環境の保全と創出</v>
      </c>
      <c r="Y1" s="790" t="str">
        <f>重点評価入力!H23</f>
        <v>ＣＡＳＢＥＥ　Ｑ３　室外環境（敷地内）　　３．２　敷地内温熱環境の向上</v>
      </c>
      <c r="Z1" s="789" t="str">
        <f>重点評価入力!H24</f>
        <v>ＣＡＳＢＥＥ　ＬＲ３　敷地外環　　２．２　温熱環境悪化の改善</v>
      </c>
      <c r="AA1" s="790" t="str">
        <f>重点評価入力!H25</f>
        <v>ＣＡＳＢＥＥ　ＬＲ１　エネルギー　　１．建物外皮の熱負荷抑制</v>
      </c>
      <c r="AB1" s="790" t="str">
        <f>重点評価入力!H26</f>
        <v>ＣＡＳＢＥＥ　ＬＲ１　エネルギー　　３．設備システムの効率化</v>
      </c>
      <c r="AC1" s="790" t="str">
        <f>重点評価入力!H27</f>
        <v>ＣＡＳＢＥＥ　ＬＲ１　エネルギー　　２．自然エネルギー利用</v>
      </c>
      <c r="AD1" s="784" t="str">
        <f>重点評価入力!H28</f>
        <v>エネルギー消費量の実績を3年間報告する。</v>
      </c>
      <c r="AE1" s="789" t="str">
        <f>重点評価入力!B31</f>
        <v>太陽光発電</v>
      </c>
      <c r="AF1" s="789" t="str">
        <f>重点評価入力!B32</f>
        <v>太陽熱利用</v>
      </c>
      <c r="AG1" s="789" t="str">
        <f>重点評価入力!B33</f>
        <v>風力</v>
      </c>
      <c r="AH1" s="789" t="str">
        <f>重点評価入力!B34</f>
        <v>水力</v>
      </c>
      <c r="AI1" s="789" t="str">
        <f>重点評価入力!F31</f>
        <v>地熱</v>
      </c>
      <c r="AJ1" s="789" t="str">
        <f>重点評価入力!F32</f>
        <v>バイオマス</v>
      </c>
      <c r="AK1" s="789">
        <f>重点評価入力!F33</f>
        <v>0</v>
      </c>
      <c r="AL1" s="789">
        <f>重点評価入力!F34</f>
        <v>0</v>
      </c>
      <c r="AM1" s="790" t="str">
        <f>重点評価入力!I30</f>
        <v>技術の名称</v>
      </c>
      <c r="AN1" s="790" t="str">
        <f>重点評価入力!O30</f>
        <v>考慮事項</v>
      </c>
      <c r="AO1" s="790" t="str">
        <f>重点評価入力!I30</f>
        <v>技術の名称</v>
      </c>
      <c r="AP1" s="790" t="str">
        <f>重点評価入力!O30</f>
        <v>考慮事項</v>
      </c>
      <c r="AQ1" s="790" t="str">
        <f>重点評価入力!I30</f>
        <v>技術の名称</v>
      </c>
      <c r="AR1" s="790" t="str">
        <f>重点評価入力!O30</f>
        <v>考慮事項</v>
      </c>
      <c r="AS1" s="790" t="str">
        <f>重点評価入力!I30</f>
        <v>技術の名称</v>
      </c>
      <c r="AT1" s="790" t="str">
        <f>重点評価入力!O30</f>
        <v>考慮事項</v>
      </c>
      <c r="AU1" s="789" t="str">
        <f>重点評価入力!B35</f>
        <v xml:space="preserve"> 特に配慮した事項</v>
      </c>
      <c r="AV1" s="784" t="str">
        <f>重点評価入力!B46</f>
        <v>建築物の種類</v>
      </c>
      <c r="AW1" s="784" t="str">
        <f>重点評価入力!Q46</f>
        <v>年</v>
      </c>
      <c r="AX1" s="784" t="str">
        <f>重点評価入力!S46</f>
        <v>月</v>
      </c>
      <c r="AY1" s="784" t="str">
        <f>重点評価入力!U46</f>
        <v>日</v>
      </c>
      <c r="AZ1" s="784" t="str">
        <f>重点評価入力!B49</f>
        <v>断熱性能</v>
      </c>
      <c r="BA1" s="784" t="str">
        <f>重点評価入力!D49</f>
        <v>評価方法</v>
      </c>
      <c r="BB1" s="784" t="str">
        <f>重点評価入力!P49</f>
        <v>断熱等級</v>
      </c>
      <c r="BC1" s="784" t="str">
        <f>重点評価入力!B51</f>
        <v>一次エネルギー
消費性能</v>
      </c>
      <c r="BD1" s="784" t="str">
        <f>重点評価入力!D51</f>
        <v>評価方法</v>
      </c>
      <c r="BE1" s="784" t="str">
        <f>重点評価入力!G53</f>
        <v>基準一次エネルギー消費量</v>
      </c>
      <c r="BF1" s="784" t="str">
        <f>重点評価入力!M53&amp;重点評価入力!O53</f>
        <v>設計一次エネルギー消費量再生可能エネルギーを考慮しない</v>
      </c>
      <c r="BG1" s="784" t="str">
        <f>重点評価入力!M53&amp;重点評価入力!O54</f>
        <v>設計一次エネルギー消費量再生可能エネルギーを考慮する</v>
      </c>
      <c r="BH1" s="784" t="str">
        <f>重点評価入力!B57</f>
        <v>一次エネルギー
消費性能</v>
      </c>
      <c r="BI1" s="784" t="str">
        <f>重点評価入力!D57</f>
        <v>評価方法</v>
      </c>
      <c r="BJ1" s="784" t="str">
        <f>重点評価入力!P57</f>
        <v>誘導BEI
（再エネ考慮しない）</v>
      </c>
      <c r="BK1" s="784" t="str">
        <f>重点評価入力!P58</f>
        <v>BEI
（再エネ考慮する）</v>
      </c>
      <c r="BL1" s="784" t="str">
        <f>重点評価入力!G59</f>
        <v>基準一次エネルギー消費量</v>
      </c>
      <c r="BM1" s="784" t="str">
        <f>重点評価入力!M59&amp;重点評価入力!O59</f>
        <v>設計一次エネルギー消費量再生可能エネルギーを考慮しない</v>
      </c>
      <c r="BN1" s="784" t="str">
        <f>重点評価入力!M59&amp;重点評価入力!O60</f>
        <v>設計一次エネルギー消費量再生可能エネルギーを考慮する</v>
      </c>
    </row>
    <row r="2" spans="1:66">
      <c r="A2" s="782" t="str">
        <f>重点評価入力!S2</f>
        <v>R8-0000</v>
      </c>
      <c r="B2" s="783" t="str">
        <f>重点評価入力!M6</f>
        <v>○○○○マンション計画</v>
      </c>
      <c r="C2" s="783" t="str">
        <f>重点評価入力!M7</f>
        <v>大阪府　○○○市○○町</v>
      </c>
      <c r="D2" s="782" t="str">
        <f>重点評価入力!M9</f>
        <v>Ａ</v>
      </c>
      <c r="E2" s="782">
        <f>重点評価入力!M11</f>
        <v>1.7</v>
      </c>
      <c r="F2" s="782">
        <f>重点評価入力!P11</f>
        <v>2.7</v>
      </c>
      <c r="G2" s="782">
        <f>重点評価入力!T11</f>
        <v>3.9</v>
      </c>
      <c r="H2" s="782" t="str">
        <f>重点評価入力!M13</f>
        <v>集合住宅</v>
      </c>
      <c r="I2" s="786">
        <f>重点評価入力!R13</f>
        <v>20000</v>
      </c>
      <c r="J2" s="782">
        <f>重点評価入力!M14</f>
        <v>0</v>
      </c>
      <c r="K2" s="786">
        <f>重点評価入力!R14</f>
        <v>0</v>
      </c>
      <c r="L2" s="782">
        <f>重点評価入力!M15</f>
        <v>0</v>
      </c>
      <c r="M2" s="786">
        <f>重点評価入力!R15</f>
        <v>0</v>
      </c>
      <c r="N2" s="782">
        <f>重点評価入力!M16</f>
        <v>0</v>
      </c>
      <c r="O2" s="786">
        <f>重点評価入力!R16</f>
        <v>0</v>
      </c>
      <c r="P2" s="786">
        <f>重点評価入力!R17</f>
        <v>20000</v>
      </c>
      <c r="Q2" s="782">
        <f>重点評価入力!T21</f>
        <v>4</v>
      </c>
      <c r="R2" s="782">
        <f>重点評価入力!T22</f>
        <v>2</v>
      </c>
      <c r="S2" s="782">
        <f>重点評価入力!T25</f>
        <v>5</v>
      </c>
      <c r="T2" s="782">
        <f>重点評価入力!T26</f>
        <v>5</v>
      </c>
      <c r="U2" s="782" t="str">
        <f>重点評価入力!T27</f>
        <v>○</v>
      </c>
      <c r="V2" s="782" t="str">
        <f>重点評価入力!T28</f>
        <v>報告しない</v>
      </c>
      <c r="W2" s="791">
        <f>重点評価入力!R21</f>
        <v>4</v>
      </c>
      <c r="X2" s="791">
        <f>重点評価入力!R22</f>
        <v>2</v>
      </c>
      <c r="Y2" s="791">
        <f>重点評価入力!R23</f>
        <v>2</v>
      </c>
      <c r="Z2" s="791">
        <f>重点評価入力!R24</f>
        <v>3</v>
      </c>
      <c r="AA2" s="791">
        <f>重点評価入力!R25</f>
        <v>5</v>
      </c>
      <c r="AB2" s="791">
        <f>重点評価入力!R26</f>
        <v>5</v>
      </c>
      <c r="AC2" s="791">
        <f>重点評価入力!R27</f>
        <v>3</v>
      </c>
      <c r="AD2" s="783" t="str">
        <f>重点評価入力!R28</f>
        <v>報告する・しない</v>
      </c>
      <c r="AE2" s="792" t="str">
        <f>重点評価入力!E31</f>
        <v>―</v>
      </c>
      <c r="AF2" s="792" t="str">
        <f>重点評価入力!E32</f>
        <v>―</v>
      </c>
      <c r="AG2" s="792" t="str">
        <f>重点評価入力!E33</f>
        <v>―</v>
      </c>
      <c r="AH2" s="792" t="str">
        <f>重点評価入力!E34</f>
        <v>―</v>
      </c>
      <c r="AI2" s="792" t="str">
        <f>重点評価入力!H31</f>
        <v>―</v>
      </c>
      <c r="AJ2" s="792" t="str">
        <f>重点評価入力!H32</f>
        <v>―</v>
      </c>
      <c r="AK2" s="792" t="str">
        <f>重点評価入力!H33</f>
        <v>―</v>
      </c>
      <c r="AL2" s="792" t="str">
        <f>重点評価入力!H34</f>
        <v>―</v>
      </c>
      <c r="AM2" s="783">
        <f>重点評価入力!I31</f>
        <v>0</v>
      </c>
      <c r="AN2" s="783">
        <f>重点評価入力!O31</f>
        <v>0</v>
      </c>
      <c r="AO2" s="783">
        <f>重点評価入力!I32</f>
        <v>0</v>
      </c>
      <c r="AP2" s="783">
        <f>重点評価入力!O32</f>
        <v>0</v>
      </c>
      <c r="AQ2" s="783">
        <f>重点評価入力!I33</f>
        <v>0</v>
      </c>
      <c r="AR2" s="783">
        <f>重点評価入力!O33</f>
        <v>0</v>
      </c>
      <c r="AS2" s="783">
        <f>重点評価入力!I34</f>
        <v>0</v>
      </c>
      <c r="AT2" s="783">
        <f>重点評価入力!O34</f>
        <v>0</v>
      </c>
      <c r="AU2" s="783">
        <f>重点評価入力!F35</f>
        <v>0</v>
      </c>
      <c r="AV2" s="782" t="str">
        <f>重点評価入力!E46</f>
        <v>住宅（住棟）</v>
      </c>
      <c r="AW2" s="782">
        <f>重点評価入力!P46</f>
        <v>2026</v>
      </c>
      <c r="AX2" s="782">
        <f>重点評価入力!R46</f>
        <v>4</v>
      </c>
      <c r="AY2" s="782">
        <f>重点評価入力!T46</f>
        <v>1</v>
      </c>
      <c r="AZ2" s="782">
        <f>重点評価入力!T49</f>
        <v>5</v>
      </c>
      <c r="BA2" s="782" t="str">
        <f>重点評価入力!G49</f>
        <v>評価方法基準による評価
（単位住戸についての評価方法基準（平成13年国土交通省告示第1347号）第５の５の５－１（３）イ及びロに掲げる基準における等級のうち最も低いもの）</v>
      </c>
      <c r="BB2" s="782">
        <f>重点評価入力!R49</f>
        <v>5</v>
      </c>
      <c r="BC2" s="782">
        <f>重点評価入力!T51</f>
        <v>2</v>
      </c>
      <c r="BD2" s="782" t="str">
        <f>重点評価入力!G51</f>
        <v>一次エネルギ消費量の削減率</v>
      </c>
      <c r="BE2" s="793">
        <f>重点評価入力!I53</f>
        <v>20000</v>
      </c>
      <c r="BF2" s="793">
        <f>重点評価入力!R53</f>
        <v>18000</v>
      </c>
      <c r="BG2" s="793">
        <f>重点評価入力!R54</f>
        <v>0</v>
      </c>
      <c r="BH2" s="782" t="str">
        <f>重点評価入力!T57</f>
        <v>評価対象外</v>
      </c>
      <c r="BI2" s="782" t="str">
        <f>重点評価入力!G57</f>
        <v>モデル建物法
（一次エネルギ消費量の削減率）</v>
      </c>
      <c r="BJ2" s="791">
        <f>重点評価入力!R57</f>
        <v>0</v>
      </c>
      <c r="BK2" s="791">
        <f>重点評価入力!R58</f>
        <v>0</v>
      </c>
      <c r="BL2" s="794">
        <f>重点評価入力!I59</f>
        <v>0</v>
      </c>
      <c r="BM2" s="794">
        <f>重点評価入力!R59</f>
        <v>0</v>
      </c>
      <c r="BN2" s="794">
        <f>重点評価入力!R60</f>
        <v>0</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6AA0-C54C-4B48-8F58-8B48FB9D8AF7}">
  <dimension ref="A1:WWA980"/>
  <sheetViews>
    <sheetView showGridLines="0" zoomScaleNormal="100" zoomScaleSheetLayoutView="80" workbookViewId="0">
      <selection activeCell="O84" sqref="O84"/>
    </sheetView>
  </sheetViews>
  <sheetFormatPr defaultColWidth="0" defaultRowHeight="0" customHeight="1" zeroHeight="1"/>
  <cols>
    <col min="1" max="1" width="2.09765625" style="10" customWidth="1"/>
    <col min="2" max="2" width="0.69921875" style="78" customWidth="1"/>
    <col min="3" max="3" width="6.19921875" style="198" customWidth="1"/>
    <col min="4" max="4" width="8.69921875" style="198" customWidth="1"/>
    <col min="5" max="5" width="12.5" style="199" customWidth="1"/>
    <col min="6" max="6" width="11.19921875" style="200" customWidth="1"/>
    <col min="7" max="7" width="11.69921875" style="201" customWidth="1"/>
    <col min="8" max="8" width="8.3984375" style="202" customWidth="1"/>
    <col min="9" max="9" width="6.69921875" style="202" customWidth="1"/>
    <col min="10" max="10" width="15.19921875" style="202" customWidth="1"/>
    <col min="11" max="12" width="4.69921875" style="203" customWidth="1"/>
    <col min="13" max="13" width="3.69921875" style="203" customWidth="1"/>
    <col min="14" max="14" width="5.69921875" style="203" customWidth="1"/>
    <col min="15" max="17" width="4.69921875" style="203" customWidth="1"/>
    <col min="18" max="18" width="4.3984375" style="78" customWidth="1"/>
    <col min="19" max="19" width="0.69921875" style="50" customWidth="1"/>
    <col min="20" max="20" width="9.8984375" style="50" hidden="1" customWidth="1"/>
    <col min="21" max="21" width="9.09765625" style="51" hidden="1" customWidth="1"/>
    <col min="22" max="22" width="9.09765625" style="50" hidden="1" customWidth="1"/>
    <col min="23" max="23" width="11.3984375" style="51" hidden="1" customWidth="1"/>
    <col min="24" max="24" width="7.5" style="51" hidden="1" customWidth="1"/>
    <col min="25" max="28" width="8.09765625" style="51" hidden="1" customWidth="1"/>
    <col min="29" max="255" width="8.09765625" style="10" hidden="1"/>
    <col min="256" max="256" width="4.19921875" style="10" hidden="1"/>
    <col min="257" max="257" width="2.09765625" style="10" customWidth="1"/>
    <col min="258" max="258" width="0.69921875" style="10" customWidth="1"/>
    <col min="259" max="259" width="6.19921875" style="10" customWidth="1"/>
    <col min="260" max="260" width="8.69921875" style="10" customWidth="1"/>
    <col min="261" max="261" width="12.5" style="10" customWidth="1"/>
    <col min="262" max="262" width="11.19921875" style="10" customWidth="1"/>
    <col min="263" max="263" width="11.69921875" style="10" customWidth="1"/>
    <col min="264" max="264" width="8.3984375" style="10" customWidth="1"/>
    <col min="265" max="265" width="6.69921875" style="10" customWidth="1"/>
    <col min="266" max="266" width="15.19921875" style="10" customWidth="1"/>
    <col min="267" max="268" width="4.69921875" style="10" customWidth="1"/>
    <col min="269" max="269" width="3.69921875" style="10" customWidth="1"/>
    <col min="270" max="270" width="5.69921875" style="10" customWidth="1"/>
    <col min="271" max="273" width="4.69921875" style="10" customWidth="1"/>
    <col min="274" max="274" width="4.3984375" style="10" customWidth="1"/>
    <col min="275" max="275" width="0.69921875" style="10" customWidth="1"/>
    <col min="276" max="512" width="4.19921875" style="10" hidden="1"/>
    <col min="513" max="513" width="2.09765625" style="10" customWidth="1"/>
    <col min="514" max="514" width="0.69921875" style="10" customWidth="1"/>
    <col min="515" max="515" width="6.19921875" style="10" customWidth="1"/>
    <col min="516" max="516" width="8.69921875" style="10" customWidth="1"/>
    <col min="517" max="517" width="12.5" style="10" customWidth="1"/>
    <col min="518" max="518" width="11.19921875" style="10" customWidth="1"/>
    <col min="519" max="519" width="11.69921875" style="10" customWidth="1"/>
    <col min="520" max="520" width="8.3984375" style="10" customWidth="1"/>
    <col min="521" max="521" width="6.69921875" style="10" customWidth="1"/>
    <col min="522" max="522" width="15.19921875" style="10" customWidth="1"/>
    <col min="523" max="524" width="4.69921875" style="10" customWidth="1"/>
    <col min="525" max="525" width="3.69921875" style="10" customWidth="1"/>
    <col min="526" max="526" width="5.69921875" style="10" customWidth="1"/>
    <col min="527" max="529" width="4.69921875" style="10" customWidth="1"/>
    <col min="530" max="530" width="4.3984375" style="10" customWidth="1"/>
    <col min="531" max="531" width="0.69921875" style="10" customWidth="1"/>
    <col min="532" max="768" width="4.19921875" style="10" hidden="1"/>
    <col min="769" max="769" width="2.09765625" style="10" customWidth="1"/>
    <col min="770" max="770" width="0.69921875" style="10" customWidth="1"/>
    <col min="771" max="771" width="6.19921875" style="10" customWidth="1"/>
    <col min="772" max="772" width="8.69921875" style="10" customWidth="1"/>
    <col min="773" max="773" width="12.5" style="10" customWidth="1"/>
    <col min="774" max="774" width="11.19921875" style="10" customWidth="1"/>
    <col min="775" max="775" width="11.69921875" style="10" customWidth="1"/>
    <col min="776" max="776" width="8.3984375" style="10" customWidth="1"/>
    <col min="777" max="777" width="6.69921875" style="10" customWidth="1"/>
    <col min="778" max="778" width="15.19921875" style="10" customWidth="1"/>
    <col min="779" max="780" width="4.69921875" style="10" customWidth="1"/>
    <col min="781" max="781" width="3.69921875" style="10" customWidth="1"/>
    <col min="782" max="782" width="5.69921875" style="10" customWidth="1"/>
    <col min="783" max="785" width="4.69921875" style="10" customWidth="1"/>
    <col min="786" max="786" width="4.3984375" style="10" customWidth="1"/>
    <col min="787" max="787" width="0.69921875" style="10" customWidth="1"/>
    <col min="788" max="1024" width="4.19921875" style="10" hidden="1"/>
    <col min="1025" max="1025" width="2.09765625" style="10" customWidth="1"/>
    <col min="1026" max="1026" width="0.69921875" style="10" customWidth="1"/>
    <col min="1027" max="1027" width="6.19921875" style="10" customWidth="1"/>
    <col min="1028" max="1028" width="8.69921875" style="10" customWidth="1"/>
    <col min="1029" max="1029" width="12.5" style="10" customWidth="1"/>
    <col min="1030" max="1030" width="11.19921875" style="10" customWidth="1"/>
    <col min="1031" max="1031" width="11.69921875" style="10" customWidth="1"/>
    <col min="1032" max="1032" width="8.3984375" style="10" customWidth="1"/>
    <col min="1033" max="1033" width="6.69921875" style="10" customWidth="1"/>
    <col min="1034" max="1034" width="15.19921875" style="10" customWidth="1"/>
    <col min="1035" max="1036" width="4.69921875" style="10" customWidth="1"/>
    <col min="1037" max="1037" width="3.69921875" style="10" customWidth="1"/>
    <col min="1038" max="1038" width="5.69921875" style="10" customWidth="1"/>
    <col min="1039" max="1041" width="4.69921875" style="10" customWidth="1"/>
    <col min="1042" max="1042" width="4.3984375" style="10" customWidth="1"/>
    <col min="1043" max="1043" width="0.69921875" style="10" customWidth="1"/>
    <col min="1044" max="1280" width="4.19921875" style="10" hidden="1"/>
    <col min="1281" max="1281" width="2.09765625" style="10" customWidth="1"/>
    <col min="1282" max="1282" width="0.69921875" style="10" customWidth="1"/>
    <col min="1283" max="1283" width="6.19921875" style="10" customWidth="1"/>
    <col min="1284" max="1284" width="8.69921875" style="10" customWidth="1"/>
    <col min="1285" max="1285" width="12.5" style="10" customWidth="1"/>
    <col min="1286" max="1286" width="11.19921875" style="10" customWidth="1"/>
    <col min="1287" max="1287" width="11.69921875" style="10" customWidth="1"/>
    <col min="1288" max="1288" width="8.3984375" style="10" customWidth="1"/>
    <col min="1289" max="1289" width="6.69921875" style="10" customWidth="1"/>
    <col min="1290" max="1290" width="15.19921875" style="10" customWidth="1"/>
    <col min="1291" max="1292" width="4.69921875" style="10" customWidth="1"/>
    <col min="1293" max="1293" width="3.69921875" style="10" customWidth="1"/>
    <col min="1294" max="1294" width="5.69921875" style="10" customWidth="1"/>
    <col min="1295" max="1297" width="4.69921875" style="10" customWidth="1"/>
    <col min="1298" max="1298" width="4.3984375" style="10" customWidth="1"/>
    <col min="1299" max="1299" width="0.69921875" style="10" customWidth="1"/>
    <col min="1300" max="1536" width="4.19921875" style="10" hidden="1"/>
    <col min="1537" max="1537" width="2.09765625" style="10" customWidth="1"/>
    <col min="1538" max="1538" width="0.69921875" style="10" customWidth="1"/>
    <col min="1539" max="1539" width="6.19921875" style="10" customWidth="1"/>
    <col min="1540" max="1540" width="8.69921875" style="10" customWidth="1"/>
    <col min="1541" max="1541" width="12.5" style="10" customWidth="1"/>
    <col min="1542" max="1542" width="11.19921875" style="10" customWidth="1"/>
    <col min="1543" max="1543" width="11.69921875" style="10" customWidth="1"/>
    <col min="1544" max="1544" width="8.3984375" style="10" customWidth="1"/>
    <col min="1545" max="1545" width="6.69921875" style="10" customWidth="1"/>
    <col min="1546" max="1546" width="15.19921875" style="10" customWidth="1"/>
    <col min="1547" max="1548" width="4.69921875" style="10" customWidth="1"/>
    <col min="1549" max="1549" width="3.69921875" style="10" customWidth="1"/>
    <col min="1550" max="1550" width="5.69921875" style="10" customWidth="1"/>
    <col min="1551" max="1553" width="4.69921875" style="10" customWidth="1"/>
    <col min="1554" max="1554" width="4.3984375" style="10" customWidth="1"/>
    <col min="1555" max="1555" width="0.69921875" style="10" customWidth="1"/>
    <col min="1556" max="1792" width="4.19921875" style="10" hidden="1"/>
    <col min="1793" max="1793" width="2.09765625" style="10" customWidth="1"/>
    <col min="1794" max="1794" width="0.69921875" style="10" customWidth="1"/>
    <col min="1795" max="1795" width="6.19921875" style="10" customWidth="1"/>
    <col min="1796" max="1796" width="8.69921875" style="10" customWidth="1"/>
    <col min="1797" max="1797" width="12.5" style="10" customWidth="1"/>
    <col min="1798" max="1798" width="11.19921875" style="10" customWidth="1"/>
    <col min="1799" max="1799" width="11.69921875" style="10" customWidth="1"/>
    <col min="1800" max="1800" width="8.3984375" style="10" customWidth="1"/>
    <col min="1801" max="1801" width="6.69921875" style="10" customWidth="1"/>
    <col min="1802" max="1802" width="15.19921875" style="10" customWidth="1"/>
    <col min="1803" max="1804" width="4.69921875" style="10" customWidth="1"/>
    <col min="1805" max="1805" width="3.69921875" style="10" customWidth="1"/>
    <col min="1806" max="1806" width="5.69921875" style="10" customWidth="1"/>
    <col min="1807" max="1809" width="4.69921875" style="10" customWidth="1"/>
    <col min="1810" max="1810" width="4.3984375" style="10" customWidth="1"/>
    <col min="1811" max="1811" width="0.69921875" style="10" customWidth="1"/>
    <col min="1812" max="2048" width="4.19921875" style="10" hidden="1"/>
    <col min="2049" max="2049" width="2.09765625" style="10" customWidth="1"/>
    <col min="2050" max="2050" width="0.69921875" style="10" customWidth="1"/>
    <col min="2051" max="2051" width="6.19921875" style="10" customWidth="1"/>
    <col min="2052" max="2052" width="8.69921875" style="10" customWidth="1"/>
    <col min="2053" max="2053" width="12.5" style="10" customWidth="1"/>
    <col min="2054" max="2054" width="11.19921875" style="10" customWidth="1"/>
    <col min="2055" max="2055" width="11.69921875" style="10" customWidth="1"/>
    <col min="2056" max="2056" width="8.3984375" style="10" customWidth="1"/>
    <col min="2057" max="2057" width="6.69921875" style="10" customWidth="1"/>
    <col min="2058" max="2058" width="15.19921875" style="10" customWidth="1"/>
    <col min="2059" max="2060" width="4.69921875" style="10" customWidth="1"/>
    <col min="2061" max="2061" width="3.69921875" style="10" customWidth="1"/>
    <col min="2062" max="2062" width="5.69921875" style="10" customWidth="1"/>
    <col min="2063" max="2065" width="4.69921875" style="10" customWidth="1"/>
    <col min="2066" max="2066" width="4.3984375" style="10" customWidth="1"/>
    <col min="2067" max="2067" width="0.69921875" style="10" customWidth="1"/>
    <col min="2068" max="2304" width="4.19921875" style="10" hidden="1"/>
    <col min="2305" max="2305" width="2.09765625" style="10" customWidth="1"/>
    <col min="2306" max="2306" width="0.69921875" style="10" customWidth="1"/>
    <col min="2307" max="2307" width="6.19921875" style="10" customWidth="1"/>
    <col min="2308" max="2308" width="8.69921875" style="10" customWidth="1"/>
    <col min="2309" max="2309" width="12.5" style="10" customWidth="1"/>
    <col min="2310" max="2310" width="11.19921875" style="10" customWidth="1"/>
    <col min="2311" max="2311" width="11.69921875" style="10" customWidth="1"/>
    <col min="2312" max="2312" width="8.3984375" style="10" customWidth="1"/>
    <col min="2313" max="2313" width="6.69921875" style="10" customWidth="1"/>
    <col min="2314" max="2314" width="15.19921875" style="10" customWidth="1"/>
    <col min="2315" max="2316" width="4.69921875" style="10" customWidth="1"/>
    <col min="2317" max="2317" width="3.69921875" style="10" customWidth="1"/>
    <col min="2318" max="2318" width="5.69921875" style="10" customWidth="1"/>
    <col min="2319" max="2321" width="4.69921875" style="10" customWidth="1"/>
    <col min="2322" max="2322" width="4.3984375" style="10" customWidth="1"/>
    <col min="2323" max="2323" width="0.69921875" style="10" customWidth="1"/>
    <col min="2324" max="2560" width="4.19921875" style="10" hidden="1"/>
    <col min="2561" max="2561" width="2.09765625" style="10" customWidth="1"/>
    <col min="2562" max="2562" width="0.69921875" style="10" customWidth="1"/>
    <col min="2563" max="2563" width="6.19921875" style="10" customWidth="1"/>
    <col min="2564" max="2564" width="8.69921875" style="10" customWidth="1"/>
    <col min="2565" max="2565" width="12.5" style="10" customWidth="1"/>
    <col min="2566" max="2566" width="11.19921875" style="10" customWidth="1"/>
    <col min="2567" max="2567" width="11.69921875" style="10" customWidth="1"/>
    <col min="2568" max="2568" width="8.3984375" style="10" customWidth="1"/>
    <col min="2569" max="2569" width="6.69921875" style="10" customWidth="1"/>
    <col min="2570" max="2570" width="15.19921875" style="10" customWidth="1"/>
    <col min="2571" max="2572" width="4.69921875" style="10" customWidth="1"/>
    <col min="2573" max="2573" width="3.69921875" style="10" customWidth="1"/>
    <col min="2574" max="2574" width="5.69921875" style="10" customWidth="1"/>
    <col min="2575" max="2577" width="4.69921875" style="10" customWidth="1"/>
    <col min="2578" max="2578" width="4.3984375" style="10" customWidth="1"/>
    <col min="2579" max="2579" width="0.69921875" style="10" customWidth="1"/>
    <col min="2580" max="2816" width="4.19921875" style="10" hidden="1"/>
    <col min="2817" max="2817" width="2.09765625" style="10" customWidth="1"/>
    <col min="2818" max="2818" width="0.69921875" style="10" customWidth="1"/>
    <col min="2819" max="2819" width="6.19921875" style="10" customWidth="1"/>
    <col min="2820" max="2820" width="8.69921875" style="10" customWidth="1"/>
    <col min="2821" max="2821" width="12.5" style="10" customWidth="1"/>
    <col min="2822" max="2822" width="11.19921875" style="10" customWidth="1"/>
    <col min="2823" max="2823" width="11.69921875" style="10" customWidth="1"/>
    <col min="2824" max="2824" width="8.3984375" style="10" customWidth="1"/>
    <col min="2825" max="2825" width="6.69921875" style="10" customWidth="1"/>
    <col min="2826" max="2826" width="15.19921875" style="10" customWidth="1"/>
    <col min="2827" max="2828" width="4.69921875" style="10" customWidth="1"/>
    <col min="2829" max="2829" width="3.69921875" style="10" customWidth="1"/>
    <col min="2830" max="2830" width="5.69921875" style="10" customWidth="1"/>
    <col min="2831" max="2833" width="4.69921875" style="10" customWidth="1"/>
    <col min="2834" max="2834" width="4.3984375" style="10" customWidth="1"/>
    <col min="2835" max="2835" width="0.69921875" style="10" customWidth="1"/>
    <col min="2836" max="3072" width="4.19921875" style="10" hidden="1"/>
    <col min="3073" max="3073" width="2.09765625" style="10" customWidth="1"/>
    <col min="3074" max="3074" width="0.69921875" style="10" customWidth="1"/>
    <col min="3075" max="3075" width="6.19921875" style="10" customWidth="1"/>
    <col min="3076" max="3076" width="8.69921875" style="10" customWidth="1"/>
    <col min="3077" max="3077" width="12.5" style="10" customWidth="1"/>
    <col min="3078" max="3078" width="11.19921875" style="10" customWidth="1"/>
    <col min="3079" max="3079" width="11.69921875" style="10" customWidth="1"/>
    <col min="3080" max="3080" width="8.3984375" style="10" customWidth="1"/>
    <col min="3081" max="3081" width="6.69921875" style="10" customWidth="1"/>
    <col min="3082" max="3082" width="15.19921875" style="10" customWidth="1"/>
    <col min="3083" max="3084" width="4.69921875" style="10" customWidth="1"/>
    <col min="3085" max="3085" width="3.69921875" style="10" customWidth="1"/>
    <col min="3086" max="3086" width="5.69921875" style="10" customWidth="1"/>
    <col min="3087" max="3089" width="4.69921875" style="10" customWidth="1"/>
    <col min="3090" max="3090" width="4.3984375" style="10" customWidth="1"/>
    <col min="3091" max="3091" width="0.69921875" style="10" customWidth="1"/>
    <col min="3092" max="3328" width="4.19921875" style="10" hidden="1"/>
    <col min="3329" max="3329" width="2.09765625" style="10" customWidth="1"/>
    <col min="3330" max="3330" width="0.69921875" style="10" customWidth="1"/>
    <col min="3331" max="3331" width="6.19921875" style="10" customWidth="1"/>
    <col min="3332" max="3332" width="8.69921875" style="10" customWidth="1"/>
    <col min="3333" max="3333" width="12.5" style="10" customWidth="1"/>
    <col min="3334" max="3334" width="11.19921875" style="10" customWidth="1"/>
    <col min="3335" max="3335" width="11.69921875" style="10" customWidth="1"/>
    <col min="3336" max="3336" width="8.3984375" style="10" customWidth="1"/>
    <col min="3337" max="3337" width="6.69921875" style="10" customWidth="1"/>
    <col min="3338" max="3338" width="15.19921875" style="10" customWidth="1"/>
    <col min="3339" max="3340" width="4.69921875" style="10" customWidth="1"/>
    <col min="3341" max="3341" width="3.69921875" style="10" customWidth="1"/>
    <col min="3342" max="3342" width="5.69921875" style="10" customWidth="1"/>
    <col min="3343" max="3345" width="4.69921875" style="10" customWidth="1"/>
    <col min="3346" max="3346" width="4.3984375" style="10" customWidth="1"/>
    <col min="3347" max="3347" width="0.69921875" style="10" customWidth="1"/>
    <col min="3348" max="3584" width="4.19921875" style="10" hidden="1"/>
    <col min="3585" max="3585" width="2.09765625" style="10" customWidth="1"/>
    <col min="3586" max="3586" width="0.69921875" style="10" customWidth="1"/>
    <col min="3587" max="3587" width="6.19921875" style="10" customWidth="1"/>
    <col min="3588" max="3588" width="8.69921875" style="10" customWidth="1"/>
    <col min="3589" max="3589" width="12.5" style="10" customWidth="1"/>
    <col min="3590" max="3590" width="11.19921875" style="10" customWidth="1"/>
    <col min="3591" max="3591" width="11.69921875" style="10" customWidth="1"/>
    <col min="3592" max="3592" width="8.3984375" style="10" customWidth="1"/>
    <col min="3593" max="3593" width="6.69921875" style="10" customWidth="1"/>
    <col min="3594" max="3594" width="15.19921875" style="10" customWidth="1"/>
    <col min="3595" max="3596" width="4.69921875" style="10" customWidth="1"/>
    <col min="3597" max="3597" width="3.69921875" style="10" customWidth="1"/>
    <col min="3598" max="3598" width="5.69921875" style="10" customWidth="1"/>
    <col min="3599" max="3601" width="4.69921875" style="10" customWidth="1"/>
    <col min="3602" max="3602" width="4.3984375" style="10" customWidth="1"/>
    <col min="3603" max="3603" width="0.69921875" style="10" customWidth="1"/>
    <col min="3604" max="3840" width="4.19921875" style="10" hidden="1"/>
    <col min="3841" max="3841" width="2.09765625" style="10" customWidth="1"/>
    <col min="3842" max="3842" width="0.69921875" style="10" customWidth="1"/>
    <col min="3843" max="3843" width="6.19921875" style="10" customWidth="1"/>
    <col min="3844" max="3844" width="8.69921875" style="10" customWidth="1"/>
    <col min="3845" max="3845" width="12.5" style="10" customWidth="1"/>
    <col min="3846" max="3846" width="11.19921875" style="10" customWidth="1"/>
    <col min="3847" max="3847" width="11.69921875" style="10" customWidth="1"/>
    <col min="3848" max="3848" width="8.3984375" style="10" customWidth="1"/>
    <col min="3849" max="3849" width="6.69921875" style="10" customWidth="1"/>
    <col min="3850" max="3850" width="15.19921875" style="10" customWidth="1"/>
    <col min="3851" max="3852" width="4.69921875" style="10" customWidth="1"/>
    <col min="3853" max="3853" width="3.69921875" style="10" customWidth="1"/>
    <col min="3854" max="3854" width="5.69921875" style="10" customWidth="1"/>
    <col min="3855" max="3857" width="4.69921875" style="10" customWidth="1"/>
    <col min="3858" max="3858" width="4.3984375" style="10" customWidth="1"/>
    <col min="3859" max="3859" width="0.69921875" style="10" customWidth="1"/>
    <col min="3860" max="4096" width="4.19921875" style="10" hidden="1"/>
    <col min="4097" max="4097" width="2.09765625" style="10" customWidth="1"/>
    <col min="4098" max="4098" width="0.69921875" style="10" customWidth="1"/>
    <col min="4099" max="4099" width="6.19921875" style="10" customWidth="1"/>
    <col min="4100" max="4100" width="8.69921875" style="10" customWidth="1"/>
    <col min="4101" max="4101" width="12.5" style="10" customWidth="1"/>
    <col min="4102" max="4102" width="11.19921875" style="10" customWidth="1"/>
    <col min="4103" max="4103" width="11.69921875" style="10" customWidth="1"/>
    <col min="4104" max="4104" width="8.3984375" style="10" customWidth="1"/>
    <col min="4105" max="4105" width="6.69921875" style="10" customWidth="1"/>
    <col min="4106" max="4106" width="15.19921875" style="10" customWidth="1"/>
    <col min="4107" max="4108" width="4.69921875" style="10" customWidth="1"/>
    <col min="4109" max="4109" width="3.69921875" style="10" customWidth="1"/>
    <col min="4110" max="4110" width="5.69921875" style="10" customWidth="1"/>
    <col min="4111" max="4113" width="4.69921875" style="10" customWidth="1"/>
    <col min="4114" max="4114" width="4.3984375" style="10" customWidth="1"/>
    <col min="4115" max="4115" width="0.69921875" style="10" customWidth="1"/>
    <col min="4116" max="4352" width="4.19921875" style="10" hidden="1"/>
    <col min="4353" max="4353" width="2.09765625" style="10" customWidth="1"/>
    <col min="4354" max="4354" width="0.69921875" style="10" customWidth="1"/>
    <col min="4355" max="4355" width="6.19921875" style="10" customWidth="1"/>
    <col min="4356" max="4356" width="8.69921875" style="10" customWidth="1"/>
    <col min="4357" max="4357" width="12.5" style="10" customWidth="1"/>
    <col min="4358" max="4358" width="11.19921875" style="10" customWidth="1"/>
    <col min="4359" max="4359" width="11.69921875" style="10" customWidth="1"/>
    <col min="4360" max="4360" width="8.3984375" style="10" customWidth="1"/>
    <col min="4361" max="4361" width="6.69921875" style="10" customWidth="1"/>
    <col min="4362" max="4362" width="15.19921875" style="10" customWidth="1"/>
    <col min="4363" max="4364" width="4.69921875" style="10" customWidth="1"/>
    <col min="4365" max="4365" width="3.69921875" style="10" customWidth="1"/>
    <col min="4366" max="4366" width="5.69921875" style="10" customWidth="1"/>
    <col min="4367" max="4369" width="4.69921875" style="10" customWidth="1"/>
    <col min="4370" max="4370" width="4.3984375" style="10" customWidth="1"/>
    <col min="4371" max="4371" width="0.69921875" style="10" customWidth="1"/>
    <col min="4372" max="4608" width="4.19921875" style="10" hidden="1"/>
    <col min="4609" max="4609" width="2.09765625" style="10" customWidth="1"/>
    <col min="4610" max="4610" width="0.69921875" style="10" customWidth="1"/>
    <col min="4611" max="4611" width="6.19921875" style="10" customWidth="1"/>
    <col min="4612" max="4612" width="8.69921875" style="10" customWidth="1"/>
    <col min="4613" max="4613" width="12.5" style="10" customWidth="1"/>
    <col min="4614" max="4614" width="11.19921875" style="10" customWidth="1"/>
    <col min="4615" max="4615" width="11.69921875" style="10" customWidth="1"/>
    <col min="4616" max="4616" width="8.3984375" style="10" customWidth="1"/>
    <col min="4617" max="4617" width="6.69921875" style="10" customWidth="1"/>
    <col min="4618" max="4618" width="15.19921875" style="10" customWidth="1"/>
    <col min="4619" max="4620" width="4.69921875" style="10" customWidth="1"/>
    <col min="4621" max="4621" width="3.69921875" style="10" customWidth="1"/>
    <col min="4622" max="4622" width="5.69921875" style="10" customWidth="1"/>
    <col min="4623" max="4625" width="4.69921875" style="10" customWidth="1"/>
    <col min="4626" max="4626" width="4.3984375" style="10" customWidth="1"/>
    <col min="4627" max="4627" width="0.69921875" style="10" customWidth="1"/>
    <col min="4628" max="4864" width="4.19921875" style="10" hidden="1"/>
    <col min="4865" max="4865" width="2.09765625" style="10" customWidth="1"/>
    <col min="4866" max="4866" width="0.69921875" style="10" customWidth="1"/>
    <col min="4867" max="4867" width="6.19921875" style="10" customWidth="1"/>
    <col min="4868" max="4868" width="8.69921875" style="10" customWidth="1"/>
    <col min="4869" max="4869" width="12.5" style="10" customWidth="1"/>
    <col min="4870" max="4870" width="11.19921875" style="10" customWidth="1"/>
    <col min="4871" max="4871" width="11.69921875" style="10" customWidth="1"/>
    <col min="4872" max="4872" width="8.3984375" style="10" customWidth="1"/>
    <col min="4873" max="4873" width="6.69921875" style="10" customWidth="1"/>
    <col min="4874" max="4874" width="15.19921875" style="10" customWidth="1"/>
    <col min="4875" max="4876" width="4.69921875" style="10" customWidth="1"/>
    <col min="4877" max="4877" width="3.69921875" style="10" customWidth="1"/>
    <col min="4878" max="4878" width="5.69921875" style="10" customWidth="1"/>
    <col min="4879" max="4881" width="4.69921875" style="10" customWidth="1"/>
    <col min="4882" max="4882" width="4.3984375" style="10" customWidth="1"/>
    <col min="4883" max="4883" width="0.69921875" style="10" customWidth="1"/>
    <col min="4884" max="5120" width="4.19921875" style="10" hidden="1"/>
    <col min="5121" max="5121" width="2.09765625" style="10" customWidth="1"/>
    <col min="5122" max="5122" width="0.69921875" style="10" customWidth="1"/>
    <col min="5123" max="5123" width="6.19921875" style="10" customWidth="1"/>
    <col min="5124" max="5124" width="8.69921875" style="10" customWidth="1"/>
    <col min="5125" max="5125" width="12.5" style="10" customWidth="1"/>
    <col min="5126" max="5126" width="11.19921875" style="10" customWidth="1"/>
    <col min="5127" max="5127" width="11.69921875" style="10" customWidth="1"/>
    <col min="5128" max="5128" width="8.3984375" style="10" customWidth="1"/>
    <col min="5129" max="5129" width="6.69921875" style="10" customWidth="1"/>
    <col min="5130" max="5130" width="15.19921875" style="10" customWidth="1"/>
    <col min="5131" max="5132" width="4.69921875" style="10" customWidth="1"/>
    <col min="5133" max="5133" width="3.69921875" style="10" customWidth="1"/>
    <col min="5134" max="5134" width="5.69921875" style="10" customWidth="1"/>
    <col min="5135" max="5137" width="4.69921875" style="10" customWidth="1"/>
    <col min="5138" max="5138" width="4.3984375" style="10" customWidth="1"/>
    <col min="5139" max="5139" width="0.69921875" style="10" customWidth="1"/>
    <col min="5140" max="5376" width="4.19921875" style="10" hidden="1"/>
    <col min="5377" max="5377" width="2.09765625" style="10" customWidth="1"/>
    <col min="5378" max="5378" width="0.69921875" style="10" customWidth="1"/>
    <col min="5379" max="5379" width="6.19921875" style="10" customWidth="1"/>
    <col min="5380" max="5380" width="8.69921875" style="10" customWidth="1"/>
    <col min="5381" max="5381" width="12.5" style="10" customWidth="1"/>
    <col min="5382" max="5382" width="11.19921875" style="10" customWidth="1"/>
    <col min="5383" max="5383" width="11.69921875" style="10" customWidth="1"/>
    <col min="5384" max="5384" width="8.3984375" style="10" customWidth="1"/>
    <col min="5385" max="5385" width="6.69921875" style="10" customWidth="1"/>
    <col min="5386" max="5386" width="15.19921875" style="10" customWidth="1"/>
    <col min="5387" max="5388" width="4.69921875" style="10" customWidth="1"/>
    <col min="5389" max="5389" width="3.69921875" style="10" customWidth="1"/>
    <col min="5390" max="5390" width="5.69921875" style="10" customWidth="1"/>
    <col min="5391" max="5393" width="4.69921875" style="10" customWidth="1"/>
    <col min="5394" max="5394" width="4.3984375" style="10" customWidth="1"/>
    <col min="5395" max="5395" width="0.69921875" style="10" customWidth="1"/>
    <col min="5396" max="5632" width="4.19921875" style="10" hidden="1"/>
    <col min="5633" max="5633" width="2.09765625" style="10" customWidth="1"/>
    <col min="5634" max="5634" width="0.69921875" style="10" customWidth="1"/>
    <col min="5635" max="5635" width="6.19921875" style="10" customWidth="1"/>
    <col min="5636" max="5636" width="8.69921875" style="10" customWidth="1"/>
    <col min="5637" max="5637" width="12.5" style="10" customWidth="1"/>
    <col min="5638" max="5638" width="11.19921875" style="10" customWidth="1"/>
    <col min="5639" max="5639" width="11.69921875" style="10" customWidth="1"/>
    <col min="5640" max="5640" width="8.3984375" style="10" customWidth="1"/>
    <col min="5641" max="5641" width="6.69921875" style="10" customWidth="1"/>
    <col min="5642" max="5642" width="15.19921875" style="10" customWidth="1"/>
    <col min="5643" max="5644" width="4.69921875" style="10" customWidth="1"/>
    <col min="5645" max="5645" width="3.69921875" style="10" customWidth="1"/>
    <col min="5646" max="5646" width="5.69921875" style="10" customWidth="1"/>
    <col min="5647" max="5649" width="4.69921875" style="10" customWidth="1"/>
    <col min="5650" max="5650" width="4.3984375" style="10" customWidth="1"/>
    <col min="5651" max="5651" width="0.69921875" style="10" customWidth="1"/>
    <col min="5652" max="5888" width="4.19921875" style="10" hidden="1"/>
    <col min="5889" max="5889" width="2.09765625" style="10" customWidth="1"/>
    <col min="5890" max="5890" width="0.69921875" style="10" customWidth="1"/>
    <col min="5891" max="5891" width="6.19921875" style="10" customWidth="1"/>
    <col min="5892" max="5892" width="8.69921875" style="10" customWidth="1"/>
    <col min="5893" max="5893" width="12.5" style="10" customWidth="1"/>
    <col min="5894" max="5894" width="11.19921875" style="10" customWidth="1"/>
    <col min="5895" max="5895" width="11.69921875" style="10" customWidth="1"/>
    <col min="5896" max="5896" width="8.3984375" style="10" customWidth="1"/>
    <col min="5897" max="5897" width="6.69921875" style="10" customWidth="1"/>
    <col min="5898" max="5898" width="15.19921875" style="10" customWidth="1"/>
    <col min="5899" max="5900" width="4.69921875" style="10" customWidth="1"/>
    <col min="5901" max="5901" width="3.69921875" style="10" customWidth="1"/>
    <col min="5902" max="5902" width="5.69921875" style="10" customWidth="1"/>
    <col min="5903" max="5905" width="4.69921875" style="10" customWidth="1"/>
    <col min="5906" max="5906" width="4.3984375" style="10" customWidth="1"/>
    <col min="5907" max="5907" width="0.69921875" style="10" customWidth="1"/>
    <col min="5908" max="6144" width="4.19921875" style="10" hidden="1"/>
    <col min="6145" max="6145" width="2.09765625" style="10" customWidth="1"/>
    <col min="6146" max="6146" width="0.69921875" style="10" customWidth="1"/>
    <col min="6147" max="6147" width="6.19921875" style="10" customWidth="1"/>
    <col min="6148" max="6148" width="8.69921875" style="10" customWidth="1"/>
    <col min="6149" max="6149" width="12.5" style="10" customWidth="1"/>
    <col min="6150" max="6150" width="11.19921875" style="10" customWidth="1"/>
    <col min="6151" max="6151" width="11.69921875" style="10" customWidth="1"/>
    <col min="6152" max="6152" width="8.3984375" style="10" customWidth="1"/>
    <col min="6153" max="6153" width="6.69921875" style="10" customWidth="1"/>
    <col min="6154" max="6154" width="15.19921875" style="10" customWidth="1"/>
    <col min="6155" max="6156" width="4.69921875" style="10" customWidth="1"/>
    <col min="6157" max="6157" width="3.69921875" style="10" customWidth="1"/>
    <col min="6158" max="6158" width="5.69921875" style="10" customWidth="1"/>
    <col min="6159" max="6161" width="4.69921875" style="10" customWidth="1"/>
    <col min="6162" max="6162" width="4.3984375" style="10" customWidth="1"/>
    <col min="6163" max="6163" width="0.69921875" style="10" customWidth="1"/>
    <col min="6164" max="6400" width="4.19921875" style="10" hidden="1"/>
    <col min="6401" max="6401" width="2.09765625" style="10" customWidth="1"/>
    <col min="6402" max="6402" width="0.69921875" style="10" customWidth="1"/>
    <col min="6403" max="6403" width="6.19921875" style="10" customWidth="1"/>
    <col min="6404" max="6404" width="8.69921875" style="10" customWidth="1"/>
    <col min="6405" max="6405" width="12.5" style="10" customWidth="1"/>
    <col min="6406" max="6406" width="11.19921875" style="10" customWidth="1"/>
    <col min="6407" max="6407" width="11.69921875" style="10" customWidth="1"/>
    <col min="6408" max="6408" width="8.3984375" style="10" customWidth="1"/>
    <col min="6409" max="6409" width="6.69921875" style="10" customWidth="1"/>
    <col min="6410" max="6410" width="15.19921875" style="10" customWidth="1"/>
    <col min="6411" max="6412" width="4.69921875" style="10" customWidth="1"/>
    <col min="6413" max="6413" width="3.69921875" style="10" customWidth="1"/>
    <col min="6414" max="6414" width="5.69921875" style="10" customWidth="1"/>
    <col min="6415" max="6417" width="4.69921875" style="10" customWidth="1"/>
    <col min="6418" max="6418" width="4.3984375" style="10" customWidth="1"/>
    <col min="6419" max="6419" width="0.69921875" style="10" customWidth="1"/>
    <col min="6420" max="6656" width="4.19921875" style="10" hidden="1"/>
    <col min="6657" max="6657" width="2.09765625" style="10" customWidth="1"/>
    <col min="6658" max="6658" width="0.69921875" style="10" customWidth="1"/>
    <col min="6659" max="6659" width="6.19921875" style="10" customWidth="1"/>
    <col min="6660" max="6660" width="8.69921875" style="10" customWidth="1"/>
    <col min="6661" max="6661" width="12.5" style="10" customWidth="1"/>
    <col min="6662" max="6662" width="11.19921875" style="10" customWidth="1"/>
    <col min="6663" max="6663" width="11.69921875" style="10" customWidth="1"/>
    <col min="6664" max="6664" width="8.3984375" style="10" customWidth="1"/>
    <col min="6665" max="6665" width="6.69921875" style="10" customWidth="1"/>
    <col min="6666" max="6666" width="15.19921875" style="10" customWidth="1"/>
    <col min="6667" max="6668" width="4.69921875" style="10" customWidth="1"/>
    <col min="6669" max="6669" width="3.69921875" style="10" customWidth="1"/>
    <col min="6670" max="6670" width="5.69921875" style="10" customWidth="1"/>
    <col min="6671" max="6673" width="4.69921875" style="10" customWidth="1"/>
    <col min="6674" max="6674" width="4.3984375" style="10" customWidth="1"/>
    <col min="6675" max="6675" width="0.69921875" style="10" customWidth="1"/>
    <col min="6676" max="6912" width="4.19921875" style="10" hidden="1"/>
    <col min="6913" max="6913" width="2.09765625" style="10" customWidth="1"/>
    <col min="6914" max="6914" width="0.69921875" style="10" customWidth="1"/>
    <col min="6915" max="6915" width="6.19921875" style="10" customWidth="1"/>
    <col min="6916" max="6916" width="8.69921875" style="10" customWidth="1"/>
    <col min="6917" max="6917" width="12.5" style="10" customWidth="1"/>
    <col min="6918" max="6918" width="11.19921875" style="10" customWidth="1"/>
    <col min="6919" max="6919" width="11.69921875" style="10" customWidth="1"/>
    <col min="6920" max="6920" width="8.3984375" style="10" customWidth="1"/>
    <col min="6921" max="6921" width="6.69921875" style="10" customWidth="1"/>
    <col min="6922" max="6922" width="15.19921875" style="10" customWidth="1"/>
    <col min="6923" max="6924" width="4.69921875" style="10" customWidth="1"/>
    <col min="6925" max="6925" width="3.69921875" style="10" customWidth="1"/>
    <col min="6926" max="6926" width="5.69921875" style="10" customWidth="1"/>
    <col min="6927" max="6929" width="4.69921875" style="10" customWidth="1"/>
    <col min="6930" max="6930" width="4.3984375" style="10" customWidth="1"/>
    <col min="6931" max="6931" width="0.69921875" style="10" customWidth="1"/>
    <col min="6932" max="7168" width="4.19921875" style="10" hidden="1"/>
    <col min="7169" max="7169" width="2.09765625" style="10" customWidth="1"/>
    <col min="7170" max="7170" width="0.69921875" style="10" customWidth="1"/>
    <col min="7171" max="7171" width="6.19921875" style="10" customWidth="1"/>
    <col min="7172" max="7172" width="8.69921875" style="10" customWidth="1"/>
    <col min="7173" max="7173" width="12.5" style="10" customWidth="1"/>
    <col min="7174" max="7174" width="11.19921875" style="10" customWidth="1"/>
    <col min="7175" max="7175" width="11.69921875" style="10" customWidth="1"/>
    <col min="7176" max="7176" width="8.3984375" style="10" customWidth="1"/>
    <col min="7177" max="7177" width="6.69921875" style="10" customWidth="1"/>
    <col min="7178" max="7178" width="15.19921875" style="10" customWidth="1"/>
    <col min="7179" max="7180" width="4.69921875" style="10" customWidth="1"/>
    <col min="7181" max="7181" width="3.69921875" style="10" customWidth="1"/>
    <col min="7182" max="7182" width="5.69921875" style="10" customWidth="1"/>
    <col min="7183" max="7185" width="4.69921875" style="10" customWidth="1"/>
    <col min="7186" max="7186" width="4.3984375" style="10" customWidth="1"/>
    <col min="7187" max="7187" width="0.69921875" style="10" customWidth="1"/>
    <col min="7188" max="7424" width="4.19921875" style="10" hidden="1"/>
    <col min="7425" max="7425" width="2.09765625" style="10" customWidth="1"/>
    <col min="7426" max="7426" width="0.69921875" style="10" customWidth="1"/>
    <col min="7427" max="7427" width="6.19921875" style="10" customWidth="1"/>
    <col min="7428" max="7428" width="8.69921875" style="10" customWidth="1"/>
    <col min="7429" max="7429" width="12.5" style="10" customWidth="1"/>
    <col min="7430" max="7430" width="11.19921875" style="10" customWidth="1"/>
    <col min="7431" max="7431" width="11.69921875" style="10" customWidth="1"/>
    <col min="7432" max="7432" width="8.3984375" style="10" customWidth="1"/>
    <col min="7433" max="7433" width="6.69921875" style="10" customWidth="1"/>
    <col min="7434" max="7434" width="15.19921875" style="10" customWidth="1"/>
    <col min="7435" max="7436" width="4.69921875" style="10" customWidth="1"/>
    <col min="7437" max="7437" width="3.69921875" style="10" customWidth="1"/>
    <col min="7438" max="7438" width="5.69921875" style="10" customWidth="1"/>
    <col min="7439" max="7441" width="4.69921875" style="10" customWidth="1"/>
    <col min="7442" max="7442" width="4.3984375" style="10" customWidth="1"/>
    <col min="7443" max="7443" width="0.69921875" style="10" customWidth="1"/>
    <col min="7444" max="7680" width="4.19921875" style="10" hidden="1"/>
    <col min="7681" max="7681" width="2.09765625" style="10" customWidth="1"/>
    <col min="7682" max="7682" width="0.69921875" style="10" customWidth="1"/>
    <col min="7683" max="7683" width="6.19921875" style="10" customWidth="1"/>
    <col min="7684" max="7684" width="8.69921875" style="10" customWidth="1"/>
    <col min="7685" max="7685" width="12.5" style="10" customWidth="1"/>
    <col min="7686" max="7686" width="11.19921875" style="10" customWidth="1"/>
    <col min="7687" max="7687" width="11.69921875" style="10" customWidth="1"/>
    <col min="7688" max="7688" width="8.3984375" style="10" customWidth="1"/>
    <col min="7689" max="7689" width="6.69921875" style="10" customWidth="1"/>
    <col min="7690" max="7690" width="15.19921875" style="10" customWidth="1"/>
    <col min="7691" max="7692" width="4.69921875" style="10" customWidth="1"/>
    <col min="7693" max="7693" width="3.69921875" style="10" customWidth="1"/>
    <col min="7694" max="7694" width="5.69921875" style="10" customWidth="1"/>
    <col min="7695" max="7697" width="4.69921875" style="10" customWidth="1"/>
    <col min="7698" max="7698" width="4.3984375" style="10" customWidth="1"/>
    <col min="7699" max="7699" width="0.69921875" style="10" customWidth="1"/>
    <col min="7700" max="7936" width="4.19921875" style="10" hidden="1"/>
    <col min="7937" max="7937" width="2.09765625" style="10" customWidth="1"/>
    <col min="7938" max="7938" width="0.69921875" style="10" customWidth="1"/>
    <col min="7939" max="7939" width="6.19921875" style="10" customWidth="1"/>
    <col min="7940" max="7940" width="8.69921875" style="10" customWidth="1"/>
    <col min="7941" max="7941" width="12.5" style="10" customWidth="1"/>
    <col min="7942" max="7942" width="11.19921875" style="10" customWidth="1"/>
    <col min="7943" max="7943" width="11.69921875" style="10" customWidth="1"/>
    <col min="7944" max="7944" width="8.3984375" style="10" customWidth="1"/>
    <col min="7945" max="7945" width="6.69921875" style="10" customWidth="1"/>
    <col min="7946" max="7946" width="15.19921875" style="10" customWidth="1"/>
    <col min="7947" max="7948" width="4.69921875" style="10" customWidth="1"/>
    <col min="7949" max="7949" width="3.69921875" style="10" customWidth="1"/>
    <col min="7950" max="7950" width="5.69921875" style="10" customWidth="1"/>
    <col min="7951" max="7953" width="4.69921875" style="10" customWidth="1"/>
    <col min="7954" max="7954" width="4.3984375" style="10" customWidth="1"/>
    <col min="7955" max="7955" width="0.69921875" style="10" customWidth="1"/>
    <col min="7956" max="8192" width="4.19921875" style="10" hidden="1"/>
    <col min="8193" max="8193" width="2.09765625" style="10" customWidth="1"/>
    <col min="8194" max="8194" width="0.69921875" style="10" customWidth="1"/>
    <col min="8195" max="8195" width="6.19921875" style="10" customWidth="1"/>
    <col min="8196" max="8196" width="8.69921875" style="10" customWidth="1"/>
    <col min="8197" max="8197" width="12.5" style="10" customWidth="1"/>
    <col min="8198" max="8198" width="11.19921875" style="10" customWidth="1"/>
    <col min="8199" max="8199" width="11.69921875" style="10" customWidth="1"/>
    <col min="8200" max="8200" width="8.3984375" style="10" customWidth="1"/>
    <col min="8201" max="8201" width="6.69921875" style="10" customWidth="1"/>
    <col min="8202" max="8202" width="15.19921875" style="10" customWidth="1"/>
    <col min="8203" max="8204" width="4.69921875" style="10" customWidth="1"/>
    <col min="8205" max="8205" width="3.69921875" style="10" customWidth="1"/>
    <col min="8206" max="8206" width="5.69921875" style="10" customWidth="1"/>
    <col min="8207" max="8209" width="4.69921875" style="10" customWidth="1"/>
    <col min="8210" max="8210" width="4.3984375" style="10" customWidth="1"/>
    <col min="8211" max="8211" width="0.69921875" style="10" customWidth="1"/>
    <col min="8212" max="8448" width="4.19921875" style="10" hidden="1"/>
    <col min="8449" max="8449" width="2.09765625" style="10" customWidth="1"/>
    <col min="8450" max="8450" width="0.69921875" style="10" customWidth="1"/>
    <col min="8451" max="8451" width="6.19921875" style="10" customWidth="1"/>
    <col min="8452" max="8452" width="8.69921875" style="10" customWidth="1"/>
    <col min="8453" max="8453" width="12.5" style="10" customWidth="1"/>
    <col min="8454" max="8454" width="11.19921875" style="10" customWidth="1"/>
    <col min="8455" max="8455" width="11.69921875" style="10" customWidth="1"/>
    <col min="8456" max="8456" width="8.3984375" style="10" customWidth="1"/>
    <col min="8457" max="8457" width="6.69921875" style="10" customWidth="1"/>
    <col min="8458" max="8458" width="15.19921875" style="10" customWidth="1"/>
    <col min="8459" max="8460" width="4.69921875" style="10" customWidth="1"/>
    <col min="8461" max="8461" width="3.69921875" style="10" customWidth="1"/>
    <col min="8462" max="8462" width="5.69921875" style="10" customWidth="1"/>
    <col min="8463" max="8465" width="4.69921875" style="10" customWidth="1"/>
    <col min="8466" max="8466" width="4.3984375" style="10" customWidth="1"/>
    <col min="8467" max="8467" width="0.69921875" style="10" customWidth="1"/>
    <col min="8468" max="8704" width="4.19921875" style="10" hidden="1"/>
    <col min="8705" max="8705" width="2.09765625" style="10" customWidth="1"/>
    <col min="8706" max="8706" width="0.69921875" style="10" customWidth="1"/>
    <col min="8707" max="8707" width="6.19921875" style="10" customWidth="1"/>
    <col min="8708" max="8708" width="8.69921875" style="10" customWidth="1"/>
    <col min="8709" max="8709" width="12.5" style="10" customWidth="1"/>
    <col min="8710" max="8710" width="11.19921875" style="10" customWidth="1"/>
    <col min="8711" max="8711" width="11.69921875" style="10" customWidth="1"/>
    <col min="8712" max="8712" width="8.3984375" style="10" customWidth="1"/>
    <col min="8713" max="8713" width="6.69921875" style="10" customWidth="1"/>
    <col min="8714" max="8714" width="15.19921875" style="10" customWidth="1"/>
    <col min="8715" max="8716" width="4.69921875" style="10" customWidth="1"/>
    <col min="8717" max="8717" width="3.69921875" style="10" customWidth="1"/>
    <col min="8718" max="8718" width="5.69921875" style="10" customWidth="1"/>
    <col min="8719" max="8721" width="4.69921875" style="10" customWidth="1"/>
    <col min="8722" max="8722" width="4.3984375" style="10" customWidth="1"/>
    <col min="8723" max="8723" width="0.69921875" style="10" customWidth="1"/>
    <col min="8724" max="8960" width="4.19921875" style="10" hidden="1"/>
    <col min="8961" max="8961" width="2.09765625" style="10" customWidth="1"/>
    <col min="8962" max="8962" width="0.69921875" style="10" customWidth="1"/>
    <col min="8963" max="8963" width="6.19921875" style="10" customWidth="1"/>
    <col min="8964" max="8964" width="8.69921875" style="10" customWidth="1"/>
    <col min="8965" max="8965" width="12.5" style="10" customWidth="1"/>
    <col min="8966" max="8966" width="11.19921875" style="10" customWidth="1"/>
    <col min="8967" max="8967" width="11.69921875" style="10" customWidth="1"/>
    <col min="8968" max="8968" width="8.3984375" style="10" customWidth="1"/>
    <col min="8969" max="8969" width="6.69921875" style="10" customWidth="1"/>
    <col min="8970" max="8970" width="15.19921875" style="10" customWidth="1"/>
    <col min="8971" max="8972" width="4.69921875" style="10" customWidth="1"/>
    <col min="8973" max="8973" width="3.69921875" style="10" customWidth="1"/>
    <col min="8974" max="8974" width="5.69921875" style="10" customWidth="1"/>
    <col min="8975" max="8977" width="4.69921875" style="10" customWidth="1"/>
    <col min="8978" max="8978" width="4.3984375" style="10" customWidth="1"/>
    <col min="8979" max="8979" width="0.69921875" style="10" customWidth="1"/>
    <col min="8980" max="9216" width="4.19921875" style="10" hidden="1"/>
    <col min="9217" max="9217" width="2.09765625" style="10" customWidth="1"/>
    <col min="9218" max="9218" width="0.69921875" style="10" customWidth="1"/>
    <col min="9219" max="9219" width="6.19921875" style="10" customWidth="1"/>
    <col min="9220" max="9220" width="8.69921875" style="10" customWidth="1"/>
    <col min="9221" max="9221" width="12.5" style="10" customWidth="1"/>
    <col min="9222" max="9222" width="11.19921875" style="10" customWidth="1"/>
    <col min="9223" max="9223" width="11.69921875" style="10" customWidth="1"/>
    <col min="9224" max="9224" width="8.3984375" style="10" customWidth="1"/>
    <col min="9225" max="9225" width="6.69921875" style="10" customWidth="1"/>
    <col min="9226" max="9226" width="15.19921875" style="10" customWidth="1"/>
    <col min="9227" max="9228" width="4.69921875" style="10" customWidth="1"/>
    <col min="9229" max="9229" width="3.69921875" style="10" customWidth="1"/>
    <col min="9230" max="9230" width="5.69921875" style="10" customWidth="1"/>
    <col min="9231" max="9233" width="4.69921875" style="10" customWidth="1"/>
    <col min="9234" max="9234" width="4.3984375" style="10" customWidth="1"/>
    <col min="9235" max="9235" width="0.69921875" style="10" customWidth="1"/>
    <col min="9236" max="9472" width="4.19921875" style="10" hidden="1"/>
    <col min="9473" max="9473" width="2.09765625" style="10" customWidth="1"/>
    <col min="9474" max="9474" width="0.69921875" style="10" customWidth="1"/>
    <col min="9475" max="9475" width="6.19921875" style="10" customWidth="1"/>
    <col min="9476" max="9476" width="8.69921875" style="10" customWidth="1"/>
    <col min="9477" max="9477" width="12.5" style="10" customWidth="1"/>
    <col min="9478" max="9478" width="11.19921875" style="10" customWidth="1"/>
    <col min="9479" max="9479" width="11.69921875" style="10" customWidth="1"/>
    <col min="9480" max="9480" width="8.3984375" style="10" customWidth="1"/>
    <col min="9481" max="9481" width="6.69921875" style="10" customWidth="1"/>
    <col min="9482" max="9482" width="15.19921875" style="10" customWidth="1"/>
    <col min="9483" max="9484" width="4.69921875" style="10" customWidth="1"/>
    <col min="9485" max="9485" width="3.69921875" style="10" customWidth="1"/>
    <col min="9486" max="9486" width="5.69921875" style="10" customWidth="1"/>
    <col min="9487" max="9489" width="4.69921875" style="10" customWidth="1"/>
    <col min="9490" max="9490" width="4.3984375" style="10" customWidth="1"/>
    <col min="9491" max="9491" width="0.69921875" style="10" customWidth="1"/>
    <col min="9492" max="9728" width="4.19921875" style="10" hidden="1"/>
    <col min="9729" max="9729" width="2.09765625" style="10" customWidth="1"/>
    <col min="9730" max="9730" width="0.69921875" style="10" customWidth="1"/>
    <col min="9731" max="9731" width="6.19921875" style="10" customWidth="1"/>
    <col min="9732" max="9732" width="8.69921875" style="10" customWidth="1"/>
    <col min="9733" max="9733" width="12.5" style="10" customWidth="1"/>
    <col min="9734" max="9734" width="11.19921875" style="10" customWidth="1"/>
    <col min="9735" max="9735" width="11.69921875" style="10" customWidth="1"/>
    <col min="9736" max="9736" width="8.3984375" style="10" customWidth="1"/>
    <col min="9737" max="9737" width="6.69921875" style="10" customWidth="1"/>
    <col min="9738" max="9738" width="15.19921875" style="10" customWidth="1"/>
    <col min="9739" max="9740" width="4.69921875" style="10" customWidth="1"/>
    <col min="9741" max="9741" width="3.69921875" style="10" customWidth="1"/>
    <col min="9742" max="9742" width="5.69921875" style="10" customWidth="1"/>
    <col min="9743" max="9745" width="4.69921875" style="10" customWidth="1"/>
    <col min="9746" max="9746" width="4.3984375" style="10" customWidth="1"/>
    <col min="9747" max="9747" width="0.69921875" style="10" customWidth="1"/>
    <col min="9748" max="9984" width="4.19921875" style="10" hidden="1"/>
    <col min="9985" max="9985" width="2.09765625" style="10" customWidth="1"/>
    <col min="9986" max="9986" width="0.69921875" style="10" customWidth="1"/>
    <col min="9987" max="9987" width="6.19921875" style="10" customWidth="1"/>
    <col min="9988" max="9988" width="8.69921875" style="10" customWidth="1"/>
    <col min="9989" max="9989" width="12.5" style="10" customWidth="1"/>
    <col min="9990" max="9990" width="11.19921875" style="10" customWidth="1"/>
    <col min="9991" max="9991" width="11.69921875" style="10" customWidth="1"/>
    <col min="9992" max="9992" width="8.3984375" style="10" customWidth="1"/>
    <col min="9993" max="9993" width="6.69921875" style="10" customWidth="1"/>
    <col min="9994" max="9994" width="15.19921875" style="10" customWidth="1"/>
    <col min="9995" max="9996" width="4.69921875" style="10" customWidth="1"/>
    <col min="9997" max="9997" width="3.69921875" style="10" customWidth="1"/>
    <col min="9998" max="9998" width="5.69921875" style="10" customWidth="1"/>
    <col min="9999" max="10001" width="4.69921875" style="10" customWidth="1"/>
    <col min="10002" max="10002" width="4.3984375" style="10" customWidth="1"/>
    <col min="10003" max="10003" width="0.69921875" style="10" customWidth="1"/>
    <col min="10004" max="10240" width="4.19921875" style="10" hidden="1"/>
    <col min="10241" max="10241" width="2.09765625" style="10" customWidth="1"/>
    <col min="10242" max="10242" width="0.69921875" style="10" customWidth="1"/>
    <col min="10243" max="10243" width="6.19921875" style="10" customWidth="1"/>
    <col min="10244" max="10244" width="8.69921875" style="10" customWidth="1"/>
    <col min="10245" max="10245" width="12.5" style="10" customWidth="1"/>
    <col min="10246" max="10246" width="11.19921875" style="10" customWidth="1"/>
    <col min="10247" max="10247" width="11.69921875" style="10" customWidth="1"/>
    <col min="10248" max="10248" width="8.3984375" style="10" customWidth="1"/>
    <col min="10249" max="10249" width="6.69921875" style="10" customWidth="1"/>
    <col min="10250" max="10250" width="15.19921875" style="10" customWidth="1"/>
    <col min="10251" max="10252" width="4.69921875" style="10" customWidth="1"/>
    <col min="10253" max="10253" width="3.69921875" style="10" customWidth="1"/>
    <col min="10254" max="10254" width="5.69921875" style="10" customWidth="1"/>
    <col min="10255" max="10257" width="4.69921875" style="10" customWidth="1"/>
    <col min="10258" max="10258" width="4.3984375" style="10" customWidth="1"/>
    <col min="10259" max="10259" width="0.69921875" style="10" customWidth="1"/>
    <col min="10260" max="10496" width="4.19921875" style="10" hidden="1"/>
    <col min="10497" max="10497" width="2.09765625" style="10" customWidth="1"/>
    <col min="10498" max="10498" width="0.69921875" style="10" customWidth="1"/>
    <col min="10499" max="10499" width="6.19921875" style="10" customWidth="1"/>
    <col min="10500" max="10500" width="8.69921875" style="10" customWidth="1"/>
    <col min="10501" max="10501" width="12.5" style="10" customWidth="1"/>
    <col min="10502" max="10502" width="11.19921875" style="10" customWidth="1"/>
    <col min="10503" max="10503" width="11.69921875" style="10" customWidth="1"/>
    <col min="10504" max="10504" width="8.3984375" style="10" customWidth="1"/>
    <col min="10505" max="10505" width="6.69921875" style="10" customWidth="1"/>
    <col min="10506" max="10506" width="15.19921875" style="10" customWidth="1"/>
    <col min="10507" max="10508" width="4.69921875" style="10" customWidth="1"/>
    <col min="10509" max="10509" width="3.69921875" style="10" customWidth="1"/>
    <col min="10510" max="10510" width="5.69921875" style="10" customWidth="1"/>
    <col min="10511" max="10513" width="4.69921875" style="10" customWidth="1"/>
    <col min="10514" max="10514" width="4.3984375" style="10" customWidth="1"/>
    <col min="10515" max="10515" width="0.69921875" style="10" customWidth="1"/>
    <col min="10516" max="10752" width="4.19921875" style="10" hidden="1"/>
    <col min="10753" max="10753" width="2.09765625" style="10" customWidth="1"/>
    <col min="10754" max="10754" width="0.69921875" style="10" customWidth="1"/>
    <col min="10755" max="10755" width="6.19921875" style="10" customWidth="1"/>
    <col min="10756" max="10756" width="8.69921875" style="10" customWidth="1"/>
    <col min="10757" max="10757" width="12.5" style="10" customWidth="1"/>
    <col min="10758" max="10758" width="11.19921875" style="10" customWidth="1"/>
    <col min="10759" max="10759" width="11.69921875" style="10" customWidth="1"/>
    <col min="10760" max="10760" width="8.3984375" style="10" customWidth="1"/>
    <col min="10761" max="10761" width="6.69921875" style="10" customWidth="1"/>
    <col min="10762" max="10762" width="15.19921875" style="10" customWidth="1"/>
    <col min="10763" max="10764" width="4.69921875" style="10" customWidth="1"/>
    <col min="10765" max="10765" width="3.69921875" style="10" customWidth="1"/>
    <col min="10766" max="10766" width="5.69921875" style="10" customWidth="1"/>
    <col min="10767" max="10769" width="4.69921875" style="10" customWidth="1"/>
    <col min="10770" max="10770" width="4.3984375" style="10" customWidth="1"/>
    <col min="10771" max="10771" width="0.69921875" style="10" customWidth="1"/>
    <col min="10772" max="11008" width="4.19921875" style="10" hidden="1"/>
    <col min="11009" max="11009" width="2.09765625" style="10" customWidth="1"/>
    <col min="11010" max="11010" width="0.69921875" style="10" customWidth="1"/>
    <col min="11011" max="11011" width="6.19921875" style="10" customWidth="1"/>
    <col min="11012" max="11012" width="8.69921875" style="10" customWidth="1"/>
    <col min="11013" max="11013" width="12.5" style="10" customWidth="1"/>
    <col min="11014" max="11014" width="11.19921875" style="10" customWidth="1"/>
    <col min="11015" max="11015" width="11.69921875" style="10" customWidth="1"/>
    <col min="11016" max="11016" width="8.3984375" style="10" customWidth="1"/>
    <col min="11017" max="11017" width="6.69921875" style="10" customWidth="1"/>
    <col min="11018" max="11018" width="15.19921875" style="10" customWidth="1"/>
    <col min="11019" max="11020" width="4.69921875" style="10" customWidth="1"/>
    <col min="11021" max="11021" width="3.69921875" style="10" customWidth="1"/>
    <col min="11022" max="11022" width="5.69921875" style="10" customWidth="1"/>
    <col min="11023" max="11025" width="4.69921875" style="10" customWidth="1"/>
    <col min="11026" max="11026" width="4.3984375" style="10" customWidth="1"/>
    <col min="11027" max="11027" width="0.69921875" style="10" customWidth="1"/>
    <col min="11028" max="11264" width="4.19921875" style="10" hidden="1"/>
    <col min="11265" max="11265" width="2.09765625" style="10" customWidth="1"/>
    <col min="11266" max="11266" width="0.69921875" style="10" customWidth="1"/>
    <col min="11267" max="11267" width="6.19921875" style="10" customWidth="1"/>
    <col min="11268" max="11268" width="8.69921875" style="10" customWidth="1"/>
    <col min="11269" max="11269" width="12.5" style="10" customWidth="1"/>
    <col min="11270" max="11270" width="11.19921875" style="10" customWidth="1"/>
    <col min="11271" max="11271" width="11.69921875" style="10" customWidth="1"/>
    <col min="11272" max="11272" width="8.3984375" style="10" customWidth="1"/>
    <col min="11273" max="11273" width="6.69921875" style="10" customWidth="1"/>
    <col min="11274" max="11274" width="15.19921875" style="10" customWidth="1"/>
    <col min="11275" max="11276" width="4.69921875" style="10" customWidth="1"/>
    <col min="11277" max="11277" width="3.69921875" style="10" customWidth="1"/>
    <col min="11278" max="11278" width="5.69921875" style="10" customWidth="1"/>
    <col min="11279" max="11281" width="4.69921875" style="10" customWidth="1"/>
    <col min="11282" max="11282" width="4.3984375" style="10" customWidth="1"/>
    <col min="11283" max="11283" width="0.69921875" style="10" customWidth="1"/>
    <col min="11284" max="11520" width="4.19921875" style="10" hidden="1"/>
    <col min="11521" max="11521" width="2.09765625" style="10" customWidth="1"/>
    <col min="11522" max="11522" width="0.69921875" style="10" customWidth="1"/>
    <col min="11523" max="11523" width="6.19921875" style="10" customWidth="1"/>
    <col min="11524" max="11524" width="8.69921875" style="10" customWidth="1"/>
    <col min="11525" max="11525" width="12.5" style="10" customWidth="1"/>
    <col min="11526" max="11526" width="11.19921875" style="10" customWidth="1"/>
    <col min="11527" max="11527" width="11.69921875" style="10" customWidth="1"/>
    <col min="11528" max="11528" width="8.3984375" style="10" customWidth="1"/>
    <col min="11529" max="11529" width="6.69921875" style="10" customWidth="1"/>
    <col min="11530" max="11530" width="15.19921875" style="10" customWidth="1"/>
    <col min="11531" max="11532" width="4.69921875" style="10" customWidth="1"/>
    <col min="11533" max="11533" width="3.69921875" style="10" customWidth="1"/>
    <col min="11534" max="11534" width="5.69921875" style="10" customWidth="1"/>
    <col min="11535" max="11537" width="4.69921875" style="10" customWidth="1"/>
    <col min="11538" max="11538" width="4.3984375" style="10" customWidth="1"/>
    <col min="11539" max="11539" width="0.69921875" style="10" customWidth="1"/>
    <col min="11540" max="11776" width="4.19921875" style="10" hidden="1"/>
    <col min="11777" max="11777" width="2.09765625" style="10" customWidth="1"/>
    <col min="11778" max="11778" width="0.69921875" style="10" customWidth="1"/>
    <col min="11779" max="11779" width="6.19921875" style="10" customWidth="1"/>
    <col min="11780" max="11780" width="8.69921875" style="10" customWidth="1"/>
    <col min="11781" max="11781" width="12.5" style="10" customWidth="1"/>
    <col min="11782" max="11782" width="11.19921875" style="10" customWidth="1"/>
    <col min="11783" max="11783" width="11.69921875" style="10" customWidth="1"/>
    <col min="11784" max="11784" width="8.3984375" style="10" customWidth="1"/>
    <col min="11785" max="11785" width="6.69921875" style="10" customWidth="1"/>
    <col min="11786" max="11786" width="15.19921875" style="10" customWidth="1"/>
    <col min="11787" max="11788" width="4.69921875" style="10" customWidth="1"/>
    <col min="11789" max="11789" width="3.69921875" style="10" customWidth="1"/>
    <col min="11790" max="11790" width="5.69921875" style="10" customWidth="1"/>
    <col min="11791" max="11793" width="4.69921875" style="10" customWidth="1"/>
    <col min="11794" max="11794" width="4.3984375" style="10" customWidth="1"/>
    <col min="11795" max="11795" width="0.69921875" style="10" customWidth="1"/>
    <col min="11796" max="12032" width="4.19921875" style="10" hidden="1"/>
    <col min="12033" max="12033" width="2.09765625" style="10" customWidth="1"/>
    <col min="12034" max="12034" width="0.69921875" style="10" customWidth="1"/>
    <col min="12035" max="12035" width="6.19921875" style="10" customWidth="1"/>
    <col min="12036" max="12036" width="8.69921875" style="10" customWidth="1"/>
    <col min="12037" max="12037" width="12.5" style="10" customWidth="1"/>
    <col min="12038" max="12038" width="11.19921875" style="10" customWidth="1"/>
    <col min="12039" max="12039" width="11.69921875" style="10" customWidth="1"/>
    <col min="12040" max="12040" width="8.3984375" style="10" customWidth="1"/>
    <col min="12041" max="12041" width="6.69921875" style="10" customWidth="1"/>
    <col min="12042" max="12042" width="15.19921875" style="10" customWidth="1"/>
    <col min="12043" max="12044" width="4.69921875" style="10" customWidth="1"/>
    <col min="12045" max="12045" width="3.69921875" style="10" customWidth="1"/>
    <col min="12046" max="12046" width="5.69921875" style="10" customWidth="1"/>
    <col min="12047" max="12049" width="4.69921875" style="10" customWidth="1"/>
    <col min="12050" max="12050" width="4.3984375" style="10" customWidth="1"/>
    <col min="12051" max="12051" width="0.69921875" style="10" customWidth="1"/>
    <col min="12052" max="12288" width="4.19921875" style="10" hidden="1"/>
    <col min="12289" max="12289" width="2.09765625" style="10" customWidth="1"/>
    <col min="12290" max="12290" width="0.69921875" style="10" customWidth="1"/>
    <col min="12291" max="12291" width="6.19921875" style="10" customWidth="1"/>
    <col min="12292" max="12292" width="8.69921875" style="10" customWidth="1"/>
    <col min="12293" max="12293" width="12.5" style="10" customWidth="1"/>
    <col min="12294" max="12294" width="11.19921875" style="10" customWidth="1"/>
    <col min="12295" max="12295" width="11.69921875" style="10" customWidth="1"/>
    <col min="12296" max="12296" width="8.3984375" style="10" customWidth="1"/>
    <col min="12297" max="12297" width="6.69921875" style="10" customWidth="1"/>
    <col min="12298" max="12298" width="15.19921875" style="10" customWidth="1"/>
    <col min="12299" max="12300" width="4.69921875" style="10" customWidth="1"/>
    <col min="12301" max="12301" width="3.69921875" style="10" customWidth="1"/>
    <col min="12302" max="12302" width="5.69921875" style="10" customWidth="1"/>
    <col min="12303" max="12305" width="4.69921875" style="10" customWidth="1"/>
    <col min="12306" max="12306" width="4.3984375" style="10" customWidth="1"/>
    <col min="12307" max="12307" width="0.69921875" style="10" customWidth="1"/>
    <col min="12308" max="12544" width="4.19921875" style="10" hidden="1"/>
    <col min="12545" max="12545" width="2.09765625" style="10" customWidth="1"/>
    <col min="12546" max="12546" width="0.69921875" style="10" customWidth="1"/>
    <col min="12547" max="12547" width="6.19921875" style="10" customWidth="1"/>
    <col min="12548" max="12548" width="8.69921875" style="10" customWidth="1"/>
    <col min="12549" max="12549" width="12.5" style="10" customWidth="1"/>
    <col min="12550" max="12550" width="11.19921875" style="10" customWidth="1"/>
    <col min="12551" max="12551" width="11.69921875" style="10" customWidth="1"/>
    <col min="12552" max="12552" width="8.3984375" style="10" customWidth="1"/>
    <col min="12553" max="12553" width="6.69921875" style="10" customWidth="1"/>
    <col min="12554" max="12554" width="15.19921875" style="10" customWidth="1"/>
    <col min="12555" max="12556" width="4.69921875" style="10" customWidth="1"/>
    <col min="12557" max="12557" width="3.69921875" style="10" customWidth="1"/>
    <col min="12558" max="12558" width="5.69921875" style="10" customWidth="1"/>
    <col min="12559" max="12561" width="4.69921875" style="10" customWidth="1"/>
    <col min="12562" max="12562" width="4.3984375" style="10" customWidth="1"/>
    <col min="12563" max="12563" width="0.69921875" style="10" customWidth="1"/>
    <col min="12564" max="12800" width="4.19921875" style="10" hidden="1"/>
    <col min="12801" max="12801" width="2.09765625" style="10" customWidth="1"/>
    <col min="12802" max="12802" width="0.69921875" style="10" customWidth="1"/>
    <col min="12803" max="12803" width="6.19921875" style="10" customWidth="1"/>
    <col min="12804" max="12804" width="8.69921875" style="10" customWidth="1"/>
    <col min="12805" max="12805" width="12.5" style="10" customWidth="1"/>
    <col min="12806" max="12806" width="11.19921875" style="10" customWidth="1"/>
    <col min="12807" max="12807" width="11.69921875" style="10" customWidth="1"/>
    <col min="12808" max="12808" width="8.3984375" style="10" customWidth="1"/>
    <col min="12809" max="12809" width="6.69921875" style="10" customWidth="1"/>
    <col min="12810" max="12810" width="15.19921875" style="10" customWidth="1"/>
    <col min="12811" max="12812" width="4.69921875" style="10" customWidth="1"/>
    <col min="12813" max="12813" width="3.69921875" style="10" customWidth="1"/>
    <col min="12814" max="12814" width="5.69921875" style="10" customWidth="1"/>
    <col min="12815" max="12817" width="4.69921875" style="10" customWidth="1"/>
    <col min="12818" max="12818" width="4.3984375" style="10" customWidth="1"/>
    <col min="12819" max="12819" width="0.69921875" style="10" customWidth="1"/>
    <col min="12820" max="13056" width="4.19921875" style="10" hidden="1"/>
    <col min="13057" max="13057" width="2.09765625" style="10" customWidth="1"/>
    <col min="13058" max="13058" width="0.69921875" style="10" customWidth="1"/>
    <col min="13059" max="13059" width="6.19921875" style="10" customWidth="1"/>
    <col min="13060" max="13060" width="8.69921875" style="10" customWidth="1"/>
    <col min="13061" max="13061" width="12.5" style="10" customWidth="1"/>
    <col min="13062" max="13062" width="11.19921875" style="10" customWidth="1"/>
    <col min="13063" max="13063" width="11.69921875" style="10" customWidth="1"/>
    <col min="13064" max="13064" width="8.3984375" style="10" customWidth="1"/>
    <col min="13065" max="13065" width="6.69921875" style="10" customWidth="1"/>
    <col min="13066" max="13066" width="15.19921875" style="10" customWidth="1"/>
    <col min="13067" max="13068" width="4.69921875" style="10" customWidth="1"/>
    <col min="13069" max="13069" width="3.69921875" style="10" customWidth="1"/>
    <col min="13070" max="13070" width="5.69921875" style="10" customWidth="1"/>
    <col min="13071" max="13073" width="4.69921875" style="10" customWidth="1"/>
    <col min="13074" max="13074" width="4.3984375" style="10" customWidth="1"/>
    <col min="13075" max="13075" width="0.69921875" style="10" customWidth="1"/>
    <col min="13076" max="13312" width="4.19921875" style="10" hidden="1"/>
    <col min="13313" max="13313" width="2.09765625" style="10" customWidth="1"/>
    <col min="13314" max="13314" width="0.69921875" style="10" customWidth="1"/>
    <col min="13315" max="13315" width="6.19921875" style="10" customWidth="1"/>
    <col min="13316" max="13316" width="8.69921875" style="10" customWidth="1"/>
    <col min="13317" max="13317" width="12.5" style="10" customWidth="1"/>
    <col min="13318" max="13318" width="11.19921875" style="10" customWidth="1"/>
    <col min="13319" max="13319" width="11.69921875" style="10" customWidth="1"/>
    <col min="13320" max="13320" width="8.3984375" style="10" customWidth="1"/>
    <col min="13321" max="13321" width="6.69921875" style="10" customWidth="1"/>
    <col min="13322" max="13322" width="15.19921875" style="10" customWidth="1"/>
    <col min="13323" max="13324" width="4.69921875" style="10" customWidth="1"/>
    <col min="13325" max="13325" width="3.69921875" style="10" customWidth="1"/>
    <col min="13326" max="13326" width="5.69921875" style="10" customWidth="1"/>
    <col min="13327" max="13329" width="4.69921875" style="10" customWidth="1"/>
    <col min="13330" max="13330" width="4.3984375" style="10" customWidth="1"/>
    <col min="13331" max="13331" width="0.69921875" style="10" customWidth="1"/>
    <col min="13332" max="13568" width="4.19921875" style="10" hidden="1"/>
    <col min="13569" max="13569" width="2.09765625" style="10" customWidth="1"/>
    <col min="13570" max="13570" width="0.69921875" style="10" customWidth="1"/>
    <col min="13571" max="13571" width="6.19921875" style="10" customWidth="1"/>
    <col min="13572" max="13572" width="8.69921875" style="10" customWidth="1"/>
    <col min="13573" max="13573" width="12.5" style="10" customWidth="1"/>
    <col min="13574" max="13574" width="11.19921875" style="10" customWidth="1"/>
    <col min="13575" max="13575" width="11.69921875" style="10" customWidth="1"/>
    <col min="13576" max="13576" width="8.3984375" style="10" customWidth="1"/>
    <col min="13577" max="13577" width="6.69921875" style="10" customWidth="1"/>
    <col min="13578" max="13578" width="15.19921875" style="10" customWidth="1"/>
    <col min="13579" max="13580" width="4.69921875" style="10" customWidth="1"/>
    <col min="13581" max="13581" width="3.69921875" style="10" customWidth="1"/>
    <col min="13582" max="13582" width="5.69921875" style="10" customWidth="1"/>
    <col min="13583" max="13585" width="4.69921875" style="10" customWidth="1"/>
    <col min="13586" max="13586" width="4.3984375" style="10" customWidth="1"/>
    <col min="13587" max="13587" width="0.69921875" style="10" customWidth="1"/>
    <col min="13588" max="13824" width="4.19921875" style="10" hidden="1"/>
    <col min="13825" max="13825" width="2.09765625" style="10" customWidth="1"/>
    <col min="13826" max="13826" width="0.69921875" style="10" customWidth="1"/>
    <col min="13827" max="13827" width="6.19921875" style="10" customWidth="1"/>
    <col min="13828" max="13828" width="8.69921875" style="10" customWidth="1"/>
    <col min="13829" max="13829" width="12.5" style="10" customWidth="1"/>
    <col min="13830" max="13830" width="11.19921875" style="10" customWidth="1"/>
    <col min="13831" max="13831" width="11.69921875" style="10" customWidth="1"/>
    <col min="13832" max="13832" width="8.3984375" style="10" customWidth="1"/>
    <col min="13833" max="13833" width="6.69921875" style="10" customWidth="1"/>
    <col min="13834" max="13834" width="15.19921875" style="10" customWidth="1"/>
    <col min="13835" max="13836" width="4.69921875" style="10" customWidth="1"/>
    <col min="13837" max="13837" width="3.69921875" style="10" customWidth="1"/>
    <col min="13838" max="13838" width="5.69921875" style="10" customWidth="1"/>
    <col min="13839" max="13841" width="4.69921875" style="10" customWidth="1"/>
    <col min="13842" max="13842" width="4.3984375" style="10" customWidth="1"/>
    <col min="13843" max="13843" width="0.69921875" style="10" customWidth="1"/>
    <col min="13844" max="14080" width="4.19921875" style="10" hidden="1"/>
    <col min="14081" max="14081" width="2.09765625" style="10" customWidth="1"/>
    <col min="14082" max="14082" width="0.69921875" style="10" customWidth="1"/>
    <col min="14083" max="14083" width="6.19921875" style="10" customWidth="1"/>
    <col min="14084" max="14084" width="8.69921875" style="10" customWidth="1"/>
    <col min="14085" max="14085" width="12.5" style="10" customWidth="1"/>
    <col min="14086" max="14086" width="11.19921875" style="10" customWidth="1"/>
    <col min="14087" max="14087" width="11.69921875" style="10" customWidth="1"/>
    <col min="14088" max="14088" width="8.3984375" style="10" customWidth="1"/>
    <col min="14089" max="14089" width="6.69921875" style="10" customWidth="1"/>
    <col min="14090" max="14090" width="15.19921875" style="10" customWidth="1"/>
    <col min="14091" max="14092" width="4.69921875" style="10" customWidth="1"/>
    <col min="14093" max="14093" width="3.69921875" style="10" customWidth="1"/>
    <col min="14094" max="14094" width="5.69921875" style="10" customWidth="1"/>
    <col min="14095" max="14097" width="4.69921875" style="10" customWidth="1"/>
    <col min="14098" max="14098" width="4.3984375" style="10" customWidth="1"/>
    <col min="14099" max="14099" width="0.69921875" style="10" customWidth="1"/>
    <col min="14100" max="14336" width="4.19921875" style="10" hidden="1"/>
    <col min="14337" max="14337" width="2.09765625" style="10" customWidth="1"/>
    <col min="14338" max="14338" width="0.69921875" style="10" customWidth="1"/>
    <col min="14339" max="14339" width="6.19921875" style="10" customWidth="1"/>
    <col min="14340" max="14340" width="8.69921875" style="10" customWidth="1"/>
    <col min="14341" max="14341" width="12.5" style="10" customWidth="1"/>
    <col min="14342" max="14342" width="11.19921875" style="10" customWidth="1"/>
    <col min="14343" max="14343" width="11.69921875" style="10" customWidth="1"/>
    <col min="14344" max="14344" width="8.3984375" style="10" customWidth="1"/>
    <col min="14345" max="14345" width="6.69921875" style="10" customWidth="1"/>
    <col min="14346" max="14346" width="15.19921875" style="10" customWidth="1"/>
    <col min="14347" max="14348" width="4.69921875" style="10" customWidth="1"/>
    <col min="14349" max="14349" width="3.69921875" style="10" customWidth="1"/>
    <col min="14350" max="14350" width="5.69921875" style="10" customWidth="1"/>
    <col min="14351" max="14353" width="4.69921875" style="10" customWidth="1"/>
    <col min="14354" max="14354" width="4.3984375" style="10" customWidth="1"/>
    <col min="14355" max="14355" width="0.69921875" style="10" customWidth="1"/>
    <col min="14356" max="14592" width="4.19921875" style="10" hidden="1"/>
    <col min="14593" max="14593" width="2.09765625" style="10" customWidth="1"/>
    <col min="14594" max="14594" width="0.69921875" style="10" customWidth="1"/>
    <col min="14595" max="14595" width="6.19921875" style="10" customWidth="1"/>
    <col min="14596" max="14596" width="8.69921875" style="10" customWidth="1"/>
    <col min="14597" max="14597" width="12.5" style="10" customWidth="1"/>
    <col min="14598" max="14598" width="11.19921875" style="10" customWidth="1"/>
    <col min="14599" max="14599" width="11.69921875" style="10" customWidth="1"/>
    <col min="14600" max="14600" width="8.3984375" style="10" customWidth="1"/>
    <col min="14601" max="14601" width="6.69921875" style="10" customWidth="1"/>
    <col min="14602" max="14602" width="15.19921875" style="10" customWidth="1"/>
    <col min="14603" max="14604" width="4.69921875" style="10" customWidth="1"/>
    <col min="14605" max="14605" width="3.69921875" style="10" customWidth="1"/>
    <col min="14606" max="14606" width="5.69921875" style="10" customWidth="1"/>
    <col min="14607" max="14609" width="4.69921875" style="10" customWidth="1"/>
    <col min="14610" max="14610" width="4.3984375" style="10" customWidth="1"/>
    <col min="14611" max="14611" width="0.69921875" style="10" customWidth="1"/>
    <col min="14612" max="14848" width="4.19921875" style="10" hidden="1"/>
    <col min="14849" max="14849" width="2.09765625" style="10" customWidth="1"/>
    <col min="14850" max="14850" width="0.69921875" style="10" customWidth="1"/>
    <col min="14851" max="14851" width="6.19921875" style="10" customWidth="1"/>
    <col min="14852" max="14852" width="8.69921875" style="10" customWidth="1"/>
    <col min="14853" max="14853" width="12.5" style="10" customWidth="1"/>
    <col min="14854" max="14854" width="11.19921875" style="10" customWidth="1"/>
    <col min="14855" max="14855" width="11.69921875" style="10" customWidth="1"/>
    <col min="14856" max="14856" width="8.3984375" style="10" customWidth="1"/>
    <col min="14857" max="14857" width="6.69921875" style="10" customWidth="1"/>
    <col min="14858" max="14858" width="15.19921875" style="10" customWidth="1"/>
    <col min="14859" max="14860" width="4.69921875" style="10" customWidth="1"/>
    <col min="14861" max="14861" width="3.69921875" style="10" customWidth="1"/>
    <col min="14862" max="14862" width="5.69921875" style="10" customWidth="1"/>
    <col min="14863" max="14865" width="4.69921875" style="10" customWidth="1"/>
    <col min="14866" max="14866" width="4.3984375" style="10" customWidth="1"/>
    <col min="14867" max="14867" width="0.69921875" style="10" customWidth="1"/>
    <col min="14868" max="15104" width="4.19921875" style="10" hidden="1"/>
    <col min="15105" max="15105" width="2.09765625" style="10" customWidth="1"/>
    <col min="15106" max="15106" width="0.69921875" style="10" customWidth="1"/>
    <col min="15107" max="15107" width="6.19921875" style="10" customWidth="1"/>
    <col min="15108" max="15108" width="8.69921875" style="10" customWidth="1"/>
    <col min="15109" max="15109" width="12.5" style="10" customWidth="1"/>
    <col min="15110" max="15110" width="11.19921875" style="10" customWidth="1"/>
    <col min="15111" max="15111" width="11.69921875" style="10" customWidth="1"/>
    <col min="15112" max="15112" width="8.3984375" style="10" customWidth="1"/>
    <col min="15113" max="15113" width="6.69921875" style="10" customWidth="1"/>
    <col min="15114" max="15114" width="15.19921875" style="10" customWidth="1"/>
    <col min="15115" max="15116" width="4.69921875" style="10" customWidth="1"/>
    <col min="15117" max="15117" width="3.69921875" style="10" customWidth="1"/>
    <col min="15118" max="15118" width="5.69921875" style="10" customWidth="1"/>
    <col min="15119" max="15121" width="4.69921875" style="10" customWidth="1"/>
    <col min="15122" max="15122" width="4.3984375" style="10" customWidth="1"/>
    <col min="15123" max="15123" width="0.69921875" style="10" customWidth="1"/>
    <col min="15124" max="15360" width="4.19921875" style="10" hidden="1"/>
    <col min="15361" max="15361" width="2.09765625" style="10" customWidth="1"/>
    <col min="15362" max="15362" width="0.69921875" style="10" customWidth="1"/>
    <col min="15363" max="15363" width="6.19921875" style="10" customWidth="1"/>
    <col min="15364" max="15364" width="8.69921875" style="10" customWidth="1"/>
    <col min="15365" max="15365" width="12.5" style="10" customWidth="1"/>
    <col min="15366" max="15366" width="11.19921875" style="10" customWidth="1"/>
    <col min="15367" max="15367" width="11.69921875" style="10" customWidth="1"/>
    <col min="15368" max="15368" width="8.3984375" style="10" customWidth="1"/>
    <col min="15369" max="15369" width="6.69921875" style="10" customWidth="1"/>
    <col min="15370" max="15370" width="15.19921875" style="10" customWidth="1"/>
    <col min="15371" max="15372" width="4.69921875" style="10" customWidth="1"/>
    <col min="15373" max="15373" width="3.69921875" style="10" customWidth="1"/>
    <col min="15374" max="15374" width="5.69921875" style="10" customWidth="1"/>
    <col min="15375" max="15377" width="4.69921875" style="10" customWidth="1"/>
    <col min="15378" max="15378" width="4.3984375" style="10" customWidth="1"/>
    <col min="15379" max="15379" width="0.69921875" style="10" customWidth="1"/>
    <col min="15380" max="15616" width="4.19921875" style="10" hidden="1"/>
    <col min="15617" max="15617" width="2.09765625" style="10" customWidth="1"/>
    <col min="15618" max="15618" width="0.69921875" style="10" customWidth="1"/>
    <col min="15619" max="15619" width="6.19921875" style="10" customWidth="1"/>
    <col min="15620" max="15620" width="8.69921875" style="10" customWidth="1"/>
    <col min="15621" max="15621" width="12.5" style="10" customWidth="1"/>
    <col min="15622" max="15622" width="11.19921875" style="10" customWidth="1"/>
    <col min="15623" max="15623" width="11.69921875" style="10" customWidth="1"/>
    <col min="15624" max="15624" width="8.3984375" style="10" customWidth="1"/>
    <col min="15625" max="15625" width="6.69921875" style="10" customWidth="1"/>
    <col min="15626" max="15626" width="15.19921875" style="10" customWidth="1"/>
    <col min="15627" max="15628" width="4.69921875" style="10" customWidth="1"/>
    <col min="15629" max="15629" width="3.69921875" style="10" customWidth="1"/>
    <col min="15630" max="15630" width="5.69921875" style="10" customWidth="1"/>
    <col min="15631" max="15633" width="4.69921875" style="10" customWidth="1"/>
    <col min="15634" max="15634" width="4.3984375" style="10" customWidth="1"/>
    <col min="15635" max="15635" width="0.69921875" style="10" customWidth="1"/>
    <col min="15636" max="15872" width="4.19921875" style="10" hidden="1"/>
    <col min="15873" max="15873" width="2.09765625" style="10" customWidth="1"/>
    <col min="15874" max="15874" width="0.69921875" style="10" customWidth="1"/>
    <col min="15875" max="15875" width="6.19921875" style="10" customWidth="1"/>
    <col min="15876" max="15876" width="8.69921875" style="10" customWidth="1"/>
    <col min="15877" max="15877" width="12.5" style="10" customWidth="1"/>
    <col min="15878" max="15878" width="11.19921875" style="10" customWidth="1"/>
    <col min="15879" max="15879" width="11.69921875" style="10" customWidth="1"/>
    <col min="15880" max="15880" width="8.3984375" style="10" customWidth="1"/>
    <col min="15881" max="15881" width="6.69921875" style="10" customWidth="1"/>
    <col min="15882" max="15882" width="15.19921875" style="10" customWidth="1"/>
    <col min="15883" max="15884" width="4.69921875" style="10" customWidth="1"/>
    <col min="15885" max="15885" width="3.69921875" style="10" customWidth="1"/>
    <col min="15886" max="15886" width="5.69921875" style="10" customWidth="1"/>
    <col min="15887" max="15889" width="4.69921875" style="10" customWidth="1"/>
    <col min="15890" max="15890" width="4.3984375" style="10" customWidth="1"/>
    <col min="15891" max="15891" width="0.69921875" style="10" customWidth="1"/>
    <col min="15892" max="16128" width="4.19921875" style="10" hidden="1"/>
    <col min="16129" max="16129" width="2.09765625" style="10" customWidth="1"/>
    <col min="16130" max="16130" width="0.69921875" style="10" customWidth="1"/>
    <col min="16131" max="16131" width="6.19921875" style="10" customWidth="1"/>
    <col min="16132" max="16132" width="8.69921875" style="10" customWidth="1"/>
    <col min="16133" max="16133" width="12.5" style="10" customWidth="1"/>
    <col min="16134" max="16134" width="11.19921875" style="10" customWidth="1"/>
    <col min="16135" max="16135" width="11.69921875" style="10" customWidth="1"/>
    <col min="16136" max="16136" width="8.3984375" style="10" customWidth="1"/>
    <col min="16137" max="16137" width="6.69921875" style="10" customWidth="1"/>
    <col min="16138" max="16138" width="15.19921875" style="10" customWidth="1"/>
    <col min="16139" max="16140" width="4.69921875" style="10" customWidth="1"/>
    <col min="16141" max="16141" width="3.69921875" style="10" customWidth="1"/>
    <col min="16142" max="16142" width="5.69921875" style="10" customWidth="1"/>
    <col min="16143" max="16145" width="4.69921875" style="10" customWidth="1"/>
    <col min="16146" max="16146" width="4.3984375" style="10" customWidth="1"/>
    <col min="16147" max="16147" width="0.69921875" style="10" customWidth="1"/>
    <col min="16148" max="16384" width="4.19921875" style="10" hidden="1"/>
  </cols>
  <sheetData>
    <row r="1" spans="1:28" s="205" customFormat="1" ht="6" customHeight="1" thickBot="1">
      <c r="A1" s="46"/>
      <c r="B1" s="7"/>
      <c r="C1" s="2"/>
      <c r="D1" s="3"/>
      <c r="E1" s="4"/>
      <c r="F1" s="1"/>
      <c r="G1" s="5"/>
      <c r="H1" s="6"/>
      <c r="I1" s="6"/>
      <c r="J1" s="6"/>
      <c r="K1" s="5"/>
      <c r="L1" s="5"/>
      <c r="M1" s="5"/>
      <c r="N1" s="1"/>
      <c r="O1" s="1"/>
      <c r="P1" s="1"/>
      <c r="Q1" s="1"/>
      <c r="R1" s="1"/>
      <c r="S1" s="23"/>
      <c r="T1" s="30"/>
      <c r="U1" s="204"/>
      <c r="V1" s="30"/>
      <c r="W1" s="204"/>
      <c r="X1" s="204"/>
      <c r="Y1" s="204"/>
      <c r="Z1" s="204"/>
      <c r="AA1" s="204"/>
      <c r="AB1" s="204"/>
    </row>
    <row r="2" spans="1:28" s="29" customFormat="1" ht="27" customHeight="1">
      <c r="A2" s="26"/>
      <c r="B2" s="14"/>
      <c r="C2" s="52" t="s">
        <v>0</v>
      </c>
      <c r="D2" s="53"/>
      <c r="E2" s="54"/>
      <c r="F2" s="55"/>
      <c r="G2" s="56"/>
      <c r="H2" s="57"/>
      <c r="I2" s="57"/>
      <c r="J2" s="57"/>
      <c r="K2" s="58"/>
      <c r="L2" s="58"/>
      <c r="M2" s="58"/>
      <c r="N2" s="59"/>
      <c r="O2" s="59"/>
      <c r="P2" s="59"/>
      <c r="Q2" s="59"/>
      <c r="R2" s="60"/>
      <c r="S2" s="23"/>
      <c r="T2" s="206" t="e">
        <f>#REF!</f>
        <v>#REF!</v>
      </c>
      <c r="U2" s="204"/>
      <c r="V2" s="30"/>
      <c r="W2" s="204"/>
      <c r="X2" s="204"/>
      <c r="Y2" s="204"/>
      <c r="Z2" s="204"/>
      <c r="AA2" s="204"/>
      <c r="AB2" s="204"/>
    </row>
    <row r="3" spans="1:28" s="29" customFormat="1" ht="29.25" customHeight="1" thickBot="1">
      <c r="A3" s="26"/>
      <c r="B3" s="14"/>
      <c r="C3" s="62" t="s">
        <v>183</v>
      </c>
      <c r="D3" s="63"/>
      <c r="E3" s="64"/>
      <c r="F3" s="65"/>
      <c r="G3" s="66"/>
      <c r="H3" s="67"/>
      <c r="I3" s="67"/>
      <c r="J3" s="67"/>
      <c r="K3" s="68"/>
      <c r="L3" s="68"/>
      <c r="M3" s="68"/>
      <c r="N3" s="69"/>
      <c r="O3" s="69"/>
      <c r="P3" s="207"/>
      <c r="Q3" s="207"/>
      <c r="R3" s="208" t="str">
        <f>重点評価入力!U4</f>
        <v>Osakafu-新築・既存 2026V1.0</v>
      </c>
      <c r="S3" s="23"/>
      <c r="T3" s="30"/>
      <c r="U3" s="204"/>
      <c r="V3" s="30"/>
      <c r="W3" s="204"/>
      <c r="X3" s="204"/>
      <c r="Y3" s="204"/>
      <c r="Z3" s="204"/>
      <c r="AA3" s="204"/>
      <c r="AB3" s="204"/>
    </row>
    <row r="4" spans="1:28" s="29" customFormat="1" ht="3" customHeight="1" thickBot="1">
      <c r="A4" s="26"/>
      <c r="B4" s="14"/>
      <c r="C4" s="71"/>
      <c r="D4" s="11"/>
      <c r="E4" s="12"/>
      <c r="F4" s="13"/>
      <c r="G4" s="72"/>
      <c r="H4" s="73"/>
      <c r="I4" s="73"/>
      <c r="J4" s="73"/>
      <c r="K4" s="74"/>
      <c r="L4" s="74"/>
      <c r="M4" s="74"/>
      <c r="N4" s="74"/>
      <c r="O4" s="74"/>
      <c r="P4" s="74"/>
      <c r="Q4" s="74"/>
      <c r="R4" s="9"/>
      <c r="S4" s="23"/>
      <c r="T4" s="30"/>
      <c r="U4" s="204"/>
      <c r="V4" s="30"/>
      <c r="W4" s="204"/>
      <c r="X4" s="204"/>
      <c r="Y4" s="204"/>
      <c r="Z4" s="204"/>
      <c r="AA4" s="204"/>
      <c r="AB4" s="204"/>
    </row>
    <row r="5" spans="1:28" s="29" customFormat="1" ht="21.75" customHeight="1" thickBot="1">
      <c r="A5" s="26"/>
      <c r="B5" s="14"/>
      <c r="C5" s="15" t="s">
        <v>3</v>
      </c>
      <c r="D5" s="17"/>
      <c r="E5" s="18"/>
      <c r="F5" s="18"/>
      <c r="G5" s="19"/>
      <c r="H5" s="1291" t="s">
        <v>184</v>
      </c>
      <c r="I5" s="1292"/>
      <c r="J5" s="1293"/>
      <c r="K5" s="1294"/>
      <c r="L5" s="1294"/>
      <c r="M5" s="1294"/>
      <c r="N5" s="1294"/>
      <c r="O5" s="1294"/>
      <c r="P5" s="1294"/>
      <c r="Q5" s="1294"/>
      <c r="R5" s="1295"/>
      <c r="S5" s="26"/>
      <c r="T5" s="30"/>
      <c r="U5" s="204"/>
      <c r="V5" s="30"/>
      <c r="W5" s="204"/>
      <c r="X5" s="204"/>
      <c r="Y5" s="204"/>
      <c r="Z5" s="204"/>
      <c r="AA5" s="204"/>
      <c r="AB5" s="204"/>
    </row>
    <row r="6" spans="1:28" s="29" customFormat="1" ht="21.75" customHeight="1" thickBot="1">
      <c r="A6" s="26"/>
      <c r="B6" s="14"/>
      <c r="C6" s="15"/>
      <c r="D6" s="17"/>
      <c r="E6" s="18"/>
      <c r="F6" s="18"/>
      <c r="G6" s="19"/>
      <c r="H6" s="1296" t="s">
        <v>185</v>
      </c>
      <c r="I6" s="1297"/>
      <c r="J6" s="1298"/>
      <c r="K6" s="1299"/>
      <c r="L6" s="1299"/>
      <c r="M6" s="1299"/>
      <c r="N6" s="1299"/>
      <c r="O6" s="1299"/>
      <c r="P6" s="1299"/>
      <c r="Q6" s="1299"/>
      <c r="R6" s="1300"/>
      <c r="S6" s="26"/>
      <c r="T6" s="30"/>
      <c r="U6" s="204"/>
      <c r="V6" s="30"/>
      <c r="W6" s="204"/>
      <c r="X6" s="204"/>
      <c r="Y6" s="204"/>
      <c r="Z6" s="204"/>
      <c r="AA6" s="204"/>
      <c r="AB6" s="204"/>
    </row>
    <row r="7" spans="1:28" s="29" customFormat="1" ht="3" customHeight="1" thickBot="1">
      <c r="A7" s="26"/>
      <c r="B7" s="14"/>
      <c r="C7" s="71"/>
      <c r="D7" s="11"/>
      <c r="E7" s="12"/>
      <c r="F7" s="13"/>
      <c r="G7" s="72"/>
      <c r="H7" s="73"/>
      <c r="I7" s="73"/>
      <c r="J7" s="73"/>
      <c r="K7" s="74"/>
      <c r="L7" s="74"/>
      <c r="M7" s="74"/>
      <c r="N7" s="74"/>
      <c r="O7" s="74"/>
      <c r="P7" s="74"/>
      <c r="Q7" s="74"/>
      <c r="R7" s="9"/>
      <c r="S7" s="23"/>
      <c r="T7" s="30"/>
      <c r="U7" s="204"/>
      <c r="V7" s="30"/>
      <c r="W7" s="204"/>
      <c r="X7" s="204"/>
      <c r="Y7" s="204"/>
      <c r="Z7" s="204"/>
      <c r="AA7" s="204"/>
      <c r="AB7" s="204"/>
    </row>
    <row r="8" spans="1:28" s="29" customFormat="1" ht="22.5" customHeight="1" thickBot="1">
      <c r="A8" s="26"/>
      <c r="B8" s="14"/>
      <c r="C8" s="15" t="s">
        <v>186</v>
      </c>
      <c r="D8" s="48"/>
      <c r="E8" s="80"/>
      <c r="F8" s="48"/>
      <c r="G8" s="81"/>
      <c r="H8" s="48"/>
      <c r="I8" s="48"/>
      <c r="J8" s="48"/>
      <c r="K8" s="48"/>
      <c r="L8" s="48"/>
      <c r="M8" s="82" t="s">
        <v>187</v>
      </c>
      <c r="N8" s="82" t="s">
        <v>434</v>
      </c>
      <c r="O8" s="209">
        <v>8</v>
      </c>
      <c r="P8" s="210" t="s">
        <v>188</v>
      </c>
      <c r="Q8" s="209">
        <v>4</v>
      </c>
      <c r="R8" s="211" t="s">
        <v>189</v>
      </c>
      <c r="S8" s="23"/>
      <c r="T8" s="30"/>
      <c r="U8" s="212" t="s">
        <v>190</v>
      </c>
      <c r="V8" s="30"/>
      <c r="W8" s="212" t="s">
        <v>191</v>
      </c>
      <c r="X8" s="204" t="s">
        <v>192</v>
      </c>
      <c r="Y8" s="204" t="s">
        <v>193</v>
      </c>
      <c r="Z8" s="204" t="s">
        <v>194</v>
      </c>
      <c r="AA8" s="204" t="s">
        <v>195</v>
      </c>
      <c r="AB8" s="204"/>
    </row>
    <row r="9" spans="1:28" s="29" customFormat="1" ht="22.5" customHeight="1" thickBot="1">
      <c r="A9" s="26"/>
      <c r="B9" s="14"/>
      <c r="C9" s="84" t="str">
        <f>IF(N62="変更有",CONCATENATE("目標(計画)期間 ： 令和",O8,"年",Q8,"月 ～ 令和",O63,"年3月"),CONCATENATE("目標(計画)期間 ： 令和",O8,"年",Q8,"月 ～ 令和",W10,"年3月"))</f>
        <v>目標(計画)期間 ： 令和8年4月 ～ 令和11年3月</v>
      </c>
      <c r="D9" s="85"/>
      <c r="E9" s="85"/>
      <c r="F9" s="86"/>
      <c r="G9" s="87"/>
      <c r="H9" s="88"/>
      <c r="I9" s="88"/>
      <c r="J9" s="88"/>
      <c r="K9" s="88"/>
      <c r="L9" s="88"/>
      <c r="M9" s="88"/>
      <c r="N9" s="89"/>
      <c r="O9" s="213"/>
      <c r="P9" s="214"/>
      <c r="Q9" s="214"/>
      <c r="R9" s="215"/>
      <c r="S9" s="23"/>
      <c r="T9" s="30"/>
      <c r="U9" s="212" t="s">
        <v>196</v>
      </c>
      <c r="V9" s="30"/>
      <c r="W9" s="216">
        <f>O8</f>
        <v>8</v>
      </c>
      <c r="X9" s="217">
        <f>W9</f>
        <v>8</v>
      </c>
      <c r="Y9" s="204">
        <f>IF(N62="変更なし",0,X10)</f>
        <v>0</v>
      </c>
      <c r="Z9" s="204">
        <f>IF(N83="変更なし",0,IF(N104="変更なし",Y10,O105))</f>
        <v>0</v>
      </c>
      <c r="AA9" s="204">
        <f>IF(N104="変更なし",0,Z10)</f>
        <v>0</v>
      </c>
      <c r="AB9" s="204"/>
    </row>
    <row r="10" spans="1:28" s="218" customFormat="1" ht="22.5" customHeight="1">
      <c r="A10" s="91"/>
      <c r="B10" s="27"/>
      <c r="C10" s="1301" t="s">
        <v>136</v>
      </c>
      <c r="D10" s="1302"/>
      <c r="E10" s="1302"/>
      <c r="F10" s="1302"/>
      <c r="G10" s="1303"/>
      <c r="H10" s="1304" t="s">
        <v>197</v>
      </c>
      <c r="I10" s="1305"/>
      <c r="J10" s="1305"/>
      <c r="K10" s="1306" t="s">
        <v>198</v>
      </c>
      <c r="L10" s="1307"/>
      <c r="M10" s="1307"/>
      <c r="N10" s="1308"/>
      <c r="O10" s="1306" t="s">
        <v>199</v>
      </c>
      <c r="P10" s="1307"/>
      <c r="Q10" s="1307"/>
      <c r="R10" s="1311"/>
      <c r="S10" s="23"/>
      <c r="T10" s="30"/>
      <c r="U10" s="212" t="s">
        <v>200</v>
      </c>
      <c r="V10" s="30"/>
      <c r="W10" s="216">
        <f>IF(AND(Q8&gt;=1,Q8&lt;=4),O8+3,O8+4)</f>
        <v>11</v>
      </c>
      <c r="X10" s="204">
        <f>IF(N62="変更なし",W10,O63)</f>
        <v>11</v>
      </c>
      <c r="Y10" s="204">
        <f>IF(N62="変更なし",0,IF(N83="変更なし",W10,O84))</f>
        <v>0</v>
      </c>
      <c r="Z10" s="204">
        <f>IF(N83="変更なし",0,IF(N104="変更なし",W10,O105))</f>
        <v>0</v>
      </c>
      <c r="AA10" s="204">
        <f>IF(N104="変更なし",0,W10)</f>
        <v>0</v>
      </c>
      <c r="AB10" s="204"/>
    </row>
    <row r="11" spans="1:28" s="218" customFormat="1" ht="22.5" customHeight="1" thickBot="1">
      <c r="A11" s="91"/>
      <c r="B11" s="27"/>
      <c r="C11" s="219" t="s">
        <v>63</v>
      </c>
      <c r="D11" s="220"/>
      <c r="E11" s="220"/>
      <c r="F11" s="221" t="s">
        <v>201</v>
      </c>
      <c r="G11" s="221" t="s">
        <v>139</v>
      </c>
      <c r="H11" s="1314" t="s">
        <v>202</v>
      </c>
      <c r="I11" s="1315"/>
      <c r="J11" s="222" t="s">
        <v>203</v>
      </c>
      <c r="K11" s="1309"/>
      <c r="L11" s="1309"/>
      <c r="M11" s="1309"/>
      <c r="N11" s="1310"/>
      <c r="O11" s="1312"/>
      <c r="P11" s="1309"/>
      <c r="Q11" s="1309"/>
      <c r="R11" s="1313"/>
      <c r="S11" s="23"/>
      <c r="T11" s="30"/>
      <c r="U11" s="204" t="s">
        <v>204</v>
      </c>
      <c r="V11" s="30"/>
      <c r="W11" s="204"/>
      <c r="X11" s="204"/>
      <c r="Y11" s="204"/>
      <c r="Z11" s="204"/>
      <c r="AA11" s="204"/>
      <c r="AB11" s="204"/>
    </row>
    <row r="12" spans="1:28" s="218" customFormat="1" ht="22.5" customHeight="1">
      <c r="A12" s="91"/>
      <c r="B12" s="27"/>
      <c r="C12" s="1324" t="s">
        <v>145</v>
      </c>
      <c r="D12" s="1325"/>
      <c r="E12" s="1325"/>
      <c r="F12" s="223"/>
      <c r="G12" s="224" t="s">
        <v>146</v>
      </c>
      <c r="H12" s="1330">
        <f>別表!E36</f>
        <v>8.64</v>
      </c>
      <c r="I12" s="1331"/>
      <c r="J12" s="225"/>
      <c r="K12" s="1332"/>
      <c r="L12" s="1333"/>
      <c r="M12" s="1333"/>
      <c r="N12" s="1334"/>
      <c r="O12" s="1335" t="str">
        <f t="shared" ref="O12:O25" si="0">IF(K12=0,"",IF(J12="",H12*K12,J12*K12))</f>
        <v/>
      </c>
      <c r="P12" s="1336"/>
      <c r="Q12" s="1336"/>
      <c r="R12" s="1337"/>
      <c r="S12" s="23"/>
      <c r="T12" s="30"/>
      <c r="U12" s="226">
        <f>K12</f>
        <v>0</v>
      </c>
      <c r="V12" s="30"/>
      <c r="W12" s="204"/>
      <c r="X12" s="204"/>
      <c r="Y12" s="204"/>
      <c r="Z12" s="204"/>
      <c r="AA12" s="204"/>
      <c r="AB12" s="204"/>
    </row>
    <row r="13" spans="1:28" s="218" customFormat="1" ht="22.5" customHeight="1">
      <c r="A13" s="91"/>
      <c r="B13" s="27"/>
      <c r="C13" s="1326"/>
      <c r="D13" s="1327"/>
      <c r="E13" s="1327"/>
      <c r="F13" s="227" t="s">
        <v>205</v>
      </c>
      <c r="G13" s="228" t="s">
        <v>148</v>
      </c>
      <c r="H13" s="1338">
        <f>別表!E34</f>
        <v>8.64</v>
      </c>
      <c r="I13" s="1339"/>
      <c r="J13" s="229"/>
      <c r="K13" s="1340"/>
      <c r="L13" s="1341"/>
      <c r="M13" s="1341"/>
      <c r="N13" s="1342"/>
      <c r="O13" s="1343" t="str">
        <f t="shared" si="0"/>
        <v/>
      </c>
      <c r="P13" s="1344"/>
      <c r="Q13" s="1344"/>
      <c r="R13" s="1345"/>
      <c r="S13" s="23"/>
      <c r="T13" s="30"/>
      <c r="U13" s="226">
        <f t="shared" ref="U13:U25" si="1">K13</f>
        <v>0</v>
      </c>
      <c r="V13" s="30"/>
      <c r="W13" s="204"/>
      <c r="X13" s="204"/>
      <c r="Y13" s="204"/>
      <c r="Z13" s="204"/>
      <c r="AA13" s="204"/>
      <c r="AB13" s="204"/>
    </row>
    <row r="14" spans="1:28" s="218" customFormat="1" ht="22.5" customHeight="1">
      <c r="A14" s="91"/>
      <c r="B14" s="27"/>
      <c r="C14" s="1328"/>
      <c r="D14" s="1329"/>
      <c r="E14" s="1329"/>
      <c r="F14" s="230" t="s">
        <v>206</v>
      </c>
      <c r="G14" s="231" t="s">
        <v>146</v>
      </c>
      <c r="H14" s="1346">
        <f>別表!E35</f>
        <v>8.64</v>
      </c>
      <c r="I14" s="1347"/>
      <c r="J14" s="232"/>
      <c r="K14" s="1348"/>
      <c r="L14" s="1349"/>
      <c r="M14" s="1349"/>
      <c r="N14" s="1350"/>
      <c r="O14" s="1351" t="str">
        <f t="shared" si="0"/>
        <v/>
      </c>
      <c r="P14" s="1352"/>
      <c r="Q14" s="1352"/>
      <c r="R14" s="1353"/>
      <c r="S14" s="23"/>
      <c r="T14" s="30"/>
      <c r="U14" s="226">
        <f t="shared" si="1"/>
        <v>0</v>
      </c>
      <c r="V14" s="30"/>
      <c r="W14" s="204"/>
      <c r="X14" s="204"/>
      <c r="Y14" s="204"/>
      <c r="Z14" s="204"/>
      <c r="AA14" s="204"/>
      <c r="AB14" s="204"/>
    </row>
    <row r="15" spans="1:28" s="218" customFormat="1" ht="22.5" customHeight="1">
      <c r="A15" s="91"/>
      <c r="B15" s="27"/>
      <c r="C15" s="233" t="s">
        <v>207</v>
      </c>
      <c r="D15" s="234"/>
      <c r="E15" s="234"/>
      <c r="F15" s="235" t="s">
        <v>208</v>
      </c>
      <c r="G15" s="236" t="s">
        <v>209</v>
      </c>
      <c r="H15" s="1316">
        <f>別表!E31</f>
        <v>45</v>
      </c>
      <c r="I15" s="1317"/>
      <c r="J15" s="237"/>
      <c r="K15" s="1318"/>
      <c r="L15" s="1319"/>
      <c r="M15" s="1319"/>
      <c r="N15" s="1320"/>
      <c r="O15" s="1321" t="str">
        <f t="shared" si="0"/>
        <v/>
      </c>
      <c r="P15" s="1322"/>
      <c r="Q15" s="1322"/>
      <c r="R15" s="1323"/>
      <c r="S15" s="23"/>
      <c r="T15" s="30"/>
      <c r="U15" s="226">
        <f t="shared" si="1"/>
        <v>0</v>
      </c>
      <c r="V15" s="30"/>
      <c r="W15" s="204"/>
      <c r="X15" s="204"/>
      <c r="Y15" s="204"/>
      <c r="Z15" s="204"/>
      <c r="AA15" s="204"/>
      <c r="AB15" s="204"/>
    </row>
    <row r="16" spans="1:28" s="218" customFormat="1" ht="22.5" customHeight="1">
      <c r="A16" s="91"/>
      <c r="B16" s="27"/>
      <c r="C16" s="238" t="s">
        <v>152</v>
      </c>
      <c r="D16" s="239"/>
      <c r="E16" s="239"/>
      <c r="F16" s="240"/>
      <c r="G16" s="236" t="s">
        <v>153</v>
      </c>
      <c r="H16" s="1316">
        <f>別表!E25</f>
        <v>50.1</v>
      </c>
      <c r="I16" s="1317"/>
      <c r="J16" s="237"/>
      <c r="K16" s="1318"/>
      <c r="L16" s="1319"/>
      <c r="M16" s="1319"/>
      <c r="N16" s="1320"/>
      <c r="O16" s="1321" t="str">
        <f t="shared" si="0"/>
        <v/>
      </c>
      <c r="P16" s="1322"/>
      <c r="Q16" s="1322"/>
      <c r="R16" s="1323"/>
      <c r="S16" s="23"/>
      <c r="T16" s="30"/>
      <c r="U16" s="226">
        <f t="shared" si="1"/>
        <v>0</v>
      </c>
      <c r="V16" s="30"/>
      <c r="W16" s="204"/>
      <c r="X16" s="204"/>
      <c r="Y16" s="204"/>
      <c r="Z16" s="204"/>
      <c r="AA16" s="204"/>
      <c r="AB16" s="204"/>
    </row>
    <row r="17" spans="1:28" s="218" customFormat="1" ht="22.5" customHeight="1">
      <c r="A17" s="91"/>
      <c r="B17" s="27"/>
      <c r="C17" s="233" t="s">
        <v>154</v>
      </c>
      <c r="D17" s="234"/>
      <c r="E17" s="234"/>
      <c r="F17" s="240"/>
      <c r="G17" s="236" t="s">
        <v>155</v>
      </c>
      <c r="H17" s="1316">
        <f>別表!E18</f>
        <v>36.5</v>
      </c>
      <c r="I17" s="1317"/>
      <c r="J17" s="237"/>
      <c r="K17" s="1318"/>
      <c r="L17" s="1319"/>
      <c r="M17" s="1319"/>
      <c r="N17" s="1320"/>
      <c r="O17" s="1321" t="str">
        <f t="shared" si="0"/>
        <v/>
      </c>
      <c r="P17" s="1322"/>
      <c r="Q17" s="1322"/>
      <c r="R17" s="1323"/>
      <c r="S17" s="23"/>
      <c r="T17" s="30"/>
      <c r="U17" s="226">
        <f t="shared" si="1"/>
        <v>0</v>
      </c>
      <c r="V17" s="30"/>
      <c r="W17" s="204"/>
      <c r="X17" s="204"/>
      <c r="Y17" s="204"/>
      <c r="Z17" s="204"/>
      <c r="AA17" s="204"/>
      <c r="AB17" s="204"/>
    </row>
    <row r="18" spans="1:28" s="218" customFormat="1" ht="22.5" customHeight="1">
      <c r="A18" s="91"/>
      <c r="B18" s="27"/>
      <c r="C18" s="1354" t="s">
        <v>210</v>
      </c>
      <c r="D18" s="1355"/>
      <c r="E18" s="1356"/>
      <c r="F18" s="241" t="s">
        <v>157</v>
      </c>
      <c r="G18" s="242" t="s">
        <v>155</v>
      </c>
      <c r="H18" s="1316">
        <f>別表!E20</f>
        <v>38.9</v>
      </c>
      <c r="I18" s="1317"/>
      <c r="J18" s="237"/>
      <c r="K18" s="1318"/>
      <c r="L18" s="1319"/>
      <c r="M18" s="1319"/>
      <c r="N18" s="1320"/>
      <c r="O18" s="1321" t="str">
        <f>IF(K18=0,"",IF(J18="",H18*K18,J18*K18))</f>
        <v/>
      </c>
      <c r="P18" s="1322"/>
      <c r="Q18" s="1322"/>
      <c r="R18" s="1323"/>
      <c r="S18" s="23"/>
      <c r="T18" s="30"/>
      <c r="U18" s="226">
        <f t="shared" si="1"/>
        <v>0</v>
      </c>
      <c r="V18" s="30"/>
      <c r="W18" s="204"/>
      <c r="X18" s="204"/>
      <c r="Y18" s="204"/>
      <c r="Z18" s="204"/>
      <c r="AA18" s="204"/>
      <c r="AB18" s="204"/>
    </row>
    <row r="19" spans="1:28" s="218" customFormat="1" ht="22.5" customHeight="1">
      <c r="A19" s="91"/>
      <c r="B19" s="27"/>
      <c r="C19" s="1328"/>
      <c r="D19" s="1329"/>
      <c r="E19" s="1357"/>
      <c r="F19" s="241" t="s">
        <v>211</v>
      </c>
      <c r="G19" s="242" t="s">
        <v>155</v>
      </c>
      <c r="H19" s="1316">
        <f>別表!E21</f>
        <v>41.8</v>
      </c>
      <c r="I19" s="1317"/>
      <c r="J19" s="237"/>
      <c r="K19" s="1318"/>
      <c r="L19" s="1319"/>
      <c r="M19" s="1319"/>
      <c r="N19" s="1320"/>
      <c r="O19" s="1321" t="str">
        <f>IF(K19=0,"",IF(J19="",H19*K19,J19*K19))</f>
        <v/>
      </c>
      <c r="P19" s="1322"/>
      <c r="Q19" s="1322"/>
      <c r="R19" s="1323"/>
      <c r="S19" s="23"/>
      <c r="T19" s="30"/>
      <c r="U19" s="226">
        <f t="shared" si="1"/>
        <v>0</v>
      </c>
      <c r="V19" s="30"/>
      <c r="W19" s="204"/>
      <c r="X19" s="204"/>
      <c r="Y19" s="204"/>
      <c r="Z19" s="204"/>
      <c r="AA19" s="204"/>
      <c r="AB19" s="204"/>
    </row>
    <row r="20" spans="1:28" s="218" customFormat="1" ht="22.5" customHeight="1">
      <c r="A20" s="91"/>
      <c r="B20" s="27"/>
      <c r="C20" s="1354" t="s">
        <v>212</v>
      </c>
      <c r="D20" s="1355"/>
      <c r="E20" s="1356"/>
      <c r="F20" s="241" t="s">
        <v>160</v>
      </c>
      <c r="G20" s="242" t="s">
        <v>161</v>
      </c>
      <c r="H20" s="1359">
        <f>別表!E33</f>
        <v>1.19</v>
      </c>
      <c r="I20" s="1360"/>
      <c r="J20" s="237"/>
      <c r="K20" s="1318"/>
      <c r="L20" s="1319"/>
      <c r="M20" s="1319"/>
      <c r="N20" s="1320"/>
      <c r="O20" s="1321" t="str">
        <f t="shared" si="0"/>
        <v/>
      </c>
      <c r="P20" s="1322"/>
      <c r="Q20" s="1322"/>
      <c r="R20" s="1323"/>
      <c r="S20" s="23"/>
      <c r="T20" s="30"/>
      <c r="U20" s="226">
        <f t="shared" si="1"/>
        <v>0</v>
      </c>
      <c r="V20" s="30"/>
      <c r="W20" s="204"/>
      <c r="X20" s="204"/>
      <c r="Y20" s="204"/>
      <c r="Z20" s="204"/>
      <c r="AA20" s="204"/>
      <c r="AB20" s="204"/>
    </row>
    <row r="21" spans="1:28" s="218" customFormat="1" ht="22.5" customHeight="1">
      <c r="A21" s="91"/>
      <c r="B21" s="27"/>
      <c r="C21" s="1326"/>
      <c r="D21" s="1327"/>
      <c r="E21" s="1358"/>
      <c r="F21" s="241" t="s">
        <v>162</v>
      </c>
      <c r="G21" s="242" t="s">
        <v>161</v>
      </c>
      <c r="H21" s="1359">
        <f>別表!E33</f>
        <v>1.19</v>
      </c>
      <c r="I21" s="1360"/>
      <c r="J21" s="237"/>
      <c r="K21" s="1318"/>
      <c r="L21" s="1319"/>
      <c r="M21" s="1319"/>
      <c r="N21" s="1320"/>
      <c r="O21" s="1321" t="str">
        <f t="shared" si="0"/>
        <v/>
      </c>
      <c r="P21" s="1322"/>
      <c r="Q21" s="1322"/>
      <c r="R21" s="1323"/>
      <c r="S21" s="23"/>
      <c r="T21" s="30"/>
      <c r="U21" s="226">
        <f t="shared" si="1"/>
        <v>0</v>
      </c>
      <c r="V21" s="30"/>
      <c r="W21" s="204"/>
      <c r="X21" s="204"/>
      <c r="Y21" s="204"/>
      <c r="Z21" s="204"/>
      <c r="AA21" s="204"/>
      <c r="AB21" s="204"/>
    </row>
    <row r="22" spans="1:28" s="218" customFormat="1" ht="22.5" customHeight="1">
      <c r="A22" s="91"/>
      <c r="B22" s="27"/>
      <c r="C22" s="1328"/>
      <c r="D22" s="1329"/>
      <c r="E22" s="1357"/>
      <c r="F22" s="243" t="s">
        <v>163</v>
      </c>
      <c r="G22" s="242" t="s">
        <v>161</v>
      </c>
      <c r="H22" s="1359">
        <f>別表!E33</f>
        <v>1.19</v>
      </c>
      <c r="I22" s="1360"/>
      <c r="J22" s="237"/>
      <c r="K22" s="1318"/>
      <c r="L22" s="1319"/>
      <c r="M22" s="1319"/>
      <c r="N22" s="1320"/>
      <c r="O22" s="1321" t="str">
        <f t="shared" si="0"/>
        <v/>
      </c>
      <c r="P22" s="1322"/>
      <c r="Q22" s="1322"/>
      <c r="R22" s="1323"/>
      <c r="S22" s="23"/>
      <c r="T22" s="30"/>
      <c r="U22" s="226">
        <f t="shared" si="1"/>
        <v>0</v>
      </c>
      <c r="V22" s="30"/>
      <c r="W22" s="204"/>
      <c r="X22" s="204"/>
      <c r="Y22" s="204"/>
      <c r="Z22" s="204"/>
      <c r="AA22" s="204"/>
      <c r="AB22" s="204"/>
    </row>
    <row r="23" spans="1:28" s="218" customFormat="1" ht="22.5" customHeight="1">
      <c r="A23" s="91"/>
      <c r="B23" s="27"/>
      <c r="C23" s="1372" t="s">
        <v>213</v>
      </c>
      <c r="D23" s="1375"/>
      <c r="E23" s="1376"/>
      <c r="F23" s="244"/>
      <c r="G23" s="245"/>
      <c r="H23" s="1377" t="s">
        <v>214</v>
      </c>
      <c r="I23" s="1378"/>
      <c r="J23" s="246"/>
      <c r="K23" s="1318"/>
      <c r="L23" s="1319"/>
      <c r="M23" s="1319"/>
      <c r="N23" s="1320"/>
      <c r="O23" s="1321" t="str">
        <f t="shared" si="0"/>
        <v/>
      </c>
      <c r="P23" s="1322"/>
      <c r="Q23" s="1322"/>
      <c r="R23" s="1323"/>
      <c r="S23" s="23"/>
      <c r="T23" s="30"/>
      <c r="U23" s="226">
        <f t="shared" si="1"/>
        <v>0</v>
      </c>
      <c r="V23" s="30"/>
      <c r="W23" s="204"/>
      <c r="X23" s="204"/>
      <c r="Y23" s="204"/>
      <c r="Z23" s="204"/>
      <c r="AA23" s="204"/>
      <c r="AB23" s="204"/>
    </row>
    <row r="24" spans="1:28" s="218" customFormat="1" ht="22.5" customHeight="1">
      <c r="A24" s="91"/>
      <c r="B24" s="27"/>
      <c r="C24" s="1373"/>
      <c r="D24" s="1375"/>
      <c r="E24" s="1376"/>
      <c r="F24" s="244"/>
      <c r="G24" s="247"/>
      <c r="H24" s="1377" t="s">
        <v>214</v>
      </c>
      <c r="I24" s="1378"/>
      <c r="J24" s="248"/>
      <c r="K24" s="1318"/>
      <c r="L24" s="1319"/>
      <c r="M24" s="1319"/>
      <c r="N24" s="1320"/>
      <c r="O24" s="1321" t="str">
        <f t="shared" si="0"/>
        <v/>
      </c>
      <c r="P24" s="1322"/>
      <c r="Q24" s="1322"/>
      <c r="R24" s="1323"/>
      <c r="S24" s="23"/>
      <c r="T24" s="30"/>
      <c r="U24" s="226">
        <f t="shared" si="1"/>
        <v>0</v>
      </c>
      <c r="V24" s="30"/>
      <c r="W24" s="204"/>
      <c r="X24" s="204"/>
      <c r="Y24" s="204"/>
      <c r="Z24" s="204"/>
      <c r="AA24" s="204"/>
      <c r="AB24" s="204"/>
    </row>
    <row r="25" spans="1:28" s="218" customFormat="1" ht="22.5" customHeight="1" thickBot="1">
      <c r="A25" s="91"/>
      <c r="B25" s="27"/>
      <c r="C25" s="1374"/>
      <c r="D25" s="1379"/>
      <c r="E25" s="1380"/>
      <c r="F25" s="249"/>
      <c r="G25" s="250"/>
      <c r="H25" s="1361" t="s">
        <v>214</v>
      </c>
      <c r="I25" s="1362"/>
      <c r="J25" s="251"/>
      <c r="K25" s="1363"/>
      <c r="L25" s="1364"/>
      <c r="M25" s="1364"/>
      <c r="N25" s="1365"/>
      <c r="O25" s="1366" t="str">
        <f t="shared" si="0"/>
        <v/>
      </c>
      <c r="P25" s="1367"/>
      <c r="Q25" s="1367"/>
      <c r="R25" s="1368"/>
      <c r="S25" s="23"/>
      <c r="T25" s="30"/>
      <c r="U25" s="226">
        <f t="shared" si="1"/>
        <v>0</v>
      </c>
      <c r="V25" s="30"/>
      <c r="W25" s="204"/>
      <c r="X25" s="204"/>
      <c r="Y25" s="204"/>
      <c r="Z25" s="204"/>
      <c r="AA25" s="204"/>
      <c r="AB25" s="204"/>
    </row>
    <row r="26" spans="1:28" s="218" customFormat="1" ht="22.5" customHeight="1" thickTop="1" thickBot="1">
      <c r="A26" s="91"/>
      <c r="B26" s="27"/>
      <c r="C26" s="252"/>
      <c r="D26" s="253"/>
      <c r="E26" s="253"/>
      <c r="F26" s="253"/>
      <c r="G26" s="253" t="s">
        <v>215</v>
      </c>
      <c r="H26" s="253"/>
      <c r="I26" s="253"/>
      <c r="J26" s="253"/>
      <c r="K26" s="254"/>
      <c r="L26" s="254"/>
      <c r="M26" s="254"/>
      <c r="N26" s="255"/>
      <c r="O26" s="1369" t="str">
        <f>IF(SUM(O12:R25)=0,"",SUM(O12:R25))</f>
        <v/>
      </c>
      <c r="P26" s="1370"/>
      <c r="Q26" s="1370"/>
      <c r="R26" s="1371"/>
      <c r="S26" s="23"/>
      <c r="T26" s="30"/>
      <c r="U26" s="256">
        <f>IF(O26="",0,O26)</f>
        <v>0</v>
      </c>
      <c r="V26" s="30"/>
      <c r="W26" s="204"/>
      <c r="X26" s="204"/>
      <c r="Y26" s="204"/>
      <c r="Z26" s="204"/>
      <c r="AA26" s="204"/>
      <c r="AB26" s="204"/>
    </row>
    <row r="27" spans="1:28" s="218" customFormat="1" ht="17.25" customHeight="1" thickBot="1">
      <c r="A27" s="91"/>
      <c r="B27" s="27"/>
      <c r="C27" s="160"/>
      <c r="D27" s="23"/>
      <c r="E27" s="23"/>
      <c r="F27" s="23"/>
      <c r="G27" s="23"/>
      <c r="H27" s="23"/>
      <c r="I27" s="23"/>
      <c r="J27" s="23"/>
      <c r="K27" s="23"/>
      <c r="L27" s="23"/>
      <c r="M27" s="23"/>
      <c r="N27" s="23"/>
      <c r="O27" s="23"/>
      <c r="P27" s="23"/>
      <c r="Q27" s="23"/>
      <c r="R27" s="161"/>
      <c r="S27" s="23"/>
      <c r="T27" s="30"/>
      <c r="U27" s="204"/>
      <c r="V27" s="30"/>
      <c r="W27" s="204"/>
      <c r="X27" s="204"/>
      <c r="Y27" s="204"/>
      <c r="Z27" s="204"/>
      <c r="AA27" s="204"/>
      <c r="AB27" s="204"/>
    </row>
    <row r="28" spans="1:28" s="218" customFormat="1" ht="22.5" customHeight="1" thickBot="1">
      <c r="A28" s="91"/>
      <c r="B28" s="27"/>
      <c r="C28" s="162" t="s">
        <v>216</v>
      </c>
      <c r="D28" s="163"/>
      <c r="E28" s="164"/>
      <c r="F28" s="165"/>
      <c r="G28" s="166"/>
      <c r="H28" s="166"/>
      <c r="I28" s="166"/>
      <c r="J28" s="166"/>
      <c r="K28" s="166"/>
      <c r="L28" s="166"/>
      <c r="M28" s="166"/>
      <c r="N28" s="167"/>
      <c r="O28" s="167"/>
      <c r="P28" s="167"/>
      <c r="Q28" s="167"/>
      <c r="R28" s="168"/>
      <c r="S28" s="23"/>
      <c r="T28" s="30"/>
      <c r="U28" s="204"/>
      <c r="V28" s="30"/>
      <c r="W28" s="204"/>
      <c r="X28" s="204"/>
      <c r="Y28" s="204"/>
      <c r="Z28" s="204"/>
      <c r="AA28" s="204"/>
      <c r="AB28" s="204"/>
    </row>
    <row r="29" spans="1:28" s="218" customFormat="1" ht="31.5" customHeight="1">
      <c r="A29" s="91"/>
      <c r="B29" s="27"/>
      <c r="C29" s="1282" t="s">
        <v>217</v>
      </c>
      <c r="D29" s="1283"/>
      <c r="E29" s="1283"/>
      <c r="F29" s="1283"/>
      <c r="G29" s="1284" t="s">
        <v>218</v>
      </c>
      <c r="H29" s="1283"/>
      <c r="I29" s="1283"/>
      <c r="J29" s="1283"/>
      <c r="K29" s="1283"/>
      <c r="L29" s="1283"/>
      <c r="M29" s="1283"/>
      <c r="N29" s="1283"/>
      <c r="O29" s="1283"/>
      <c r="P29" s="1283"/>
      <c r="Q29" s="1283"/>
      <c r="R29" s="1285"/>
      <c r="S29" s="23"/>
      <c r="T29" s="30"/>
      <c r="U29" s="204"/>
      <c r="V29" s="30"/>
      <c r="W29" s="204"/>
      <c r="X29" s="204"/>
      <c r="Y29" s="204"/>
      <c r="Z29" s="204"/>
      <c r="AA29" s="204"/>
      <c r="AB29" s="204"/>
    </row>
    <row r="30" spans="1:28" s="218" customFormat="1" ht="61.5" customHeight="1" thickBot="1">
      <c r="A30" s="91"/>
      <c r="B30" s="27"/>
      <c r="C30" s="1381"/>
      <c r="D30" s="1382"/>
      <c r="E30" s="1382"/>
      <c r="F30" s="1382"/>
      <c r="G30" s="1383"/>
      <c r="H30" s="1384"/>
      <c r="I30" s="1384"/>
      <c r="J30" s="1384"/>
      <c r="K30" s="1384"/>
      <c r="L30" s="1384"/>
      <c r="M30" s="1384"/>
      <c r="N30" s="1384"/>
      <c r="O30" s="1384"/>
      <c r="P30" s="1384"/>
      <c r="Q30" s="1384"/>
      <c r="R30" s="1385"/>
      <c r="S30" s="23"/>
      <c r="T30" s="30"/>
      <c r="U30" s="204"/>
      <c r="V30" s="30"/>
      <c r="W30" s="204"/>
      <c r="X30" s="204"/>
      <c r="Y30" s="204"/>
      <c r="Z30" s="204"/>
      <c r="AA30" s="204"/>
      <c r="AB30" s="204"/>
    </row>
    <row r="31" spans="1:28" s="218" customFormat="1" ht="31.5" customHeight="1">
      <c r="A31" s="91"/>
      <c r="B31" s="27"/>
      <c r="C31" s="1386" t="s">
        <v>219</v>
      </c>
      <c r="D31" s="1387"/>
      <c r="E31" s="1284" t="s">
        <v>25</v>
      </c>
      <c r="F31" s="1283"/>
      <c r="G31" s="1284" t="s">
        <v>220</v>
      </c>
      <c r="H31" s="1392"/>
      <c r="I31" s="1393" t="s">
        <v>221</v>
      </c>
      <c r="J31" s="1394"/>
      <c r="K31" s="1284" t="s">
        <v>218</v>
      </c>
      <c r="L31" s="1283"/>
      <c r="M31" s="1283"/>
      <c r="N31" s="1283"/>
      <c r="O31" s="1283"/>
      <c r="P31" s="1283"/>
      <c r="Q31" s="1283"/>
      <c r="R31" s="1285"/>
      <c r="S31" s="23"/>
      <c r="T31" s="30"/>
      <c r="U31" s="204"/>
      <c r="V31" s="30"/>
      <c r="W31" s="204"/>
      <c r="X31" s="204"/>
      <c r="Y31" s="204"/>
      <c r="Z31" s="204"/>
      <c r="AA31" s="204"/>
      <c r="AB31" s="204"/>
    </row>
    <row r="32" spans="1:28" s="218" customFormat="1" ht="46.5" customHeight="1">
      <c r="A32" s="91"/>
      <c r="B32" s="27"/>
      <c r="C32" s="1388"/>
      <c r="D32" s="1389"/>
      <c r="E32" s="1395"/>
      <c r="F32" s="1396"/>
      <c r="G32" s="1397"/>
      <c r="H32" s="1398"/>
      <c r="I32" s="1397"/>
      <c r="J32" s="1398"/>
      <c r="K32" s="1421"/>
      <c r="L32" s="1422"/>
      <c r="M32" s="1422"/>
      <c r="N32" s="1422"/>
      <c r="O32" s="1422"/>
      <c r="P32" s="1422"/>
      <c r="Q32" s="1422"/>
      <c r="R32" s="1423"/>
      <c r="S32" s="23"/>
      <c r="T32" s="30"/>
      <c r="U32" s="204"/>
      <c r="V32" s="30"/>
      <c r="W32" s="204"/>
      <c r="X32" s="204"/>
      <c r="Y32" s="204"/>
      <c r="Z32" s="204"/>
      <c r="AA32" s="204"/>
      <c r="AB32" s="204"/>
    </row>
    <row r="33" spans="1:28" s="218" customFormat="1" ht="46.5" customHeight="1">
      <c r="A33" s="91"/>
      <c r="B33" s="27"/>
      <c r="C33" s="1388"/>
      <c r="D33" s="1389"/>
      <c r="E33" s="1424"/>
      <c r="F33" s="1425"/>
      <c r="G33" s="1426"/>
      <c r="H33" s="1427"/>
      <c r="I33" s="1426"/>
      <c r="J33" s="1427"/>
      <c r="K33" s="1426"/>
      <c r="L33" s="1428"/>
      <c r="M33" s="1428"/>
      <c r="N33" s="1428"/>
      <c r="O33" s="1428"/>
      <c r="P33" s="1428"/>
      <c r="Q33" s="1428"/>
      <c r="R33" s="1429"/>
      <c r="S33" s="23"/>
      <c r="T33" s="30"/>
      <c r="U33" s="204"/>
      <c r="V33" s="30"/>
      <c r="W33" s="204"/>
      <c r="X33" s="204"/>
      <c r="Y33" s="204"/>
      <c r="Z33" s="204"/>
      <c r="AA33" s="204"/>
      <c r="AB33" s="204"/>
    </row>
    <row r="34" spans="1:28" s="218" customFormat="1" ht="46.5" customHeight="1" thickBot="1">
      <c r="A34" s="91"/>
      <c r="B34" s="257"/>
      <c r="C34" s="1390"/>
      <c r="D34" s="1391"/>
      <c r="E34" s="1430"/>
      <c r="F34" s="1431"/>
      <c r="G34" s="1432"/>
      <c r="H34" s="1433"/>
      <c r="I34" s="1432"/>
      <c r="J34" s="1433"/>
      <c r="K34" s="1432"/>
      <c r="L34" s="1434"/>
      <c r="M34" s="1434"/>
      <c r="N34" s="1434"/>
      <c r="O34" s="1434"/>
      <c r="P34" s="1434"/>
      <c r="Q34" s="1434"/>
      <c r="R34" s="1435"/>
      <c r="S34" s="23"/>
      <c r="T34" s="30"/>
      <c r="U34" s="204"/>
      <c r="V34" s="30"/>
      <c r="W34" s="204"/>
      <c r="X34" s="204"/>
      <c r="Y34" s="204"/>
      <c r="Z34" s="204"/>
      <c r="AA34" s="204"/>
      <c r="AB34" s="204"/>
    </row>
    <row r="35" spans="1:28" s="218" customFormat="1" ht="80.25" customHeight="1" thickBot="1">
      <c r="A35" s="91"/>
      <c r="B35" s="27"/>
      <c r="C35" s="1399" t="s">
        <v>222</v>
      </c>
      <c r="D35" s="1400"/>
      <c r="E35" s="1401"/>
      <c r="F35" s="1402"/>
      <c r="G35" s="1402"/>
      <c r="H35" s="1402"/>
      <c r="I35" s="1402"/>
      <c r="J35" s="1402"/>
      <c r="K35" s="1402"/>
      <c r="L35" s="1402"/>
      <c r="M35" s="1402"/>
      <c r="N35" s="1402"/>
      <c r="O35" s="1402"/>
      <c r="P35" s="1402"/>
      <c r="Q35" s="1402"/>
      <c r="R35" s="1403"/>
      <c r="S35" s="23"/>
      <c r="T35" s="30"/>
      <c r="U35" s="204"/>
      <c r="V35" s="30"/>
      <c r="W35" s="204"/>
      <c r="X35" s="204"/>
      <c r="Y35" s="204"/>
      <c r="Z35" s="204"/>
      <c r="AA35" s="204"/>
      <c r="AB35" s="204"/>
    </row>
    <row r="36" spans="1:28" s="218" customFormat="1" ht="3.75" customHeight="1">
      <c r="A36" s="91"/>
      <c r="B36" s="27"/>
      <c r="C36" s="258"/>
      <c r="D36" s="91"/>
      <c r="E36" s="259"/>
      <c r="F36" s="260"/>
      <c r="G36" s="27"/>
      <c r="H36" s="27"/>
      <c r="I36" s="27"/>
      <c r="J36" s="27"/>
      <c r="K36" s="27"/>
      <c r="L36" s="27"/>
      <c r="M36" s="27"/>
      <c r="N36" s="261"/>
      <c r="O36" s="261"/>
      <c r="P36" s="261"/>
      <c r="Q36" s="261"/>
      <c r="R36" s="262"/>
      <c r="S36" s="23"/>
      <c r="T36" s="30"/>
      <c r="U36" s="204"/>
      <c r="V36" s="30"/>
      <c r="W36" s="204"/>
      <c r="X36" s="204"/>
      <c r="Y36" s="204"/>
      <c r="Z36" s="204"/>
      <c r="AA36" s="204"/>
      <c r="AB36" s="204"/>
    </row>
    <row r="37" spans="1:28" s="218" customFormat="1" ht="14.4">
      <c r="A37" s="91"/>
      <c r="B37" s="27"/>
      <c r="C37" s="258" t="s">
        <v>223</v>
      </c>
      <c r="D37" s="91"/>
      <c r="E37" s="259"/>
      <c r="F37" s="260"/>
      <c r="G37" s="27"/>
      <c r="H37" s="27"/>
      <c r="I37" s="27"/>
      <c r="J37" s="27"/>
      <c r="K37" s="27"/>
      <c r="L37" s="27"/>
      <c r="M37" s="27"/>
      <c r="N37" s="261"/>
      <c r="O37" s="261"/>
      <c r="P37" s="261"/>
      <c r="Q37" s="261"/>
      <c r="R37" s="262"/>
      <c r="S37" s="23"/>
      <c r="T37" s="30"/>
      <c r="U37" s="204"/>
      <c r="V37" s="30"/>
      <c r="W37" s="204"/>
      <c r="X37" s="204"/>
      <c r="Y37" s="204"/>
      <c r="Z37" s="204"/>
      <c r="AA37" s="204"/>
      <c r="AB37" s="204"/>
    </row>
    <row r="38" spans="1:28" s="218" customFormat="1" ht="14.4">
      <c r="A38" s="91"/>
      <c r="B38" s="27"/>
      <c r="C38" s="258" t="s">
        <v>224</v>
      </c>
      <c r="D38" s="91"/>
      <c r="E38" s="259"/>
      <c r="F38" s="260"/>
      <c r="G38" s="27"/>
      <c r="H38" s="27"/>
      <c r="I38" s="27"/>
      <c r="J38" s="27"/>
      <c r="K38" s="27"/>
      <c r="L38" s="27"/>
      <c r="M38" s="27"/>
      <c r="N38" s="261"/>
      <c r="O38" s="261"/>
      <c r="P38" s="261"/>
      <c r="Q38" s="261"/>
      <c r="R38" s="262"/>
      <c r="S38" s="23"/>
      <c r="T38" s="30"/>
      <c r="U38" s="204"/>
      <c r="V38" s="30"/>
      <c r="W38" s="204"/>
      <c r="X38" s="204"/>
      <c r="Y38" s="204"/>
      <c r="Z38" s="204"/>
      <c r="AA38" s="204"/>
      <c r="AB38" s="204"/>
    </row>
    <row r="39" spans="1:28" s="218" customFormat="1" ht="14.4">
      <c r="A39" s="91"/>
      <c r="B39" s="27"/>
      <c r="C39" s="258" t="s">
        <v>225</v>
      </c>
      <c r="D39" s="91"/>
      <c r="E39" s="259"/>
      <c r="F39" s="260"/>
      <c r="G39" s="27"/>
      <c r="H39" s="27"/>
      <c r="I39" s="27"/>
      <c r="J39" s="27"/>
      <c r="K39" s="27"/>
      <c r="L39" s="27"/>
      <c r="M39" s="27"/>
      <c r="N39" s="261"/>
      <c r="O39" s="261"/>
      <c r="P39" s="261"/>
      <c r="Q39" s="261"/>
      <c r="R39" s="262"/>
      <c r="S39" s="23"/>
      <c r="T39" s="30"/>
      <c r="U39" s="204"/>
      <c r="V39" s="30"/>
      <c r="W39" s="204"/>
      <c r="X39" s="204"/>
      <c r="Y39" s="204"/>
      <c r="Z39" s="204"/>
      <c r="AA39" s="204"/>
      <c r="AB39" s="204"/>
    </row>
    <row r="40" spans="1:28" s="218" customFormat="1" ht="14.4">
      <c r="A40" s="91"/>
      <c r="B40" s="27"/>
      <c r="C40" s="258" t="s">
        <v>226</v>
      </c>
      <c r="D40" s="91"/>
      <c r="E40" s="259"/>
      <c r="F40" s="260"/>
      <c r="G40" s="27"/>
      <c r="H40" s="27"/>
      <c r="I40" s="27"/>
      <c r="J40" s="27"/>
      <c r="K40" s="27"/>
      <c r="L40" s="27"/>
      <c r="M40" s="27"/>
      <c r="N40" s="261"/>
      <c r="O40" s="261"/>
      <c r="P40" s="261"/>
      <c r="Q40" s="261"/>
      <c r="R40" s="262"/>
      <c r="S40" s="23"/>
      <c r="T40" s="30"/>
      <c r="U40" s="204"/>
      <c r="V40" s="30"/>
      <c r="W40" s="204"/>
      <c r="X40" s="204"/>
      <c r="Y40" s="204"/>
      <c r="Z40" s="204"/>
      <c r="AA40" s="204"/>
      <c r="AB40" s="204"/>
    </row>
    <row r="41" spans="1:28" s="218" customFormat="1" ht="14.4">
      <c r="A41" s="91"/>
      <c r="B41" s="27"/>
      <c r="C41" s="263" t="s">
        <v>227</v>
      </c>
      <c r="D41" s="91"/>
      <c r="E41" s="259"/>
      <c r="F41" s="260"/>
      <c r="G41" s="27"/>
      <c r="H41" s="27"/>
      <c r="I41" s="27"/>
      <c r="J41" s="27"/>
      <c r="K41" s="27"/>
      <c r="L41" s="27"/>
      <c r="M41" s="27"/>
      <c r="N41" s="261"/>
      <c r="O41" s="261"/>
      <c r="P41" s="261"/>
      <c r="Q41" s="261"/>
      <c r="R41" s="262"/>
      <c r="S41" s="23"/>
      <c r="T41" s="30"/>
      <c r="U41" s="204"/>
      <c r="V41" s="30"/>
      <c r="W41" s="204"/>
      <c r="X41" s="204"/>
      <c r="Y41" s="204"/>
      <c r="Z41" s="204"/>
      <c r="AA41" s="204"/>
      <c r="AB41" s="204"/>
    </row>
    <row r="42" spans="1:28" s="218" customFormat="1" ht="14.4">
      <c r="A42" s="91"/>
      <c r="B42" s="27"/>
      <c r="C42" s="263" t="s">
        <v>228</v>
      </c>
      <c r="D42" s="91"/>
      <c r="E42" s="27"/>
      <c r="F42" s="27"/>
      <c r="G42" s="27"/>
      <c r="H42" s="27"/>
      <c r="I42" s="27"/>
      <c r="J42" s="27"/>
      <c r="K42" s="27"/>
      <c r="L42" s="27"/>
      <c r="M42" s="27"/>
      <c r="N42" s="27"/>
      <c r="O42" s="27"/>
      <c r="P42" s="27"/>
      <c r="Q42" s="27"/>
      <c r="R42" s="264"/>
      <c r="S42" s="23"/>
      <c r="T42" s="30"/>
      <c r="U42" s="204"/>
      <c r="V42" s="30"/>
      <c r="W42" s="204"/>
      <c r="X42" s="204"/>
      <c r="Y42" s="204"/>
      <c r="Z42" s="204"/>
      <c r="AA42" s="204"/>
      <c r="AB42" s="204"/>
    </row>
    <row r="43" spans="1:28" s="218" customFormat="1" ht="14.4">
      <c r="A43" s="91"/>
      <c r="B43" s="27"/>
      <c r="C43" s="263" t="s">
        <v>229</v>
      </c>
      <c r="D43" s="91"/>
      <c r="E43" s="27"/>
      <c r="F43" s="27"/>
      <c r="G43" s="27"/>
      <c r="H43" s="27"/>
      <c r="I43" s="27"/>
      <c r="J43" s="27"/>
      <c r="K43" s="27"/>
      <c r="L43" s="27"/>
      <c r="M43" s="27"/>
      <c r="N43" s="27"/>
      <c r="O43" s="27"/>
      <c r="P43" s="27"/>
      <c r="Q43" s="27"/>
      <c r="R43" s="264"/>
      <c r="S43" s="23"/>
      <c r="T43" s="30"/>
      <c r="U43" s="204"/>
      <c r="V43" s="30"/>
      <c r="W43" s="204"/>
      <c r="X43" s="204"/>
      <c r="Y43" s="204"/>
      <c r="Z43" s="204"/>
      <c r="AA43" s="204"/>
      <c r="AB43" s="204"/>
    </row>
    <row r="44" spans="1:28" s="218" customFormat="1" ht="5.25" customHeight="1" thickBot="1">
      <c r="A44" s="91"/>
      <c r="B44" s="27"/>
      <c r="C44" s="265"/>
      <c r="D44" s="266"/>
      <c r="E44" s="267"/>
      <c r="F44" s="267"/>
      <c r="G44" s="267"/>
      <c r="H44" s="267"/>
      <c r="I44" s="267"/>
      <c r="J44" s="267"/>
      <c r="K44" s="267"/>
      <c r="L44" s="267"/>
      <c r="M44" s="267"/>
      <c r="N44" s="267"/>
      <c r="O44" s="267"/>
      <c r="P44" s="267"/>
      <c r="Q44" s="267"/>
      <c r="R44" s="268"/>
      <c r="S44" s="23"/>
      <c r="T44" s="30"/>
      <c r="U44" s="204"/>
      <c r="V44" s="30"/>
      <c r="W44" s="204"/>
      <c r="X44" s="204"/>
      <c r="Y44" s="204"/>
      <c r="Z44" s="204"/>
      <c r="AA44" s="204"/>
      <c r="AB44" s="204"/>
    </row>
    <row r="45" spans="1:28" s="218" customFormat="1" ht="4.5" customHeight="1">
      <c r="A45" s="91"/>
      <c r="B45" s="27"/>
      <c r="C45" s="269"/>
      <c r="D45" s="270"/>
      <c r="E45" s="271"/>
      <c r="F45" s="271"/>
      <c r="G45" s="271"/>
      <c r="H45" s="271"/>
      <c r="I45" s="271"/>
      <c r="J45" s="271"/>
      <c r="K45" s="271"/>
      <c r="L45" s="271"/>
      <c r="M45" s="271"/>
      <c r="N45" s="271"/>
      <c r="O45" s="271"/>
      <c r="P45" s="271"/>
      <c r="Q45" s="271"/>
      <c r="R45" s="272"/>
      <c r="S45" s="23"/>
      <c r="T45" s="30"/>
      <c r="U45" s="204"/>
      <c r="V45" s="30"/>
      <c r="W45" s="204"/>
      <c r="X45" s="204"/>
      <c r="Y45" s="204"/>
      <c r="Z45" s="204"/>
      <c r="AA45" s="204"/>
      <c r="AB45" s="204"/>
    </row>
    <row r="46" spans="1:28" s="218" customFormat="1" ht="17.25" customHeight="1">
      <c r="A46" s="91"/>
      <c r="B46" s="27"/>
      <c r="C46" s="273" t="s">
        <v>230</v>
      </c>
      <c r="D46" s="274"/>
      <c r="E46" s="275"/>
      <c r="F46" s="276"/>
      <c r="G46" s="276"/>
      <c r="H46" s="276"/>
      <c r="I46" s="276"/>
      <c r="J46" s="276"/>
      <c r="K46" s="276"/>
      <c r="L46" s="276"/>
      <c r="M46" s="276"/>
      <c r="N46" s="276"/>
      <c r="O46" s="276"/>
      <c r="P46" s="276"/>
      <c r="Q46" s="276"/>
      <c r="R46" s="277"/>
      <c r="S46" s="23"/>
      <c r="T46" s="30"/>
      <c r="U46" s="204"/>
      <c r="V46" s="30"/>
      <c r="W46" s="204"/>
      <c r="X46" s="204"/>
      <c r="Y46" s="204"/>
      <c r="Z46" s="204"/>
      <c r="AA46" s="204"/>
      <c r="AB46" s="204"/>
    </row>
    <row r="47" spans="1:28" s="218" customFormat="1" ht="17.25" customHeight="1">
      <c r="A47" s="91"/>
      <c r="B47" s="27"/>
      <c r="C47" s="273" t="s">
        <v>231</v>
      </c>
      <c r="D47" s="274"/>
      <c r="E47" s="275"/>
      <c r="F47" s="276"/>
      <c r="G47" s="276"/>
      <c r="H47" s="276"/>
      <c r="I47" s="276"/>
      <c r="J47" s="276"/>
      <c r="K47" s="276"/>
      <c r="L47" s="276"/>
      <c r="M47" s="276"/>
      <c r="N47" s="276"/>
      <c r="O47" s="276"/>
      <c r="P47" s="276"/>
      <c r="Q47" s="276"/>
      <c r="R47" s="277"/>
      <c r="S47" s="23"/>
      <c r="T47" s="30"/>
      <c r="U47" s="204"/>
      <c r="V47" s="30"/>
      <c r="W47" s="204"/>
      <c r="X47" s="204"/>
      <c r="Y47" s="204"/>
      <c r="Z47" s="204"/>
      <c r="AA47" s="204"/>
      <c r="AB47" s="204"/>
    </row>
    <row r="48" spans="1:28" s="218" customFormat="1" ht="17.25" customHeight="1">
      <c r="A48" s="91"/>
      <c r="B48" s="27"/>
      <c r="C48" s="273" t="s">
        <v>447</v>
      </c>
      <c r="D48" s="274"/>
      <c r="E48" s="275"/>
      <c r="F48" s="276"/>
      <c r="G48" s="276"/>
      <c r="H48" s="276"/>
      <c r="I48" s="276"/>
      <c r="J48" s="276"/>
      <c r="K48" s="276"/>
      <c r="L48" s="276"/>
      <c r="M48" s="276"/>
      <c r="N48" s="276"/>
      <c r="O48" s="276"/>
      <c r="P48" s="276"/>
      <c r="Q48" s="276"/>
      <c r="R48" s="277"/>
      <c r="S48" s="23"/>
      <c r="T48" s="30"/>
      <c r="U48" s="204"/>
      <c r="V48" s="30"/>
      <c r="W48" s="204"/>
      <c r="X48" s="204"/>
      <c r="Y48" s="204"/>
      <c r="Z48" s="204"/>
      <c r="AA48" s="204"/>
      <c r="AB48" s="204"/>
    </row>
    <row r="49" spans="1:28" s="218" customFormat="1" ht="17.25" customHeight="1">
      <c r="A49" s="91"/>
      <c r="B49" s="27"/>
      <c r="C49" s="273" t="s">
        <v>232</v>
      </c>
      <c r="D49" s="274"/>
      <c r="E49" s="275"/>
      <c r="F49" s="276"/>
      <c r="G49" s="276"/>
      <c r="H49" s="276"/>
      <c r="I49" s="276"/>
      <c r="J49" s="276"/>
      <c r="K49" s="276"/>
      <c r="L49" s="276"/>
      <c r="M49" s="276"/>
      <c r="N49" s="276"/>
      <c r="O49" s="276"/>
      <c r="P49" s="276"/>
      <c r="Q49" s="276"/>
      <c r="R49" s="277"/>
      <c r="S49" s="23"/>
      <c r="T49" s="30"/>
      <c r="U49" s="204"/>
      <c r="V49" s="30"/>
      <c r="W49" s="204"/>
      <c r="X49" s="204"/>
      <c r="Y49" s="204"/>
      <c r="Z49" s="204"/>
      <c r="AA49" s="204"/>
      <c r="AB49" s="204"/>
    </row>
    <row r="50" spans="1:28" s="218" customFormat="1" ht="17.25" customHeight="1">
      <c r="A50" s="91"/>
      <c r="B50" s="27"/>
      <c r="C50" s="273" t="s">
        <v>233</v>
      </c>
      <c r="D50" s="274"/>
      <c r="E50" s="275"/>
      <c r="F50" s="276"/>
      <c r="G50" s="276"/>
      <c r="H50" s="276"/>
      <c r="I50" s="276"/>
      <c r="J50" s="276"/>
      <c r="K50" s="276"/>
      <c r="L50" s="276"/>
      <c r="M50" s="276"/>
      <c r="N50" s="276"/>
      <c r="O50" s="276"/>
      <c r="P50" s="276"/>
      <c r="Q50" s="276"/>
      <c r="R50" s="277"/>
      <c r="S50" s="23"/>
      <c r="T50" s="30"/>
      <c r="U50" s="204"/>
      <c r="V50" s="30"/>
      <c r="W50" s="204"/>
      <c r="X50" s="204"/>
      <c r="Y50" s="204"/>
      <c r="Z50" s="204"/>
      <c r="AA50" s="204"/>
      <c r="AB50" s="204"/>
    </row>
    <row r="51" spans="1:28" s="218" customFormat="1" ht="17.25" customHeight="1">
      <c r="A51" s="91"/>
      <c r="B51" s="27"/>
      <c r="C51" s="273" t="s">
        <v>234</v>
      </c>
      <c r="D51" s="274"/>
      <c r="E51" s="275"/>
      <c r="F51" s="276"/>
      <c r="G51" s="276"/>
      <c r="H51" s="276"/>
      <c r="I51" s="276"/>
      <c r="J51" s="276"/>
      <c r="K51" s="276"/>
      <c r="L51" s="276"/>
      <c r="M51" s="276"/>
      <c r="N51" s="276"/>
      <c r="O51" s="276"/>
      <c r="P51" s="276"/>
      <c r="Q51" s="276"/>
      <c r="R51" s="277"/>
      <c r="S51" s="23"/>
      <c r="T51" s="30"/>
      <c r="U51" s="204"/>
      <c r="V51" s="30"/>
      <c r="W51" s="204"/>
      <c r="X51" s="204"/>
      <c r="Y51" s="204"/>
      <c r="Z51" s="204"/>
      <c r="AA51" s="204"/>
      <c r="AB51" s="204"/>
    </row>
    <row r="52" spans="1:28" s="218" customFormat="1" ht="17.25" customHeight="1">
      <c r="A52" s="91"/>
      <c r="B52" s="27"/>
      <c r="C52" s="273" t="s">
        <v>235</v>
      </c>
      <c r="D52" s="274"/>
      <c r="E52" s="275"/>
      <c r="F52" s="276"/>
      <c r="G52" s="276"/>
      <c r="H52" s="276"/>
      <c r="I52" s="276"/>
      <c r="J52" s="276"/>
      <c r="K52" s="276"/>
      <c r="L52" s="276"/>
      <c r="M52" s="276"/>
      <c r="N52" s="276"/>
      <c r="O52" s="276"/>
      <c r="P52" s="276"/>
      <c r="Q52" s="276"/>
      <c r="R52" s="277"/>
      <c r="S52" s="23"/>
      <c r="T52" s="30"/>
      <c r="U52" s="204"/>
      <c r="V52" s="30"/>
      <c r="W52" s="204"/>
      <c r="X52" s="204"/>
      <c r="Y52" s="204"/>
      <c r="Z52" s="204"/>
      <c r="AA52" s="204"/>
      <c r="AB52" s="204"/>
    </row>
    <row r="53" spans="1:28" s="218" customFormat="1" ht="17.25" customHeight="1">
      <c r="A53" s="91"/>
      <c r="B53" s="27"/>
      <c r="C53" s="273" t="s">
        <v>236</v>
      </c>
      <c r="D53" s="274"/>
      <c r="E53" s="275"/>
      <c r="F53" s="276"/>
      <c r="G53" s="276"/>
      <c r="H53" s="276"/>
      <c r="I53" s="276"/>
      <c r="J53" s="276"/>
      <c r="K53" s="276"/>
      <c r="L53" s="276"/>
      <c r="M53" s="276"/>
      <c r="N53" s="276"/>
      <c r="O53" s="276"/>
      <c r="P53" s="276"/>
      <c r="Q53" s="276"/>
      <c r="R53" s="277"/>
      <c r="S53" s="23"/>
      <c r="T53" s="30"/>
      <c r="U53" s="204"/>
      <c r="V53" s="30"/>
      <c r="W53" s="204"/>
      <c r="X53" s="204"/>
      <c r="Y53" s="204"/>
      <c r="Z53" s="204"/>
      <c r="AA53" s="204"/>
      <c r="AB53" s="204"/>
    </row>
    <row r="54" spans="1:28" s="218" customFormat="1" ht="17.25" customHeight="1">
      <c r="A54" s="91"/>
      <c r="B54" s="27"/>
      <c r="C54" s="273" t="s">
        <v>237</v>
      </c>
      <c r="D54" s="274"/>
      <c r="E54" s="275"/>
      <c r="F54" s="276"/>
      <c r="G54" s="276"/>
      <c r="H54" s="276"/>
      <c r="I54" s="276"/>
      <c r="J54" s="276"/>
      <c r="K54" s="276"/>
      <c r="L54" s="276"/>
      <c r="M54" s="276"/>
      <c r="N54" s="276"/>
      <c r="O54" s="276"/>
      <c r="P54" s="276"/>
      <c r="Q54" s="276"/>
      <c r="R54" s="277"/>
      <c r="S54" s="23"/>
      <c r="T54" s="30"/>
      <c r="U54" s="204"/>
      <c r="V54" s="30"/>
      <c r="W54" s="204"/>
      <c r="X54" s="204"/>
      <c r="Y54" s="204"/>
      <c r="Z54" s="204"/>
      <c r="AA54" s="204"/>
      <c r="AB54" s="204"/>
    </row>
    <row r="55" spans="1:28" s="218" customFormat="1" ht="17.25" customHeight="1">
      <c r="A55" s="91"/>
      <c r="B55" s="27"/>
      <c r="C55" s="273" t="s">
        <v>238</v>
      </c>
      <c r="D55" s="274"/>
      <c r="E55" s="275"/>
      <c r="F55" s="276"/>
      <c r="G55" s="276"/>
      <c r="H55" s="276"/>
      <c r="I55" s="276"/>
      <c r="J55" s="276"/>
      <c r="K55" s="276"/>
      <c r="L55" s="276"/>
      <c r="M55" s="276"/>
      <c r="N55" s="276"/>
      <c r="O55" s="276"/>
      <c r="P55" s="276"/>
      <c r="Q55" s="276"/>
      <c r="R55" s="277"/>
      <c r="S55" s="23"/>
      <c r="T55" s="30"/>
      <c r="U55" s="204"/>
      <c r="V55" s="30"/>
      <c r="W55" s="204"/>
      <c r="X55" s="204"/>
      <c r="Y55" s="204"/>
      <c r="Z55" s="204"/>
      <c r="AA55" s="204"/>
      <c r="AB55" s="204"/>
    </row>
    <row r="56" spans="1:28" s="218" customFormat="1" ht="17.25" customHeight="1">
      <c r="A56" s="91"/>
      <c r="B56" s="27"/>
      <c r="C56" s="273" t="s">
        <v>239</v>
      </c>
      <c r="D56" s="274"/>
      <c r="E56" s="275"/>
      <c r="F56" s="276"/>
      <c r="G56" s="276"/>
      <c r="H56" s="276"/>
      <c r="I56" s="276"/>
      <c r="J56" s="276"/>
      <c r="K56" s="276"/>
      <c r="L56" s="276"/>
      <c r="M56" s="276"/>
      <c r="N56" s="276"/>
      <c r="O56" s="276"/>
      <c r="P56" s="276"/>
      <c r="Q56" s="276"/>
      <c r="R56" s="277"/>
      <c r="S56" s="23"/>
      <c r="T56" s="30"/>
      <c r="U56" s="204"/>
      <c r="V56" s="30"/>
      <c r="W56" s="204"/>
      <c r="X56" s="204"/>
      <c r="Y56" s="204"/>
      <c r="Z56" s="204"/>
      <c r="AA56" s="204"/>
      <c r="AB56" s="204"/>
    </row>
    <row r="57" spans="1:28" s="218" customFormat="1" ht="17.25" customHeight="1">
      <c r="A57" s="91"/>
      <c r="B57" s="27"/>
      <c r="C57" s="273" t="s">
        <v>240</v>
      </c>
      <c r="D57" s="274"/>
      <c r="E57" s="275"/>
      <c r="F57" s="276"/>
      <c r="G57" s="276"/>
      <c r="H57" s="276"/>
      <c r="I57" s="276"/>
      <c r="J57" s="276"/>
      <c r="K57" s="276"/>
      <c r="L57" s="276"/>
      <c r="M57" s="276"/>
      <c r="N57" s="276"/>
      <c r="O57" s="276"/>
      <c r="P57" s="276"/>
      <c r="Q57" s="276"/>
      <c r="R57" s="277"/>
      <c r="S57" s="23"/>
      <c r="T57" s="30"/>
      <c r="U57" s="204"/>
      <c r="V57" s="30"/>
      <c r="W57" s="204"/>
      <c r="X57" s="204"/>
      <c r="Y57" s="204"/>
      <c r="Z57" s="204"/>
      <c r="AA57" s="204"/>
      <c r="AB57" s="204"/>
    </row>
    <row r="58" spans="1:28" s="218" customFormat="1" ht="6.75" customHeight="1" thickBot="1">
      <c r="A58" s="91"/>
      <c r="B58" s="27"/>
      <c r="C58" s="278"/>
      <c r="D58" s="279"/>
      <c r="E58" s="280"/>
      <c r="F58" s="280"/>
      <c r="G58" s="280"/>
      <c r="H58" s="280"/>
      <c r="I58" s="280"/>
      <c r="J58" s="280"/>
      <c r="K58" s="280"/>
      <c r="L58" s="280"/>
      <c r="M58" s="280"/>
      <c r="N58" s="280"/>
      <c r="O58" s="280"/>
      <c r="P58" s="280"/>
      <c r="Q58" s="280"/>
      <c r="R58" s="281"/>
      <c r="S58" s="23"/>
      <c r="T58" s="30"/>
      <c r="U58" s="204"/>
      <c r="V58" s="30"/>
      <c r="W58" s="204"/>
      <c r="X58" s="204"/>
      <c r="Y58" s="204"/>
      <c r="Z58" s="204"/>
      <c r="AA58" s="204"/>
      <c r="AB58" s="204"/>
    </row>
    <row r="59" spans="1:28" s="218" customFormat="1" ht="4.5" customHeight="1">
      <c r="A59" s="91"/>
      <c r="B59" s="27"/>
      <c r="C59" s="27"/>
      <c r="D59" s="27"/>
      <c r="E59" s="27"/>
      <c r="F59" s="27"/>
      <c r="G59" s="27"/>
      <c r="H59" s="27"/>
      <c r="I59" s="27"/>
      <c r="J59" s="27"/>
      <c r="K59" s="27"/>
      <c r="L59" s="27"/>
      <c r="M59" s="27"/>
      <c r="N59" s="27"/>
      <c r="O59" s="27"/>
      <c r="P59" s="27"/>
      <c r="Q59" s="27"/>
      <c r="R59" s="27"/>
      <c r="S59" s="23"/>
      <c r="T59" s="30"/>
      <c r="U59" s="204"/>
      <c r="V59" s="30"/>
      <c r="W59" s="204"/>
      <c r="X59" s="204"/>
      <c r="Y59" s="204"/>
      <c r="Z59" s="204"/>
      <c r="AA59" s="204"/>
      <c r="AB59" s="204"/>
    </row>
    <row r="60" spans="1:28" s="29" customFormat="1" ht="10.5" customHeight="1">
      <c r="A60" s="26"/>
      <c r="B60" s="14"/>
      <c r="C60" s="282"/>
      <c r="D60" s="282"/>
      <c r="E60" s="25"/>
      <c r="F60" s="283"/>
      <c r="G60" s="284"/>
      <c r="H60" s="73"/>
      <c r="I60" s="73"/>
      <c r="J60" s="73"/>
      <c r="K60" s="285"/>
      <c r="L60" s="285"/>
      <c r="M60" s="285"/>
      <c r="N60" s="285"/>
      <c r="O60" s="285"/>
      <c r="P60" s="285"/>
      <c r="Q60" s="285"/>
      <c r="R60" s="14"/>
      <c r="S60" s="23"/>
      <c r="T60" s="30"/>
      <c r="U60" s="204"/>
      <c r="V60" s="30"/>
      <c r="W60" s="204"/>
      <c r="X60" s="204"/>
      <c r="Y60" s="204"/>
      <c r="Z60" s="204"/>
      <c r="AA60" s="204"/>
      <c r="AB60" s="204"/>
    </row>
    <row r="61" spans="1:28" s="29" customFormat="1" ht="35.25" customHeight="1" thickBot="1">
      <c r="A61" s="26"/>
      <c r="B61" s="14"/>
      <c r="C61" s="282"/>
      <c r="D61" s="282"/>
      <c r="E61" s="25"/>
      <c r="F61" s="283"/>
      <c r="G61" s="284"/>
      <c r="H61" s="73"/>
      <c r="I61" s="73"/>
      <c r="J61" s="73"/>
      <c r="K61" s="285"/>
      <c r="L61" s="285"/>
      <c r="M61" s="285"/>
      <c r="N61" s="285"/>
      <c r="O61" s="285"/>
      <c r="P61" s="285"/>
      <c r="Q61" s="285"/>
      <c r="R61" s="14"/>
      <c r="S61" s="23"/>
      <c r="T61" s="30"/>
      <c r="U61" s="204"/>
      <c r="V61" s="30"/>
      <c r="W61" s="204"/>
      <c r="X61" s="204"/>
      <c r="Y61" s="204"/>
      <c r="Z61" s="204"/>
      <c r="AA61" s="204"/>
      <c r="AB61" s="204"/>
    </row>
    <row r="62" spans="1:28" s="29" customFormat="1" ht="19.5" customHeight="1" thickBot="1">
      <c r="A62" s="26"/>
      <c r="B62" s="14"/>
      <c r="C62" s="15" t="s">
        <v>241</v>
      </c>
      <c r="D62" s="48"/>
      <c r="E62" s="80"/>
      <c r="F62" s="48"/>
      <c r="G62" s="81"/>
      <c r="H62" s="48"/>
      <c r="I62" s="47"/>
      <c r="J62" s="48"/>
      <c r="K62" s="16" t="s">
        <v>242</v>
      </c>
      <c r="L62" s="48"/>
      <c r="M62" s="82"/>
      <c r="N62" s="1404" t="s">
        <v>243</v>
      </c>
      <c r="O62" s="1404"/>
      <c r="P62" s="1404"/>
      <c r="Q62" s="1404"/>
      <c r="R62" s="1405"/>
      <c r="S62" s="23"/>
      <c r="T62" s="30"/>
      <c r="U62" s="212" t="s">
        <v>242</v>
      </c>
      <c r="V62" s="30"/>
      <c r="W62" s="30"/>
      <c r="X62" s="30"/>
      <c r="Y62" s="30"/>
      <c r="Z62" s="30"/>
      <c r="AA62" s="30"/>
      <c r="AB62" s="30"/>
    </row>
    <row r="63" spans="1:28" s="29" customFormat="1" ht="19.5" customHeight="1" thickBot="1">
      <c r="A63" s="26"/>
      <c r="B63" s="14"/>
      <c r="C63" s="84" t="str">
        <f>IF(N62="変更なし","",IF(N83="変更なし",CONCATENATE("目標(計画)期間 ： 令和",O63,"年4月 ～ 令和",W10,"年3月"),CONCATENATE("目標(計画)期間 ： 令和",O63,"年4月 ～ 令和",O84,"年3月")))</f>
        <v/>
      </c>
      <c r="D63" s="85"/>
      <c r="E63" s="85"/>
      <c r="F63" s="86"/>
      <c r="G63" s="87"/>
      <c r="H63" s="88"/>
      <c r="I63" s="88"/>
      <c r="J63" s="88"/>
      <c r="K63" s="85" t="s">
        <v>244</v>
      </c>
      <c r="L63" s="286"/>
      <c r="M63" s="287"/>
      <c r="N63" s="288" t="s">
        <v>435</v>
      </c>
      <c r="O63" s="209"/>
      <c r="P63" s="289" t="s">
        <v>188</v>
      </c>
      <c r="Q63" s="290">
        <v>4</v>
      </c>
      <c r="R63" s="291" t="s">
        <v>189</v>
      </c>
      <c r="S63" s="23"/>
      <c r="T63" s="30"/>
      <c r="U63" s="212" t="s">
        <v>243</v>
      </c>
      <c r="V63" s="30"/>
      <c r="W63" s="30"/>
      <c r="X63" s="30"/>
      <c r="Y63" s="30"/>
      <c r="Z63" s="30"/>
      <c r="AA63" s="30"/>
      <c r="AB63" s="30"/>
    </row>
    <row r="64" spans="1:28" s="29" customFormat="1" ht="16.5" customHeight="1">
      <c r="A64" s="26"/>
      <c r="B64" s="14"/>
      <c r="C64" s="1406" t="s">
        <v>136</v>
      </c>
      <c r="D64" s="1407"/>
      <c r="E64" s="1407"/>
      <c r="F64" s="1407"/>
      <c r="G64" s="1408"/>
      <c r="H64" s="1409" t="s">
        <v>197</v>
      </c>
      <c r="I64" s="1410"/>
      <c r="J64" s="1410"/>
      <c r="K64" s="1411" t="s">
        <v>198</v>
      </c>
      <c r="L64" s="1412"/>
      <c r="M64" s="1412"/>
      <c r="N64" s="1413"/>
      <c r="O64" s="1411" t="s">
        <v>199</v>
      </c>
      <c r="P64" s="1412"/>
      <c r="Q64" s="1412"/>
      <c r="R64" s="1416"/>
      <c r="S64" s="23"/>
      <c r="T64" s="30"/>
      <c r="U64" s="212" t="s">
        <v>245</v>
      </c>
      <c r="V64" s="30"/>
      <c r="W64" s="30"/>
      <c r="X64" s="30"/>
      <c r="Y64" s="30"/>
      <c r="Z64" s="30"/>
      <c r="AA64" s="30"/>
      <c r="AB64" s="30"/>
    </row>
    <row r="65" spans="1:28" s="29" customFormat="1" ht="16.5" customHeight="1" thickBot="1">
      <c r="A65" s="26"/>
      <c r="B65" s="14"/>
      <c r="C65" s="292" t="s">
        <v>63</v>
      </c>
      <c r="D65" s="293"/>
      <c r="E65" s="293"/>
      <c r="F65" s="294" t="s">
        <v>201</v>
      </c>
      <c r="G65" s="294" t="s">
        <v>139</v>
      </c>
      <c r="H65" s="1419" t="s">
        <v>202</v>
      </c>
      <c r="I65" s="1420"/>
      <c r="J65" s="295" t="s">
        <v>203</v>
      </c>
      <c r="K65" s="1414"/>
      <c r="L65" s="1414"/>
      <c r="M65" s="1414"/>
      <c r="N65" s="1415"/>
      <c r="O65" s="1417"/>
      <c r="P65" s="1414"/>
      <c r="Q65" s="1414"/>
      <c r="R65" s="1418"/>
      <c r="S65" s="23"/>
      <c r="T65" s="30"/>
      <c r="U65" s="204" t="s">
        <v>204</v>
      </c>
      <c r="V65" s="30"/>
      <c r="W65" s="30"/>
      <c r="X65" s="30"/>
      <c r="Y65" s="30"/>
      <c r="Z65" s="30"/>
      <c r="AA65" s="30"/>
      <c r="AB65" s="30"/>
    </row>
    <row r="66" spans="1:28" s="29" customFormat="1" ht="16.5" customHeight="1">
      <c r="A66" s="26"/>
      <c r="B66" s="14"/>
      <c r="C66" s="1436" t="s">
        <v>145</v>
      </c>
      <c r="D66" s="1437"/>
      <c r="E66" s="1437"/>
      <c r="F66" s="296"/>
      <c r="G66" s="297" t="s">
        <v>146</v>
      </c>
      <c r="H66" s="1330">
        <f>H12</f>
        <v>8.64</v>
      </c>
      <c r="I66" s="1331"/>
      <c r="J66" s="298" t="str">
        <f t="shared" ref="J66:J76" si="2">IF(J12="","",J12)</f>
        <v/>
      </c>
      <c r="K66" s="1442" t="str">
        <f t="shared" ref="K66:N79" si="3">IF(U66=0,"",U66)</f>
        <v/>
      </c>
      <c r="L66" s="1443" t="str">
        <f t="shared" si="3"/>
        <v/>
      </c>
      <c r="M66" s="1443" t="str">
        <f t="shared" si="3"/>
        <v/>
      </c>
      <c r="N66" s="1444" t="str">
        <f t="shared" si="3"/>
        <v/>
      </c>
      <c r="O66" s="1335" t="str">
        <f t="shared" ref="O66:O76" si="4">IF(K66="","",IF(J66="",H66*K66,J66*K66))</f>
        <v/>
      </c>
      <c r="P66" s="1336"/>
      <c r="Q66" s="1336"/>
      <c r="R66" s="1445"/>
      <c r="S66" s="23"/>
      <c r="T66" s="30"/>
      <c r="U66" s="226">
        <f>U12</f>
        <v>0</v>
      </c>
      <c r="V66" s="226">
        <f>IF(K66="",0,K66)</f>
        <v>0</v>
      </c>
      <c r="W66" s="30"/>
      <c r="X66" s="30"/>
      <c r="Y66" s="30"/>
      <c r="Z66" s="30"/>
      <c r="AA66" s="30"/>
      <c r="AB66" s="30"/>
    </row>
    <row r="67" spans="1:28" s="29" customFormat="1" ht="16.5" customHeight="1">
      <c r="A67" s="26"/>
      <c r="B67" s="14"/>
      <c r="C67" s="1438"/>
      <c r="D67" s="1439"/>
      <c r="E67" s="1439"/>
      <c r="F67" s="299" t="s">
        <v>246</v>
      </c>
      <c r="G67" s="300" t="s">
        <v>148</v>
      </c>
      <c r="H67" s="1338">
        <f>H13</f>
        <v>8.64</v>
      </c>
      <c r="I67" s="1339"/>
      <c r="J67" s="301" t="str">
        <f t="shared" si="2"/>
        <v/>
      </c>
      <c r="K67" s="1340" t="str">
        <f t="shared" si="3"/>
        <v/>
      </c>
      <c r="L67" s="1341" t="str">
        <f t="shared" si="3"/>
        <v/>
      </c>
      <c r="M67" s="1341" t="str">
        <f t="shared" si="3"/>
        <v/>
      </c>
      <c r="N67" s="1342" t="str">
        <f t="shared" si="3"/>
        <v/>
      </c>
      <c r="O67" s="1343" t="str">
        <f t="shared" si="4"/>
        <v/>
      </c>
      <c r="P67" s="1344"/>
      <c r="Q67" s="1344"/>
      <c r="R67" s="1345"/>
      <c r="S67" s="23"/>
      <c r="T67" s="30"/>
      <c r="U67" s="226">
        <f t="shared" ref="U67:U79" si="5">U13</f>
        <v>0</v>
      </c>
      <c r="V67" s="226">
        <f t="shared" ref="V67:V79" si="6">IF(K67="",0,K67)</f>
        <v>0</v>
      </c>
      <c r="W67" s="30"/>
      <c r="X67" s="30"/>
      <c r="Y67" s="30"/>
      <c r="Z67" s="30"/>
      <c r="AA67" s="30"/>
      <c r="AB67" s="30"/>
    </row>
    <row r="68" spans="1:28" s="29" customFormat="1" ht="16.5" customHeight="1">
      <c r="A68" s="26"/>
      <c r="B68" s="14"/>
      <c r="C68" s="1440"/>
      <c r="D68" s="1441"/>
      <c r="E68" s="1441"/>
      <c r="F68" s="302" t="s">
        <v>247</v>
      </c>
      <c r="G68" s="303" t="s">
        <v>146</v>
      </c>
      <c r="H68" s="1346">
        <f t="shared" ref="H68:H79" si="7">H14</f>
        <v>8.64</v>
      </c>
      <c r="I68" s="1347"/>
      <c r="J68" s="304" t="str">
        <f t="shared" si="2"/>
        <v/>
      </c>
      <c r="K68" s="1348" t="str">
        <f t="shared" si="3"/>
        <v/>
      </c>
      <c r="L68" s="1349" t="str">
        <f t="shared" si="3"/>
        <v/>
      </c>
      <c r="M68" s="1349" t="str">
        <f t="shared" si="3"/>
        <v/>
      </c>
      <c r="N68" s="1350" t="str">
        <f t="shared" si="3"/>
        <v/>
      </c>
      <c r="O68" s="1351" t="str">
        <f t="shared" si="4"/>
        <v/>
      </c>
      <c r="P68" s="1352"/>
      <c r="Q68" s="1352"/>
      <c r="R68" s="1353"/>
      <c r="S68" s="23"/>
      <c r="T68" s="30"/>
      <c r="U68" s="226">
        <f t="shared" si="5"/>
        <v>0</v>
      </c>
      <c r="V68" s="226">
        <f t="shared" si="6"/>
        <v>0</v>
      </c>
      <c r="W68" s="30"/>
      <c r="X68" s="30"/>
      <c r="Y68" s="30"/>
      <c r="Z68" s="30"/>
      <c r="AA68" s="30"/>
      <c r="AB68" s="30"/>
    </row>
    <row r="69" spans="1:28" s="29" customFormat="1" ht="16.5" customHeight="1">
      <c r="A69" s="26"/>
      <c r="B69" s="14"/>
      <c r="C69" s="305" t="s">
        <v>207</v>
      </c>
      <c r="D69" s="306"/>
      <c r="E69" s="306"/>
      <c r="F69" s="307" t="s">
        <v>208</v>
      </c>
      <c r="G69" s="308" t="s">
        <v>209</v>
      </c>
      <c r="H69" s="1316">
        <f t="shared" si="7"/>
        <v>45</v>
      </c>
      <c r="I69" s="1317"/>
      <c r="J69" s="309" t="str">
        <f t="shared" si="2"/>
        <v/>
      </c>
      <c r="K69" s="1318" t="str">
        <f t="shared" si="3"/>
        <v/>
      </c>
      <c r="L69" s="1319" t="str">
        <f t="shared" si="3"/>
        <v/>
      </c>
      <c r="M69" s="1319" t="str">
        <f t="shared" si="3"/>
        <v/>
      </c>
      <c r="N69" s="1320" t="str">
        <f t="shared" si="3"/>
        <v/>
      </c>
      <c r="O69" s="1321" t="str">
        <f t="shared" si="4"/>
        <v/>
      </c>
      <c r="P69" s="1322"/>
      <c r="Q69" s="1322"/>
      <c r="R69" s="1323"/>
      <c r="S69" s="23"/>
      <c r="T69" s="30"/>
      <c r="U69" s="226">
        <f t="shared" si="5"/>
        <v>0</v>
      </c>
      <c r="V69" s="226">
        <f t="shared" si="6"/>
        <v>0</v>
      </c>
      <c r="W69" s="30"/>
      <c r="X69" s="30"/>
      <c r="Y69" s="30"/>
      <c r="Z69" s="30"/>
      <c r="AA69" s="30"/>
      <c r="AB69" s="30"/>
    </row>
    <row r="70" spans="1:28" s="29" customFormat="1" ht="16.5" customHeight="1">
      <c r="A70" s="26"/>
      <c r="B70" s="14"/>
      <c r="C70" s="310" t="s">
        <v>152</v>
      </c>
      <c r="D70" s="311"/>
      <c r="E70" s="311"/>
      <c r="F70" s="312"/>
      <c r="G70" s="308" t="s">
        <v>153</v>
      </c>
      <c r="H70" s="1316">
        <f t="shared" si="7"/>
        <v>50.1</v>
      </c>
      <c r="I70" s="1317"/>
      <c r="J70" s="309" t="str">
        <f t="shared" si="2"/>
        <v/>
      </c>
      <c r="K70" s="1318" t="str">
        <f t="shared" si="3"/>
        <v/>
      </c>
      <c r="L70" s="1319" t="str">
        <f t="shared" si="3"/>
        <v/>
      </c>
      <c r="M70" s="1319" t="str">
        <f t="shared" si="3"/>
        <v/>
      </c>
      <c r="N70" s="1320" t="str">
        <f t="shared" si="3"/>
        <v/>
      </c>
      <c r="O70" s="1321" t="str">
        <f t="shared" si="4"/>
        <v/>
      </c>
      <c r="P70" s="1322"/>
      <c r="Q70" s="1322"/>
      <c r="R70" s="1323"/>
      <c r="S70" s="23"/>
      <c r="T70" s="30"/>
      <c r="U70" s="226">
        <f t="shared" si="5"/>
        <v>0</v>
      </c>
      <c r="V70" s="226">
        <f t="shared" si="6"/>
        <v>0</v>
      </c>
      <c r="W70" s="30"/>
      <c r="X70" s="30"/>
      <c r="Y70" s="30"/>
      <c r="Z70" s="30"/>
      <c r="AA70" s="30"/>
      <c r="AB70" s="30"/>
    </row>
    <row r="71" spans="1:28" s="29" customFormat="1" ht="16.5" customHeight="1">
      <c r="A71" s="26"/>
      <c r="B71" s="14"/>
      <c r="C71" s="305" t="s">
        <v>154</v>
      </c>
      <c r="D71" s="306"/>
      <c r="E71" s="306"/>
      <c r="F71" s="312"/>
      <c r="G71" s="308" t="s">
        <v>155</v>
      </c>
      <c r="H71" s="1316">
        <f t="shared" si="7"/>
        <v>36.5</v>
      </c>
      <c r="I71" s="1317"/>
      <c r="J71" s="309" t="str">
        <f t="shared" si="2"/>
        <v/>
      </c>
      <c r="K71" s="1318" t="str">
        <f t="shared" si="3"/>
        <v/>
      </c>
      <c r="L71" s="1319" t="str">
        <f t="shared" si="3"/>
        <v/>
      </c>
      <c r="M71" s="1319" t="str">
        <f t="shared" si="3"/>
        <v/>
      </c>
      <c r="N71" s="1320" t="str">
        <f t="shared" si="3"/>
        <v/>
      </c>
      <c r="O71" s="1321" t="str">
        <f t="shared" si="4"/>
        <v/>
      </c>
      <c r="P71" s="1322"/>
      <c r="Q71" s="1322"/>
      <c r="R71" s="1323"/>
      <c r="S71" s="23"/>
      <c r="T71" s="30"/>
      <c r="U71" s="226">
        <f t="shared" si="5"/>
        <v>0</v>
      </c>
      <c r="V71" s="226">
        <f t="shared" si="6"/>
        <v>0</v>
      </c>
      <c r="W71" s="30"/>
      <c r="X71" s="30"/>
      <c r="Y71" s="30"/>
      <c r="Z71" s="30"/>
      <c r="AA71" s="30"/>
      <c r="AB71" s="30"/>
    </row>
    <row r="72" spans="1:28" s="29" customFormat="1" ht="16.5" customHeight="1">
      <c r="A72" s="26"/>
      <c r="B72" s="14"/>
      <c r="C72" s="1446" t="s">
        <v>210</v>
      </c>
      <c r="D72" s="1447"/>
      <c r="E72" s="1448"/>
      <c r="F72" s="313" t="s">
        <v>157</v>
      </c>
      <c r="G72" s="314" t="s">
        <v>155</v>
      </c>
      <c r="H72" s="1316">
        <f t="shared" si="7"/>
        <v>38.9</v>
      </c>
      <c r="I72" s="1317"/>
      <c r="J72" s="309" t="str">
        <f t="shared" si="2"/>
        <v/>
      </c>
      <c r="K72" s="1318" t="str">
        <f t="shared" si="3"/>
        <v/>
      </c>
      <c r="L72" s="1319" t="str">
        <f t="shared" si="3"/>
        <v/>
      </c>
      <c r="M72" s="1319" t="str">
        <f t="shared" si="3"/>
        <v/>
      </c>
      <c r="N72" s="1320" t="str">
        <f t="shared" si="3"/>
        <v/>
      </c>
      <c r="O72" s="1321" t="str">
        <f t="shared" si="4"/>
        <v/>
      </c>
      <c r="P72" s="1322"/>
      <c r="Q72" s="1322"/>
      <c r="R72" s="1323"/>
      <c r="S72" s="23"/>
      <c r="T72" s="30"/>
      <c r="U72" s="226">
        <f t="shared" si="5"/>
        <v>0</v>
      </c>
      <c r="V72" s="226">
        <f t="shared" si="6"/>
        <v>0</v>
      </c>
      <c r="W72" s="30"/>
      <c r="X72" s="30"/>
      <c r="Y72" s="30"/>
      <c r="Z72" s="30"/>
      <c r="AA72" s="30"/>
      <c r="AB72" s="30"/>
    </row>
    <row r="73" spans="1:28" s="29" customFormat="1" ht="16.5" customHeight="1">
      <c r="A73" s="26"/>
      <c r="B73" s="14"/>
      <c r="C73" s="1440"/>
      <c r="D73" s="1441"/>
      <c r="E73" s="1449"/>
      <c r="F73" s="313" t="s">
        <v>211</v>
      </c>
      <c r="G73" s="314" t="s">
        <v>155</v>
      </c>
      <c r="H73" s="1316">
        <f t="shared" si="7"/>
        <v>41.8</v>
      </c>
      <c r="I73" s="1317"/>
      <c r="J73" s="309" t="str">
        <f t="shared" si="2"/>
        <v/>
      </c>
      <c r="K73" s="1318" t="str">
        <f t="shared" si="3"/>
        <v/>
      </c>
      <c r="L73" s="1319" t="str">
        <f t="shared" si="3"/>
        <v/>
      </c>
      <c r="M73" s="1319" t="str">
        <f t="shared" si="3"/>
        <v/>
      </c>
      <c r="N73" s="1320" t="str">
        <f t="shared" si="3"/>
        <v/>
      </c>
      <c r="O73" s="1321" t="str">
        <f t="shared" si="4"/>
        <v/>
      </c>
      <c r="P73" s="1322"/>
      <c r="Q73" s="1322"/>
      <c r="R73" s="1323"/>
      <c r="S73" s="23"/>
      <c r="T73" s="30"/>
      <c r="U73" s="226">
        <f t="shared" si="5"/>
        <v>0</v>
      </c>
      <c r="V73" s="226">
        <f t="shared" si="6"/>
        <v>0</v>
      </c>
      <c r="W73" s="30"/>
      <c r="X73" s="30"/>
      <c r="Y73" s="30"/>
      <c r="Z73" s="30"/>
      <c r="AA73" s="30"/>
      <c r="AB73" s="30"/>
    </row>
    <row r="74" spans="1:28" s="29" customFormat="1" ht="16.5" customHeight="1">
      <c r="A74" s="26"/>
      <c r="B74" s="14"/>
      <c r="C74" s="1446" t="s">
        <v>212</v>
      </c>
      <c r="D74" s="1447"/>
      <c r="E74" s="1448"/>
      <c r="F74" s="313" t="s">
        <v>160</v>
      </c>
      <c r="G74" s="314" t="s">
        <v>161</v>
      </c>
      <c r="H74" s="1359">
        <f t="shared" si="7"/>
        <v>1.19</v>
      </c>
      <c r="I74" s="1360"/>
      <c r="J74" s="309" t="str">
        <f t="shared" si="2"/>
        <v/>
      </c>
      <c r="K74" s="1318" t="str">
        <f t="shared" si="3"/>
        <v/>
      </c>
      <c r="L74" s="1319" t="str">
        <f t="shared" si="3"/>
        <v/>
      </c>
      <c r="M74" s="1319" t="str">
        <f t="shared" si="3"/>
        <v/>
      </c>
      <c r="N74" s="1320" t="str">
        <f t="shared" si="3"/>
        <v/>
      </c>
      <c r="O74" s="1321" t="str">
        <f t="shared" si="4"/>
        <v/>
      </c>
      <c r="P74" s="1322"/>
      <c r="Q74" s="1322"/>
      <c r="R74" s="1323"/>
      <c r="S74" s="23"/>
      <c r="T74" s="30"/>
      <c r="U74" s="226">
        <f t="shared" si="5"/>
        <v>0</v>
      </c>
      <c r="V74" s="226">
        <f t="shared" si="6"/>
        <v>0</v>
      </c>
      <c r="W74" s="30"/>
      <c r="X74" s="30"/>
      <c r="Y74" s="30"/>
      <c r="Z74" s="30"/>
      <c r="AA74" s="30"/>
      <c r="AB74" s="30"/>
    </row>
    <row r="75" spans="1:28" s="29" customFormat="1" ht="16.5" customHeight="1">
      <c r="A75" s="26"/>
      <c r="B75" s="14"/>
      <c r="C75" s="1438"/>
      <c r="D75" s="1439"/>
      <c r="E75" s="1450"/>
      <c r="F75" s="313" t="s">
        <v>162</v>
      </c>
      <c r="G75" s="314" t="s">
        <v>161</v>
      </c>
      <c r="H75" s="1359">
        <f t="shared" si="7"/>
        <v>1.19</v>
      </c>
      <c r="I75" s="1360"/>
      <c r="J75" s="309" t="str">
        <f t="shared" si="2"/>
        <v/>
      </c>
      <c r="K75" s="1318" t="str">
        <f t="shared" si="3"/>
        <v/>
      </c>
      <c r="L75" s="1319" t="str">
        <f t="shared" si="3"/>
        <v/>
      </c>
      <c r="M75" s="1319" t="str">
        <f t="shared" si="3"/>
        <v/>
      </c>
      <c r="N75" s="1320" t="str">
        <f t="shared" si="3"/>
        <v/>
      </c>
      <c r="O75" s="1321" t="str">
        <f t="shared" si="4"/>
        <v/>
      </c>
      <c r="P75" s="1322"/>
      <c r="Q75" s="1322"/>
      <c r="R75" s="1323"/>
      <c r="S75" s="23"/>
      <c r="T75" s="30"/>
      <c r="U75" s="226">
        <f t="shared" si="5"/>
        <v>0</v>
      </c>
      <c r="V75" s="226">
        <f t="shared" si="6"/>
        <v>0</v>
      </c>
      <c r="W75" s="30"/>
      <c r="X75" s="30"/>
      <c r="Y75" s="30"/>
      <c r="Z75" s="30"/>
      <c r="AA75" s="30"/>
      <c r="AB75" s="30"/>
    </row>
    <row r="76" spans="1:28" s="29" customFormat="1" ht="16.5" customHeight="1">
      <c r="A76" s="26"/>
      <c r="B76" s="14"/>
      <c r="C76" s="1440"/>
      <c r="D76" s="1441"/>
      <c r="E76" s="1449"/>
      <c r="F76" s="315" t="s">
        <v>163</v>
      </c>
      <c r="G76" s="314" t="s">
        <v>161</v>
      </c>
      <c r="H76" s="1359">
        <f t="shared" si="7"/>
        <v>1.19</v>
      </c>
      <c r="I76" s="1360"/>
      <c r="J76" s="309" t="str">
        <f t="shared" si="2"/>
        <v/>
      </c>
      <c r="K76" s="1318" t="str">
        <f t="shared" si="3"/>
        <v/>
      </c>
      <c r="L76" s="1319" t="str">
        <f t="shared" si="3"/>
        <v/>
      </c>
      <c r="M76" s="1319" t="str">
        <f t="shared" si="3"/>
        <v/>
      </c>
      <c r="N76" s="1320" t="str">
        <f t="shared" si="3"/>
        <v/>
      </c>
      <c r="O76" s="1321" t="str">
        <f t="shared" si="4"/>
        <v/>
      </c>
      <c r="P76" s="1322"/>
      <c r="Q76" s="1322"/>
      <c r="R76" s="1323"/>
      <c r="S76" s="23"/>
      <c r="T76" s="30"/>
      <c r="U76" s="226">
        <f t="shared" si="5"/>
        <v>0</v>
      </c>
      <c r="V76" s="226">
        <f t="shared" si="6"/>
        <v>0</v>
      </c>
      <c r="W76" s="30"/>
      <c r="X76" s="30"/>
      <c r="Y76" s="30"/>
      <c r="Z76" s="30"/>
      <c r="AA76" s="30"/>
      <c r="AB76" s="30"/>
    </row>
    <row r="77" spans="1:28" s="29" customFormat="1" ht="16.5" customHeight="1">
      <c r="A77" s="26"/>
      <c r="B77" s="14"/>
      <c r="C77" s="1458" t="s">
        <v>248</v>
      </c>
      <c r="D77" s="1461" t="str">
        <f>IF(D23="","",D23)</f>
        <v/>
      </c>
      <c r="E77" s="1462"/>
      <c r="F77" s="316" t="str">
        <f t="shared" ref="F77:G79" si="8">IF(F23="","",F23)</f>
        <v/>
      </c>
      <c r="G77" s="316" t="str">
        <f t="shared" si="8"/>
        <v/>
      </c>
      <c r="H77" s="1377" t="str">
        <f t="shared" si="7"/>
        <v>-</v>
      </c>
      <c r="I77" s="1463"/>
      <c r="J77" s="317" t="str">
        <f>IF(J23="","",J23)</f>
        <v/>
      </c>
      <c r="K77" s="1318" t="str">
        <f t="shared" si="3"/>
        <v/>
      </c>
      <c r="L77" s="1319" t="str">
        <f t="shared" si="3"/>
        <v/>
      </c>
      <c r="M77" s="1319" t="str">
        <f t="shared" si="3"/>
        <v/>
      </c>
      <c r="N77" s="1320" t="str">
        <f t="shared" si="3"/>
        <v/>
      </c>
      <c r="O77" s="1321" t="str">
        <f>IF(K77="","",IF(J77="",H77*K77,J77*K77))</f>
        <v/>
      </c>
      <c r="P77" s="1322"/>
      <c r="Q77" s="1322"/>
      <c r="R77" s="1323"/>
      <c r="S77" s="23"/>
      <c r="T77" s="30"/>
      <c r="U77" s="226">
        <f t="shared" si="5"/>
        <v>0</v>
      </c>
      <c r="V77" s="226">
        <f t="shared" si="6"/>
        <v>0</v>
      </c>
      <c r="W77" s="30"/>
      <c r="X77" s="28"/>
      <c r="Y77" s="30"/>
      <c r="Z77" s="28"/>
      <c r="AA77" s="28"/>
      <c r="AB77" s="30"/>
    </row>
    <row r="78" spans="1:28" s="29" customFormat="1" ht="16.5" customHeight="1">
      <c r="A78" s="26"/>
      <c r="B78" s="14"/>
      <c r="C78" s="1459"/>
      <c r="D78" s="1461" t="str">
        <f>IF(D24="","",D24)</f>
        <v/>
      </c>
      <c r="E78" s="1462"/>
      <c r="F78" s="316" t="str">
        <f t="shared" si="8"/>
        <v/>
      </c>
      <c r="G78" s="316" t="str">
        <f t="shared" si="8"/>
        <v/>
      </c>
      <c r="H78" s="1377" t="str">
        <f t="shared" si="7"/>
        <v>-</v>
      </c>
      <c r="I78" s="1463"/>
      <c r="J78" s="317" t="str">
        <f>IF(J24="","",J24)</f>
        <v/>
      </c>
      <c r="K78" s="1318" t="str">
        <f t="shared" si="3"/>
        <v/>
      </c>
      <c r="L78" s="1319" t="str">
        <f t="shared" si="3"/>
        <v/>
      </c>
      <c r="M78" s="1319" t="str">
        <f t="shared" si="3"/>
        <v/>
      </c>
      <c r="N78" s="1320" t="str">
        <f t="shared" si="3"/>
        <v/>
      </c>
      <c r="O78" s="1321" t="str">
        <f>IF(K78="","",IF(J78="",H78*K78,J78*K78))</f>
        <v/>
      </c>
      <c r="P78" s="1322"/>
      <c r="Q78" s="1322"/>
      <c r="R78" s="1323"/>
      <c r="S78" s="23"/>
      <c r="T78" s="30"/>
      <c r="U78" s="226">
        <f t="shared" si="5"/>
        <v>0</v>
      </c>
      <c r="V78" s="226">
        <f t="shared" si="6"/>
        <v>0</v>
      </c>
      <c r="W78" s="30"/>
      <c r="X78" s="28"/>
      <c r="Y78" s="30"/>
      <c r="Z78" s="28"/>
      <c r="AA78" s="28"/>
      <c r="AB78" s="30"/>
    </row>
    <row r="79" spans="1:28" s="29" customFormat="1" ht="16.5" customHeight="1" thickBot="1">
      <c r="A79" s="26"/>
      <c r="B79" s="14"/>
      <c r="C79" s="1460"/>
      <c r="D79" s="1461" t="str">
        <f>IF(D25="","",D25)</f>
        <v/>
      </c>
      <c r="E79" s="1462"/>
      <c r="F79" s="316" t="str">
        <f t="shared" si="8"/>
        <v/>
      </c>
      <c r="G79" s="316" t="str">
        <f t="shared" si="8"/>
        <v/>
      </c>
      <c r="H79" s="1361" t="str">
        <f t="shared" si="7"/>
        <v>-</v>
      </c>
      <c r="I79" s="1451"/>
      <c r="J79" s="317" t="str">
        <f>IF(J25="","",J25)</f>
        <v/>
      </c>
      <c r="K79" s="1363" t="str">
        <f t="shared" si="3"/>
        <v/>
      </c>
      <c r="L79" s="1364" t="str">
        <f t="shared" si="3"/>
        <v/>
      </c>
      <c r="M79" s="1364" t="str">
        <f t="shared" si="3"/>
        <v/>
      </c>
      <c r="N79" s="1365" t="str">
        <f t="shared" si="3"/>
        <v/>
      </c>
      <c r="O79" s="1366" t="str">
        <f>IF(K79="","",IF(J79="",H79*K79,J79*K79))</f>
        <v/>
      </c>
      <c r="P79" s="1367"/>
      <c r="Q79" s="1367"/>
      <c r="R79" s="1368"/>
      <c r="S79" s="23"/>
      <c r="T79" s="30"/>
      <c r="U79" s="226">
        <f t="shared" si="5"/>
        <v>0</v>
      </c>
      <c r="V79" s="226">
        <f t="shared" si="6"/>
        <v>0</v>
      </c>
      <c r="W79" s="30"/>
      <c r="X79" s="28"/>
      <c r="Y79" s="30"/>
      <c r="Z79" s="28"/>
      <c r="AA79" s="28"/>
      <c r="AB79" s="30"/>
    </row>
    <row r="80" spans="1:28" s="29" customFormat="1" ht="16.5" customHeight="1" thickTop="1" thickBot="1">
      <c r="A80" s="26"/>
      <c r="B80" s="14"/>
      <c r="C80" s="1452" t="s">
        <v>215</v>
      </c>
      <c r="D80" s="1453"/>
      <c r="E80" s="1453"/>
      <c r="F80" s="1453"/>
      <c r="G80" s="1453"/>
      <c r="H80" s="1453"/>
      <c r="I80" s="1453"/>
      <c r="J80" s="1453"/>
      <c r="K80" s="1453"/>
      <c r="L80" s="1453"/>
      <c r="M80" s="1453"/>
      <c r="N80" s="1454"/>
      <c r="O80" s="1369" t="str">
        <f>IF(SUM(O66:R79)=0,"",SUM(O66:R79))</f>
        <v/>
      </c>
      <c r="P80" s="1370"/>
      <c r="Q80" s="1370"/>
      <c r="R80" s="1371"/>
      <c r="S80" s="23"/>
      <c r="T80" s="30"/>
      <c r="U80" s="204"/>
      <c r="V80" s="226">
        <f>IF(O80="",0,O80)</f>
        <v>0</v>
      </c>
      <c r="W80" s="30"/>
      <c r="X80" s="30"/>
      <c r="Y80" s="30"/>
      <c r="Z80" s="30"/>
      <c r="AA80" s="30"/>
      <c r="AB80" s="30"/>
    </row>
    <row r="81" spans="1:28" s="29" customFormat="1" ht="51" customHeight="1" thickBot="1">
      <c r="A81" s="26"/>
      <c r="B81" s="14"/>
      <c r="C81" s="1455" t="s">
        <v>249</v>
      </c>
      <c r="D81" s="1456"/>
      <c r="E81" s="1457" t="s">
        <v>250</v>
      </c>
      <c r="F81" s="1402"/>
      <c r="G81" s="1402"/>
      <c r="H81" s="1402"/>
      <c r="I81" s="1402"/>
      <c r="J81" s="1402"/>
      <c r="K81" s="1402"/>
      <c r="L81" s="1402"/>
      <c r="M81" s="1402"/>
      <c r="N81" s="1402"/>
      <c r="O81" s="1402"/>
      <c r="P81" s="1402"/>
      <c r="Q81" s="1402"/>
      <c r="R81" s="1403"/>
      <c r="S81" s="23"/>
      <c r="T81" s="30"/>
      <c r="U81" s="204"/>
      <c r="V81" s="30"/>
      <c r="W81" s="204"/>
      <c r="X81" s="204"/>
      <c r="Y81" s="204"/>
      <c r="Z81" s="204"/>
      <c r="AA81" s="204"/>
      <c r="AB81" s="204"/>
    </row>
    <row r="82" spans="1:28" s="29" customFormat="1" ht="35.25" customHeight="1" thickBot="1">
      <c r="A82" s="26"/>
      <c r="B82" s="14"/>
      <c r="C82" s="282"/>
      <c r="D82" s="282"/>
      <c r="E82" s="25"/>
      <c r="F82" s="283"/>
      <c r="G82" s="284"/>
      <c r="H82" s="73"/>
      <c r="I82" s="73"/>
      <c r="J82" s="73"/>
      <c r="K82" s="285"/>
      <c r="L82" s="285"/>
      <c r="M82" s="285"/>
      <c r="N82" s="285"/>
      <c r="O82" s="285"/>
      <c r="P82" s="285"/>
      <c r="Q82" s="285"/>
      <c r="R82" s="14"/>
      <c r="S82" s="23"/>
      <c r="T82" s="30"/>
      <c r="U82" s="204"/>
      <c r="V82" s="30"/>
      <c r="W82" s="204"/>
      <c r="X82" s="204"/>
      <c r="Y82" s="204"/>
      <c r="Z82" s="204"/>
      <c r="AA82" s="204"/>
      <c r="AB82" s="204"/>
    </row>
    <row r="83" spans="1:28" s="29" customFormat="1" ht="19.5" customHeight="1" thickBot="1">
      <c r="A83" s="26"/>
      <c r="B83" s="14"/>
      <c r="C83" s="15" t="s">
        <v>251</v>
      </c>
      <c r="D83" s="48"/>
      <c r="E83" s="80"/>
      <c r="F83" s="48"/>
      <c r="G83" s="81"/>
      <c r="H83" s="48"/>
      <c r="I83" s="47"/>
      <c r="J83" s="48"/>
      <c r="K83" s="16" t="s">
        <v>242</v>
      </c>
      <c r="L83" s="48"/>
      <c r="M83" s="82"/>
      <c r="N83" s="1404" t="s">
        <v>243</v>
      </c>
      <c r="O83" s="1404"/>
      <c r="P83" s="1404"/>
      <c r="Q83" s="1404"/>
      <c r="R83" s="1405"/>
      <c r="S83" s="23"/>
      <c r="T83" s="30"/>
      <c r="U83" s="204"/>
      <c r="V83" s="30" t="s">
        <v>190</v>
      </c>
      <c r="W83" s="212"/>
      <c r="X83" s="204"/>
      <c r="Y83" s="204"/>
      <c r="Z83" s="204"/>
      <c r="AA83" s="204"/>
      <c r="AB83" s="204"/>
    </row>
    <row r="84" spans="1:28" s="29" customFormat="1" ht="19.5" customHeight="1" thickBot="1">
      <c r="A84" s="26"/>
      <c r="B84" s="14"/>
      <c r="C84" s="84" t="str">
        <f>IF(N83="変更なし","",IF(N104="変更なし",CONCATENATE("目標(計画)期間 ： 令和",O84,"年4月 ～ 令和",W10,"年3月"),CONCATENATE("目標(計画)期間 ： 令和",O84,"年4月 ～ 令和",O105,"年3月")))</f>
        <v/>
      </c>
      <c r="D84" s="85"/>
      <c r="E84" s="85"/>
      <c r="F84" s="86"/>
      <c r="G84" s="87"/>
      <c r="H84" s="88"/>
      <c r="I84" s="88"/>
      <c r="J84" s="88"/>
      <c r="K84" s="85" t="s">
        <v>244</v>
      </c>
      <c r="L84" s="286"/>
      <c r="M84" s="287"/>
      <c r="N84" s="288" t="s">
        <v>435</v>
      </c>
      <c r="O84" s="209"/>
      <c r="P84" s="289" t="s">
        <v>188</v>
      </c>
      <c r="Q84" s="290">
        <v>4</v>
      </c>
      <c r="R84" s="291" t="s">
        <v>189</v>
      </c>
      <c r="S84" s="23"/>
      <c r="T84" s="30"/>
      <c r="U84" s="204"/>
      <c r="V84" s="30" t="s">
        <v>252</v>
      </c>
      <c r="W84" s="216">
        <f>IF(N83="変更なし",0,O84)</f>
        <v>0</v>
      </c>
      <c r="X84" s="204"/>
      <c r="Y84" s="204"/>
      <c r="Z84" s="204"/>
      <c r="AA84" s="204"/>
      <c r="AB84" s="204"/>
    </row>
    <row r="85" spans="1:28" s="29" customFormat="1" ht="16.5" customHeight="1">
      <c r="A85" s="26"/>
      <c r="B85" s="14"/>
      <c r="C85" s="1406" t="s">
        <v>136</v>
      </c>
      <c r="D85" s="1407"/>
      <c r="E85" s="1407"/>
      <c r="F85" s="1407"/>
      <c r="G85" s="1408"/>
      <c r="H85" s="1409" t="s">
        <v>197</v>
      </c>
      <c r="I85" s="1410"/>
      <c r="J85" s="1410"/>
      <c r="K85" s="1411" t="s">
        <v>198</v>
      </c>
      <c r="L85" s="1412"/>
      <c r="M85" s="1412"/>
      <c r="N85" s="1413"/>
      <c r="O85" s="1411" t="s">
        <v>199</v>
      </c>
      <c r="P85" s="1412"/>
      <c r="Q85" s="1412"/>
      <c r="R85" s="1416"/>
      <c r="S85" s="23"/>
      <c r="T85" s="30"/>
      <c r="U85" s="204"/>
      <c r="V85" s="30" t="s">
        <v>253</v>
      </c>
      <c r="W85" s="216">
        <f>IF(N104="変更なし",W10,O105)</f>
        <v>11</v>
      </c>
      <c r="X85" s="204"/>
      <c r="Y85" s="204"/>
      <c r="Z85" s="204"/>
      <c r="AA85" s="204"/>
      <c r="AB85" s="204"/>
    </row>
    <row r="86" spans="1:28" s="29" customFormat="1" ht="16.5" customHeight="1" thickBot="1">
      <c r="A86" s="26"/>
      <c r="B86" s="14"/>
      <c r="C86" s="292" t="s">
        <v>63</v>
      </c>
      <c r="D86" s="293"/>
      <c r="E86" s="293"/>
      <c r="F86" s="294" t="s">
        <v>201</v>
      </c>
      <c r="G86" s="294" t="s">
        <v>139</v>
      </c>
      <c r="H86" s="1419" t="s">
        <v>202</v>
      </c>
      <c r="I86" s="1420"/>
      <c r="J86" s="295" t="s">
        <v>203</v>
      </c>
      <c r="K86" s="1414"/>
      <c r="L86" s="1414"/>
      <c r="M86" s="1414"/>
      <c r="N86" s="1415"/>
      <c r="O86" s="1417"/>
      <c r="P86" s="1414"/>
      <c r="Q86" s="1414"/>
      <c r="R86" s="1418"/>
      <c r="S86" s="23"/>
      <c r="T86" s="30"/>
      <c r="U86" s="204" t="s">
        <v>204</v>
      </c>
      <c r="V86" s="30"/>
      <c r="W86" s="204"/>
      <c r="X86" s="204"/>
      <c r="Y86" s="204"/>
      <c r="Z86" s="204"/>
      <c r="AA86" s="204"/>
      <c r="AB86" s="204"/>
    </row>
    <row r="87" spans="1:28" s="29" customFormat="1" ht="16.5" customHeight="1">
      <c r="A87" s="26"/>
      <c r="B87" s="14"/>
      <c r="C87" s="1436" t="s">
        <v>145</v>
      </c>
      <c r="D87" s="1437"/>
      <c r="E87" s="1437"/>
      <c r="F87" s="296"/>
      <c r="G87" s="297" t="s">
        <v>146</v>
      </c>
      <c r="H87" s="1330">
        <f>H66</f>
        <v>8.64</v>
      </c>
      <c r="I87" s="1331"/>
      <c r="J87" s="298" t="str">
        <f>IF(J66="","",J66)</f>
        <v/>
      </c>
      <c r="K87" s="1442" t="str">
        <f t="shared" ref="K87:N100" si="9">IF(U87=0,"",U87)</f>
        <v/>
      </c>
      <c r="L87" s="1443" t="str">
        <f t="shared" si="9"/>
        <v/>
      </c>
      <c r="M87" s="1443" t="str">
        <f t="shared" si="9"/>
        <v/>
      </c>
      <c r="N87" s="1444" t="str">
        <f t="shared" si="9"/>
        <v/>
      </c>
      <c r="O87" s="1335" t="str">
        <f>IF(K87="","",IF(J87="",H87*K87,J87*K87))</f>
        <v/>
      </c>
      <c r="P87" s="1336"/>
      <c r="Q87" s="1336"/>
      <c r="R87" s="1337"/>
      <c r="S87" s="23"/>
      <c r="T87" s="30"/>
      <c r="U87" s="226">
        <f>U66</f>
        <v>0</v>
      </c>
      <c r="V87" s="226">
        <f>IF(K87="",0,K87)</f>
        <v>0</v>
      </c>
      <c r="W87" s="30"/>
      <c r="X87" s="30"/>
      <c r="Y87" s="30"/>
      <c r="Z87" s="30"/>
      <c r="AA87" s="30"/>
      <c r="AB87" s="30"/>
    </row>
    <row r="88" spans="1:28" s="29" customFormat="1" ht="16.5" customHeight="1">
      <c r="A88" s="26"/>
      <c r="B88" s="14"/>
      <c r="C88" s="1438"/>
      <c r="D88" s="1439"/>
      <c r="E88" s="1439"/>
      <c r="F88" s="299" t="s">
        <v>246</v>
      </c>
      <c r="G88" s="300" t="s">
        <v>148</v>
      </c>
      <c r="H88" s="1338">
        <f t="shared" ref="H88:H100" si="10">H67</f>
        <v>8.64</v>
      </c>
      <c r="I88" s="1339"/>
      <c r="J88" s="301" t="str">
        <f>IF(J67="","",J67)</f>
        <v/>
      </c>
      <c r="K88" s="1340" t="str">
        <f t="shared" si="9"/>
        <v/>
      </c>
      <c r="L88" s="1341" t="str">
        <f t="shared" si="9"/>
        <v/>
      </c>
      <c r="M88" s="1341" t="str">
        <f t="shared" si="9"/>
        <v/>
      </c>
      <c r="N88" s="1342" t="str">
        <f t="shared" si="9"/>
        <v/>
      </c>
      <c r="O88" s="1343" t="str">
        <f t="shared" ref="O88:O100" si="11">IF(K88="","",IF(J88="",H88*K88,J88*K88))</f>
        <v/>
      </c>
      <c r="P88" s="1344"/>
      <c r="Q88" s="1344"/>
      <c r="R88" s="1345"/>
      <c r="S88" s="23"/>
      <c r="T88" s="30"/>
      <c r="U88" s="226">
        <f t="shared" ref="U88:U100" si="12">U67</f>
        <v>0</v>
      </c>
      <c r="V88" s="226">
        <f t="shared" ref="V88:V100" si="13">IF(K88="",0,K88)</f>
        <v>0</v>
      </c>
      <c r="W88" s="30"/>
      <c r="X88" s="30"/>
      <c r="Y88" s="30"/>
      <c r="Z88" s="30"/>
      <c r="AA88" s="30"/>
      <c r="AB88" s="30"/>
    </row>
    <row r="89" spans="1:28" s="29" customFormat="1" ht="16.5" customHeight="1">
      <c r="A89" s="26"/>
      <c r="B89" s="14"/>
      <c r="C89" s="1440"/>
      <c r="D89" s="1441"/>
      <c r="E89" s="1441"/>
      <c r="F89" s="302" t="s">
        <v>247</v>
      </c>
      <c r="G89" s="303" t="s">
        <v>146</v>
      </c>
      <c r="H89" s="1346">
        <f t="shared" si="10"/>
        <v>8.64</v>
      </c>
      <c r="I89" s="1347"/>
      <c r="J89" s="304" t="str">
        <f>IF(J68="","",J68)</f>
        <v/>
      </c>
      <c r="K89" s="1348" t="str">
        <f t="shared" si="9"/>
        <v/>
      </c>
      <c r="L89" s="1349" t="str">
        <f t="shared" si="9"/>
        <v/>
      </c>
      <c r="M89" s="1349" t="str">
        <f t="shared" si="9"/>
        <v/>
      </c>
      <c r="N89" s="1350" t="str">
        <f t="shared" si="9"/>
        <v/>
      </c>
      <c r="O89" s="1351" t="str">
        <f t="shared" si="11"/>
        <v/>
      </c>
      <c r="P89" s="1352"/>
      <c r="Q89" s="1352"/>
      <c r="R89" s="1353"/>
      <c r="S89" s="23"/>
      <c r="T89" s="30"/>
      <c r="U89" s="226">
        <f t="shared" si="12"/>
        <v>0</v>
      </c>
      <c r="V89" s="226">
        <f t="shared" si="13"/>
        <v>0</v>
      </c>
      <c r="W89" s="30"/>
      <c r="X89" s="30"/>
      <c r="Y89" s="30"/>
      <c r="Z89" s="30"/>
      <c r="AA89" s="30"/>
      <c r="AB89" s="30"/>
    </row>
    <row r="90" spans="1:28" s="29" customFormat="1" ht="16.5" customHeight="1">
      <c r="A90" s="26"/>
      <c r="B90" s="14"/>
      <c r="C90" s="305" t="s">
        <v>207</v>
      </c>
      <c r="D90" s="306"/>
      <c r="E90" s="306"/>
      <c r="F90" s="307" t="s">
        <v>208</v>
      </c>
      <c r="G90" s="308" t="s">
        <v>209</v>
      </c>
      <c r="H90" s="1316">
        <f t="shared" si="10"/>
        <v>45</v>
      </c>
      <c r="I90" s="1317"/>
      <c r="J90" s="309" t="str">
        <f>IF(J69="","",J69)</f>
        <v/>
      </c>
      <c r="K90" s="1318" t="str">
        <f t="shared" si="9"/>
        <v/>
      </c>
      <c r="L90" s="1319" t="str">
        <f t="shared" si="9"/>
        <v/>
      </c>
      <c r="M90" s="1319" t="str">
        <f t="shared" si="9"/>
        <v/>
      </c>
      <c r="N90" s="1320" t="str">
        <f t="shared" si="9"/>
        <v/>
      </c>
      <c r="O90" s="1321" t="str">
        <f t="shared" si="11"/>
        <v/>
      </c>
      <c r="P90" s="1322"/>
      <c r="Q90" s="1322"/>
      <c r="R90" s="1323"/>
      <c r="S90" s="23"/>
      <c r="T90" s="30"/>
      <c r="U90" s="226">
        <f t="shared" si="12"/>
        <v>0</v>
      </c>
      <c r="V90" s="226">
        <f t="shared" si="13"/>
        <v>0</v>
      </c>
      <c r="W90" s="30"/>
      <c r="X90" s="30"/>
      <c r="Y90" s="30"/>
      <c r="Z90" s="30"/>
      <c r="AA90" s="30"/>
      <c r="AB90" s="30"/>
    </row>
    <row r="91" spans="1:28" s="29" customFormat="1" ht="16.5" customHeight="1">
      <c r="A91" s="26"/>
      <c r="B91" s="14"/>
      <c r="C91" s="310" t="s">
        <v>152</v>
      </c>
      <c r="D91" s="311"/>
      <c r="E91" s="311"/>
      <c r="F91" s="312"/>
      <c r="G91" s="308" t="s">
        <v>153</v>
      </c>
      <c r="H91" s="1316">
        <f t="shared" si="10"/>
        <v>50.1</v>
      </c>
      <c r="I91" s="1317"/>
      <c r="J91" s="309" t="str">
        <f>IF(J70="","",J70)</f>
        <v/>
      </c>
      <c r="K91" s="1318" t="str">
        <f t="shared" si="9"/>
        <v/>
      </c>
      <c r="L91" s="1319" t="str">
        <f t="shared" si="9"/>
        <v/>
      </c>
      <c r="M91" s="1319" t="str">
        <f t="shared" si="9"/>
        <v/>
      </c>
      <c r="N91" s="1320" t="str">
        <f t="shared" si="9"/>
        <v/>
      </c>
      <c r="O91" s="1321" t="str">
        <f t="shared" si="11"/>
        <v/>
      </c>
      <c r="P91" s="1322"/>
      <c r="Q91" s="1322"/>
      <c r="R91" s="1323"/>
      <c r="S91" s="23"/>
      <c r="T91" s="30"/>
      <c r="U91" s="226">
        <f t="shared" si="12"/>
        <v>0</v>
      </c>
      <c r="V91" s="226">
        <f t="shared" si="13"/>
        <v>0</v>
      </c>
      <c r="W91" s="30"/>
      <c r="X91" s="30"/>
      <c r="Y91" s="30"/>
      <c r="Z91" s="30"/>
      <c r="AA91" s="30"/>
      <c r="AB91" s="30"/>
    </row>
    <row r="92" spans="1:28" s="29" customFormat="1" ht="16.5" customHeight="1">
      <c r="A92" s="26"/>
      <c r="B92" s="14"/>
      <c r="C92" s="305" t="s">
        <v>154</v>
      </c>
      <c r="D92" s="306"/>
      <c r="E92" s="306"/>
      <c r="F92" s="312"/>
      <c r="G92" s="308" t="s">
        <v>155</v>
      </c>
      <c r="H92" s="1316">
        <f t="shared" si="10"/>
        <v>36.5</v>
      </c>
      <c r="I92" s="1317"/>
      <c r="J92" s="309" t="str">
        <f t="shared" ref="J92:J97" si="14">IF(J71="","",J71)</f>
        <v/>
      </c>
      <c r="K92" s="1318" t="str">
        <f t="shared" si="9"/>
        <v/>
      </c>
      <c r="L92" s="1319" t="str">
        <f t="shared" si="9"/>
        <v/>
      </c>
      <c r="M92" s="1319" t="str">
        <f t="shared" si="9"/>
        <v/>
      </c>
      <c r="N92" s="1320" t="str">
        <f t="shared" si="9"/>
        <v/>
      </c>
      <c r="O92" s="1321" t="str">
        <f t="shared" si="11"/>
        <v/>
      </c>
      <c r="P92" s="1322"/>
      <c r="Q92" s="1322"/>
      <c r="R92" s="1323"/>
      <c r="S92" s="23"/>
      <c r="T92" s="30"/>
      <c r="U92" s="226">
        <f t="shared" si="12"/>
        <v>0</v>
      </c>
      <c r="V92" s="226">
        <f t="shared" si="13"/>
        <v>0</v>
      </c>
      <c r="W92" s="30"/>
      <c r="X92" s="30"/>
      <c r="Y92" s="30"/>
      <c r="Z92" s="30"/>
      <c r="AA92" s="30"/>
      <c r="AB92" s="30"/>
    </row>
    <row r="93" spans="1:28" s="29" customFormat="1" ht="16.5" customHeight="1">
      <c r="A93" s="26"/>
      <c r="B93" s="14"/>
      <c r="C93" s="1446" t="s">
        <v>210</v>
      </c>
      <c r="D93" s="1447"/>
      <c r="E93" s="1448"/>
      <c r="F93" s="313" t="s">
        <v>157</v>
      </c>
      <c r="G93" s="314" t="s">
        <v>155</v>
      </c>
      <c r="H93" s="1316">
        <f t="shared" si="10"/>
        <v>38.9</v>
      </c>
      <c r="I93" s="1317"/>
      <c r="J93" s="309" t="str">
        <f t="shared" si="14"/>
        <v/>
      </c>
      <c r="K93" s="1318" t="str">
        <f t="shared" si="9"/>
        <v/>
      </c>
      <c r="L93" s="1319" t="str">
        <f t="shared" si="9"/>
        <v/>
      </c>
      <c r="M93" s="1319" t="str">
        <f t="shared" si="9"/>
        <v/>
      </c>
      <c r="N93" s="1320" t="str">
        <f t="shared" si="9"/>
        <v/>
      </c>
      <c r="O93" s="1321" t="str">
        <f t="shared" si="11"/>
        <v/>
      </c>
      <c r="P93" s="1322"/>
      <c r="Q93" s="1322"/>
      <c r="R93" s="1323"/>
      <c r="S93" s="23"/>
      <c r="T93" s="30"/>
      <c r="U93" s="226">
        <f t="shared" si="12"/>
        <v>0</v>
      </c>
      <c r="V93" s="226">
        <f t="shared" si="13"/>
        <v>0</v>
      </c>
      <c r="W93" s="30"/>
      <c r="X93" s="30"/>
      <c r="Y93" s="30"/>
      <c r="Z93" s="30"/>
      <c r="AA93" s="30"/>
      <c r="AB93" s="30"/>
    </row>
    <row r="94" spans="1:28" s="29" customFormat="1" ht="16.5" customHeight="1">
      <c r="A94" s="26"/>
      <c r="B94" s="14"/>
      <c r="C94" s="1440"/>
      <c r="D94" s="1441"/>
      <c r="E94" s="1449"/>
      <c r="F94" s="313" t="s">
        <v>211</v>
      </c>
      <c r="G94" s="314" t="s">
        <v>155</v>
      </c>
      <c r="H94" s="1316">
        <f t="shared" si="10"/>
        <v>41.8</v>
      </c>
      <c r="I94" s="1317"/>
      <c r="J94" s="309" t="str">
        <f t="shared" si="14"/>
        <v/>
      </c>
      <c r="K94" s="1318" t="str">
        <f t="shared" si="9"/>
        <v/>
      </c>
      <c r="L94" s="1319" t="str">
        <f t="shared" si="9"/>
        <v/>
      </c>
      <c r="M94" s="1319" t="str">
        <f t="shared" si="9"/>
        <v/>
      </c>
      <c r="N94" s="1320" t="str">
        <f t="shared" si="9"/>
        <v/>
      </c>
      <c r="O94" s="1321" t="str">
        <f t="shared" si="11"/>
        <v/>
      </c>
      <c r="P94" s="1322"/>
      <c r="Q94" s="1322"/>
      <c r="R94" s="1323"/>
      <c r="S94" s="23"/>
      <c r="T94" s="30"/>
      <c r="U94" s="226">
        <f t="shared" si="12"/>
        <v>0</v>
      </c>
      <c r="V94" s="226">
        <f t="shared" si="13"/>
        <v>0</v>
      </c>
      <c r="W94" s="30"/>
      <c r="X94" s="30"/>
      <c r="Y94" s="30"/>
      <c r="Z94" s="30"/>
      <c r="AA94" s="30"/>
      <c r="AB94" s="30"/>
    </row>
    <row r="95" spans="1:28" s="29" customFormat="1" ht="16.5" customHeight="1">
      <c r="A95" s="26"/>
      <c r="B95" s="14"/>
      <c r="C95" s="1446"/>
      <c r="D95" s="1447"/>
      <c r="E95" s="1448"/>
      <c r="F95" s="313"/>
      <c r="G95" s="314" t="s">
        <v>161</v>
      </c>
      <c r="H95" s="1359">
        <f t="shared" si="10"/>
        <v>1.19</v>
      </c>
      <c r="I95" s="1360"/>
      <c r="J95" s="309" t="str">
        <f t="shared" si="14"/>
        <v/>
      </c>
      <c r="K95" s="1318" t="str">
        <f t="shared" si="9"/>
        <v/>
      </c>
      <c r="L95" s="1319" t="str">
        <f t="shared" si="9"/>
        <v/>
      </c>
      <c r="M95" s="1319" t="str">
        <f t="shared" si="9"/>
        <v/>
      </c>
      <c r="N95" s="1320" t="str">
        <f t="shared" si="9"/>
        <v/>
      </c>
      <c r="O95" s="1321" t="str">
        <f t="shared" si="11"/>
        <v/>
      </c>
      <c r="P95" s="1322"/>
      <c r="Q95" s="1322"/>
      <c r="R95" s="1323"/>
      <c r="S95" s="23"/>
      <c r="T95" s="30"/>
      <c r="U95" s="226">
        <f t="shared" si="12"/>
        <v>0</v>
      </c>
      <c r="V95" s="226">
        <f t="shared" si="13"/>
        <v>0</v>
      </c>
      <c r="W95" s="30"/>
      <c r="X95" s="30"/>
      <c r="Y95" s="30"/>
      <c r="Z95" s="30"/>
      <c r="AA95" s="30"/>
      <c r="AB95" s="30"/>
    </row>
    <row r="96" spans="1:28" s="29" customFormat="1" ht="16.5" customHeight="1">
      <c r="A96" s="26"/>
      <c r="B96" s="14"/>
      <c r="C96" s="1438" t="str">
        <f>IF(C75="","",C75)</f>
        <v/>
      </c>
      <c r="D96" s="1439"/>
      <c r="E96" s="1450" t="str">
        <f>IF(E75="","",E75)</f>
        <v/>
      </c>
      <c r="F96" s="313" t="str">
        <f>IF(F75="","",F75)</f>
        <v>温水</v>
      </c>
      <c r="G96" s="314" t="s">
        <v>161</v>
      </c>
      <c r="H96" s="1359">
        <f t="shared" si="10"/>
        <v>1.19</v>
      </c>
      <c r="I96" s="1360"/>
      <c r="J96" s="309" t="str">
        <f t="shared" si="14"/>
        <v/>
      </c>
      <c r="K96" s="1318" t="str">
        <f t="shared" si="9"/>
        <v/>
      </c>
      <c r="L96" s="1319" t="str">
        <f t="shared" si="9"/>
        <v/>
      </c>
      <c r="M96" s="1319" t="str">
        <f t="shared" si="9"/>
        <v/>
      </c>
      <c r="N96" s="1320" t="str">
        <f t="shared" si="9"/>
        <v/>
      </c>
      <c r="O96" s="1321" t="str">
        <f t="shared" si="11"/>
        <v/>
      </c>
      <c r="P96" s="1322"/>
      <c r="Q96" s="1322"/>
      <c r="R96" s="1323"/>
      <c r="S96" s="23"/>
      <c r="T96" s="30"/>
      <c r="U96" s="226">
        <f t="shared" si="12"/>
        <v>0</v>
      </c>
      <c r="V96" s="226">
        <f t="shared" si="13"/>
        <v>0</v>
      </c>
      <c r="W96" s="30"/>
      <c r="X96" s="30"/>
      <c r="Y96" s="30"/>
      <c r="Z96" s="30"/>
      <c r="AA96" s="30"/>
      <c r="AB96" s="30"/>
    </row>
    <row r="97" spans="1:28" s="29" customFormat="1" ht="16.5" customHeight="1">
      <c r="A97" s="26"/>
      <c r="B97" s="14"/>
      <c r="C97" s="1440" t="str">
        <f>IF(C76="","",C76)</f>
        <v/>
      </c>
      <c r="D97" s="1441"/>
      <c r="E97" s="1449" t="str">
        <f>IF(E76="","",E76)</f>
        <v/>
      </c>
      <c r="F97" s="315" t="str">
        <f>IF(F76="","",F76)</f>
        <v>蒸気</v>
      </c>
      <c r="G97" s="314" t="s">
        <v>161</v>
      </c>
      <c r="H97" s="1359">
        <f t="shared" si="10"/>
        <v>1.19</v>
      </c>
      <c r="I97" s="1360"/>
      <c r="J97" s="309" t="str">
        <f t="shared" si="14"/>
        <v/>
      </c>
      <c r="K97" s="1318" t="str">
        <f t="shared" si="9"/>
        <v/>
      </c>
      <c r="L97" s="1319" t="str">
        <f t="shared" si="9"/>
        <v/>
      </c>
      <c r="M97" s="1319" t="str">
        <f t="shared" si="9"/>
        <v/>
      </c>
      <c r="N97" s="1320" t="str">
        <f t="shared" si="9"/>
        <v/>
      </c>
      <c r="O97" s="1321" t="str">
        <f t="shared" si="11"/>
        <v/>
      </c>
      <c r="P97" s="1322"/>
      <c r="Q97" s="1322"/>
      <c r="R97" s="1323"/>
      <c r="S97" s="23"/>
      <c r="T97" s="30"/>
      <c r="U97" s="226">
        <f t="shared" si="12"/>
        <v>0</v>
      </c>
      <c r="V97" s="226">
        <f t="shared" si="13"/>
        <v>0</v>
      </c>
      <c r="W97" s="30"/>
      <c r="X97" s="30"/>
      <c r="Y97" s="30"/>
      <c r="Z97" s="30"/>
      <c r="AA97" s="30"/>
      <c r="AB97" s="30"/>
    </row>
    <row r="98" spans="1:28" s="29" customFormat="1" ht="16.5" customHeight="1">
      <c r="A98" s="26"/>
      <c r="B98" s="14"/>
      <c r="C98" s="1458" t="s">
        <v>248</v>
      </c>
      <c r="D98" s="1461" t="str">
        <f>IF(D77="","",D77)</f>
        <v/>
      </c>
      <c r="E98" s="1462"/>
      <c r="F98" s="316" t="str">
        <f t="shared" ref="F98:G100" si="15">IF(F77="","",F77)</f>
        <v/>
      </c>
      <c r="G98" s="316" t="str">
        <f t="shared" si="15"/>
        <v/>
      </c>
      <c r="H98" s="1377" t="str">
        <f t="shared" si="10"/>
        <v>-</v>
      </c>
      <c r="I98" s="1463"/>
      <c r="J98" s="317" t="str">
        <f>IF(J77="","",J77)</f>
        <v/>
      </c>
      <c r="K98" s="1318" t="str">
        <f t="shared" si="9"/>
        <v/>
      </c>
      <c r="L98" s="1319" t="str">
        <f t="shared" si="9"/>
        <v/>
      </c>
      <c r="M98" s="1319" t="str">
        <f t="shared" si="9"/>
        <v/>
      </c>
      <c r="N98" s="1320" t="str">
        <f t="shared" si="9"/>
        <v/>
      </c>
      <c r="O98" s="1321" t="str">
        <f t="shared" si="11"/>
        <v/>
      </c>
      <c r="P98" s="1322"/>
      <c r="Q98" s="1322"/>
      <c r="R98" s="1323"/>
      <c r="S98" s="23"/>
      <c r="T98" s="30"/>
      <c r="U98" s="226">
        <f t="shared" si="12"/>
        <v>0</v>
      </c>
      <c r="V98" s="226">
        <f t="shared" si="13"/>
        <v>0</v>
      </c>
      <c r="W98" s="30"/>
      <c r="X98" s="28"/>
      <c r="Y98" s="30"/>
      <c r="Z98" s="28"/>
      <c r="AA98" s="28"/>
      <c r="AB98" s="30"/>
    </row>
    <row r="99" spans="1:28" s="29" customFormat="1" ht="16.5" customHeight="1">
      <c r="A99" s="26"/>
      <c r="B99" s="14"/>
      <c r="C99" s="1459"/>
      <c r="D99" s="1461" t="str">
        <f>IF(D78="","",D78)</f>
        <v/>
      </c>
      <c r="E99" s="1462"/>
      <c r="F99" s="316" t="str">
        <f t="shared" si="15"/>
        <v/>
      </c>
      <c r="G99" s="316" t="str">
        <f t="shared" si="15"/>
        <v/>
      </c>
      <c r="H99" s="1377" t="str">
        <f t="shared" si="10"/>
        <v>-</v>
      </c>
      <c r="I99" s="1463"/>
      <c r="J99" s="317" t="str">
        <f>IF(J78="","",J78)</f>
        <v/>
      </c>
      <c r="K99" s="1318" t="str">
        <f t="shared" si="9"/>
        <v/>
      </c>
      <c r="L99" s="1319" t="str">
        <f t="shared" si="9"/>
        <v/>
      </c>
      <c r="M99" s="1319" t="str">
        <f t="shared" si="9"/>
        <v/>
      </c>
      <c r="N99" s="1320" t="str">
        <f t="shared" si="9"/>
        <v/>
      </c>
      <c r="O99" s="1321" t="str">
        <f t="shared" si="11"/>
        <v/>
      </c>
      <c r="P99" s="1322"/>
      <c r="Q99" s="1322"/>
      <c r="R99" s="1323"/>
      <c r="S99" s="23"/>
      <c r="T99" s="30"/>
      <c r="U99" s="226">
        <f t="shared" si="12"/>
        <v>0</v>
      </c>
      <c r="V99" s="226">
        <f t="shared" si="13"/>
        <v>0</v>
      </c>
      <c r="W99" s="30"/>
      <c r="X99" s="28"/>
      <c r="Y99" s="30"/>
      <c r="Z99" s="28"/>
      <c r="AA99" s="28"/>
      <c r="AB99" s="30"/>
    </row>
    <row r="100" spans="1:28" s="29" customFormat="1" ht="16.5" customHeight="1" thickBot="1">
      <c r="A100" s="26"/>
      <c r="B100" s="14"/>
      <c r="C100" s="1460"/>
      <c r="D100" s="1461" t="str">
        <f>IF(D79="","",D79)</f>
        <v/>
      </c>
      <c r="E100" s="1462"/>
      <c r="F100" s="316" t="str">
        <f t="shared" si="15"/>
        <v/>
      </c>
      <c r="G100" s="316" t="str">
        <f t="shared" si="15"/>
        <v/>
      </c>
      <c r="H100" s="1361" t="str">
        <f t="shared" si="10"/>
        <v>-</v>
      </c>
      <c r="I100" s="1451"/>
      <c r="J100" s="317" t="str">
        <f>IF(J79="","",J79)</f>
        <v/>
      </c>
      <c r="K100" s="1363" t="str">
        <f t="shared" si="9"/>
        <v/>
      </c>
      <c r="L100" s="1364" t="str">
        <f t="shared" si="9"/>
        <v/>
      </c>
      <c r="M100" s="1364" t="str">
        <f t="shared" si="9"/>
        <v/>
      </c>
      <c r="N100" s="1365" t="str">
        <f t="shared" si="9"/>
        <v/>
      </c>
      <c r="O100" s="1366" t="str">
        <f t="shared" si="11"/>
        <v/>
      </c>
      <c r="P100" s="1367"/>
      <c r="Q100" s="1367"/>
      <c r="R100" s="1368"/>
      <c r="S100" s="23"/>
      <c r="T100" s="30"/>
      <c r="U100" s="226">
        <f t="shared" si="12"/>
        <v>0</v>
      </c>
      <c r="V100" s="226">
        <f t="shared" si="13"/>
        <v>0</v>
      </c>
      <c r="W100" s="30"/>
      <c r="X100" s="28"/>
      <c r="Y100" s="30"/>
      <c r="Z100" s="28"/>
      <c r="AA100" s="28"/>
      <c r="AB100" s="30"/>
    </row>
    <row r="101" spans="1:28" s="29" customFormat="1" ht="16.5" customHeight="1" thickTop="1" thickBot="1">
      <c r="A101" s="26"/>
      <c r="B101" s="14"/>
      <c r="C101" s="318"/>
      <c r="D101" s="319"/>
      <c r="E101" s="319"/>
      <c r="F101" s="319"/>
      <c r="G101" s="319" t="s">
        <v>215</v>
      </c>
      <c r="H101" s="319"/>
      <c r="I101" s="319"/>
      <c r="J101" s="319"/>
      <c r="K101" s="320"/>
      <c r="L101" s="320"/>
      <c r="M101" s="320"/>
      <c r="N101" s="321"/>
      <c r="O101" s="1369" t="str">
        <f>IF(SUM(O87:R100)=0,"",SUM(O87:R100))</f>
        <v/>
      </c>
      <c r="P101" s="1370"/>
      <c r="Q101" s="1370"/>
      <c r="R101" s="1371"/>
      <c r="S101" s="23"/>
      <c r="T101" s="30"/>
      <c r="U101" s="226"/>
      <c r="V101" s="226">
        <f>IF(O101="",0,O101)</f>
        <v>0</v>
      </c>
      <c r="W101" s="204"/>
      <c r="X101" s="204"/>
      <c r="Y101" s="204"/>
      <c r="Z101" s="204"/>
      <c r="AA101" s="204"/>
      <c r="AB101" s="204"/>
    </row>
    <row r="102" spans="1:28" s="29" customFormat="1" ht="50.25" customHeight="1" thickBot="1">
      <c r="A102" s="26"/>
      <c r="B102" s="14"/>
      <c r="C102" s="1455" t="s">
        <v>249</v>
      </c>
      <c r="D102" s="1456"/>
      <c r="E102" s="1402"/>
      <c r="F102" s="1402"/>
      <c r="G102" s="1402"/>
      <c r="H102" s="1402"/>
      <c r="I102" s="1402"/>
      <c r="J102" s="1402"/>
      <c r="K102" s="1402"/>
      <c r="L102" s="1402"/>
      <c r="M102" s="1402"/>
      <c r="N102" s="1402"/>
      <c r="O102" s="1402"/>
      <c r="P102" s="1402"/>
      <c r="Q102" s="1402"/>
      <c r="R102" s="1403"/>
      <c r="S102" s="23"/>
      <c r="T102" s="30"/>
      <c r="U102" s="204"/>
      <c r="V102" s="30"/>
      <c r="W102" s="204"/>
      <c r="X102" s="204"/>
      <c r="Y102" s="204"/>
      <c r="Z102" s="204"/>
      <c r="AA102" s="204"/>
      <c r="AB102" s="204"/>
    </row>
    <row r="103" spans="1:28" s="29" customFormat="1" ht="35.25" customHeight="1" thickBot="1">
      <c r="A103" s="26"/>
      <c r="B103" s="14"/>
      <c r="C103" s="282"/>
      <c r="D103" s="282"/>
      <c r="E103" s="25"/>
      <c r="F103" s="283"/>
      <c r="G103" s="284"/>
      <c r="H103" s="73"/>
      <c r="I103" s="73"/>
      <c r="J103" s="73"/>
      <c r="K103" s="285"/>
      <c r="L103" s="285"/>
      <c r="M103" s="285"/>
      <c r="N103" s="285"/>
      <c r="O103" s="285"/>
      <c r="P103" s="285"/>
      <c r="Q103" s="285"/>
      <c r="R103" s="14"/>
      <c r="S103" s="23"/>
      <c r="T103" s="30"/>
      <c r="U103" s="204"/>
      <c r="V103" s="30"/>
      <c r="W103" s="204"/>
      <c r="X103" s="204"/>
      <c r="Y103" s="204"/>
      <c r="Z103" s="204"/>
      <c r="AA103" s="204"/>
      <c r="AB103" s="204"/>
    </row>
    <row r="104" spans="1:28" s="29" customFormat="1" ht="19.5" customHeight="1" thickBot="1">
      <c r="A104" s="26"/>
      <c r="B104" s="14"/>
      <c r="C104" s="15" t="s">
        <v>254</v>
      </c>
      <c r="D104" s="48"/>
      <c r="E104" s="80"/>
      <c r="F104" s="48"/>
      <c r="G104" s="81"/>
      <c r="H104" s="48"/>
      <c r="I104" s="47"/>
      <c r="J104" s="48"/>
      <c r="K104" s="16" t="s">
        <v>242</v>
      </c>
      <c r="L104" s="48"/>
      <c r="M104" s="82"/>
      <c r="N104" s="1404" t="s">
        <v>243</v>
      </c>
      <c r="O104" s="1404"/>
      <c r="P104" s="1404"/>
      <c r="Q104" s="1404"/>
      <c r="R104" s="1405"/>
      <c r="S104" s="23"/>
      <c r="T104" s="30"/>
      <c r="U104" s="204"/>
      <c r="V104" s="30"/>
      <c r="W104" s="204"/>
      <c r="X104" s="204"/>
      <c r="Y104" s="204"/>
      <c r="Z104" s="204"/>
      <c r="AA104" s="204"/>
      <c r="AB104" s="204"/>
    </row>
    <row r="105" spans="1:28" s="29" customFormat="1" ht="19.5" customHeight="1" thickBot="1">
      <c r="A105" s="26"/>
      <c r="B105" s="14"/>
      <c r="C105" s="84" t="str">
        <f>IF(N104="変更なし","",CONCATENATE("目標(計画)期間 ： 令和",O105,"年4月 ～ 令和",W10,"年3月"))</f>
        <v/>
      </c>
      <c r="D105" s="85"/>
      <c r="E105" s="85"/>
      <c r="F105" s="86"/>
      <c r="G105" s="87"/>
      <c r="H105" s="88"/>
      <c r="I105" s="88"/>
      <c r="J105" s="88"/>
      <c r="K105" s="85" t="s">
        <v>244</v>
      </c>
      <c r="L105" s="286"/>
      <c r="M105" s="287"/>
      <c r="N105" s="288" t="s">
        <v>435</v>
      </c>
      <c r="O105" s="209"/>
      <c r="P105" s="289" t="s">
        <v>188</v>
      </c>
      <c r="Q105" s="290">
        <v>4</v>
      </c>
      <c r="R105" s="291" t="s">
        <v>189</v>
      </c>
      <c r="S105" s="23"/>
      <c r="T105" s="30"/>
      <c r="U105" s="204"/>
      <c r="V105" s="30"/>
      <c r="W105" s="204"/>
      <c r="X105" s="204"/>
      <c r="Y105" s="204"/>
      <c r="Z105" s="204"/>
      <c r="AA105" s="204"/>
      <c r="AB105" s="204"/>
    </row>
    <row r="106" spans="1:28" s="29" customFormat="1" ht="16.5" customHeight="1">
      <c r="A106" s="26"/>
      <c r="B106" s="14"/>
      <c r="C106" s="1406" t="s">
        <v>136</v>
      </c>
      <c r="D106" s="1407"/>
      <c r="E106" s="1407"/>
      <c r="F106" s="1407"/>
      <c r="G106" s="1408"/>
      <c r="H106" s="1409" t="s">
        <v>197</v>
      </c>
      <c r="I106" s="1410"/>
      <c r="J106" s="1410"/>
      <c r="K106" s="1411" t="s">
        <v>255</v>
      </c>
      <c r="L106" s="1412"/>
      <c r="M106" s="1412"/>
      <c r="N106" s="1413"/>
      <c r="O106" s="1411" t="s">
        <v>199</v>
      </c>
      <c r="P106" s="1412"/>
      <c r="Q106" s="1412"/>
      <c r="R106" s="1416"/>
      <c r="S106" s="23"/>
      <c r="T106" s="30"/>
      <c r="U106" s="204"/>
      <c r="V106" s="30"/>
      <c r="W106" s="204"/>
      <c r="X106" s="204"/>
      <c r="Y106" s="204"/>
      <c r="Z106" s="204"/>
      <c r="AA106" s="204"/>
      <c r="AB106" s="204"/>
    </row>
    <row r="107" spans="1:28" s="29" customFormat="1" ht="16.5" customHeight="1" thickBot="1">
      <c r="A107" s="26"/>
      <c r="B107" s="14"/>
      <c r="C107" s="292" t="s">
        <v>63</v>
      </c>
      <c r="D107" s="293"/>
      <c r="E107" s="293"/>
      <c r="F107" s="294" t="s">
        <v>201</v>
      </c>
      <c r="G107" s="294" t="s">
        <v>139</v>
      </c>
      <c r="H107" s="1419" t="s">
        <v>202</v>
      </c>
      <c r="I107" s="1420"/>
      <c r="J107" s="295" t="s">
        <v>203</v>
      </c>
      <c r="K107" s="1414"/>
      <c r="L107" s="1414"/>
      <c r="M107" s="1414"/>
      <c r="N107" s="1415"/>
      <c r="O107" s="1417"/>
      <c r="P107" s="1414"/>
      <c r="Q107" s="1414"/>
      <c r="R107" s="1418"/>
      <c r="S107" s="23"/>
      <c r="T107" s="30"/>
      <c r="U107" s="204" t="s">
        <v>204</v>
      </c>
      <c r="V107" s="30"/>
      <c r="W107" s="204"/>
      <c r="X107" s="204"/>
      <c r="Y107" s="204"/>
      <c r="Z107" s="204"/>
      <c r="AA107" s="204"/>
      <c r="AB107" s="204"/>
    </row>
    <row r="108" spans="1:28" s="29" customFormat="1" ht="16.5" customHeight="1">
      <c r="A108" s="26"/>
      <c r="B108" s="14"/>
      <c r="C108" s="1436" t="s">
        <v>145</v>
      </c>
      <c r="D108" s="1437"/>
      <c r="E108" s="1437"/>
      <c r="F108" s="296"/>
      <c r="G108" s="297" t="s">
        <v>146</v>
      </c>
      <c r="H108" s="1330">
        <f>H87</f>
        <v>8.64</v>
      </c>
      <c r="I108" s="1331"/>
      <c r="J108" s="298" t="str">
        <f t="shared" ref="J108:J118" si="16">IF(J87="","",J87)</f>
        <v/>
      </c>
      <c r="K108" s="1442" t="str">
        <f t="shared" ref="K108:N121" si="17">IF(U108=0,"",U108)</f>
        <v/>
      </c>
      <c r="L108" s="1443" t="str">
        <f t="shared" si="17"/>
        <v/>
      </c>
      <c r="M108" s="1443" t="str">
        <f t="shared" si="17"/>
        <v/>
      </c>
      <c r="N108" s="1444" t="str">
        <f t="shared" si="17"/>
        <v/>
      </c>
      <c r="O108" s="1335" t="str">
        <f>IF(K108="","",IF(J108="",H108*K108,J108*K108))</f>
        <v/>
      </c>
      <c r="P108" s="1336"/>
      <c r="Q108" s="1336"/>
      <c r="R108" s="1337"/>
      <c r="S108" s="23"/>
      <c r="T108" s="30"/>
      <c r="U108" s="226">
        <f>U87</f>
        <v>0</v>
      </c>
      <c r="V108" s="226">
        <f>IF(K108="",0,K108)</f>
        <v>0</v>
      </c>
      <c r="W108" s="30"/>
      <c r="X108" s="30"/>
      <c r="Y108" s="30"/>
      <c r="Z108" s="30"/>
      <c r="AA108" s="30"/>
      <c r="AB108" s="30"/>
    </row>
    <row r="109" spans="1:28" s="29" customFormat="1" ht="16.5" customHeight="1">
      <c r="A109" s="26"/>
      <c r="B109" s="14"/>
      <c r="C109" s="1438"/>
      <c r="D109" s="1439"/>
      <c r="E109" s="1439"/>
      <c r="F109" s="299" t="s">
        <v>246</v>
      </c>
      <c r="G109" s="300" t="s">
        <v>148</v>
      </c>
      <c r="H109" s="1338">
        <f t="shared" ref="H109:H121" si="18">H88</f>
        <v>8.64</v>
      </c>
      <c r="I109" s="1339"/>
      <c r="J109" s="301" t="str">
        <f t="shared" si="16"/>
        <v/>
      </c>
      <c r="K109" s="1340" t="str">
        <f t="shared" si="17"/>
        <v/>
      </c>
      <c r="L109" s="1341" t="str">
        <f t="shared" si="17"/>
        <v/>
      </c>
      <c r="M109" s="1341" t="str">
        <f t="shared" si="17"/>
        <v/>
      </c>
      <c r="N109" s="1342" t="str">
        <f t="shared" si="17"/>
        <v/>
      </c>
      <c r="O109" s="1343" t="str">
        <f t="shared" ref="O109:O121" si="19">IF(K109="","",IF(J109="",H109*K109,J109*K109))</f>
        <v/>
      </c>
      <c r="P109" s="1344"/>
      <c r="Q109" s="1344"/>
      <c r="R109" s="1345"/>
      <c r="S109" s="23"/>
      <c r="T109" s="30"/>
      <c r="U109" s="226">
        <f t="shared" ref="U109:U121" si="20">U88</f>
        <v>0</v>
      </c>
      <c r="V109" s="226">
        <f t="shared" ref="V109:V121" si="21">IF(K109="",0,K109)</f>
        <v>0</v>
      </c>
      <c r="W109" s="30"/>
      <c r="X109" s="30"/>
      <c r="Y109" s="30"/>
      <c r="Z109" s="30"/>
      <c r="AA109" s="30"/>
      <c r="AB109" s="30"/>
    </row>
    <row r="110" spans="1:28" s="29" customFormat="1" ht="16.5" customHeight="1">
      <c r="A110" s="26"/>
      <c r="B110" s="14"/>
      <c r="C110" s="1440"/>
      <c r="D110" s="1441"/>
      <c r="E110" s="1441"/>
      <c r="F110" s="302" t="s">
        <v>247</v>
      </c>
      <c r="G110" s="303" t="s">
        <v>146</v>
      </c>
      <c r="H110" s="1346">
        <f t="shared" si="18"/>
        <v>8.64</v>
      </c>
      <c r="I110" s="1347"/>
      <c r="J110" s="304" t="str">
        <f t="shared" si="16"/>
        <v/>
      </c>
      <c r="K110" s="1348" t="str">
        <f t="shared" si="17"/>
        <v/>
      </c>
      <c r="L110" s="1349" t="str">
        <f t="shared" si="17"/>
        <v/>
      </c>
      <c r="M110" s="1349" t="str">
        <f t="shared" si="17"/>
        <v/>
      </c>
      <c r="N110" s="1350" t="str">
        <f t="shared" si="17"/>
        <v/>
      </c>
      <c r="O110" s="1351" t="str">
        <f t="shared" si="19"/>
        <v/>
      </c>
      <c r="P110" s="1352"/>
      <c r="Q110" s="1352"/>
      <c r="R110" s="1353"/>
      <c r="S110" s="23"/>
      <c r="T110" s="30"/>
      <c r="U110" s="226">
        <f t="shared" si="20"/>
        <v>0</v>
      </c>
      <c r="V110" s="226">
        <f t="shared" si="21"/>
        <v>0</v>
      </c>
      <c r="W110" s="30"/>
      <c r="X110" s="30"/>
      <c r="Y110" s="30"/>
      <c r="Z110" s="30"/>
      <c r="AA110" s="30"/>
      <c r="AB110" s="30"/>
    </row>
    <row r="111" spans="1:28" s="29" customFormat="1" ht="16.5" customHeight="1">
      <c r="A111" s="26"/>
      <c r="B111" s="14"/>
      <c r="C111" s="305" t="s">
        <v>207</v>
      </c>
      <c r="D111" s="306"/>
      <c r="E111" s="306"/>
      <c r="F111" s="307" t="s">
        <v>208</v>
      </c>
      <c r="G111" s="308" t="s">
        <v>209</v>
      </c>
      <c r="H111" s="1316">
        <f t="shared" si="18"/>
        <v>45</v>
      </c>
      <c r="I111" s="1317"/>
      <c r="J111" s="309" t="str">
        <f t="shared" si="16"/>
        <v/>
      </c>
      <c r="K111" s="1318" t="str">
        <f t="shared" si="17"/>
        <v/>
      </c>
      <c r="L111" s="1319" t="str">
        <f t="shared" si="17"/>
        <v/>
      </c>
      <c r="M111" s="1319" t="str">
        <f t="shared" si="17"/>
        <v/>
      </c>
      <c r="N111" s="1320" t="str">
        <f t="shared" si="17"/>
        <v/>
      </c>
      <c r="O111" s="1321" t="str">
        <f t="shared" si="19"/>
        <v/>
      </c>
      <c r="P111" s="1322"/>
      <c r="Q111" s="1322"/>
      <c r="R111" s="1323"/>
      <c r="S111" s="23"/>
      <c r="T111" s="30"/>
      <c r="U111" s="226">
        <f t="shared" si="20"/>
        <v>0</v>
      </c>
      <c r="V111" s="226">
        <f t="shared" si="21"/>
        <v>0</v>
      </c>
      <c r="W111" s="30"/>
      <c r="X111" s="30"/>
      <c r="Y111" s="30"/>
      <c r="Z111" s="30"/>
      <c r="AA111" s="30"/>
      <c r="AB111" s="30"/>
    </row>
    <row r="112" spans="1:28" s="29" customFormat="1" ht="16.5" customHeight="1">
      <c r="A112" s="26"/>
      <c r="B112" s="14"/>
      <c r="C112" s="310" t="s">
        <v>152</v>
      </c>
      <c r="D112" s="311"/>
      <c r="E112" s="311"/>
      <c r="F112" s="312"/>
      <c r="G112" s="308" t="s">
        <v>153</v>
      </c>
      <c r="H112" s="1316">
        <f t="shared" si="18"/>
        <v>50.1</v>
      </c>
      <c r="I112" s="1317"/>
      <c r="J112" s="309" t="str">
        <f t="shared" si="16"/>
        <v/>
      </c>
      <c r="K112" s="1318" t="str">
        <f t="shared" si="17"/>
        <v/>
      </c>
      <c r="L112" s="1319" t="str">
        <f t="shared" si="17"/>
        <v/>
      </c>
      <c r="M112" s="1319" t="str">
        <f t="shared" si="17"/>
        <v/>
      </c>
      <c r="N112" s="1320" t="str">
        <f t="shared" si="17"/>
        <v/>
      </c>
      <c r="O112" s="1321" t="str">
        <f t="shared" si="19"/>
        <v/>
      </c>
      <c r="P112" s="1322"/>
      <c r="Q112" s="1322"/>
      <c r="R112" s="1323"/>
      <c r="S112" s="23"/>
      <c r="T112" s="30"/>
      <c r="U112" s="226">
        <f t="shared" si="20"/>
        <v>0</v>
      </c>
      <c r="V112" s="226">
        <f t="shared" si="21"/>
        <v>0</v>
      </c>
      <c r="W112" s="30"/>
      <c r="X112" s="30"/>
      <c r="Y112" s="30"/>
      <c r="Z112" s="30"/>
      <c r="AA112" s="30"/>
      <c r="AB112" s="30"/>
    </row>
    <row r="113" spans="1:28" s="29" customFormat="1" ht="16.5" customHeight="1">
      <c r="A113" s="26"/>
      <c r="B113" s="14"/>
      <c r="C113" s="305" t="s">
        <v>154</v>
      </c>
      <c r="D113" s="306"/>
      <c r="E113" s="306"/>
      <c r="F113" s="312"/>
      <c r="G113" s="308" t="s">
        <v>155</v>
      </c>
      <c r="H113" s="1316">
        <f t="shared" si="18"/>
        <v>36.5</v>
      </c>
      <c r="I113" s="1317"/>
      <c r="J113" s="309" t="str">
        <f t="shared" si="16"/>
        <v/>
      </c>
      <c r="K113" s="1318" t="str">
        <f t="shared" si="17"/>
        <v/>
      </c>
      <c r="L113" s="1319" t="str">
        <f t="shared" si="17"/>
        <v/>
      </c>
      <c r="M113" s="1319" t="str">
        <f t="shared" si="17"/>
        <v/>
      </c>
      <c r="N113" s="1320" t="str">
        <f t="shared" si="17"/>
        <v/>
      </c>
      <c r="O113" s="1321" t="str">
        <f t="shared" si="19"/>
        <v/>
      </c>
      <c r="P113" s="1322"/>
      <c r="Q113" s="1322"/>
      <c r="R113" s="1323"/>
      <c r="S113" s="23"/>
      <c r="T113" s="30"/>
      <c r="U113" s="226">
        <f t="shared" si="20"/>
        <v>0</v>
      </c>
      <c r="V113" s="226">
        <f t="shared" si="21"/>
        <v>0</v>
      </c>
      <c r="W113" s="30"/>
      <c r="X113" s="30"/>
      <c r="Y113" s="30"/>
      <c r="Z113" s="30"/>
      <c r="AA113" s="30"/>
      <c r="AB113" s="30"/>
    </row>
    <row r="114" spans="1:28" s="29" customFormat="1" ht="16.5" customHeight="1">
      <c r="A114" s="26"/>
      <c r="B114" s="14"/>
      <c r="C114" s="1446" t="s">
        <v>210</v>
      </c>
      <c r="D114" s="1447"/>
      <c r="E114" s="1448"/>
      <c r="F114" s="313" t="s">
        <v>157</v>
      </c>
      <c r="G114" s="314" t="s">
        <v>155</v>
      </c>
      <c r="H114" s="1316">
        <f t="shared" si="18"/>
        <v>38.9</v>
      </c>
      <c r="I114" s="1317"/>
      <c r="J114" s="309" t="str">
        <f t="shared" si="16"/>
        <v/>
      </c>
      <c r="K114" s="1318" t="str">
        <f t="shared" si="17"/>
        <v/>
      </c>
      <c r="L114" s="1319" t="str">
        <f t="shared" si="17"/>
        <v/>
      </c>
      <c r="M114" s="1319" t="str">
        <f t="shared" si="17"/>
        <v/>
      </c>
      <c r="N114" s="1320" t="str">
        <f t="shared" si="17"/>
        <v/>
      </c>
      <c r="O114" s="1321" t="str">
        <f t="shared" si="19"/>
        <v/>
      </c>
      <c r="P114" s="1322"/>
      <c r="Q114" s="1322"/>
      <c r="R114" s="1323"/>
      <c r="S114" s="23"/>
      <c r="T114" s="30"/>
      <c r="U114" s="226">
        <f t="shared" si="20"/>
        <v>0</v>
      </c>
      <c r="V114" s="226">
        <f t="shared" si="21"/>
        <v>0</v>
      </c>
      <c r="W114" s="30"/>
      <c r="X114" s="30"/>
      <c r="Y114" s="30"/>
      <c r="Z114" s="30"/>
      <c r="AA114" s="30"/>
      <c r="AB114" s="30"/>
    </row>
    <row r="115" spans="1:28" s="29" customFormat="1" ht="16.5" customHeight="1">
      <c r="A115" s="26"/>
      <c r="B115" s="14"/>
      <c r="C115" s="1440"/>
      <c r="D115" s="1441"/>
      <c r="E115" s="1449"/>
      <c r="F115" s="313" t="s">
        <v>211</v>
      </c>
      <c r="G115" s="314" t="s">
        <v>155</v>
      </c>
      <c r="H115" s="1316">
        <f t="shared" si="18"/>
        <v>41.8</v>
      </c>
      <c r="I115" s="1317"/>
      <c r="J115" s="309" t="str">
        <f t="shared" si="16"/>
        <v/>
      </c>
      <c r="K115" s="1318" t="str">
        <f t="shared" si="17"/>
        <v/>
      </c>
      <c r="L115" s="1319" t="str">
        <f t="shared" si="17"/>
        <v/>
      </c>
      <c r="M115" s="1319" t="str">
        <f t="shared" si="17"/>
        <v/>
      </c>
      <c r="N115" s="1320" t="str">
        <f t="shared" si="17"/>
        <v/>
      </c>
      <c r="O115" s="1321" t="str">
        <f t="shared" si="19"/>
        <v/>
      </c>
      <c r="P115" s="1322"/>
      <c r="Q115" s="1322"/>
      <c r="R115" s="1323"/>
      <c r="S115" s="23"/>
      <c r="T115" s="30"/>
      <c r="U115" s="226">
        <f t="shared" si="20"/>
        <v>0</v>
      </c>
      <c r="V115" s="226">
        <f t="shared" si="21"/>
        <v>0</v>
      </c>
      <c r="W115" s="30"/>
      <c r="X115" s="30"/>
      <c r="Y115" s="30"/>
      <c r="Z115" s="30"/>
      <c r="AA115" s="30"/>
      <c r="AB115" s="30"/>
    </row>
    <row r="116" spans="1:28" s="29" customFormat="1" ht="16.5" customHeight="1">
      <c r="A116" s="26"/>
      <c r="B116" s="14"/>
      <c r="C116" s="1446"/>
      <c r="D116" s="1447"/>
      <c r="E116" s="1448"/>
      <c r="F116" s="313"/>
      <c r="G116" s="314" t="s">
        <v>161</v>
      </c>
      <c r="H116" s="1359">
        <f t="shared" si="18"/>
        <v>1.19</v>
      </c>
      <c r="I116" s="1360"/>
      <c r="J116" s="309" t="str">
        <f t="shared" si="16"/>
        <v/>
      </c>
      <c r="K116" s="1318" t="str">
        <f t="shared" si="17"/>
        <v/>
      </c>
      <c r="L116" s="1319" t="str">
        <f t="shared" si="17"/>
        <v/>
      </c>
      <c r="M116" s="1319" t="str">
        <f t="shared" si="17"/>
        <v/>
      </c>
      <c r="N116" s="1320" t="str">
        <f t="shared" si="17"/>
        <v/>
      </c>
      <c r="O116" s="1321" t="str">
        <f t="shared" si="19"/>
        <v/>
      </c>
      <c r="P116" s="1322"/>
      <c r="Q116" s="1322"/>
      <c r="R116" s="1323"/>
      <c r="S116" s="23"/>
      <c r="T116" s="30"/>
      <c r="U116" s="226">
        <f t="shared" si="20"/>
        <v>0</v>
      </c>
      <c r="V116" s="226">
        <f t="shared" si="21"/>
        <v>0</v>
      </c>
      <c r="W116" s="30"/>
      <c r="X116" s="30"/>
      <c r="Y116" s="30"/>
      <c r="Z116" s="30"/>
      <c r="AA116" s="30"/>
      <c r="AB116" s="30"/>
    </row>
    <row r="117" spans="1:28" s="29" customFormat="1" ht="16.5" customHeight="1">
      <c r="A117" s="26"/>
      <c r="B117" s="14"/>
      <c r="C117" s="1438"/>
      <c r="D117" s="1439"/>
      <c r="E117" s="1450"/>
      <c r="F117" s="313"/>
      <c r="G117" s="314" t="s">
        <v>161</v>
      </c>
      <c r="H117" s="1359">
        <f t="shared" si="18"/>
        <v>1.19</v>
      </c>
      <c r="I117" s="1360"/>
      <c r="J117" s="309" t="str">
        <f t="shared" si="16"/>
        <v/>
      </c>
      <c r="K117" s="1318" t="str">
        <f t="shared" si="17"/>
        <v/>
      </c>
      <c r="L117" s="1319" t="str">
        <f t="shared" si="17"/>
        <v/>
      </c>
      <c r="M117" s="1319" t="str">
        <f t="shared" si="17"/>
        <v/>
      </c>
      <c r="N117" s="1320" t="str">
        <f t="shared" si="17"/>
        <v/>
      </c>
      <c r="O117" s="1321" t="str">
        <f t="shared" si="19"/>
        <v/>
      </c>
      <c r="P117" s="1322"/>
      <c r="Q117" s="1322"/>
      <c r="R117" s="1323"/>
      <c r="S117" s="23"/>
      <c r="T117" s="30"/>
      <c r="U117" s="226">
        <f t="shared" si="20"/>
        <v>0</v>
      </c>
      <c r="V117" s="226">
        <f t="shared" si="21"/>
        <v>0</v>
      </c>
      <c r="W117" s="30"/>
      <c r="X117" s="30"/>
      <c r="Y117" s="30"/>
      <c r="Z117" s="30"/>
      <c r="AA117" s="30"/>
      <c r="AB117" s="30"/>
    </row>
    <row r="118" spans="1:28" s="29" customFormat="1" ht="16.5" customHeight="1">
      <c r="A118" s="26"/>
      <c r="B118" s="14"/>
      <c r="C118" s="1440" t="str">
        <f>IF(C97="","",C97)</f>
        <v/>
      </c>
      <c r="D118" s="1441"/>
      <c r="E118" s="1449" t="str">
        <f>IF(E97="","",E97)</f>
        <v/>
      </c>
      <c r="F118" s="315" t="str">
        <f>IF(F97="","",F97)</f>
        <v>蒸気</v>
      </c>
      <c r="G118" s="314" t="s">
        <v>161</v>
      </c>
      <c r="H118" s="1359">
        <f t="shared" si="18"/>
        <v>1.19</v>
      </c>
      <c r="I118" s="1360"/>
      <c r="J118" s="309" t="str">
        <f t="shared" si="16"/>
        <v/>
      </c>
      <c r="K118" s="1318" t="str">
        <f t="shared" si="17"/>
        <v/>
      </c>
      <c r="L118" s="1319" t="str">
        <f t="shared" si="17"/>
        <v/>
      </c>
      <c r="M118" s="1319" t="str">
        <f t="shared" si="17"/>
        <v/>
      </c>
      <c r="N118" s="1320" t="str">
        <f t="shared" si="17"/>
        <v/>
      </c>
      <c r="O118" s="1321" t="str">
        <f t="shared" si="19"/>
        <v/>
      </c>
      <c r="P118" s="1322"/>
      <c r="Q118" s="1322"/>
      <c r="R118" s="1323"/>
      <c r="S118" s="23"/>
      <c r="T118" s="30"/>
      <c r="U118" s="226">
        <f t="shared" si="20"/>
        <v>0</v>
      </c>
      <c r="V118" s="226">
        <f t="shared" si="21"/>
        <v>0</v>
      </c>
      <c r="W118" s="30"/>
      <c r="X118" s="30"/>
      <c r="Y118" s="30"/>
      <c r="Z118" s="30"/>
      <c r="AA118" s="30"/>
      <c r="AB118" s="30"/>
    </row>
    <row r="119" spans="1:28" s="29" customFormat="1" ht="16.5" customHeight="1">
      <c r="A119" s="26"/>
      <c r="B119" s="14"/>
      <c r="C119" s="1458" t="s">
        <v>248</v>
      </c>
      <c r="D119" s="1461" t="str">
        <f>IF(D98="","",D98)</f>
        <v/>
      </c>
      <c r="E119" s="1462"/>
      <c r="F119" s="316" t="str">
        <f t="shared" ref="F119:G121" si="22">IF(F98="","",F98)</f>
        <v/>
      </c>
      <c r="G119" s="316" t="str">
        <f t="shared" si="22"/>
        <v/>
      </c>
      <c r="H119" s="1377" t="str">
        <f t="shared" si="18"/>
        <v>-</v>
      </c>
      <c r="I119" s="1463"/>
      <c r="J119" s="317" t="str">
        <f>IF(J98="","",J98)</f>
        <v/>
      </c>
      <c r="K119" s="1318" t="str">
        <f t="shared" si="17"/>
        <v/>
      </c>
      <c r="L119" s="1319" t="str">
        <f t="shared" si="17"/>
        <v/>
      </c>
      <c r="M119" s="1319" t="str">
        <f t="shared" si="17"/>
        <v/>
      </c>
      <c r="N119" s="1320" t="str">
        <f t="shared" si="17"/>
        <v/>
      </c>
      <c r="O119" s="1321" t="str">
        <f t="shared" si="19"/>
        <v/>
      </c>
      <c r="P119" s="1322"/>
      <c r="Q119" s="1322"/>
      <c r="R119" s="1323"/>
      <c r="S119" s="23"/>
      <c r="T119" s="30"/>
      <c r="U119" s="226">
        <f t="shared" si="20"/>
        <v>0</v>
      </c>
      <c r="V119" s="226">
        <f t="shared" si="21"/>
        <v>0</v>
      </c>
      <c r="W119" s="30"/>
      <c r="X119" s="28"/>
      <c r="Y119" s="30"/>
      <c r="Z119" s="28"/>
      <c r="AA119" s="28"/>
      <c r="AB119" s="30"/>
    </row>
    <row r="120" spans="1:28" s="29" customFormat="1" ht="16.5" customHeight="1">
      <c r="A120" s="26"/>
      <c r="B120" s="14"/>
      <c r="C120" s="1459"/>
      <c r="D120" s="1461" t="str">
        <f>IF(D99="","",D99)</f>
        <v/>
      </c>
      <c r="E120" s="1462"/>
      <c r="F120" s="316" t="str">
        <f t="shared" si="22"/>
        <v/>
      </c>
      <c r="G120" s="316" t="str">
        <f t="shared" si="22"/>
        <v/>
      </c>
      <c r="H120" s="1377" t="str">
        <f t="shared" si="18"/>
        <v>-</v>
      </c>
      <c r="I120" s="1463"/>
      <c r="J120" s="317" t="str">
        <f>IF(J99="","",J99)</f>
        <v/>
      </c>
      <c r="K120" s="1318" t="str">
        <f t="shared" si="17"/>
        <v/>
      </c>
      <c r="L120" s="1319" t="str">
        <f t="shared" si="17"/>
        <v/>
      </c>
      <c r="M120" s="1319" t="str">
        <f t="shared" si="17"/>
        <v/>
      </c>
      <c r="N120" s="1320" t="str">
        <f t="shared" si="17"/>
        <v/>
      </c>
      <c r="O120" s="1321" t="str">
        <f t="shared" si="19"/>
        <v/>
      </c>
      <c r="P120" s="1322"/>
      <c r="Q120" s="1322"/>
      <c r="R120" s="1323"/>
      <c r="S120" s="23"/>
      <c r="T120" s="30"/>
      <c r="U120" s="226">
        <f t="shared" si="20"/>
        <v>0</v>
      </c>
      <c r="V120" s="226">
        <f t="shared" si="21"/>
        <v>0</v>
      </c>
      <c r="W120" s="30"/>
      <c r="X120" s="28"/>
      <c r="Y120" s="30"/>
      <c r="Z120" s="28"/>
      <c r="AA120" s="28"/>
      <c r="AB120" s="30"/>
    </row>
    <row r="121" spans="1:28" s="29" customFormat="1" ht="16.5" customHeight="1" thickBot="1">
      <c r="A121" s="26"/>
      <c r="B121" s="14"/>
      <c r="C121" s="1460"/>
      <c r="D121" s="1461" t="str">
        <f>IF(D100="","",D100)</f>
        <v/>
      </c>
      <c r="E121" s="1462"/>
      <c r="F121" s="316" t="str">
        <f t="shared" si="22"/>
        <v/>
      </c>
      <c r="G121" s="316" t="str">
        <f t="shared" si="22"/>
        <v/>
      </c>
      <c r="H121" s="1361" t="str">
        <f t="shared" si="18"/>
        <v>-</v>
      </c>
      <c r="I121" s="1451"/>
      <c r="J121" s="317" t="str">
        <f>IF(J100="","",J100)</f>
        <v/>
      </c>
      <c r="K121" s="1363" t="str">
        <f t="shared" si="17"/>
        <v/>
      </c>
      <c r="L121" s="1364" t="str">
        <f t="shared" si="17"/>
        <v/>
      </c>
      <c r="M121" s="1364" t="str">
        <f t="shared" si="17"/>
        <v/>
      </c>
      <c r="N121" s="1365" t="str">
        <f t="shared" si="17"/>
        <v/>
      </c>
      <c r="O121" s="1366" t="str">
        <f t="shared" si="19"/>
        <v/>
      </c>
      <c r="P121" s="1367"/>
      <c r="Q121" s="1367"/>
      <c r="R121" s="1368"/>
      <c r="S121" s="23"/>
      <c r="T121" s="30"/>
      <c r="U121" s="226">
        <f t="shared" si="20"/>
        <v>0</v>
      </c>
      <c r="V121" s="226">
        <f t="shared" si="21"/>
        <v>0</v>
      </c>
      <c r="W121" s="30"/>
      <c r="X121" s="28"/>
      <c r="Y121" s="30"/>
      <c r="Z121" s="28"/>
      <c r="AA121" s="28"/>
      <c r="AB121" s="30"/>
    </row>
    <row r="122" spans="1:28" s="29" customFormat="1" ht="16.5" customHeight="1" thickTop="1" thickBot="1">
      <c r="A122" s="26"/>
      <c r="B122" s="14"/>
      <c r="C122" s="318"/>
      <c r="D122" s="319"/>
      <c r="E122" s="319"/>
      <c r="F122" s="319"/>
      <c r="G122" s="319" t="s">
        <v>215</v>
      </c>
      <c r="H122" s="319"/>
      <c r="I122" s="319"/>
      <c r="J122" s="319"/>
      <c r="K122" s="320"/>
      <c r="L122" s="320"/>
      <c r="M122" s="320"/>
      <c r="N122" s="321"/>
      <c r="O122" s="1369" t="str">
        <f>IF(SUM(O108:R121)=0,"",SUM(O108:R121))</f>
        <v/>
      </c>
      <c r="P122" s="1370"/>
      <c r="Q122" s="1370"/>
      <c r="R122" s="1371"/>
      <c r="S122" s="23"/>
      <c r="T122" s="30"/>
      <c r="U122" s="30"/>
      <c r="V122" s="226">
        <f>IF(O122="",0,O122)</f>
        <v>0</v>
      </c>
      <c r="W122" s="30"/>
      <c r="X122" s="30"/>
      <c r="Y122" s="30"/>
      <c r="Z122" s="30"/>
      <c r="AA122" s="30"/>
      <c r="AB122" s="30"/>
    </row>
    <row r="123" spans="1:28" s="29" customFormat="1" ht="51.75" customHeight="1" thickBot="1">
      <c r="A123" s="26"/>
      <c r="B123" s="14"/>
      <c r="C123" s="1455" t="s">
        <v>249</v>
      </c>
      <c r="D123" s="1464"/>
      <c r="E123" s="1457"/>
      <c r="F123" s="1402"/>
      <c r="G123" s="1402"/>
      <c r="H123" s="1402"/>
      <c r="I123" s="1402"/>
      <c r="J123" s="1402"/>
      <c r="K123" s="1402"/>
      <c r="L123" s="1402"/>
      <c r="M123" s="1402"/>
      <c r="N123" s="1402"/>
      <c r="O123" s="1402"/>
      <c r="P123" s="1402"/>
      <c r="Q123" s="1402"/>
      <c r="R123" s="1403"/>
      <c r="S123" s="23"/>
      <c r="T123" s="30"/>
      <c r="U123" s="30"/>
      <c r="V123" s="30"/>
      <c r="W123" s="30"/>
      <c r="X123" s="30"/>
      <c r="Y123" s="30"/>
      <c r="Z123" s="30"/>
      <c r="AA123" s="30"/>
      <c r="AB123" s="30"/>
    </row>
    <row r="124" spans="1:28" s="29" customFormat="1" ht="5.25" customHeight="1">
      <c r="A124" s="26"/>
      <c r="B124" s="14"/>
      <c r="C124" s="282"/>
      <c r="D124" s="282"/>
      <c r="E124" s="25"/>
      <c r="F124" s="283"/>
      <c r="G124" s="284"/>
      <c r="H124" s="73"/>
      <c r="I124" s="73"/>
      <c r="J124" s="73"/>
      <c r="K124" s="285"/>
      <c r="L124" s="285"/>
      <c r="M124" s="285"/>
      <c r="N124" s="285"/>
      <c r="O124" s="285"/>
      <c r="P124" s="285"/>
      <c r="Q124" s="285"/>
      <c r="R124" s="14"/>
      <c r="S124" s="23"/>
      <c r="T124" s="30"/>
      <c r="U124" s="204"/>
      <c r="V124" s="30"/>
      <c r="W124" s="204"/>
      <c r="X124" s="204"/>
      <c r="Y124" s="204"/>
      <c r="Z124" s="204"/>
      <c r="AA124" s="204"/>
      <c r="AB124" s="204"/>
    </row>
    <row r="125" spans="1:28" ht="19.5" hidden="1" customHeight="1"/>
    <row r="126" spans="1:28" ht="19.5" hidden="1" customHeight="1"/>
    <row r="127" spans="1:28" ht="19.5" hidden="1" customHeight="1"/>
    <row r="128" spans="1:28" ht="19.5" hidden="1" customHeight="1"/>
    <row r="129" ht="19.5" hidden="1" customHeight="1"/>
    <row r="130" ht="19.5" hidden="1" customHeight="1"/>
    <row r="131" ht="19.5" hidden="1" customHeight="1"/>
    <row r="132" ht="19.5" hidden="1" customHeight="1"/>
    <row r="133" ht="19.5" hidden="1" customHeight="1"/>
    <row r="134" ht="19.5" hidden="1" customHeight="1"/>
    <row r="135" ht="19.5" hidden="1" customHeight="1"/>
    <row r="136" ht="19.5" hidden="1" customHeight="1"/>
    <row r="137" ht="19.5" hidden="1" customHeight="1"/>
    <row r="138" ht="19.5" hidden="1" customHeight="1"/>
    <row r="139" ht="19.5" hidden="1" customHeight="1"/>
    <row r="140" ht="19.5" hidden="1" customHeight="1"/>
    <row r="141" ht="19.5" hidden="1" customHeight="1"/>
    <row r="142" ht="19.5" hidden="1" customHeight="1"/>
    <row r="143" ht="19.5" hidden="1" customHeight="1"/>
    <row r="144" ht="19.5" hidden="1" customHeight="1"/>
    <row r="145" ht="19.5" hidden="1" customHeight="1"/>
    <row r="146" ht="19.5" hidden="1" customHeight="1"/>
    <row r="147" ht="19.5" hidden="1" customHeight="1"/>
    <row r="148" ht="19.5" hidden="1" customHeight="1"/>
    <row r="149" ht="19.5" hidden="1" customHeight="1"/>
    <row r="150" ht="19.5" hidden="1" customHeight="1"/>
    <row r="151" ht="19.5" hidden="1" customHeight="1"/>
    <row r="152" ht="19.5" hidden="1" customHeight="1"/>
    <row r="153" ht="19.5" hidden="1" customHeight="1"/>
    <row r="154" ht="19.5" hidden="1" customHeight="1"/>
    <row r="155" ht="19.5" hidden="1" customHeight="1"/>
    <row r="156" ht="19.5" hidden="1" customHeight="1"/>
    <row r="157" ht="19.5" hidden="1" customHeight="1"/>
    <row r="158" ht="19.5" hidden="1" customHeight="1"/>
    <row r="159" ht="19.5" hidden="1" customHeight="1"/>
    <row r="160" ht="19.5" hidden="1" customHeight="1"/>
    <row r="161" ht="19.5" hidden="1" customHeight="1"/>
    <row r="162" ht="19.5" hidden="1" customHeight="1"/>
    <row r="163" ht="19.5" hidden="1" customHeight="1"/>
    <row r="164" ht="19.5" hidden="1" customHeight="1"/>
    <row r="165" ht="19.5" hidden="1" customHeight="1"/>
    <row r="166" ht="19.5" hidden="1" customHeight="1"/>
    <row r="167" ht="19.5" hidden="1" customHeight="1"/>
    <row r="168" ht="19.5" hidden="1" customHeight="1"/>
    <row r="169" ht="19.5" hidden="1" customHeight="1"/>
    <row r="170" ht="19.5" hidden="1" customHeight="1"/>
    <row r="171" ht="19.5" hidden="1" customHeight="1"/>
    <row r="172" ht="19.5" hidden="1" customHeight="1"/>
    <row r="173" ht="19.5" hidden="1" customHeight="1"/>
    <row r="174" ht="19.5" hidden="1" customHeight="1"/>
    <row r="175" ht="19.5" hidden="1" customHeight="1"/>
    <row r="176" ht="19.5" hidden="1" customHeight="1"/>
    <row r="177" ht="19.5" hidden="1" customHeight="1"/>
    <row r="178" ht="19.5" hidden="1" customHeight="1"/>
    <row r="179" ht="19.5" hidden="1" customHeight="1"/>
    <row r="180" ht="19.5" hidden="1" customHeight="1"/>
    <row r="181" ht="19.5" hidden="1" customHeight="1"/>
    <row r="182" ht="19.5" hidden="1" customHeight="1"/>
    <row r="183" ht="19.5" hidden="1" customHeight="1"/>
    <row r="184" ht="19.5" hidden="1" customHeight="1"/>
    <row r="185" ht="19.5" hidden="1" customHeight="1"/>
    <row r="186" ht="19.5" hidden="1" customHeight="1"/>
    <row r="187" ht="19.5" hidden="1" customHeight="1"/>
    <row r="188" ht="19.5" hidden="1" customHeight="1"/>
    <row r="189" ht="19.5" hidden="1" customHeight="1"/>
    <row r="190" ht="19.5" hidden="1" customHeight="1"/>
    <row r="191" ht="19.5" hidden="1" customHeight="1"/>
    <row r="192" ht="19.5" hidden="1" customHeight="1"/>
    <row r="193" ht="19.5" hidden="1" customHeight="1"/>
    <row r="194" ht="19.5" hidden="1" customHeight="1"/>
    <row r="195" ht="19.5" hidden="1" customHeight="1"/>
    <row r="196" ht="19.5" hidden="1" customHeight="1"/>
    <row r="197" ht="19.5" hidden="1" customHeight="1"/>
    <row r="198" ht="19.5" hidden="1" customHeight="1"/>
    <row r="199" ht="19.5" hidden="1" customHeight="1"/>
    <row r="200" ht="19.5" hidden="1" customHeight="1"/>
    <row r="201" ht="19.5" hidden="1" customHeight="1"/>
    <row r="202" ht="19.5" hidden="1" customHeight="1"/>
    <row r="203" ht="19.5" hidden="1" customHeight="1"/>
    <row r="204" ht="19.5" hidden="1" customHeight="1"/>
    <row r="205" ht="19.5" hidden="1" customHeight="1"/>
    <row r="206" ht="19.5" hidden="1" customHeight="1"/>
    <row r="207" ht="19.5" hidden="1" customHeight="1"/>
    <row r="208" ht="19.5" hidden="1" customHeight="1"/>
    <row r="209" ht="19.5" hidden="1" customHeight="1"/>
    <row r="210" ht="19.5" hidden="1" customHeight="1"/>
    <row r="211" ht="19.5" hidden="1" customHeight="1"/>
    <row r="212" ht="19.5" hidden="1" customHeight="1"/>
    <row r="213" ht="19.5" hidden="1" customHeight="1"/>
    <row r="214" ht="19.5" hidden="1" customHeight="1"/>
    <row r="215" ht="19.5" hidden="1" customHeight="1"/>
    <row r="216" ht="19.5" hidden="1" customHeight="1"/>
    <row r="217" ht="19.5" hidden="1" customHeight="1"/>
    <row r="218" ht="19.5" hidden="1" customHeight="1"/>
    <row r="219" ht="19.5" hidden="1" customHeight="1"/>
    <row r="220" ht="19.5" hidden="1" customHeight="1"/>
    <row r="221" ht="19.5" hidden="1" customHeight="1"/>
    <row r="222" ht="19.5" hidden="1" customHeight="1"/>
    <row r="223" ht="19.5" hidden="1" customHeight="1"/>
    <row r="224" ht="19.5" hidden="1" customHeight="1"/>
    <row r="225" ht="19.5" hidden="1" customHeight="1"/>
    <row r="226" ht="19.5" hidden="1" customHeight="1"/>
    <row r="227" ht="19.5" hidden="1" customHeight="1"/>
    <row r="228" ht="19.5" hidden="1" customHeight="1"/>
    <row r="229" ht="19.5" hidden="1" customHeight="1"/>
    <row r="230" ht="19.5" hidden="1" customHeight="1"/>
    <row r="231" ht="19.5" hidden="1" customHeight="1"/>
    <row r="232" ht="19.5" hidden="1" customHeight="1"/>
    <row r="233" ht="19.5" hidden="1" customHeight="1"/>
    <row r="234" ht="19.5" hidden="1" customHeight="1"/>
    <row r="235" ht="19.5" hidden="1" customHeight="1"/>
    <row r="236" ht="19.5" hidden="1" customHeight="1"/>
    <row r="237" ht="19.5" hidden="1" customHeight="1"/>
    <row r="238" ht="19.5" hidden="1" customHeight="1"/>
    <row r="239" ht="19.5" hidden="1" customHeight="1"/>
    <row r="240" ht="19.5" hidden="1" customHeight="1"/>
    <row r="241" ht="19.5" hidden="1" customHeight="1"/>
    <row r="242" ht="19.5" hidden="1" customHeight="1"/>
    <row r="243" ht="19.5" hidden="1" customHeight="1"/>
    <row r="244" ht="19.5" hidden="1" customHeight="1"/>
    <row r="245" ht="19.5" hidden="1" customHeight="1"/>
    <row r="246" ht="19.5" hidden="1" customHeight="1"/>
    <row r="247" ht="19.5" hidden="1" customHeight="1"/>
    <row r="248" ht="19.5" hidden="1" customHeight="1"/>
    <row r="249" ht="19.5" hidden="1" customHeight="1"/>
    <row r="250" ht="19.5" hidden="1" customHeight="1"/>
    <row r="251" ht="19.5" hidden="1" customHeight="1"/>
    <row r="252" ht="19.5" hidden="1" customHeight="1"/>
    <row r="253" ht="19.5" hidden="1" customHeight="1"/>
    <row r="254" ht="19.5" hidden="1" customHeight="1"/>
    <row r="255" ht="19.5" hidden="1" customHeight="1"/>
    <row r="256" ht="19.5" hidden="1" customHeight="1"/>
    <row r="257" ht="19.5" hidden="1" customHeight="1"/>
    <row r="258" ht="19.5" hidden="1" customHeight="1"/>
    <row r="259" ht="19.5" hidden="1" customHeight="1"/>
    <row r="260" ht="19.5" hidden="1" customHeight="1"/>
    <row r="261" ht="19.5" hidden="1" customHeight="1"/>
    <row r="262" ht="19.5" hidden="1" customHeight="1"/>
    <row r="263" ht="19.5" hidden="1" customHeight="1"/>
    <row r="264" ht="19.5" hidden="1" customHeight="1"/>
    <row r="265" ht="19.5" hidden="1" customHeight="1"/>
    <row r="266" ht="19.5" hidden="1" customHeight="1"/>
    <row r="267" ht="19.5" hidden="1" customHeight="1"/>
    <row r="268" ht="19.5" hidden="1" customHeight="1"/>
    <row r="269" ht="19.5" hidden="1" customHeight="1"/>
    <row r="270" ht="19.5" hidden="1" customHeight="1"/>
    <row r="271" ht="19.5" hidden="1" customHeight="1"/>
    <row r="272" ht="19.5" hidden="1" customHeight="1"/>
    <row r="273" ht="19.5" hidden="1" customHeight="1"/>
    <row r="274" ht="19.5" hidden="1" customHeight="1"/>
    <row r="275" ht="19.5" hidden="1" customHeight="1"/>
    <row r="276" ht="19.5" hidden="1" customHeight="1"/>
    <row r="277" ht="19.5" hidden="1" customHeight="1"/>
    <row r="278" ht="19.5" hidden="1" customHeight="1"/>
    <row r="279" ht="19.5" hidden="1" customHeight="1"/>
    <row r="280" ht="19.5" hidden="1" customHeight="1"/>
    <row r="281" ht="19.5" hidden="1" customHeight="1"/>
    <row r="282" ht="19.5" hidden="1" customHeight="1"/>
    <row r="283" ht="19.5" hidden="1" customHeight="1"/>
    <row r="284" ht="19.5" hidden="1" customHeight="1"/>
    <row r="285" ht="19.5" hidden="1" customHeight="1"/>
    <row r="286" ht="19.5" hidden="1" customHeight="1"/>
    <row r="287" ht="19.5" hidden="1" customHeight="1"/>
    <row r="288" ht="19.5" hidden="1" customHeight="1"/>
    <row r="289" ht="19.5" hidden="1" customHeight="1"/>
    <row r="290" ht="19.5" hidden="1" customHeight="1"/>
    <row r="291" ht="19.5" hidden="1" customHeight="1"/>
    <row r="292" ht="19.5" hidden="1" customHeight="1"/>
    <row r="293" ht="19.5" hidden="1" customHeight="1"/>
    <row r="294" ht="19.5" hidden="1" customHeight="1"/>
    <row r="295" ht="19.5" hidden="1" customHeight="1"/>
    <row r="296" ht="19.5" hidden="1" customHeight="1"/>
    <row r="297" ht="19.5" hidden="1" customHeight="1"/>
    <row r="298" ht="19.5" hidden="1" customHeight="1"/>
    <row r="299" ht="19.5" hidden="1" customHeight="1"/>
    <row r="300" ht="19.5" hidden="1" customHeight="1"/>
    <row r="301" ht="19.5" hidden="1" customHeight="1"/>
    <row r="302" ht="19.5" hidden="1" customHeight="1"/>
    <row r="303" ht="19.5" hidden="1" customHeight="1"/>
    <row r="304" ht="19.5" hidden="1" customHeight="1"/>
    <row r="305" ht="19.5" hidden="1" customHeight="1"/>
    <row r="306" ht="19.5" hidden="1" customHeight="1"/>
    <row r="307" ht="19.5" hidden="1" customHeight="1"/>
    <row r="308" ht="19.5" hidden="1" customHeight="1"/>
    <row r="309" ht="19.5" hidden="1" customHeight="1"/>
    <row r="310" ht="19.5" hidden="1" customHeight="1"/>
    <row r="311" ht="19.5" hidden="1" customHeight="1"/>
    <row r="312" ht="19.5" hidden="1" customHeight="1"/>
    <row r="313" ht="19.5" hidden="1" customHeight="1"/>
    <row r="314" ht="19.5" hidden="1" customHeight="1"/>
    <row r="315" ht="19.5" hidden="1" customHeight="1"/>
    <row r="316" ht="19.5" hidden="1" customHeight="1"/>
    <row r="317" ht="19.5" hidden="1" customHeight="1"/>
    <row r="318" ht="19.5" hidden="1" customHeight="1"/>
    <row r="319" ht="19.5" hidden="1" customHeight="1"/>
    <row r="320" ht="19.5" hidden="1" customHeight="1"/>
    <row r="321" ht="19.5" hidden="1" customHeight="1"/>
    <row r="322" ht="19.5" hidden="1" customHeight="1"/>
    <row r="323" ht="19.5" hidden="1" customHeight="1"/>
    <row r="324" ht="19.5" hidden="1" customHeight="1"/>
    <row r="325" ht="19.5" hidden="1" customHeight="1"/>
    <row r="326" ht="19.5" hidden="1" customHeight="1"/>
    <row r="327" ht="19.5" hidden="1" customHeight="1"/>
    <row r="328" ht="19.5" hidden="1" customHeight="1"/>
    <row r="329" ht="19.5" hidden="1" customHeight="1"/>
    <row r="330" ht="19.5" hidden="1" customHeight="1"/>
    <row r="331" ht="19.5" hidden="1" customHeight="1"/>
    <row r="332" ht="19.5" hidden="1" customHeight="1"/>
    <row r="333" ht="19.5" hidden="1" customHeight="1"/>
    <row r="334" ht="19.5" hidden="1" customHeight="1"/>
    <row r="335" ht="19.5" hidden="1" customHeight="1"/>
    <row r="336" ht="19.5" hidden="1" customHeight="1"/>
    <row r="337" ht="19.5" hidden="1" customHeight="1"/>
    <row r="338" ht="19.5" hidden="1" customHeight="1"/>
    <row r="339" ht="19.5" hidden="1" customHeight="1"/>
    <row r="340" ht="19.5" hidden="1" customHeight="1"/>
    <row r="341" ht="19.5" hidden="1" customHeight="1"/>
    <row r="342" ht="19.5" hidden="1" customHeight="1"/>
    <row r="343" ht="19.5" hidden="1" customHeight="1"/>
    <row r="344" ht="19.5" hidden="1" customHeight="1"/>
    <row r="345" ht="19.5" hidden="1" customHeight="1"/>
    <row r="346" ht="19.5" hidden="1" customHeight="1"/>
    <row r="347" ht="19.5" hidden="1" customHeight="1"/>
    <row r="348" ht="19.5" hidden="1" customHeight="1"/>
    <row r="349" ht="19.5" hidden="1" customHeight="1"/>
    <row r="350" ht="19.5" hidden="1" customHeight="1"/>
    <row r="351" ht="19.5" hidden="1" customHeight="1"/>
    <row r="352" ht="19.5" hidden="1" customHeight="1"/>
    <row r="353" ht="19.5" hidden="1" customHeight="1"/>
    <row r="354" ht="19.5" hidden="1" customHeight="1"/>
    <row r="355" ht="19.5" hidden="1" customHeight="1"/>
    <row r="356" ht="19.5" hidden="1" customHeight="1"/>
    <row r="357" ht="19.5" hidden="1" customHeight="1"/>
    <row r="358" ht="19.5" hidden="1" customHeight="1"/>
    <row r="359" ht="19.5" hidden="1" customHeight="1"/>
    <row r="360" ht="19.5" hidden="1" customHeight="1"/>
    <row r="361" ht="19.5" hidden="1" customHeight="1"/>
    <row r="362" ht="19.5" hidden="1" customHeight="1"/>
    <row r="363" ht="19.5" hidden="1" customHeight="1"/>
    <row r="364" ht="19.5" hidden="1" customHeight="1"/>
    <row r="365" ht="19.5" hidden="1" customHeight="1"/>
    <row r="366" ht="19.5" hidden="1" customHeight="1"/>
    <row r="367" ht="19.5" hidden="1" customHeight="1"/>
    <row r="368" ht="19.5" hidden="1" customHeight="1"/>
    <row r="369" ht="19.5" hidden="1" customHeight="1"/>
    <row r="370" ht="19.5" hidden="1" customHeight="1"/>
    <row r="371" ht="19.5" hidden="1" customHeight="1"/>
    <row r="372" ht="19.5" hidden="1" customHeight="1"/>
    <row r="373" ht="19.5" hidden="1" customHeight="1"/>
    <row r="374" ht="19.5" hidden="1" customHeight="1"/>
    <row r="375" ht="19.5" hidden="1" customHeight="1"/>
    <row r="376" ht="19.5" hidden="1" customHeight="1"/>
    <row r="377" ht="19.5" hidden="1" customHeight="1"/>
    <row r="378" ht="19.5" hidden="1" customHeight="1"/>
    <row r="379" ht="19.5" hidden="1" customHeight="1"/>
    <row r="380" ht="19.5" hidden="1" customHeight="1"/>
    <row r="381" ht="19.5" hidden="1" customHeight="1"/>
    <row r="382" ht="19.5" hidden="1" customHeight="1"/>
    <row r="383" ht="19.5" hidden="1" customHeight="1"/>
    <row r="384" ht="19.5" hidden="1" customHeight="1"/>
    <row r="385" ht="19.5" hidden="1" customHeight="1"/>
    <row r="386" ht="19.5" hidden="1" customHeight="1"/>
    <row r="387" ht="19.5" hidden="1" customHeight="1"/>
    <row r="388" ht="19.5" hidden="1" customHeight="1"/>
    <row r="389" ht="19.5" hidden="1" customHeight="1"/>
    <row r="390" ht="19.5" hidden="1" customHeight="1"/>
    <row r="391" ht="19.5" hidden="1" customHeight="1"/>
    <row r="392" ht="19.5" hidden="1" customHeight="1"/>
    <row r="393" ht="19.5" hidden="1" customHeight="1"/>
    <row r="394" ht="19.5" hidden="1" customHeight="1"/>
    <row r="395" ht="19.5" hidden="1" customHeight="1"/>
    <row r="396" ht="19.5" hidden="1" customHeight="1"/>
    <row r="397" ht="19.5" hidden="1" customHeight="1"/>
    <row r="398" ht="19.5" hidden="1" customHeight="1"/>
    <row r="399" ht="19.5" hidden="1" customHeight="1"/>
    <row r="400" ht="19.5" hidden="1" customHeight="1"/>
    <row r="401" ht="19.5" hidden="1" customHeight="1"/>
    <row r="402" ht="19.5" hidden="1" customHeight="1"/>
    <row r="403" ht="19.5" hidden="1" customHeight="1"/>
    <row r="404" ht="19.5" hidden="1" customHeight="1"/>
    <row r="405" ht="19.5" hidden="1" customHeight="1"/>
    <row r="406" ht="19.5" hidden="1" customHeight="1"/>
    <row r="407" ht="19.5" hidden="1" customHeight="1"/>
    <row r="408" ht="19.5" hidden="1" customHeight="1"/>
    <row r="409" ht="19.5" hidden="1" customHeight="1"/>
    <row r="410" ht="19.5" hidden="1" customHeight="1"/>
    <row r="411" ht="19.5" hidden="1" customHeight="1"/>
    <row r="412" ht="19.5" hidden="1" customHeight="1"/>
    <row r="413" ht="19.5" hidden="1" customHeight="1"/>
    <row r="414" ht="19.5" hidden="1" customHeight="1"/>
    <row r="415" ht="19.5" hidden="1" customHeight="1"/>
    <row r="416" ht="19.5" hidden="1" customHeight="1"/>
    <row r="417" ht="19.5" hidden="1" customHeight="1"/>
    <row r="418" ht="19.5" hidden="1" customHeight="1"/>
    <row r="419" ht="19.5" hidden="1" customHeight="1"/>
    <row r="420" ht="19.5" hidden="1" customHeight="1"/>
    <row r="421" ht="19.5" hidden="1" customHeight="1"/>
    <row r="422" ht="19.5" hidden="1" customHeight="1"/>
    <row r="423" ht="19.5" hidden="1" customHeight="1"/>
    <row r="424" ht="19.5" hidden="1" customHeight="1"/>
    <row r="425" ht="19.5" hidden="1" customHeight="1"/>
    <row r="426" ht="19.5" hidden="1" customHeight="1"/>
    <row r="427" ht="19.5" hidden="1" customHeight="1"/>
    <row r="428" ht="19.5" hidden="1" customHeight="1"/>
    <row r="429" ht="19.5" hidden="1" customHeight="1"/>
    <row r="430" ht="19.5" hidden="1" customHeight="1"/>
    <row r="431" ht="19.5" hidden="1" customHeight="1"/>
    <row r="432" ht="19.5" hidden="1" customHeight="1"/>
    <row r="433" ht="19.5" hidden="1" customHeight="1"/>
    <row r="434" ht="19.5" hidden="1" customHeight="1"/>
    <row r="435" ht="19.5" hidden="1" customHeight="1"/>
    <row r="436" ht="19.5" hidden="1" customHeight="1"/>
    <row r="437" ht="19.5" hidden="1" customHeight="1"/>
    <row r="438" ht="19.5" hidden="1" customHeight="1"/>
    <row r="439" ht="19.5" hidden="1" customHeight="1"/>
    <row r="440" ht="19.5" hidden="1" customHeight="1"/>
    <row r="441" ht="19.5" hidden="1" customHeight="1"/>
    <row r="442" ht="19.5" hidden="1" customHeight="1"/>
    <row r="443" ht="19.5" hidden="1" customHeight="1"/>
    <row r="444" ht="19.5" hidden="1" customHeight="1"/>
    <row r="445" ht="19.5" hidden="1" customHeight="1"/>
    <row r="446" ht="19.5" hidden="1" customHeight="1"/>
    <row r="447" ht="19.5" hidden="1" customHeight="1"/>
    <row r="448" ht="19.5" hidden="1" customHeight="1"/>
    <row r="449" ht="19.5" hidden="1" customHeight="1"/>
    <row r="450" ht="19.5" hidden="1" customHeight="1"/>
    <row r="451" ht="19.5" hidden="1" customHeight="1"/>
    <row r="452" ht="19.5" hidden="1" customHeight="1"/>
    <row r="453" ht="19.5" hidden="1" customHeight="1"/>
    <row r="454" ht="19.5" hidden="1" customHeight="1"/>
    <row r="455" ht="19.5" hidden="1" customHeight="1"/>
    <row r="456" ht="19.5" hidden="1" customHeight="1"/>
    <row r="457" ht="19.5" hidden="1" customHeight="1"/>
    <row r="458" ht="19.5" hidden="1" customHeight="1"/>
    <row r="459" ht="19.5" hidden="1" customHeight="1"/>
    <row r="460" ht="19.5" hidden="1" customHeight="1"/>
    <row r="461" ht="19.5" hidden="1" customHeight="1"/>
    <row r="462" ht="19.5" hidden="1" customHeight="1"/>
    <row r="463" ht="19.5" hidden="1" customHeight="1"/>
    <row r="464" ht="19.5" hidden="1" customHeight="1"/>
    <row r="465" ht="19.5" hidden="1" customHeight="1"/>
    <row r="466" ht="19.5" hidden="1" customHeight="1"/>
    <row r="467" ht="19.5" hidden="1" customHeight="1"/>
    <row r="468" ht="19.5" hidden="1" customHeight="1"/>
    <row r="469" ht="19.5" hidden="1" customHeight="1"/>
    <row r="470" ht="19.5" hidden="1" customHeight="1"/>
    <row r="471" ht="19.5" hidden="1" customHeight="1"/>
    <row r="472" ht="19.5" hidden="1" customHeight="1"/>
    <row r="473" ht="19.5" hidden="1" customHeight="1"/>
    <row r="474" ht="19.5" hidden="1" customHeight="1"/>
    <row r="475" ht="19.5" hidden="1" customHeight="1"/>
    <row r="476" ht="19.5" hidden="1" customHeight="1"/>
    <row r="477" ht="19.5" hidden="1" customHeight="1"/>
    <row r="478" ht="19.5" hidden="1" customHeight="1"/>
    <row r="479" ht="19.5" hidden="1" customHeight="1"/>
    <row r="480" ht="19.5" hidden="1" customHeight="1"/>
    <row r="481" ht="19.5" hidden="1" customHeight="1"/>
    <row r="482" ht="19.5" hidden="1" customHeight="1"/>
    <row r="483" ht="19.5" hidden="1" customHeight="1"/>
    <row r="484" ht="19.5" hidden="1" customHeight="1"/>
    <row r="485" ht="19.5" hidden="1" customHeight="1"/>
    <row r="486" ht="19.5" hidden="1" customHeight="1"/>
    <row r="487" ht="19.5" hidden="1" customHeight="1"/>
    <row r="488" ht="19.5" hidden="1" customHeight="1"/>
    <row r="489" ht="19.5" hidden="1" customHeight="1"/>
    <row r="490" ht="19.5" hidden="1" customHeight="1"/>
    <row r="491" ht="19.5" hidden="1" customHeight="1"/>
    <row r="492" ht="19.5" hidden="1" customHeight="1"/>
    <row r="493" ht="19.5" hidden="1" customHeight="1"/>
    <row r="494" ht="19.5" hidden="1" customHeight="1"/>
    <row r="495" ht="19.5" hidden="1" customHeight="1"/>
    <row r="496" ht="19.5" hidden="1" customHeight="1"/>
    <row r="497" ht="19.5" hidden="1" customHeight="1"/>
    <row r="498" ht="19.5" hidden="1" customHeight="1"/>
    <row r="499" ht="19.5" hidden="1" customHeight="1"/>
    <row r="500" ht="19.5" hidden="1" customHeight="1"/>
    <row r="501" ht="19.5" hidden="1" customHeight="1"/>
    <row r="502" ht="19.5" hidden="1" customHeight="1"/>
    <row r="503" ht="19.5" hidden="1" customHeight="1"/>
    <row r="504" ht="19.5" hidden="1" customHeight="1"/>
    <row r="505" ht="19.5" hidden="1" customHeight="1"/>
    <row r="506" ht="19.5" hidden="1" customHeight="1"/>
    <row r="507" ht="19.5" hidden="1" customHeight="1"/>
    <row r="508" ht="19.5" hidden="1" customHeight="1"/>
    <row r="509" ht="19.5" hidden="1" customHeight="1"/>
    <row r="510" ht="19.5" hidden="1" customHeight="1"/>
    <row r="511" ht="19.5" hidden="1" customHeight="1"/>
    <row r="512" ht="19.5" hidden="1" customHeight="1"/>
    <row r="513" ht="19.5" hidden="1" customHeight="1"/>
    <row r="514" ht="19.5" hidden="1" customHeight="1"/>
    <row r="515" ht="19.5" hidden="1" customHeight="1"/>
    <row r="516" ht="19.5" hidden="1" customHeight="1"/>
    <row r="517" ht="19.5" hidden="1" customHeight="1"/>
    <row r="518" ht="19.5" hidden="1" customHeight="1"/>
    <row r="519" ht="19.5" hidden="1" customHeight="1"/>
    <row r="520" ht="19.5" hidden="1" customHeight="1"/>
    <row r="521" ht="19.5" hidden="1" customHeight="1"/>
    <row r="522" ht="19.5" hidden="1" customHeight="1"/>
    <row r="523" ht="19.5" hidden="1" customHeight="1"/>
    <row r="524" ht="19.5" hidden="1" customHeight="1"/>
    <row r="525" ht="19.5" hidden="1" customHeight="1"/>
    <row r="526" ht="19.5" hidden="1" customHeight="1"/>
    <row r="527" ht="19.5" hidden="1" customHeight="1"/>
    <row r="528" ht="19.5" hidden="1" customHeight="1"/>
    <row r="529" ht="19.5" hidden="1" customHeight="1"/>
    <row r="530" ht="19.5" hidden="1" customHeight="1"/>
    <row r="531" ht="19.5" hidden="1" customHeight="1"/>
    <row r="532" ht="19.5" hidden="1" customHeight="1"/>
    <row r="533" ht="19.5" hidden="1" customHeight="1"/>
    <row r="534" ht="19.5" hidden="1" customHeight="1"/>
    <row r="535" ht="19.5" hidden="1" customHeight="1"/>
    <row r="536" ht="19.5" hidden="1" customHeight="1"/>
    <row r="537" ht="19.5" hidden="1" customHeight="1"/>
    <row r="538" ht="19.5" hidden="1" customHeight="1"/>
    <row r="539" ht="19.5" hidden="1" customHeight="1"/>
    <row r="540" ht="19.5" hidden="1" customHeight="1"/>
    <row r="541" ht="19.5" hidden="1" customHeight="1"/>
    <row r="542" ht="19.5" hidden="1" customHeight="1"/>
    <row r="543" ht="19.5" hidden="1" customHeight="1"/>
    <row r="544" ht="19.5" hidden="1" customHeight="1"/>
    <row r="545" ht="19.5" hidden="1" customHeight="1"/>
    <row r="546" ht="19.5" hidden="1" customHeight="1"/>
    <row r="547" ht="19.5" hidden="1" customHeight="1"/>
    <row r="548" ht="19.5" hidden="1" customHeight="1"/>
    <row r="549" ht="19.5" hidden="1" customHeight="1"/>
    <row r="550" ht="19.5" hidden="1" customHeight="1"/>
    <row r="551" ht="19.5" hidden="1" customHeight="1"/>
    <row r="552" ht="19.5" hidden="1" customHeight="1"/>
    <row r="553" ht="19.5" hidden="1" customHeight="1"/>
    <row r="554" ht="19.5" hidden="1" customHeight="1"/>
    <row r="555" ht="19.5" hidden="1" customHeight="1"/>
    <row r="556" ht="19.5" hidden="1" customHeight="1"/>
    <row r="557" ht="19.5" hidden="1" customHeight="1"/>
    <row r="558" ht="19.5" hidden="1" customHeight="1"/>
    <row r="559" ht="19.5" hidden="1" customHeight="1"/>
    <row r="560" ht="19.5" hidden="1" customHeight="1"/>
    <row r="561" ht="19.5" hidden="1" customHeight="1"/>
    <row r="562" ht="19.5" hidden="1" customHeight="1"/>
    <row r="563" ht="19.5" hidden="1" customHeight="1"/>
    <row r="564" ht="19.5" hidden="1" customHeight="1"/>
    <row r="565" ht="19.5" hidden="1" customHeight="1"/>
    <row r="566" ht="19.5" hidden="1" customHeight="1"/>
    <row r="567" ht="19.5" hidden="1" customHeight="1"/>
    <row r="568" ht="19.5" hidden="1" customHeight="1"/>
    <row r="569" ht="19.5" hidden="1" customHeight="1"/>
    <row r="570" ht="19.5" hidden="1" customHeight="1"/>
    <row r="571" ht="19.5" hidden="1" customHeight="1"/>
    <row r="572" ht="19.5" hidden="1" customHeight="1"/>
    <row r="573" ht="19.5" hidden="1" customHeight="1"/>
    <row r="574" ht="19.5" hidden="1" customHeight="1"/>
    <row r="575" ht="19.5" hidden="1" customHeight="1"/>
    <row r="576" ht="19.5" hidden="1" customHeight="1"/>
    <row r="577" ht="19.5" hidden="1" customHeight="1"/>
    <row r="578" ht="19.5" hidden="1" customHeight="1"/>
    <row r="579" ht="19.5" hidden="1" customHeight="1"/>
    <row r="580" ht="19.5" hidden="1" customHeight="1"/>
    <row r="581" ht="19.5" hidden="1" customHeight="1"/>
    <row r="582" ht="19.5" hidden="1" customHeight="1"/>
    <row r="583" ht="19.5" hidden="1" customHeight="1"/>
    <row r="584" ht="19.5" hidden="1" customHeight="1"/>
    <row r="585" ht="19.5" hidden="1" customHeight="1"/>
    <row r="586" ht="19.5" hidden="1" customHeight="1"/>
    <row r="587" ht="19.5" hidden="1" customHeight="1"/>
    <row r="588" ht="19.5" hidden="1" customHeight="1"/>
    <row r="589" ht="19.5" hidden="1" customHeight="1"/>
    <row r="590" ht="19.5" hidden="1" customHeight="1"/>
    <row r="591" ht="19.5" hidden="1" customHeight="1"/>
    <row r="592" ht="19.5" hidden="1" customHeight="1"/>
    <row r="593" ht="19.5" hidden="1" customHeight="1"/>
    <row r="594" ht="19.5" hidden="1" customHeight="1"/>
    <row r="595" ht="19.5" hidden="1" customHeight="1"/>
    <row r="596" ht="19.5" hidden="1" customHeight="1"/>
    <row r="597" ht="19.5" hidden="1" customHeight="1"/>
    <row r="598" ht="19.5" hidden="1" customHeight="1"/>
    <row r="599" ht="19.5" hidden="1" customHeight="1"/>
    <row r="600" ht="19.5" hidden="1" customHeight="1"/>
    <row r="601" ht="19.5" hidden="1" customHeight="1"/>
    <row r="602" ht="19.5" hidden="1" customHeight="1"/>
    <row r="603" ht="19.5" hidden="1" customHeight="1"/>
    <row r="604" ht="19.5" hidden="1" customHeight="1"/>
    <row r="605" ht="19.5" hidden="1" customHeight="1"/>
    <row r="606" ht="19.5" hidden="1" customHeight="1"/>
    <row r="607" ht="19.5" hidden="1" customHeight="1"/>
    <row r="608" ht="19.5" hidden="1" customHeight="1"/>
    <row r="609" ht="19.5" hidden="1" customHeight="1"/>
    <row r="610" ht="19.5" hidden="1" customHeight="1"/>
    <row r="611" ht="19.5" hidden="1" customHeight="1"/>
    <row r="612" ht="19.5" hidden="1" customHeight="1"/>
    <row r="613" ht="19.5" hidden="1" customHeight="1"/>
    <row r="614" ht="19.5" hidden="1" customHeight="1"/>
    <row r="615" ht="19.5" hidden="1" customHeight="1"/>
    <row r="616" ht="19.5" hidden="1" customHeight="1"/>
    <row r="617" ht="19.5" hidden="1" customHeight="1"/>
    <row r="618" ht="19.5" hidden="1" customHeight="1"/>
    <row r="619" ht="19.5" hidden="1" customHeight="1"/>
    <row r="620" ht="19.5" hidden="1" customHeight="1"/>
    <row r="621" ht="19.5" hidden="1" customHeight="1"/>
    <row r="622" ht="19.5" hidden="1" customHeight="1"/>
    <row r="623" ht="19.5" hidden="1" customHeight="1"/>
    <row r="624" ht="19.5" hidden="1" customHeight="1"/>
    <row r="625" ht="19.5" hidden="1" customHeight="1"/>
    <row r="626" ht="19.5" hidden="1" customHeight="1"/>
    <row r="627" ht="19.5" hidden="1" customHeight="1"/>
    <row r="628" ht="19.5" hidden="1" customHeight="1"/>
    <row r="629" ht="19.5" hidden="1" customHeight="1"/>
    <row r="630" ht="19.5" hidden="1" customHeight="1"/>
    <row r="631" ht="19.5" hidden="1" customHeight="1"/>
    <row r="632" ht="19.5" hidden="1" customHeight="1"/>
    <row r="633" ht="19.5" hidden="1" customHeight="1"/>
    <row r="634" ht="19.5" hidden="1" customHeight="1"/>
    <row r="635" ht="19.5" hidden="1" customHeight="1"/>
    <row r="636" ht="19.5" hidden="1" customHeight="1"/>
    <row r="637" ht="19.5" hidden="1" customHeight="1"/>
    <row r="638" ht="19.5" hidden="1" customHeight="1"/>
    <row r="639" ht="19.5" hidden="1" customHeight="1"/>
    <row r="640" ht="19.5" hidden="1" customHeight="1"/>
    <row r="641" ht="19.5" hidden="1" customHeight="1"/>
    <row r="642" ht="19.5" hidden="1" customHeight="1"/>
    <row r="643" ht="19.5" hidden="1" customHeight="1"/>
    <row r="644" ht="19.5" hidden="1" customHeight="1"/>
    <row r="645" ht="19.5" hidden="1" customHeight="1"/>
    <row r="646" ht="19.5" hidden="1" customHeight="1"/>
    <row r="647" ht="19.5" hidden="1" customHeight="1"/>
    <row r="648" ht="19.5" hidden="1" customHeight="1"/>
    <row r="649" ht="19.5" hidden="1" customHeight="1"/>
    <row r="650" ht="19.5" hidden="1" customHeight="1"/>
    <row r="651" ht="19.5" hidden="1" customHeight="1"/>
    <row r="652" ht="19.5" hidden="1" customHeight="1"/>
    <row r="653" ht="19.5" hidden="1" customHeight="1"/>
    <row r="654" ht="19.5" hidden="1" customHeight="1"/>
    <row r="655" ht="19.5" hidden="1" customHeight="1"/>
    <row r="656" ht="19.5" hidden="1" customHeight="1"/>
    <row r="657" ht="19.5" hidden="1" customHeight="1"/>
    <row r="658" ht="19.5" hidden="1" customHeight="1"/>
    <row r="659" ht="19.5" hidden="1" customHeight="1"/>
    <row r="660" ht="19.5" hidden="1" customHeight="1"/>
    <row r="661" ht="19.5" hidden="1" customHeight="1"/>
    <row r="662" ht="19.5" hidden="1" customHeight="1"/>
    <row r="663" ht="19.5" hidden="1" customHeight="1"/>
    <row r="664" ht="19.5" hidden="1" customHeight="1"/>
    <row r="665" ht="19.5" hidden="1" customHeight="1"/>
    <row r="666" ht="19.5" hidden="1" customHeight="1"/>
    <row r="667" ht="19.5" hidden="1" customHeight="1"/>
    <row r="668" ht="19.5" hidden="1" customHeight="1"/>
    <row r="669" ht="19.5" hidden="1" customHeight="1"/>
    <row r="670" ht="19.5" hidden="1" customHeight="1"/>
    <row r="671" ht="19.5" hidden="1" customHeight="1"/>
    <row r="672" ht="19.5" hidden="1" customHeight="1"/>
    <row r="673" ht="19.5" hidden="1" customHeight="1"/>
    <row r="674" ht="19.5" hidden="1" customHeight="1"/>
    <row r="675" ht="19.5" hidden="1" customHeight="1"/>
    <row r="676" ht="19.5" hidden="1" customHeight="1"/>
    <row r="677" ht="19.5" hidden="1" customHeight="1"/>
    <row r="678" ht="19.5" hidden="1" customHeight="1"/>
    <row r="679" ht="19.5" hidden="1" customHeight="1"/>
    <row r="680" ht="19.5" hidden="1" customHeight="1"/>
    <row r="681" ht="19.5" hidden="1" customHeight="1"/>
    <row r="682" ht="19.5" hidden="1" customHeight="1"/>
    <row r="683" ht="19.5" hidden="1" customHeight="1"/>
    <row r="684" ht="19.5" hidden="1" customHeight="1"/>
    <row r="685" ht="19.5" hidden="1" customHeight="1"/>
    <row r="686" ht="19.5" hidden="1" customHeight="1"/>
    <row r="687" ht="19.5" hidden="1" customHeight="1"/>
    <row r="688" ht="19.5" hidden="1" customHeight="1"/>
    <row r="689" ht="19.5" hidden="1" customHeight="1"/>
    <row r="690" ht="19.5" hidden="1" customHeight="1"/>
    <row r="691" ht="19.5" hidden="1" customHeight="1"/>
    <row r="692" ht="19.5" hidden="1" customHeight="1"/>
    <row r="693" ht="19.5" hidden="1" customHeight="1"/>
    <row r="694" ht="19.5" hidden="1" customHeight="1"/>
    <row r="695" ht="19.5" hidden="1" customHeight="1"/>
    <row r="696" ht="19.5" hidden="1" customHeight="1"/>
    <row r="697" ht="19.5" hidden="1" customHeight="1"/>
    <row r="698" ht="19.5" hidden="1" customHeight="1"/>
    <row r="699" ht="19.5" hidden="1" customHeight="1"/>
    <row r="700" ht="19.5" hidden="1" customHeight="1"/>
    <row r="701" ht="19.5" hidden="1" customHeight="1"/>
    <row r="702" ht="19.5" hidden="1" customHeight="1"/>
    <row r="703" ht="19.5" hidden="1" customHeight="1"/>
    <row r="704" ht="19.5" hidden="1" customHeight="1"/>
    <row r="705" ht="19.5" hidden="1" customHeight="1"/>
    <row r="706" ht="19.5" hidden="1" customHeight="1"/>
    <row r="707" ht="19.5" hidden="1" customHeight="1"/>
    <row r="708" ht="19.5" hidden="1" customHeight="1"/>
    <row r="709" ht="19.5" hidden="1" customHeight="1"/>
    <row r="710" ht="19.5" hidden="1" customHeight="1"/>
    <row r="711" ht="19.5" hidden="1" customHeight="1"/>
    <row r="712" ht="19.5" hidden="1" customHeight="1"/>
    <row r="713" ht="19.5" hidden="1" customHeight="1"/>
    <row r="714" ht="19.5" hidden="1" customHeight="1"/>
    <row r="715" ht="19.5" hidden="1" customHeight="1"/>
    <row r="716" ht="19.5" hidden="1" customHeight="1"/>
    <row r="717" ht="19.5" hidden="1" customHeight="1"/>
    <row r="718" ht="19.5" hidden="1" customHeight="1"/>
    <row r="719" ht="19.5" hidden="1" customHeight="1"/>
    <row r="720" ht="19.5" hidden="1" customHeight="1"/>
    <row r="721" ht="19.5" hidden="1" customHeight="1"/>
    <row r="722" ht="19.5" hidden="1" customHeight="1"/>
    <row r="723" ht="19.5" hidden="1" customHeight="1"/>
    <row r="724" ht="19.5" hidden="1" customHeight="1"/>
    <row r="725" ht="19.5" hidden="1" customHeight="1"/>
    <row r="726" ht="19.5" hidden="1" customHeight="1"/>
    <row r="727" ht="19.5" hidden="1" customHeight="1"/>
    <row r="728" ht="19.5" hidden="1" customHeight="1"/>
    <row r="729" ht="19.5" hidden="1" customHeight="1"/>
    <row r="730" ht="19.5" hidden="1" customHeight="1"/>
    <row r="731" ht="19.5" hidden="1" customHeight="1"/>
    <row r="732" ht="19.5" hidden="1" customHeight="1"/>
    <row r="733" ht="19.5" hidden="1" customHeight="1"/>
    <row r="734" ht="19.5" hidden="1" customHeight="1"/>
    <row r="735" ht="19.5" hidden="1" customHeight="1"/>
    <row r="736" ht="19.5" hidden="1" customHeight="1"/>
    <row r="737" ht="19.5" hidden="1" customHeight="1"/>
    <row r="738" ht="19.5" hidden="1" customHeight="1"/>
    <row r="739" ht="19.5" hidden="1" customHeight="1"/>
    <row r="740" ht="19.5" hidden="1" customHeight="1"/>
    <row r="741" ht="19.5" hidden="1" customHeight="1"/>
    <row r="742" ht="19.5" hidden="1" customHeight="1"/>
    <row r="743" ht="19.5" hidden="1" customHeight="1"/>
    <row r="744" ht="19.5" hidden="1" customHeight="1"/>
    <row r="745" ht="19.5" hidden="1" customHeight="1"/>
    <row r="746" ht="19.5" hidden="1" customHeight="1"/>
    <row r="747" ht="19.5" hidden="1" customHeight="1"/>
    <row r="748" ht="19.5" hidden="1" customHeight="1"/>
    <row r="749" ht="19.5" hidden="1" customHeight="1"/>
    <row r="750" ht="19.5" hidden="1" customHeight="1"/>
    <row r="751" ht="19.5" hidden="1" customHeight="1"/>
    <row r="752" ht="19.5" hidden="1" customHeight="1"/>
    <row r="753" ht="19.5" hidden="1" customHeight="1"/>
    <row r="754" ht="19.5" hidden="1" customHeight="1"/>
    <row r="755" ht="19.5" hidden="1" customHeight="1"/>
    <row r="756" ht="19.5" hidden="1" customHeight="1"/>
    <row r="757" ht="19.5" hidden="1" customHeight="1"/>
    <row r="758" ht="19.5" hidden="1" customHeight="1"/>
    <row r="759" ht="19.5" hidden="1" customHeight="1"/>
    <row r="760" ht="19.5" hidden="1" customHeight="1"/>
    <row r="761" ht="19.5" hidden="1" customHeight="1"/>
    <row r="762" ht="19.5" hidden="1" customHeight="1"/>
    <row r="763" ht="19.5" hidden="1" customHeight="1"/>
    <row r="764" ht="19.5" hidden="1" customHeight="1"/>
    <row r="765" ht="19.5" hidden="1" customHeight="1"/>
    <row r="766" ht="19.5" hidden="1" customHeight="1"/>
    <row r="767" ht="19.5" hidden="1" customHeight="1"/>
    <row r="768" ht="19.5" hidden="1" customHeight="1"/>
    <row r="769" ht="19.5" hidden="1" customHeight="1"/>
    <row r="770" ht="19.5" hidden="1" customHeight="1"/>
    <row r="771" ht="19.5" hidden="1" customHeight="1"/>
    <row r="772" ht="19.5" hidden="1" customHeight="1"/>
    <row r="773" ht="19.5" hidden="1" customHeight="1"/>
    <row r="774" ht="19.5" hidden="1" customHeight="1"/>
    <row r="775" ht="19.5" hidden="1" customHeight="1"/>
    <row r="776" ht="19.5" hidden="1" customHeight="1"/>
    <row r="777" ht="19.5" hidden="1" customHeight="1"/>
    <row r="778" ht="19.5" hidden="1" customHeight="1"/>
    <row r="779" ht="19.5" hidden="1" customHeight="1"/>
    <row r="780" ht="19.5" hidden="1" customHeight="1"/>
    <row r="781" ht="19.5" hidden="1" customHeight="1"/>
    <row r="782" ht="19.5" hidden="1" customHeight="1"/>
    <row r="783" ht="19.5" hidden="1" customHeight="1"/>
    <row r="784" ht="19.5" hidden="1" customHeight="1"/>
    <row r="785" ht="19.5" hidden="1" customHeight="1"/>
    <row r="786" ht="19.5" hidden="1" customHeight="1"/>
    <row r="787" ht="19.5" hidden="1" customHeight="1"/>
    <row r="788" ht="19.5" hidden="1" customHeight="1"/>
    <row r="789" ht="19.5" hidden="1" customHeight="1"/>
    <row r="790" ht="19.5" hidden="1" customHeight="1"/>
    <row r="791" ht="19.5" hidden="1" customHeight="1"/>
    <row r="792" ht="19.5" hidden="1" customHeight="1"/>
    <row r="793" ht="19.5" hidden="1" customHeight="1"/>
    <row r="794" ht="19.5" hidden="1" customHeight="1"/>
    <row r="795" ht="19.5" hidden="1" customHeight="1"/>
    <row r="796" ht="19.5" hidden="1" customHeight="1"/>
    <row r="797" ht="19.5" hidden="1" customHeight="1"/>
    <row r="798" ht="19.5" hidden="1" customHeight="1"/>
    <row r="799" ht="19.5" hidden="1" customHeight="1"/>
    <row r="800" ht="19.5" hidden="1" customHeight="1"/>
    <row r="801" ht="19.5" hidden="1" customHeight="1"/>
    <row r="802" ht="19.5" hidden="1" customHeight="1"/>
    <row r="803" ht="19.5" hidden="1" customHeight="1"/>
    <row r="804" ht="19.5" hidden="1" customHeight="1"/>
    <row r="805" ht="19.5" hidden="1" customHeight="1"/>
    <row r="806" ht="19.5" hidden="1" customHeight="1"/>
    <row r="807" ht="19.5" hidden="1" customHeight="1"/>
    <row r="808" ht="19.5" hidden="1" customHeight="1"/>
    <row r="809" ht="19.5" hidden="1" customHeight="1"/>
    <row r="810" ht="19.5" hidden="1" customHeight="1"/>
    <row r="811" ht="19.5" hidden="1" customHeight="1"/>
    <row r="812" ht="19.5" hidden="1" customHeight="1"/>
    <row r="813" ht="19.5" hidden="1" customHeight="1"/>
    <row r="814" ht="19.5" hidden="1" customHeight="1"/>
    <row r="815" ht="19.5" hidden="1" customHeight="1"/>
    <row r="816" ht="19.5" hidden="1" customHeight="1"/>
    <row r="817" ht="19.5" hidden="1" customHeight="1"/>
    <row r="818" ht="19.5" hidden="1" customHeight="1"/>
    <row r="819" ht="19.5" hidden="1" customHeight="1"/>
    <row r="820" ht="19.5" hidden="1" customHeight="1"/>
    <row r="821" ht="19.5" hidden="1" customHeight="1"/>
    <row r="822" ht="19.5" hidden="1" customHeight="1"/>
    <row r="823" ht="19.5" hidden="1" customHeight="1"/>
    <row r="824" ht="19.5" hidden="1" customHeight="1"/>
    <row r="825" ht="19.5" hidden="1" customHeight="1"/>
    <row r="826" ht="19.5" hidden="1" customHeight="1"/>
    <row r="827" ht="19.5" hidden="1" customHeight="1"/>
    <row r="828" ht="19.5" hidden="1" customHeight="1"/>
    <row r="829" ht="19.5" hidden="1" customHeight="1"/>
    <row r="830" ht="19.5" hidden="1" customHeight="1"/>
    <row r="831" ht="19.5" hidden="1" customHeight="1"/>
    <row r="832" ht="19.5" hidden="1" customHeight="1"/>
    <row r="833" ht="19.5" hidden="1" customHeight="1"/>
    <row r="834" ht="19.5" hidden="1" customHeight="1"/>
    <row r="835" ht="19.5" hidden="1" customHeight="1"/>
    <row r="836" ht="19.5" hidden="1" customHeight="1"/>
    <row r="837" ht="19.5" hidden="1" customHeight="1"/>
    <row r="838" ht="19.5" hidden="1" customHeight="1"/>
    <row r="839" ht="19.5" hidden="1" customHeight="1"/>
    <row r="840" ht="19.5" hidden="1" customHeight="1"/>
    <row r="841" ht="19.5" hidden="1" customHeight="1"/>
    <row r="842" ht="19.5" hidden="1" customHeight="1"/>
    <row r="843" ht="19.5" hidden="1" customHeight="1"/>
    <row r="844" ht="19.5" hidden="1" customHeight="1"/>
    <row r="845" ht="19.5" hidden="1" customHeight="1"/>
    <row r="846" ht="19.5" hidden="1" customHeight="1"/>
    <row r="847" ht="19.5" hidden="1" customHeight="1"/>
    <row r="848" ht="19.5" hidden="1" customHeight="1"/>
    <row r="849" ht="19.5" hidden="1" customHeight="1"/>
    <row r="850" ht="19.5" hidden="1" customHeight="1"/>
    <row r="851" ht="19.5" hidden="1" customHeight="1"/>
    <row r="852" ht="19.5" hidden="1" customHeight="1"/>
    <row r="853" ht="19.5" hidden="1" customHeight="1"/>
    <row r="854" ht="19.5" hidden="1" customHeight="1"/>
    <row r="855" ht="19.5" hidden="1" customHeight="1"/>
    <row r="856" ht="19.5" hidden="1" customHeight="1"/>
    <row r="857" ht="19.5" hidden="1" customHeight="1"/>
    <row r="858" ht="19.5" hidden="1" customHeight="1"/>
    <row r="859" ht="19.5" hidden="1" customHeight="1"/>
    <row r="860" ht="19.5" hidden="1" customHeight="1"/>
    <row r="861" ht="19.5" hidden="1" customHeight="1"/>
    <row r="862" ht="19.5" hidden="1" customHeight="1"/>
    <row r="863" ht="19.5" hidden="1" customHeight="1"/>
    <row r="864" ht="19.5" hidden="1" customHeight="1"/>
    <row r="865" ht="19.5" hidden="1" customHeight="1"/>
    <row r="866" ht="19.5" hidden="1" customHeight="1"/>
    <row r="867" ht="19.5" hidden="1" customHeight="1"/>
    <row r="868" ht="19.5" hidden="1" customHeight="1"/>
    <row r="869" ht="19.5" hidden="1" customHeight="1"/>
    <row r="870" ht="19.5" hidden="1" customHeight="1"/>
    <row r="871" ht="19.5" hidden="1" customHeight="1"/>
    <row r="872" ht="19.5" hidden="1" customHeight="1"/>
    <row r="873" ht="19.5" hidden="1" customHeight="1"/>
    <row r="874" ht="19.5" hidden="1" customHeight="1"/>
    <row r="875" ht="19.5" hidden="1" customHeight="1"/>
    <row r="876" ht="19.5" hidden="1" customHeight="1"/>
    <row r="877" ht="19.5" hidden="1" customHeight="1"/>
    <row r="878" ht="19.5" hidden="1" customHeight="1"/>
    <row r="879" ht="19.5" hidden="1" customHeight="1"/>
    <row r="880" ht="19.5" hidden="1" customHeight="1"/>
    <row r="881" ht="19.5" hidden="1" customHeight="1"/>
    <row r="882" ht="19.5" hidden="1" customHeight="1"/>
    <row r="883" ht="19.5" hidden="1" customHeight="1"/>
    <row r="884" ht="19.5" hidden="1" customHeight="1"/>
    <row r="885" ht="19.5" hidden="1" customHeight="1"/>
    <row r="886" ht="19.5" hidden="1" customHeight="1"/>
    <row r="887" ht="19.5" hidden="1" customHeight="1"/>
    <row r="888" ht="19.5" hidden="1" customHeight="1"/>
    <row r="889" ht="19.5" hidden="1" customHeight="1"/>
    <row r="890" ht="19.5" hidden="1" customHeight="1"/>
    <row r="891" ht="19.5" hidden="1" customHeight="1"/>
    <row r="892" ht="19.5" hidden="1" customHeight="1"/>
    <row r="893" ht="19.5" hidden="1" customHeight="1"/>
    <row r="894" ht="19.5" hidden="1" customHeight="1"/>
    <row r="895" ht="19.5" hidden="1" customHeight="1"/>
    <row r="896" ht="19.5" hidden="1" customHeight="1"/>
    <row r="897" ht="19.5" hidden="1" customHeight="1"/>
    <row r="898" ht="19.5" hidden="1" customHeight="1"/>
    <row r="899" ht="19.5" hidden="1" customHeight="1"/>
    <row r="900" ht="19.5" hidden="1" customHeight="1"/>
    <row r="901" ht="19.5" hidden="1" customHeight="1"/>
    <row r="902" ht="19.5" hidden="1" customHeight="1"/>
    <row r="903" ht="19.5" hidden="1" customHeight="1"/>
    <row r="904" ht="19.5" hidden="1" customHeight="1"/>
    <row r="905" ht="19.5" hidden="1" customHeight="1"/>
    <row r="906" ht="19.5" hidden="1" customHeight="1"/>
    <row r="907" ht="19.5" hidden="1" customHeight="1"/>
    <row r="908" ht="19.5" hidden="1" customHeight="1"/>
    <row r="909" ht="19.5" hidden="1" customHeight="1"/>
    <row r="910" ht="19.5" hidden="1" customHeight="1"/>
    <row r="911" ht="19.5" hidden="1" customHeight="1"/>
    <row r="912" ht="19.5" hidden="1" customHeight="1"/>
    <row r="913" ht="19.5" hidden="1" customHeight="1"/>
    <row r="914" ht="19.5" hidden="1" customHeight="1"/>
    <row r="915" ht="19.5" hidden="1" customHeight="1"/>
    <row r="916" ht="19.5" hidden="1" customHeight="1"/>
    <row r="917" ht="19.5" hidden="1" customHeight="1"/>
    <row r="918" ht="19.5" hidden="1" customHeight="1"/>
    <row r="919" ht="19.5" hidden="1" customHeight="1"/>
    <row r="920" ht="19.5" hidden="1" customHeight="1"/>
    <row r="921" ht="19.5" hidden="1" customHeight="1"/>
    <row r="922" ht="19.5" hidden="1" customHeight="1"/>
    <row r="923" ht="19.5" hidden="1" customHeight="1"/>
    <row r="924" ht="19.5" hidden="1" customHeight="1"/>
    <row r="925" ht="19.5" hidden="1" customHeight="1"/>
    <row r="926" ht="19.5" hidden="1" customHeight="1"/>
    <row r="927" ht="19.5" hidden="1" customHeight="1"/>
    <row r="928" ht="19.5" hidden="1" customHeight="1"/>
    <row r="929" ht="19.5" hidden="1" customHeight="1"/>
    <row r="930" ht="19.5" hidden="1" customHeight="1"/>
    <row r="931" ht="19.5" hidden="1" customHeight="1"/>
    <row r="932" ht="19.5" hidden="1" customHeight="1"/>
    <row r="933" ht="19.5" hidden="1" customHeight="1"/>
    <row r="934" ht="19.5" hidden="1" customHeight="1"/>
    <row r="935" ht="19.5" hidden="1" customHeight="1"/>
    <row r="936" ht="19.5" hidden="1" customHeight="1"/>
    <row r="937" ht="19.5" hidden="1" customHeight="1"/>
    <row r="938" ht="19.5" hidden="1" customHeight="1"/>
    <row r="939" ht="19.5" hidden="1" customHeight="1"/>
    <row r="940" ht="19.5" hidden="1" customHeight="1"/>
    <row r="941" ht="19.5" hidden="1" customHeight="1"/>
    <row r="942" ht="19.5" hidden="1" customHeight="1"/>
    <row r="943" ht="19.5" hidden="1" customHeight="1"/>
    <row r="944" ht="19.5" hidden="1" customHeight="1"/>
    <row r="945" ht="19.5" hidden="1" customHeight="1"/>
    <row r="946" ht="19.5" hidden="1" customHeight="1"/>
    <row r="947" ht="19.5" hidden="1" customHeight="1"/>
    <row r="948" ht="19.5" hidden="1" customHeight="1"/>
    <row r="949" ht="19.5" hidden="1" customHeight="1"/>
    <row r="950" ht="19.5" hidden="1" customHeight="1"/>
    <row r="951" ht="19.5" hidden="1" customHeight="1"/>
    <row r="952" ht="19.5" hidden="1" customHeight="1"/>
    <row r="953" ht="19.5" hidden="1" customHeight="1"/>
    <row r="954" ht="19.5" hidden="1" customHeight="1"/>
    <row r="955" ht="19.5" hidden="1" customHeight="1"/>
    <row r="956" ht="19.5" hidden="1" customHeight="1"/>
    <row r="957" ht="19.5" hidden="1" customHeight="1"/>
    <row r="958" ht="19.5" hidden="1" customHeight="1"/>
    <row r="959" ht="19.5" hidden="1" customHeight="1"/>
    <row r="960" ht="19.5" hidden="1" customHeight="1"/>
    <row r="961" ht="19.5" hidden="1" customHeight="1"/>
    <row r="962" ht="19.5" hidden="1" customHeight="1"/>
    <row r="963" ht="19.5" hidden="1" customHeight="1"/>
    <row r="964" ht="19.5" hidden="1" customHeight="1"/>
    <row r="965" ht="19.5" hidden="1" customHeight="1"/>
    <row r="966" ht="19.5" hidden="1" customHeight="1"/>
    <row r="967" ht="19.5" hidden="1" customHeight="1"/>
    <row r="968" ht="19.5" hidden="1" customHeight="1"/>
    <row r="969" ht="19.5" hidden="1" customHeight="1"/>
    <row r="970" ht="19.5" hidden="1" customHeight="1"/>
    <row r="971" ht="19.5" hidden="1" customHeight="1"/>
    <row r="972" ht="19.5" hidden="1" customHeight="1"/>
    <row r="973" ht="19.5" hidden="1" customHeight="1"/>
    <row r="974" ht="19.5" hidden="1" customHeight="1"/>
    <row r="975" ht="19.5" hidden="1" customHeight="1"/>
    <row r="976" ht="19.5" hidden="1" customHeight="1"/>
    <row r="977" ht="19.5" hidden="1" customHeight="1"/>
    <row r="978" ht="19.5" hidden="1" customHeight="1"/>
    <row r="979" ht="19.5" hidden="1" customHeight="1"/>
    <row r="980" ht="19.5" hidden="1" customHeight="1"/>
  </sheetData>
  <sheetProtection algorithmName="SHA-512" hashValue="3eDbS1xMaxy7YAnZxts305Y33t/PchigA7p6T7z5KXyhqjyqKFmT9YVOM4dYNQeOkyVqvwlpqHOJ49b+qjbb9w==" saltValue="IDIJlGs34VDfhfLa46hLVQ==" spinCount="100000" sheet="1" objects="1" scenarios="1"/>
  <mergeCells count="257">
    <mergeCell ref="H121:I121"/>
    <mergeCell ref="K121:N121"/>
    <mergeCell ref="O121:R121"/>
    <mergeCell ref="O122:R122"/>
    <mergeCell ref="C123:D123"/>
    <mergeCell ref="E123:R123"/>
    <mergeCell ref="C119:C121"/>
    <mergeCell ref="D119:E119"/>
    <mergeCell ref="H119:I119"/>
    <mergeCell ref="K119:N119"/>
    <mergeCell ref="O119:R119"/>
    <mergeCell ref="D120:E120"/>
    <mergeCell ref="H120:I120"/>
    <mergeCell ref="K120:N120"/>
    <mergeCell ref="O120:R120"/>
    <mergeCell ref="D121:E121"/>
    <mergeCell ref="C116:E118"/>
    <mergeCell ref="H116:I116"/>
    <mergeCell ref="K116:N116"/>
    <mergeCell ref="O116:R116"/>
    <mergeCell ref="H117:I117"/>
    <mergeCell ref="K117:N117"/>
    <mergeCell ref="O117:R117"/>
    <mergeCell ref="H118:I118"/>
    <mergeCell ref="K118:N118"/>
    <mergeCell ref="O118:R118"/>
    <mergeCell ref="H113:I113"/>
    <mergeCell ref="K113:N113"/>
    <mergeCell ref="O113:R113"/>
    <mergeCell ref="C114:E115"/>
    <mergeCell ref="H114:I114"/>
    <mergeCell ref="K114:N114"/>
    <mergeCell ref="O114:R114"/>
    <mergeCell ref="H115:I115"/>
    <mergeCell ref="K115:N115"/>
    <mergeCell ref="O115:R115"/>
    <mergeCell ref="H111:I111"/>
    <mergeCell ref="K111:N111"/>
    <mergeCell ref="O111:R111"/>
    <mergeCell ref="H112:I112"/>
    <mergeCell ref="K112:N112"/>
    <mergeCell ref="O112:R112"/>
    <mergeCell ref="C108:E110"/>
    <mergeCell ref="H108:I108"/>
    <mergeCell ref="K108:N108"/>
    <mergeCell ref="O108:R108"/>
    <mergeCell ref="H109:I109"/>
    <mergeCell ref="K109:N109"/>
    <mergeCell ref="O109:R109"/>
    <mergeCell ref="H110:I110"/>
    <mergeCell ref="K110:N110"/>
    <mergeCell ref="O110:R110"/>
    <mergeCell ref="N104:R104"/>
    <mergeCell ref="C106:G106"/>
    <mergeCell ref="H106:J106"/>
    <mergeCell ref="K106:N107"/>
    <mergeCell ref="O106:R107"/>
    <mergeCell ref="H107:I107"/>
    <mergeCell ref="H100:I100"/>
    <mergeCell ref="K100:N100"/>
    <mergeCell ref="O100:R100"/>
    <mergeCell ref="O101:R101"/>
    <mergeCell ref="C102:D102"/>
    <mergeCell ref="E102:R102"/>
    <mergeCell ref="C98:C100"/>
    <mergeCell ref="D98:E98"/>
    <mergeCell ref="H98:I98"/>
    <mergeCell ref="K98:N98"/>
    <mergeCell ref="O98:R98"/>
    <mergeCell ref="D99:E99"/>
    <mergeCell ref="H99:I99"/>
    <mergeCell ref="K99:N99"/>
    <mergeCell ref="O99:R99"/>
    <mergeCell ref="D100:E100"/>
    <mergeCell ref="C95:E97"/>
    <mergeCell ref="H95:I95"/>
    <mergeCell ref="K95:N95"/>
    <mergeCell ref="O95:R95"/>
    <mergeCell ref="H96:I96"/>
    <mergeCell ref="K96:N96"/>
    <mergeCell ref="O96:R96"/>
    <mergeCell ref="H97:I97"/>
    <mergeCell ref="K97:N97"/>
    <mergeCell ref="O97:R97"/>
    <mergeCell ref="H92:I92"/>
    <mergeCell ref="K92:N92"/>
    <mergeCell ref="O92:R92"/>
    <mergeCell ref="C93:E94"/>
    <mergeCell ref="H93:I93"/>
    <mergeCell ref="K93:N93"/>
    <mergeCell ref="O93:R93"/>
    <mergeCell ref="H94:I94"/>
    <mergeCell ref="K94:N94"/>
    <mergeCell ref="O94:R94"/>
    <mergeCell ref="H90:I90"/>
    <mergeCell ref="K90:N90"/>
    <mergeCell ref="O90:R90"/>
    <mergeCell ref="H91:I91"/>
    <mergeCell ref="K91:N91"/>
    <mergeCell ref="O91:R91"/>
    <mergeCell ref="C87:E89"/>
    <mergeCell ref="H87:I87"/>
    <mergeCell ref="K87:N87"/>
    <mergeCell ref="O87:R87"/>
    <mergeCell ref="H88:I88"/>
    <mergeCell ref="K88:N88"/>
    <mergeCell ref="O88:R88"/>
    <mergeCell ref="H89:I89"/>
    <mergeCell ref="K89:N89"/>
    <mergeCell ref="O89:R89"/>
    <mergeCell ref="N83:R83"/>
    <mergeCell ref="C85:G85"/>
    <mergeCell ref="H85:J85"/>
    <mergeCell ref="K85:N86"/>
    <mergeCell ref="O85:R86"/>
    <mergeCell ref="H86:I86"/>
    <mergeCell ref="H79:I79"/>
    <mergeCell ref="K79:N79"/>
    <mergeCell ref="O79:R79"/>
    <mergeCell ref="C80:N80"/>
    <mergeCell ref="O80:R80"/>
    <mergeCell ref="C81:D81"/>
    <mergeCell ref="E81:R81"/>
    <mergeCell ref="C77:C79"/>
    <mergeCell ref="D77:E77"/>
    <mergeCell ref="H77:I77"/>
    <mergeCell ref="K77:N77"/>
    <mergeCell ref="O77:R77"/>
    <mergeCell ref="D78:E78"/>
    <mergeCell ref="H78:I78"/>
    <mergeCell ref="K78:N78"/>
    <mergeCell ref="O78:R78"/>
    <mergeCell ref="D79:E79"/>
    <mergeCell ref="C74:E76"/>
    <mergeCell ref="H74:I74"/>
    <mergeCell ref="K74:N74"/>
    <mergeCell ref="O74:R74"/>
    <mergeCell ref="H75:I75"/>
    <mergeCell ref="K75:N75"/>
    <mergeCell ref="O75:R75"/>
    <mergeCell ref="H76:I76"/>
    <mergeCell ref="K76:N76"/>
    <mergeCell ref="O76:R76"/>
    <mergeCell ref="H71:I71"/>
    <mergeCell ref="K71:N71"/>
    <mergeCell ref="O71:R71"/>
    <mergeCell ref="C72:E73"/>
    <mergeCell ref="H72:I72"/>
    <mergeCell ref="K72:N72"/>
    <mergeCell ref="O72:R72"/>
    <mergeCell ref="H73:I73"/>
    <mergeCell ref="K73:N73"/>
    <mergeCell ref="O73:R73"/>
    <mergeCell ref="H69:I69"/>
    <mergeCell ref="K69:N69"/>
    <mergeCell ref="O69:R69"/>
    <mergeCell ref="H70:I70"/>
    <mergeCell ref="K70:N70"/>
    <mergeCell ref="O70:R70"/>
    <mergeCell ref="C66:E68"/>
    <mergeCell ref="H66:I66"/>
    <mergeCell ref="K66:N66"/>
    <mergeCell ref="O66:R66"/>
    <mergeCell ref="H67:I67"/>
    <mergeCell ref="K67:N67"/>
    <mergeCell ref="O67:R67"/>
    <mergeCell ref="H68:I68"/>
    <mergeCell ref="K68:N68"/>
    <mergeCell ref="O68:R68"/>
    <mergeCell ref="C35:D35"/>
    <mergeCell ref="E35:R35"/>
    <mergeCell ref="N62:R62"/>
    <mergeCell ref="C64:G64"/>
    <mergeCell ref="H64:J64"/>
    <mergeCell ref="K64:N65"/>
    <mergeCell ref="O64:R65"/>
    <mergeCell ref="H65:I65"/>
    <mergeCell ref="K32:R32"/>
    <mergeCell ref="E33:F33"/>
    <mergeCell ref="G33:H33"/>
    <mergeCell ref="I33:J33"/>
    <mergeCell ref="K33:R33"/>
    <mergeCell ref="E34:F34"/>
    <mergeCell ref="G34:H34"/>
    <mergeCell ref="I34:J34"/>
    <mergeCell ref="K34:R34"/>
    <mergeCell ref="C30:F30"/>
    <mergeCell ref="G30:R30"/>
    <mergeCell ref="C31:D34"/>
    <mergeCell ref="E31:F31"/>
    <mergeCell ref="G31:H31"/>
    <mergeCell ref="I31:J31"/>
    <mergeCell ref="K31:R31"/>
    <mergeCell ref="E32:F32"/>
    <mergeCell ref="G32:H32"/>
    <mergeCell ref="I32:J32"/>
    <mergeCell ref="H25:I25"/>
    <mergeCell ref="K25:N25"/>
    <mergeCell ref="O25:R25"/>
    <mergeCell ref="O26:R26"/>
    <mergeCell ref="C29:F29"/>
    <mergeCell ref="G29:R29"/>
    <mergeCell ref="C23:C25"/>
    <mergeCell ref="D23:E23"/>
    <mergeCell ref="H23:I23"/>
    <mergeCell ref="K23:N23"/>
    <mergeCell ref="O23:R23"/>
    <mergeCell ref="D24:E24"/>
    <mergeCell ref="H24:I24"/>
    <mergeCell ref="K24:N24"/>
    <mergeCell ref="O24:R24"/>
    <mergeCell ref="D25:E25"/>
    <mergeCell ref="C20:E22"/>
    <mergeCell ref="H20:I20"/>
    <mergeCell ref="K20:N20"/>
    <mergeCell ref="O20:R20"/>
    <mergeCell ref="H21:I21"/>
    <mergeCell ref="K21:N21"/>
    <mergeCell ref="O21:R21"/>
    <mergeCell ref="H22:I22"/>
    <mergeCell ref="K22:N22"/>
    <mergeCell ref="O22:R22"/>
    <mergeCell ref="H17:I17"/>
    <mergeCell ref="K17:N17"/>
    <mergeCell ref="O17:R17"/>
    <mergeCell ref="C18:E19"/>
    <mergeCell ref="H18:I18"/>
    <mergeCell ref="K18:N18"/>
    <mergeCell ref="O18:R18"/>
    <mergeCell ref="H19:I19"/>
    <mergeCell ref="K19:N19"/>
    <mergeCell ref="O19:R19"/>
    <mergeCell ref="H15:I15"/>
    <mergeCell ref="K15:N15"/>
    <mergeCell ref="O15:R15"/>
    <mergeCell ref="H16:I16"/>
    <mergeCell ref="K16:N16"/>
    <mergeCell ref="O16:R16"/>
    <mergeCell ref="C12:E14"/>
    <mergeCell ref="H12:I12"/>
    <mergeCell ref="K12:N12"/>
    <mergeCell ref="O12:R12"/>
    <mergeCell ref="H13:I13"/>
    <mergeCell ref="K13:N13"/>
    <mergeCell ref="O13:R13"/>
    <mergeCell ref="H14:I14"/>
    <mergeCell ref="K14:N14"/>
    <mergeCell ref="O14:R14"/>
    <mergeCell ref="H5:I5"/>
    <mergeCell ref="J5:R5"/>
    <mergeCell ref="H6:I6"/>
    <mergeCell ref="J6:R6"/>
    <mergeCell ref="C10:G10"/>
    <mergeCell ref="H10:J10"/>
    <mergeCell ref="K10:N11"/>
    <mergeCell ref="O10:R11"/>
    <mergeCell ref="H11:I11"/>
  </mergeCells>
  <phoneticPr fontId="1"/>
  <conditionalFormatting sqref="H12:I25">
    <cfRule type="expression" dxfId="11" priority="1" stopIfTrue="1">
      <formula>($J12&gt;0)</formula>
    </cfRule>
  </conditionalFormatting>
  <conditionalFormatting sqref="K77:N79 K66:K76">
    <cfRule type="expression" dxfId="10" priority="2" stopIfTrue="1">
      <formula>($N$62="変更なし")</formula>
    </cfRule>
    <cfRule type="expression" dxfId="9" priority="3" stopIfTrue="1">
      <formula>(NOT(K66=K12))</formula>
    </cfRule>
  </conditionalFormatting>
  <dataValidations count="7">
    <dataValidation type="decimal" operator="greaterThanOrEqual" allowBlank="1" showInputMessage="1" showErrorMessage="1" sqref="K66:N79 JG66:JJ79 TC66:TF79 ACY66:ADB79 AMU66:AMX79 AWQ66:AWT79 BGM66:BGP79 BQI66:BQL79 CAE66:CAH79 CKA66:CKD79 CTW66:CTZ79 DDS66:DDV79 DNO66:DNR79 DXK66:DXN79 EHG66:EHJ79 ERC66:ERF79 FAY66:FBB79 FKU66:FKX79 FUQ66:FUT79 GEM66:GEP79 GOI66:GOL79 GYE66:GYH79 HIA66:HID79 HRW66:HRZ79 IBS66:IBV79 ILO66:ILR79 IVK66:IVN79 JFG66:JFJ79 JPC66:JPF79 JYY66:JZB79 KIU66:KIX79 KSQ66:KST79 LCM66:LCP79 LMI66:LML79 LWE66:LWH79 MGA66:MGD79 MPW66:MPZ79 MZS66:MZV79 NJO66:NJR79 NTK66:NTN79 ODG66:ODJ79 ONC66:ONF79 OWY66:OXB79 PGU66:PGX79 PQQ66:PQT79 QAM66:QAP79 QKI66:QKL79 QUE66:QUH79 REA66:RED79 RNW66:RNZ79 RXS66:RXV79 SHO66:SHR79 SRK66:SRN79 TBG66:TBJ79 TLC66:TLF79 TUY66:TVB79 UEU66:UEX79 UOQ66:UOT79 UYM66:UYP79 VII66:VIL79 VSE66:VSH79 WCA66:WCD79 WLW66:WLZ79 WVS66:WVV79 K65602:N65615 JG65602:JJ65615 TC65602:TF65615 ACY65602:ADB65615 AMU65602:AMX65615 AWQ65602:AWT65615 BGM65602:BGP65615 BQI65602:BQL65615 CAE65602:CAH65615 CKA65602:CKD65615 CTW65602:CTZ65615 DDS65602:DDV65615 DNO65602:DNR65615 DXK65602:DXN65615 EHG65602:EHJ65615 ERC65602:ERF65615 FAY65602:FBB65615 FKU65602:FKX65615 FUQ65602:FUT65615 GEM65602:GEP65615 GOI65602:GOL65615 GYE65602:GYH65615 HIA65602:HID65615 HRW65602:HRZ65615 IBS65602:IBV65615 ILO65602:ILR65615 IVK65602:IVN65615 JFG65602:JFJ65615 JPC65602:JPF65615 JYY65602:JZB65615 KIU65602:KIX65615 KSQ65602:KST65615 LCM65602:LCP65615 LMI65602:LML65615 LWE65602:LWH65615 MGA65602:MGD65615 MPW65602:MPZ65615 MZS65602:MZV65615 NJO65602:NJR65615 NTK65602:NTN65615 ODG65602:ODJ65615 ONC65602:ONF65615 OWY65602:OXB65615 PGU65602:PGX65615 PQQ65602:PQT65615 QAM65602:QAP65615 QKI65602:QKL65615 QUE65602:QUH65615 REA65602:RED65615 RNW65602:RNZ65615 RXS65602:RXV65615 SHO65602:SHR65615 SRK65602:SRN65615 TBG65602:TBJ65615 TLC65602:TLF65615 TUY65602:TVB65615 UEU65602:UEX65615 UOQ65602:UOT65615 UYM65602:UYP65615 VII65602:VIL65615 VSE65602:VSH65615 WCA65602:WCD65615 WLW65602:WLZ65615 WVS65602:WVV65615 K131138:N131151 JG131138:JJ131151 TC131138:TF131151 ACY131138:ADB131151 AMU131138:AMX131151 AWQ131138:AWT131151 BGM131138:BGP131151 BQI131138:BQL131151 CAE131138:CAH131151 CKA131138:CKD131151 CTW131138:CTZ131151 DDS131138:DDV131151 DNO131138:DNR131151 DXK131138:DXN131151 EHG131138:EHJ131151 ERC131138:ERF131151 FAY131138:FBB131151 FKU131138:FKX131151 FUQ131138:FUT131151 GEM131138:GEP131151 GOI131138:GOL131151 GYE131138:GYH131151 HIA131138:HID131151 HRW131138:HRZ131151 IBS131138:IBV131151 ILO131138:ILR131151 IVK131138:IVN131151 JFG131138:JFJ131151 JPC131138:JPF131151 JYY131138:JZB131151 KIU131138:KIX131151 KSQ131138:KST131151 LCM131138:LCP131151 LMI131138:LML131151 LWE131138:LWH131151 MGA131138:MGD131151 MPW131138:MPZ131151 MZS131138:MZV131151 NJO131138:NJR131151 NTK131138:NTN131151 ODG131138:ODJ131151 ONC131138:ONF131151 OWY131138:OXB131151 PGU131138:PGX131151 PQQ131138:PQT131151 QAM131138:QAP131151 QKI131138:QKL131151 QUE131138:QUH131151 REA131138:RED131151 RNW131138:RNZ131151 RXS131138:RXV131151 SHO131138:SHR131151 SRK131138:SRN131151 TBG131138:TBJ131151 TLC131138:TLF131151 TUY131138:TVB131151 UEU131138:UEX131151 UOQ131138:UOT131151 UYM131138:UYP131151 VII131138:VIL131151 VSE131138:VSH131151 WCA131138:WCD131151 WLW131138:WLZ131151 WVS131138:WVV131151 K196674:N196687 JG196674:JJ196687 TC196674:TF196687 ACY196674:ADB196687 AMU196674:AMX196687 AWQ196674:AWT196687 BGM196674:BGP196687 BQI196674:BQL196687 CAE196674:CAH196687 CKA196674:CKD196687 CTW196674:CTZ196687 DDS196674:DDV196687 DNO196674:DNR196687 DXK196674:DXN196687 EHG196674:EHJ196687 ERC196674:ERF196687 FAY196674:FBB196687 FKU196674:FKX196687 FUQ196674:FUT196687 GEM196674:GEP196687 GOI196674:GOL196687 GYE196674:GYH196687 HIA196674:HID196687 HRW196674:HRZ196687 IBS196674:IBV196687 ILO196674:ILR196687 IVK196674:IVN196687 JFG196674:JFJ196687 JPC196674:JPF196687 JYY196674:JZB196687 KIU196674:KIX196687 KSQ196674:KST196687 LCM196674:LCP196687 LMI196674:LML196687 LWE196674:LWH196687 MGA196674:MGD196687 MPW196674:MPZ196687 MZS196674:MZV196687 NJO196674:NJR196687 NTK196674:NTN196687 ODG196674:ODJ196687 ONC196674:ONF196687 OWY196674:OXB196687 PGU196674:PGX196687 PQQ196674:PQT196687 QAM196674:QAP196687 QKI196674:QKL196687 QUE196674:QUH196687 REA196674:RED196687 RNW196674:RNZ196687 RXS196674:RXV196687 SHO196674:SHR196687 SRK196674:SRN196687 TBG196674:TBJ196687 TLC196674:TLF196687 TUY196674:TVB196687 UEU196674:UEX196687 UOQ196674:UOT196687 UYM196674:UYP196687 VII196674:VIL196687 VSE196674:VSH196687 WCA196674:WCD196687 WLW196674:WLZ196687 WVS196674:WVV196687 K262210:N262223 JG262210:JJ262223 TC262210:TF262223 ACY262210:ADB262223 AMU262210:AMX262223 AWQ262210:AWT262223 BGM262210:BGP262223 BQI262210:BQL262223 CAE262210:CAH262223 CKA262210:CKD262223 CTW262210:CTZ262223 DDS262210:DDV262223 DNO262210:DNR262223 DXK262210:DXN262223 EHG262210:EHJ262223 ERC262210:ERF262223 FAY262210:FBB262223 FKU262210:FKX262223 FUQ262210:FUT262223 GEM262210:GEP262223 GOI262210:GOL262223 GYE262210:GYH262223 HIA262210:HID262223 HRW262210:HRZ262223 IBS262210:IBV262223 ILO262210:ILR262223 IVK262210:IVN262223 JFG262210:JFJ262223 JPC262210:JPF262223 JYY262210:JZB262223 KIU262210:KIX262223 KSQ262210:KST262223 LCM262210:LCP262223 LMI262210:LML262223 LWE262210:LWH262223 MGA262210:MGD262223 MPW262210:MPZ262223 MZS262210:MZV262223 NJO262210:NJR262223 NTK262210:NTN262223 ODG262210:ODJ262223 ONC262210:ONF262223 OWY262210:OXB262223 PGU262210:PGX262223 PQQ262210:PQT262223 QAM262210:QAP262223 QKI262210:QKL262223 QUE262210:QUH262223 REA262210:RED262223 RNW262210:RNZ262223 RXS262210:RXV262223 SHO262210:SHR262223 SRK262210:SRN262223 TBG262210:TBJ262223 TLC262210:TLF262223 TUY262210:TVB262223 UEU262210:UEX262223 UOQ262210:UOT262223 UYM262210:UYP262223 VII262210:VIL262223 VSE262210:VSH262223 WCA262210:WCD262223 WLW262210:WLZ262223 WVS262210:WVV262223 K327746:N327759 JG327746:JJ327759 TC327746:TF327759 ACY327746:ADB327759 AMU327746:AMX327759 AWQ327746:AWT327759 BGM327746:BGP327759 BQI327746:BQL327759 CAE327746:CAH327759 CKA327746:CKD327759 CTW327746:CTZ327759 DDS327746:DDV327759 DNO327746:DNR327759 DXK327746:DXN327759 EHG327746:EHJ327759 ERC327746:ERF327759 FAY327746:FBB327759 FKU327746:FKX327759 FUQ327746:FUT327759 GEM327746:GEP327759 GOI327746:GOL327759 GYE327746:GYH327759 HIA327746:HID327759 HRW327746:HRZ327759 IBS327746:IBV327759 ILO327746:ILR327759 IVK327746:IVN327759 JFG327746:JFJ327759 JPC327746:JPF327759 JYY327746:JZB327759 KIU327746:KIX327759 KSQ327746:KST327759 LCM327746:LCP327759 LMI327746:LML327759 LWE327746:LWH327759 MGA327746:MGD327759 MPW327746:MPZ327759 MZS327746:MZV327759 NJO327746:NJR327759 NTK327746:NTN327759 ODG327746:ODJ327759 ONC327746:ONF327759 OWY327746:OXB327759 PGU327746:PGX327759 PQQ327746:PQT327759 QAM327746:QAP327759 QKI327746:QKL327759 QUE327746:QUH327759 REA327746:RED327759 RNW327746:RNZ327759 RXS327746:RXV327759 SHO327746:SHR327759 SRK327746:SRN327759 TBG327746:TBJ327759 TLC327746:TLF327759 TUY327746:TVB327759 UEU327746:UEX327759 UOQ327746:UOT327759 UYM327746:UYP327759 VII327746:VIL327759 VSE327746:VSH327759 WCA327746:WCD327759 WLW327746:WLZ327759 WVS327746:WVV327759 K393282:N393295 JG393282:JJ393295 TC393282:TF393295 ACY393282:ADB393295 AMU393282:AMX393295 AWQ393282:AWT393295 BGM393282:BGP393295 BQI393282:BQL393295 CAE393282:CAH393295 CKA393282:CKD393295 CTW393282:CTZ393295 DDS393282:DDV393295 DNO393282:DNR393295 DXK393282:DXN393295 EHG393282:EHJ393295 ERC393282:ERF393295 FAY393282:FBB393295 FKU393282:FKX393295 FUQ393282:FUT393295 GEM393282:GEP393295 GOI393282:GOL393295 GYE393282:GYH393295 HIA393282:HID393295 HRW393282:HRZ393295 IBS393282:IBV393295 ILO393282:ILR393295 IVK393282:IVN393295 JFG393282:JFJ393295 JPC393282:JPF393295 JYY393282:JZB393295 KIU393282:KIX393295 KSQ393282:KST393295 LCM393282:LCP393295 LMI393282:LML393295 LWE393282:LWH393295 MGA393282:MGD393295 MPW393282:MPZ393295 MZS393282:MZV393295 NJO393282:NJR393295 NTK393282:NTN393295 ODG393282:ODJ393295 ONC393282:ONF393295 OWY393282:OXB393295 PGU393282:PGX393295 PQQ393282:PQT393295 QAM393282:QAP393295 QKI393282:QKL393295 QUE393282:QUH393295 REA393282:RED393295 RNW393282:RNZ393295 RXS393282:RXV393295 SHO393282:SHR393295 SRK393282:SRN393295 TBG393282:TBJ393295 TLC393282:TLF393295 TUY393282:TVB393295 UEU393282:UEX393295 UOQ393282:UOT393295 UYM393282:UYP393295 VII393282:VIL393295 VSE393282:VSH393295 WCA393282:WCD393295 WLW393282:WLZ393295 WVS393282:WVV393295 K458818:N458831 JG458818:JJ458831 TC458818:TF458831 ACY458818:ADB458831 AMU458818:AMX458831 AWQ458818:AWT458831 BGM458818:BGP458831 BQI458818:BQL458831 CAE458818:CAH458831 CKA458818:CKD458831 CTW458818:CTZ458831 DDS458818:DDV458831 DNO458818:DNR458831 DXK458818:DXN458831 EHG458818:EHJ458831 ERC458818:ERF458831 FAY458818:FBB458831 FKU458818:FKX458831 FUQ458818:FUT458831 GEM458818:GEP458831 GOI458818:GOL458831 GYE458818:GYH458831 HIA458818:HID458831 HRW458818:HRZ458831 IBS458818:IBV458831 ILO458818:ILR458831 IVK458818:IVN458831 JFG458818:JFJ458831 JPC458818:JPF458831 JYY458818:JZB458831 KIU458818:KIX458831 KSQ458818:KST458831 LCM458818:LCP458831 LMI458818:LML458831 LWE458818:LWH458831 MGA458818:MGD458831 MPW458818:MPZ458831 MZS458818:MZV458831 NJO458818:NJR458831 NTK458818:NTN458831 ODG458818:ODJ458831 ONC458818:ONF458831 OWY458818:OXB458831 PGU458818:PGX458831 PQQ458818:PQT458831 QAM458818:QAP458831 QKI458818:QKL458831 QUE458818:QUH458831 REA458818:RED458831 RNW458818:RNZ458831 RXS458818:RXV458831 SHO458818:SHR458831 SRK458818:SRN458831 TBG458818:TBJ458831 TLC458818:TLF458831 TUY458818:TVB458831 UEU458818:UEX458831 UOQ458818:UOT458831 UYM458818:UYP458831 VII458818:VIL458831 VSE458818:VSH458831 WCA458818:WCD458831 WLW458818:WLZ458831 WVS458818:WVV458831 K524354:N524367 JG524354:JJ524367 TC524354:TF524367 ACY524354:ADB524367 AMU524354:AMX524367 AWQ524354:AWT524367 BGM524354:BGP524367 BQI524354:BQL524367 CAE524354:CAH524367 CKA524354:CKD524367 CTW524354:CTZ524367 DDS524354:DDV524367 DNO524354:DNR524367 DXK524354:DXN524367 EHG524354:EHJ524367 ERC524354:ERF524367 FAY524354:FBB524367 FKU524354:FKX524367 FUQ524354:FUT524367 GEM524354:GEP524367 GOI524354:GOL524367 GYE524354:GYH524367 HIA524354:HID524367 HRW524354:HRZ524367 IBS524354:IBV524367 ILO524354:ILR524367 IVK524354:IVN524367 JFG524354:JFJ524367 JPC524354:JPF524367 JYY524354:JZB524367 KIU524354:KIX524367 KSQ524354:KST524367 LCM524354:LCP524367 LMI524354:LML524367 LWE524354:LWH524367 MGA524354:MGD524367 MPW524354:MPZ524367 MZS524354:MZV524367 NJO524354:NJR524367 NTK524354:NTN524367 ODG524354:ODJ524367 ONC524354:ONF524367 OWY524354:OXB524367 PGU524354:PGX524367 PQQ524354:PQT524367 QAM524354:QAP524367 QKI524354:QKL524367 QUE524354:QUH524367 REA524354:RED524367 RNW524354:RNZ524367 RXS524354:RXV524367 SHO524354:SHR524367 SRK524354:SRN524367 TBG524354:TBJ524367 TLC524354:TLF524367 TUY524354:TVB524367 UEU524354:UEX524367 UOQ524354:UOT524367 UYM524354:UYP524367 VII524354:VIL524367 VSE524354:VSH524367 WCA524354:WCD524367 WLW524354:WLZ524367 WVS524354:WVV524367 K589890:N589903 JG589890:JJ589903 TC589890:TF589903 ACY589890:ADB589903 AMU589890:AMX589903 AWQ589890:AWT589903 BGM589890:BGP589903 BQI589890:BQL589903 CAE589890:CAH589903 CKA589890:CKD589903 CTW589890:CTZ589903 DDS589890:DDV589903 DNO589890:DNR589903 DXK589890:DXN589903 EHG589890:EHJ589903 ERC589890:ERF589903 FAY589890:FBB589903 FKU589890:FKX589903 FUQ589890:FUT589903 GEM589890:GEP589903 GOI589890:GOL589903 GYE589890:GYH589903 HIA589890:HID589903 HRW589890:HRZ589903 IBS589890:IBV589903 ILO589890:ILR589903 IVK589890:IVN589903 JFG589890:JFJ589903 JPC589890:JPF589903 JYY589890:JZB589903 KIU589890:KIX589903 KSQ589890:KST589903 LCM589890:LCP589903 LMI589890:LML589903 LWE589890:LWH589903 MGA589890:MGD589903 MPW589890:MPZ589903 MZS589890:MZV589903 NJO589890:NJR589903 NTK589890:NTN589903 ODG589890:ODJ589903 ONC589890:ONF589903 OWY589890:OXB589903 PGU589890:PGX589903 PQQ589890:PQT589903 QAM589890:QAP589903 QKI589890:QKL589903 QUE589890:QUH589903 REA589890:RED589903 RNW589890:RNZ589903 RXS589890:RXV589903 SHO589890:SHR589903 SRK589890:SRN589903 TBG589890:TBJ589903 TLC589890:TLF589903 TUY589890:TVB589903 UEU589890:UEX589903 UOQ589890:UOT589903 UYM589890:UYP589903 VII589890:VIL589903 VSE589890:VSH589903 WCA589890:WCD589903 WLW589890:WLZ589903 WVS589890:WVV589903 K655426:N655439 JG655426:JJ655439 TC655426:TF655439 ACY655426:ADB655439 AMU655426:AMX655439 AWQ655426:AWT655439 BGM655426:BGP655439 BQI655426:BQL655439 CAE655426:CAH655439 CKA655426:CKD655439 CTW655426:CTZ655439 DDS655426:DDV655439 DNO655426:DNR655439 DXK655426:DXN655439 EHG655426:EHJ655439 ERC655426:ERF655439 FAY655426:FBB655439 FKU655426:FKX655439 FUQ655426:FUT655439 GEM655426:GEP655439 GOI655426:GOL655439 GYE655426:GYH655439 HIA655426:HID655439 HRW655426:HRZ655439 IBS655426:IBV655439 ILO655426:ILR655439 IVK655426:IVN655439 JFG655426:JFJ655439 JPC655426:JPF655439 JYY655426:JZB655439 KIU655426:KIX655439 KSQ655426:KST655439 LCM655426:LCP655439 LMI655426:LML655439 LWE655426:LWH655439 MGA655426:MGD655439 MPW655426:MPZ655439 MZS655426:MZV655439 NJO655426:NJR655439 NTK655426:NTN655439 ODG655426:ODJ655439 ONC655426:ONF655439 OWY655426:OXB655439 PGU655426:PGX655439 PQQ655426:PQT655439 QAM655426:QAP655439 QKI655426:QKL655439 QUE655426:QUH655439 REA655426:RED655439 RNW655426:RNZ655439 RXS655426:RXV655439 SHO655426:SHR655439 SRK655426:SRN655439 TBG655426:TBJ655439 TLC655426:TLF655439 TUY655426:TVB655439 UEU655426:UEX655439 UOQ655426:UOT655439 UYM655426:UYP655439 VII655426:VIL655439 VSE655426:VSH655439 WCA655426:WCD655439 WLW655426:WLZ655439 WVS655426:WVV655439 K720962:N720975 JG720962:JJ720975 TC720962:TF720975 ACY720962:ADB720975 AMU720962:AMX720975 AWQ720962:AWT720975 BGM720962:BGP720975 BQI720962:BQL720975 CAE720962:CAH720975 CKA720962:CKD720975 CTW720962:CTZ720975 DDS720962:DDV720975 DNO720962:DNR720975 DXK720962:DXN720975 EHG720962:EHJ720975 ERC720962:ERF720975 FAY720962:FBB720975 FKU720962:FKX720975 FUQ720962:FUT720975 GEM720962:GEP720975 GOI720962:GOL720975 GYE720962:GYH720975 HIA720962:HID720975 HRW720962:HRZ720975 IBS720962:IBV720975 ILO720962:ILR720975 IVK720962:IVN720975 JFG720962:JFJ720975 JPC720962:JPF720975 JYY720962:JZB720975 KIU720962:KIX720975 KSQ720962:KST720975 LCM720962:LCP720975 LMI720962:LML720975 LWE720962:LWH720975 MGA720962:MGD720975 MPW720962:MPZ720975 MZS720962:MZV720975 NJO720962:NJR720975 NTK720962:NTN720975 ODG720962:ODJ720975 ONC720962:ONF720975 OWY720962:OXB720975 PGU720962:PGX720975 PQQ720962:PQT720975 QAM720962:QAP720975 QKI720962:QKL720975 QUE720962:QUH720975 REA720962:RED720975 RNW720962:RNZ720975 RXS720962:RXV720975 SHO720962:SHR720975 SRK720962:SRN720975 TBG720962:TBJ720975 TLC720962:TLF720975 TUY720962:TVB720975 UEU720962:UEX720975 UOQ720962:UOT720975 UYM720962:UYP720975 VII720962:VIL720975 VSE720962:VSH720975 WCA720962:WCD720975 WLW720962:WLZ720975 WVS720962:WVV720975 K786498:N786511 JG786498:JJ786511 TC786498:TF786511 ACY786498:ADB786511 AMU786498:AMX786511 AWQ786498:AWT786511 BGM786498:BGP786511 BQI786498:BQL786511 CAE786498:CAH786511 CKA786498:CKD786511 CTW786498:CTZ786511 DDS786498:DDV786511 DNO786498:DNR786511 DXK786498:DXN786511 EHG786498:EHJ786511 ERC786498:ERF786511 FAY786498:FBB786511 FKU786498:FKX786511 FUQ786498:FUT786511 GEM786498:GEP786511 GOI786498:GOL786511 GYE786498:GYH786511 HIA786498:HID786511 HRW786498:HRZ786511 IBS786498:IBV786511 ILO786498:ILR786511 IVK786498:IVN786511 JFG786498:JFJ786511 JPC786498:JPF786511 JYY786498:JZB786511 KIU786498:KIX786511 KSQ786498:KST786511 LCM786498:LCP786511 LMI786498:LML786511 LWE786498:LWH786511 MGA786498:MGD786511 MPW786498:MPZ786511 MZS786498:MZV786511 NJO786498:NJR786511 NTK786498:NTN786511 ODG786498:ODJ786511 ONC786498:ONF786511 OWY786498:OXB786511 PGU786498:PGX786511 PQQ786498:PQT786511 QAM786498:QAP786511 QKI786498:QKL786511 QUE786498:QUH786511 REA786498:RED786511 RNW786498:RNZ786511 RXS786498:RXV786511 SHO786498:SHR786511 SRK786498:SRN786511 TBG786498:TBJ786511 TLC786498:TLF786511 TUY786498:TVB786511 UEU786498:UEX786511 UOQ786498:UOT786511 UYM786498:UYP786511 VII786498:VIL786511 VSE786498:VSH786511 WCA786498:WCD786511 WLW786498:WLZ786511 WVS786498:WVV786511 K852034:N852047 JG852034:JJ852047 TC852034:TF852047 ACY852034:ADB852047 AMU852034:AMX852047 AWQ852034:AWT852047 BGM852034:BGP852047 BQI852034:BQL852047 CAE852034:CAH852047 CKA852034:CKD852047 CTW852034:CTZ852047 DDS852034:DDV852047 DNO852034:DNR852047 DXK852034:DXN852047 EHG852034:EHJ852047 ERC852034:ERF852047 FAY852034:FBB852047 FKU852034:FKX852047 FUQ852034:FUT852047 GEM852034:GEP852047 GOI852034:GOL852047 GYE852034:GYH852047 HIA852034:HID852047 HRW852034:HRZ852047 IBS852034:IBV852047 ILO852034:ILR852047 IVK852034:IVN852047 JFG852034:JFJ852047 JPC852034:JPF852047 JYY852034:JZB852047 KIU852034:KIX852047 KSQ852034:KST852047 LCM852034:LCP852047 LMI852034:LML852047 LWE852034:LWH852047 MGA852034:MGD852047 MPW852034:MPZ852047 MZS852034:MZV852047 NJO852034:NJR852047 NTK852034:NTN852047 ODG852034:ODJ852047 ONC852034:ONF852047 OWY852034:OXB852047 PGU852034:PGX852047 PQQ852034:PQT852047 QAM852034:QAP852047 QKI852034:QKL852047 QUE852034:QUH852047 REA852034:RED852047 RNW852034:RNZ852047 RXS852034:RXV852047 SHO852034:SHR852047 SRK852034:SRN852047 TBG852034:TBJ852047 TLC852034:TLF852047 TUY852034:TVB852047 UEU852034:UEX852047 UOQ852034:UOT852047 UYM852034:UYP852047 VII852034:VIL852047 VSE852034:VSH852047 WCA852034:WCD852047 WLW852034:WLZ852047 WVS852034:WVV852047 K917570:N917583 JG917570:JJ917583 TC917570:TF917583 ACY917570:ADB917583 AMU917570:AMX917583 AWQ917570:AWT917583 BGM917570:BGP917583 BQI917570:BQL917583 CAE917570:CAH917583 CKA917570:CKD917583 CTW917570:CTZ917583 DDS917570:DDV917583 DNO917570:DNR917583 DXK917570:DXN917583 EHG917570:EHJ917583 ERC917570:ERF917583 FAY917570:FBB917583 FKU917570:FKX917583 FUQ917570:FUT917583 GEM917570:GEP917583 GOI917570:GOL917583 GYE917570:GYH917583 HIA917570:HID917583 HRW917570:HRZ917583 IBS917570:IBV917583 ILO917570:ILR917583 IVK917570:IVN917583 JFG917570:JFJ917583 JPC917570:JPF917583 JYY917570:JZB917583 KIU917570:KIX917583 KSQ917570:KST917583 LCM917570:LCP917583 LMI917570:LML917583 LWE917570:LWH917583 MGA917570:MGD917583 MPW917570:MPZ917583 MZS917570:MZV917583 NJO917570:NJR917583 NTK917570:NTN917583 ODG917570:ODJ917583 ONC917570:ONF917583 OWY917570:OXB917583 PGU917570:PGX917583 PQQ917570:PQT917583 QAM917570:QAP917583 QKI917570:QKL917583 QUE917570:QUH917583 REA917570:RED917583 RNW917570:RNZ917583 RXS917570:RXV917583 SHO917570:SHR917583 SRK917570:SRN917583 TBG917570:TBJ917583 TLC917570:TLF917583 TUY917570:TVB917583 UEU917570:UEX917583 UOQ917570:UOT917583 UYM917570:UYP917583 VII917570:VIL917583 VSE917570:VSH917583 WCA917570:WCD917583 WLW917570:WLZ917583 WVS917570:WVV917583 K983106:N983119 JG983106:JJ983119 TC983106:TF983119 ACY983106:ADB983119 AMU983106:AMX983119 AWQ983106:AWT983119 BGM983106:BGP983119 BQI983106:BQL983119 CAE983106:CAH983119 CKA983106:CKD983119 CTW983106:CTZ983119 DDS983106:DDV983119 DNO983106:DNR983119 DXK983106:DXN983119 EHG983106:EHJ983119 ERC983106:ERF983119 FAY983106:FBB983119 FKU983106:FKX983119 FUQ983106:FUT983119 GEM983106:GEP983119 GOI983106:GOL983119 GYE983106:GYH983119 HIA983106:HID983119 HRW983106:HRZ983119 IBS983106:IBV983119 ILO983106:ILR983119 IVK983106:IVN983119 JFG983106:JFJ983119 JPC983106:JPF983119 JYY983106:JZB983119 KIU983106:KIX983119 KSQ983106:KST983119 LCM983106:LCP983119 LMI983106:LML983119 LWE983106:LWH983119 MGA983106:MGD983119 MPW983106:MPZ983119 MZS983106:MZV983119 NJO983106:NJR983119 NTK983106:NTN983119 ODG983106:ODJ983119 ONC983106:ONF983119 OWY983106:OXB983119 PGU983106:PGX983119 PQQ983106:PQT983119 QAM983106:QAP983119 QKI983106:QKL983119 QUE983106:QUH983119 REA983106:RED983119 RNW983106:RNZ983119 RXS983106:RXV983119 SHO983106:SHR983119 SRK983106:SRN983119 TBG983106:TBJ983119 TLC983106:TLF983119 TUY983106:TVB983119 UEU983106:UEX983119 UOQ983106:UOT983119 UYM983106:UYP983119 VII983106:VIL983119 VSE983106:VSH983119 WCA983106:WCD983119 WLW983106:WLZ983119 WVS983106:WVV983119 K23:N25 JG23:JJ25 TC23:TF25 ACY23:ADB25 AMU23:AMX25 AWQ23:AWT25 BGM23:BGP25 BQI23:BQL25 CAE23:CAH25 CKA23:CKD25 CTW23:CTZ25 DDS23:DDV25 DNO23:DNR25 DXK23:DXN25 EHG23:EHJ25 ERC23:ERF25 FAY23:FBB25 FKU23:FKX25 FUQ23:FUT25 GEM23:GEP25 GOI23:GOL25 GYE23:GYH25 HIA23:HID25 HRW23:HRZ25 IBS23:IBV25 ILO23:ILR25 IVK23:IVN25 JFG23:JFJ25 JPC23:JPF25 JYY23:JZB25 KIU23:KIX25 KSQ23:KST25 LCM23:LCP25 LMI23:LML25 LWE23:LWH25 MGA23:MGD25 MPW23:MPZ25 MZS23:MZV25 NJO23:NJR25 NTK23:NTN25 ODG23:ODJ25 ONC23:ONF25 OWY23:OXB25 PGU23:PGX25 PQQ23:PQT25 QAM23:QAP25 QKI23:QKL25 QUE23:QUH25 REA23:RED25 RNW23:RNZ25 RXS23:RXV25 SHO23:SHR25 SRK23:SRN25 TBG23:TBJ25 TLC23:TLF25 TUY23:TVB25 UEU23:UEX25 UOQ23:UOT25 UYM23:UYP25 VII23:VIL25 VSE23:VSH25 WCA23:WCD25 WLW23:WLZ25 WVS23:WVV25 K65559:N65561 JG65559:JJ65561 TC65559:TF65561 ACY65559:ADB65561 AMU65559:AMX65561 AWQ65559:AWT65561 BGM65559:BGP65561 BQI65559:BQL65561 CAE65559:CAH65561 CKA65559:CKD65561 CTW65559:CTZ65561 DDS65559:DDV65561 DNO65559:DNR65561 DXK65559:DXN65561 EHG65559:EHJ65561 ERC65559:ERF65561 FAY65559:FBB65561 FKU65559:FKX65561 FUQ65559:FUT65561 GEM65559:GEP65561 GOI65559:GOL65561 GYE65559:GYH65561 HIA65559:HID65561 HRW65559:HRZ65561 IBS65559:IBV65561 ILO65559:ILR65561 IVK65559:IVN65561 JFG65559:JFJ65561 JPC65559:JPF65561 JYY65559:JZB65561 KIU65559:KIX65561 KSQ65559:KST65561 LCM65559:LCP65561 LMI65559:LML65561 LWE65559:LWH65561 MGA65559:MGD65561 MPW65559:MPZ65561 MZS65559:MZV65561 NJO65559:NJR65561 NTK65559:NTN65561 ODG65559:ODJ65561 ONC65559:ONF65561 OWY65559:OXB65561 PGU65559:PGX65561 PQQ65559:PQT65561 QAM65559:QAP65561 QKI65559:QKL65561 QUE65559:QUH65561 REA65559:RED65561 RNW65559:RNZ65561 RXS65559:RXV65561 SHO65559:SHR65561 SRK65559:SRN65561 TBG65559:TBJ65561 TLC65559:TLF65561 TUY65559:TVB65561 UEU65559:UEX65561 UOQ65559:UOT65561 UYM65559:UYP65561 VII65559:VIL65561 VSE65559:VSH65561 WCA65559:WCD65561 WLW65559:WLZ65561 WVS65559:WVV65561 K131095:N131097 JG131095:JJ131097 TC131095:TF131097 ACY131095:ADB131097 AMU131095:AMX131097 AWQ131095:AWT131097 BGM131095:BGP131097 BQI131095:BQL131097 CAE131095:CAH131097 CKA131095:CKD131097 CTW131095:CTZ131097 DDS131095:DDV131097 DNO131095:DNR131097 DXK131095:DXN131097 EHG131095:EHJ131097 ERC131095:ERF131097 FAY131095:FBB131097 FKU131095:FKX131097 FUQ131095:FUT131097 GEM131095:GEP131097 GOI131095:GOL131097 GYE131095:GYH131097 HIA131095:HID131097 HRW131095:HRZ131097 IBS131095:IBV131097 ILO131095:ILR131097 IVK131095:IVN131097 JFG131095:JFJ131097 JPC131095:JPF131097 JYY131095:JZB131097 KIU131095:KIX131097 KSQ131095:KST131097 LCM131095:LCP131097 LMI131095:LML131097 LWE131095:LWH131097 MGA131095:MGD131097 MPW131095:MPZ131097 MZS131095:MZV131097 NJO131095:NJR131097 NTK131095:NTN131097 ODG131095:ODJ131097 ONC131095:ONF131097 OWY131095:OXB131097 PGU131095:PGX131097 PQQ131095:PQT131097 QAM131095:QAP131097 QKI131095:QKL131097 QUE131095:QUH131097 REA131095:RED131097 RNW131095:RNZ131097 RXS131095:RXV131097 SHO131095:SHR131097 SRK131095:SRN131097 TBG131095:TBJ131097 TLC131095:TLF131097 TUY131095:TVB131097 UEU131095:UEX131097 UOQ131095:UOT131097 UYM131095:UYP131097 VII131095:VIL131097 VSE131095:VSH131097 WCA131095:WCD131097 WLW131095:WLZ131097 WVS131095:WVV131097 K196631:N196633 JG196631:JJ196633 TC196631:TF196633 ACY196631:ADB196633 AMU196631:AMX196633 AWQ196631:AWT196633 BGM196631:BGP196633 BQI196631:BQL196633 CAE196631:CAH196633 CKA196631:CKD196633 CTW196631:CTZ196633 DDS196631:DDV196633 DNO196631:DNR196633 DXK196631:DXN196633 EHG196631:EHJ196633 ERC196631:ERF196633 FAY196631:FBB196633 FKU196631:FKX196633 FUQ196631:FUT196633 GEM196631:GEP196633 GOI196631:GOL196633 GYE196631:GYH196633 HIA196631:HID196633 HRW196631:HRZ196633 IBS196631:IBV196633 ILO196631:ILR196633 IVK196631:IVN196633 JFG196631:JFJ196633 JPC196631:JPF196633 JYY196631:JZB196633 KIU196631:KIX196633 KSQ196631:KST196633 LCM196631:LCP196633 LMI196631:LML196633 LWE196631:LWH196633 MGA196631:MGD196633 MPW196631:MPZ196633 MZS196631:MZV196633 NJO196631:NJR196633 NTK196631:NTN196633 ODG196631:ODJ196633 ONC196631:ONF196633 OWY196631:OXB196633 PGU196631:PGX196633 PQQ196631:PQT196633 QAM196631:QAP196633 QKI196631:QKL196633 QUE196631:QUH196633 REA196631:RED196633 RNW196631:RNZ196633 RXS196631:RXV196633 SHO196631:SHR196633 SRK196631:SRN196633 TBG196631:TBJ196633 TLC196631:TLF196633 TUY196631:TVB196633 UEU196631:UEX196633 UOQ196631:UOT196633 UYM196631:UYP196633 VII196631:VIL196633 VSE196631:VSH196633 WCA196631:WCD196633 WLW196631:WLZ196633 WVS196631:WVV196633 K262167:N262169 JG262167:JJ262169 TC262167:TF262169 ACY262167:ADB262169 AMU262167:AMX262169 AWQ262167:AWT262169 BGM262167:BGP262169 BQI262167:BQL262169 CAE262167:CAH262169 CKA262167:CKD262169 CTW262167:CTZ262169 DDS262167:DDV262169 DNO262167:DNR262169 DXK262167:DXN262169 EHG262167:EHJ262169 ERC262167:ERF262169 FAY262167:FBB262169 FKU262167:FKX262169 FUQ262167:FUT262169 GEM262167:GEP262169 GOI262167:GOL262169 GYE262167:GYH262169 HIA262167:HID262169 HRW262167:HRZ262169 IBS262167:IBV262169 ILO262167:ILR262169 IVK262167:IVN262169 JFG262167:JFJ262169 JPC262167:JPF262169 JYY262167:JZB262169 KIU262167:KIX262169 KSQ262167:KST262169 LCM262167:LCP262169 LMI262167:LML262169 LWE262167:LWH262169 MGA262167:MGD262169 MPW262167:MPZ262169 MZS262167:MZV262169 NJO262167:NJR262169 NTK262167:NTN262169 ODG262167:ODJ262169 ONC262167:ONF262169 OWY262167:OXB262169 PGU262167:PGX262169 PQQ262167:PQT262169 QAM262167:QAP262169 QKI262167:QKL262169 QUE262167:QUH262169 REA262167:RED262169 RNW262167:RNZ262169 RXS262167:RXV262169 SHO262167:SHR262169 SRK262167:SRN262169 TBG262167:TBJ262169 TLC262167:TLF262169 TUY262167:TVB262169 UEU262167:UEX262169 UOQ262167:UOT262169 UYM262167:UYP262169 VII262167:VIL262169 VSE262167:VSH262169 WCA262167:WCD262169 WLW262167:WLZ262169 WVS262167:WVV262169 K327703:N327705 JG327703:JJ327705 TC327703:TF327705 ACY327703:ADB327705 AMU327703:AMX327705 AWQ327703:AWT327705 BGM327703:BGP327705 BQI327703:BQL327705 CAE327703:CAH327705 CKA327703:CKD327705 CTW327703:CTZ327705 DDS327703:DDV327705 DNO327703:DNR327705 DXK327703:DXN327705 EHG327703:EHJ327705 ERC327703:ERF327705 FAY327703:FBB327705 FKU327703:FKX327705 FUQ327703:FUT327705 GEM327703:GEP327705 GOI327703:GOL327705 GYE327703:GYH327705 HIA327703:HID327705 HRW327703:HRZ327705 IBS327703:IBV327705 ILO327703:ILR327705 IVK327703:IVN327705 JFG327703:JFJ327705 JPC327703:JPF327705 JYY327703:JZB327705 KIU327703:KIX327705 KSQ327703:KST327705 LCM327703:LCP327705 LMI327703:LML327705 LWE327703:LWH327705 MGA327703:MGD327705 MPW327703:MPZ327705 MZS327703:MZV327705 NJO327703:NJR327705 NTK327703:NTN327705 ODG327703:ODJ327705 ONC327703:ONF327705 OWY327703:OXB327705 PGU327703:PGX327705 PQQ327703:PQT327705 QAM327703:QAP327705 QKI327703:QKL327705 QUE327703:QUH327705 REA327703:RED327705 RNW327703:RNZ327705 RXS327703:RXV327705 SHO327703:SHR327705 SRK327703:SRN327705 TBG327703:TBJ327705 TLC327703:TLF327705 TUY327703:TVB327705 UEU327703:UEX327705 UOQ327703:UOT327705 UYM327703:UYP327705 VII327703:VIL327705 VSE327703:VSH327705 WCA327703:WCD327705 WLW327703:WLZ327705 WVS327703:WVV327705 K393239:N393241 JG393239:JJ393241 TC393239:TF393241 ACY393239:ADB393241 AMU393239:AMX393241 AWQ393239:AWT393241 BGM393239:BGP393241 BQI393239:BQL393241 CAE393239:CAH393241 CKA393239:CKD393241 CTW393239:CTZ393241 DDS393239:DDV393241 DNO393239:DNR393241 DXK393239:DXN393241 EHG393239:EHJ393241 ERC393239:ERF393241 FAY393239:FBB393241 FKU393239:FKX393241 FUQ393239:FUT393241 GEM393239:GEP393241 GOI393239:GOL393241 GYE393239:GYH393241 HIA393239:HID393241 HRW393239:HRZ393241 IBS393239:IBV393241 ILO393239:ILR393241 IVK393239:IVN393241 JFG393239:JFJ393241 JPC393239:JPF393241 JYY393239:JZB393241 KIU393239:KIX393241 KSQ393239:KST393241 LCM393239:LCP393241 LMI393239:LML393241 LWE393239:LWH393241 MGA393239:MGD393241 MPW393239:MPZ393241 MZS393239:MZV393241 NJO393239:NJR393241 NTK393239:NTN393241 ODG393239:ODJ393241 ONC393239:ONF393241 OWY393239:OXB393241 PGU393239:PGX393241 PQQ393239:PQT393241 QAM393239:QAP393241 QKI393239:QKL393241 QUE393239:QUH393241 REA393239:RED393241 RNW393239:RNZ393241 RXS393239:RXV393241 SHO393239:SHR393241 SRK393239:SRN393241 TBG393239:TBJ393241 TLC393239:TLF393241 TUY393239:TVB393241 UEU393239:UEX393241 UOQ393239:UOT393241 UYM393239:UYP393241 VII393239:VIL393241 VSE393239:VSH393241 WCA393239:WCD393241 WLW393239:WLZ393241 WVS393239:WVV393241 K458775:N458777 JG458775:JJ458777 TC458775:TF458777 ACY458775:ADB458777 AMU458775:AMX458777 AWQ458775:AWT458777 BGM458775:BGP458777 BQI458775:BQL458777 CAE458775:CAH458777 CKA458775:CKD458777 CTW458775:CTZ458777 DDS458775:DDV458777 DNO458775:DNR458777 DXK458775:DXN458777 EHG458775:EHJ458777 ERC458775:ERF458777 FAY458775:FBB458777 FKU458775:FKX458777 FUQ458775:FUT458777 GEM458775:GEP458777 GOI458775:GOL458777 GYE458775:GYH458777 HIA458775:HID458777 HRW458775:HRZ458777 IBS458775:IBV458777 ILO458775:ILR458777 IVK458775:IVN458777 JFG458775:JFJ458777 JPC458775:JPF458777 JYY458775:JZB458777 KIU458775:KIX458777 KSQ458775:KST458777 LCM458775:LCP458777 LMI458775:LML458777 LWE458775:LWH458777 MGA458775:MGD458777 MPW458775:MPZ458777 MZS458775:MZV458777 NJO458775:NJR458777 NTK458775:NTN458777 ODG458775:ODJ458777 ONC458775:ONF458777 OWY458775:OXB458777 PGU458775:PGX458777 PQQ458775:PQT458777 QAM458775:QAP458777 QKI458775:QKL458777 QUE458775:QUH458777 REA458775:RED458777 RNW458775:RNZ458777 RXS458775:RXV458777 SHO458775:SHR458777 SRK458775:SRN458777 TBG458775:TBJ458777 TLC458775:TLF458777 TUY458775:TVB458777 UEU458775:UEX458777 UOQ458775:UOT458777 UYM458775:UYP458777 VII458775:VIL458777 VSE458775:VSH458777 WCA458775:WCD458777 WLW458775:WLZ458777 WVS458775:WVV458777 K524311:N524313 JG524311:JJ524313 TC524311:TF524313 ACY524311:ADB524313 AMU524311:AMX524313 AWQ524311:AWT524313 BGM524311:BGP524313 BQI524311:BQL524313 CAE524311:CAH524313 CKA524311:CKD524313 CTW524311:CTZ524313 DDS524311:DDV524313 DNO524311:DNR524313 DXK524311:DXN524313 EHG524311:EHJ524313 ERC524311:ERF524313 FAY524311:FBB524313 FKU524311:FKX524313 FUQ524311:FUT524313 GEM524311:GEP524313 GOI524311:GOL524313 GYE524311:GYH524313 HIA524311:HID524313 HRW524311:HRZ524313 IBS524311:IBV524313 ILO524311:ILR524313 IVK524311:IVN524313 JFG524311:JFJ524313 JPC524311:JPF524313 JYY524311:JZB524313 KIU524311:KIX524313 KSQ524311:KST524313 LCM524311:LCP524313 LMI524311:LML524313 LWE524311:LWH524313 MGA524311:MGD524313 MPW524311:MPZ524313 MZS524311:MZV524313 NJO524311:NJR524313 NTK524311:NTN524313 ODG524311:ODJ524313 ONC524311:ONF524313 OWY524311:OXB524313 PGU524311:PGX524313 PQQ524311:PQT524313 QAM524311:QAP524313 QKI524311:QKL524313 QUE524311:QUH524313 REA524311:RED524313 RNW524311:RNZ524313 RXS524311:RXV524313 SHO524311:SHR524313 SRK524311:SRN524313 TBG524311:TBJ524313 TLC524311:TLF524313 TUY524311:TVB524313 UEU524311:UEX524313 UOQ524311:UOT524313 UYM524311:UYP524313 VII524311:VIL524313 VSE524311:VSH524313 WCA524311:WCD524313 WLW524311:WLZ524313 WVS524311:WVV524313 K589847:N589849 JG589847:JJ589849 TC589847:TF589849 ACY589847:ADB589849 AMU589847:AMX589849 AWQ589847:AWT589849 BGM589847:BGP589849 BQI589847:BQL589849 CAE589847:CAH589849 CKA589847:CKD589849 CTW589847:CTZ589849 DDS589847:DDV589849 DNO589847:DNR589849 DXK589847:DXN589849 EHG589847:EHJ589849 ERC589847:ERF589849 FAY589847:FBB589849 FKU589847:FKX589849 FUQ589847:FUT589849 GEM589847:GEP589849 GOI589847:GOL589849 GYE589847:GYH589849 HIA589847:HID589849 HRW589847:HRZ589849 IBS589847:IBV589849 ILO589847:ILR589849 IVK589847:IVN589849 JFG589847:JFJ589849 JPC589847:JPF589849 JYY589847:JZB589849 KIU589847:KIX589849 KSQ589847:KST589849 LCM589847:LCP589849 LMI589847:LML589849 LWE589847:LWH589849 MGA589847:MGD589849 MPW589847:MPZ589849 MZS589847:MZV589849 NJO589847:NJR589849 NTK589847:NTN589849 ODG589847:ODJ589849 ONC589847:ONF589849 OWY589847:OXB589849 PGU589847:PGX589849 PQQ589847:PQT589849 QAM589847:QAP589849 QKI589847:QKL589849 QUE589847:QUH589849 REA589847:RED589849 RNW589847:RNZ589849 RXS589847:RXV589849 SHO589847:SHR589849 SRK589847:SRN589849 TBG589847:TBJ589849 TLC589847:TLF589849 TUY589847:TVB589849 UEU589847:UEX589849 UOQ589847:UOT589849 UYM589847:UYP589849 VII589847:VIL589849 VSE589847:VSH589849 WCA589847:WCD589849 WLW589847:WLZ589849 WVS589847:WVV589849 K655383:N655385 JG655383:JJ655385 TC655383:TF655385 ACY655383:ADB655385 AMU655383:AMX655385 AWQ655383:AWT655385 BGM655383:BGP655385 BQI655383:BQL655385 CAE655383:CAH655385 CKA655383:CKD655385 CTW655383:CTZ655385 DDS655383:DDV655385 DNO655383:DNR655385 DXK655383:DXN655385 EHG655383:EHJ655385 ERC655383:ERF655385 FAY655383:FBB655385 FKU655383:FKX655385 FUQ655383:FUT655385 GEM655383:GEP655385 GOI655383:GOL655385 GYE655383:GYH655385 HIA655383:HID655385 HRW655383:HRZ655385 IBS655383:IBV655385 ILO655383:ILR655385 IVK655383:IVN655385 JFG655383:JFJ655385 JPC655383:JPF655385 JYY655383:JZB655385 KIU655383:KIX655385 KSQ655383:KST655385 LCM655383:LCP655385 LMI655383:LML655385 LWE655383:LWH655385 MGA655383:MGD655385 MPW655383:MPZ655385 MZS655383:MZV655385 NJO655383:NJR655385 NTK655383:NTN655385 ODG655383:ODJ655385 ONC655383:ONF655385 OWY655383:OXB655385 PGU655383:PGX655385 PQQ655383:PQT655385 QAM655383:QAP655385 QKI655383:QKL655385 QUE655383:QUH655385 REA655383:RED655385 RNW655383:RNZ655385 RXS655383:RXV655385 SHO655383:SHR655385 SRK655383:SRN655385 TBG655383:TBJ655385 TLC655383:TLF655385 TUY655383:TVB655385 UEU655383:UEX655385 UOQ655383:UOT655385 UYM655383:UYP655385 VII655383:VIL655385 VSE655383:VSH655385 WCA655383:WCD655385 WLW655383:WLZ655385 WVS655383:WVV655385 K720919:N720921 JG720919:JJ720921 TC720919:TF720921 ACY720919:ADB720921 AMU720919:AMX720921 AWQ720919:AWT720921 BGM720919:BGP720921 BQI720919:BQL720921 CAE720919:CAH720921 CKA720919:CKD720921 CTW720919:CTZ720921 DDS720919:DDV720921 DNO720919:DNR720921 DXK720919:DXN720921 EHG720919:EHJ720921 ERC720919:ERF720921 FAY720919:FBB720921 FKU720919:FKX720921 FUQ720919:FUT720921 GEM720919:GEP720921 GOI720919:GOL720921 GYE720919:GYH720921 HIA720919:HID720921 HRW720919:HRZ720921 IBS720919:IBV720921 ILO720919:ILR720921 IVK720919:IVN720921 JFG720919:JFJ720921 JPC720919:JPF720921 JYY720919:JZB720921 KIU720919:KIX720921 KSQ720919:KST720921 LCM720919:LCP720921 LMI720919:LML720921 LWE720919:LWH720921 MGA720919:MGD720921 MPW720919:MPZ720921 MZS720919:MZV720921 NJO720919:NJR720921 NTK720919:NTN720921 ODG720919:ODJ720921 ONC720919:ONF720921 OWY720919:OXB720921 PGU720919:PGX720921 PQQ720919:PQT720921 QAM720919:QAP720921 QKI720919:QKL720921 QUE720919:QUH720921 REA720919:RED720921 RNW720919:RNZ720921 RXS720919:RXV720921 SHO720919:SHR720921 SRK720919:SRN720921 TBG720919:TBJ720921 TLC720919:TLF720921 TUY720919:TVB720921 UEU720919:UEX720921 UOQ720919:UOT720921 UYM720919:UYP720921 VII720919:VIL720921 VSE720919:VSH720921 WCA720919:WCD720921 WLW720919:WLZ720921 WVS720919:WVV720921 K786455:N786457 JG786455:JJ786457 TC786455:TF786457 ACY786455:ADB786457 AMU786455:AMX786457 AWQ786455:AWT786457 BGM786455:BGP786457 BQI786455:BQL786457 CAE786455:CAH786457 CKA786455:CKD786457 CTW786455:CTZ786457 DDS786455:DDV786457 DNO786455:DNR786457 DXK786455:DXN786457 EHG786455:EHJ786457 ERC786455:ERF786457 FAY786455:FBB786457 FKU786455:FKX786457 FUQ786455:FUT786457 GEM786455:GEP786457 GOI786455:GOL786457 GYE786455:GYH786457 HIA786455:HID786457 HRW786455:HRZ786457 IBS786455:IBV786457 ILO786455:ILR786457 IVK786455:IVN786457 JFG786455:JFJ786457 JPC786455:JPF786457 JYY786455:JZB786457 KIU786455:KIX786457 KSQ786455:KST786457 LCM786455:LCP786457 LMI786455:LML786457 LWE786455:LWH786457 MGA786455:MGD786457 MPW786455:MPZ786457 MZS786455:MZV786457 NJO786455:NJR786457 NTK786455:NTN786457 ODG786455:ODJ786457 ONC786455:ONF786457 OWY786455:OXB786457 PGU786455:PGX786457 PQQ786455:PQT786457 QAM786455:QAP786457 QKI786455:QKL786457 QUE786455:QUH786457 REA786455:RED786457 RNW786455:RNZ786457 RXS786455:RXV786457 SHO786455:SHR786457 SRK786455:SRN786457 TBG786455:TBJ786457 TLC786455:TLF786457 TUY786455:TVB786457 UEU786455:UEX786457 UOQ786455:UOT786457 UYM786455:UYP786457 VII786455:VIL786457 VSE786455:VSH786457 WCA786455:WCD786457 WLW786455:WLZ786457 WVS786455:WVV786457 K851991:N851993 JG851991:JJ851993 TC851991:TF851993 ACY851991:ADB851993 AMU851991:AMX851993 AWQ851991:AWT851993 BGM851991:BGP851993 BQI851991:BQL851993 CAE851991:CAH851993 CKA851991:CKD851993 CTW851991:CTZ851993 DDS851991:DDV851993 DNO851991:DNR851993 DXK851991:DXN851993 EHG851991:EHJ851993 ERC851991:ERF851993 FAY851991:FBB851993 FKU851991:FKX851993 FUQ851991:FUT851993 GEM851991:GEP851993 GOI851991:GOL851993 GYE851991:GYH851993 HIA851991:HID851993 HRW851991:HRZ851993 IBS851991:IBV851993 ILO851991:ILR851993 IVK851991:IVN851993 JFG851991:JFJ851993 JPC851991:JPF851993 JYY851991:JZB851993 KIU851991:KIX851993 KSQ851991:KST851993 LCM851991:LCP851993 LMI851991:LML851993 LWE851991:LWH851993 MGA851991:MGD851993 MPW851991:MPZ851993 MZS851991:MZV851993 NJO851991:NJR851993 NTK851991:NTN851993 ODG851991:ODJ851993 ONC851991:ONF851993 OWY851991:OXB851993 PGU851991:PGX851993 PQQ851991:PQT851993 QAM851991:QAP851993 QKI851991:QKL851993 QUE851991:QUH851993 REA851991:RED851993 RNW851991:RNZ851993 RXS851991:RXV851993 SHO851991:SHR851993 SRK851991:SRN851993 TBG851991:TBJ851993 TLC851991:TLF851993 TUY851991:TVB851993 UEU851991:UEX851993 UOQ851991:UOT851993 UYM851991:UYP851993 VII851991:VIL851993 VSE851991:VSH851993 WCA851991:WCD851993 WLW851991:WLZ851993 WVS851991:WVV851993 K917527:N917529 JG917527:JJ917529 TC917527:TF917529 ACY917527:ADB917529 AMU917527:AMX917529 AWQ917527:AWT917529 BGM917527:BGP917529 BQI917527:BQL917529 CAE917527:CAH917529 CKA917527:CKD917529 CTW917527:CTZ917529 DDS917527:DDV917529 DNO917527:DNR917529 DXK917527:DXN917529 EHG917527:EHJ917529 ERC917527:ERF917529 FAY917527:FBB917529 FKU917527:FKX917529 FUQ917527:FUT917529 GEM917527:GEP917529 GOI917527:GOL917529 GYE917527:GYH917529 HIA917527:HID917529 HRW917527:HRZ917529 IBS917527:IBV917529 ILO917527:ILR917529 IVK917527:IVN917529 JFG917527:JFJ917529 JPC917527:JPF917529 JYY917527:JZB917529 KIU917527:KIX917529 KSQ917527:KST917529 LCM917527:LCP917529 LMI917527:LML917529 LWE917527:LWH917529 MGA917527:MGD917529 MPW917527:MPZ917529 MZS917527:MZV917529 NJO917527:NJR917529 NTK917527:NTN917529 ODG917527:ODJ917529 ONC917527:ONF917529 OWY917527:OXB917529 PGU917527:PGX917529 PQQ917527:PQT917529 QAM917527:QAP917529 QKI917527:QKL917529 QUE917527:QUH917529 REA917527:RED917529 RNW917527:RNZ917529 RXS917527:RXV917529 SHO917527:SHR917529 SRK917527:SRN917529 TBG917527:TBJ917529 TLC917527:TLF917529 TUY917527:TVB917529 UEU917527:UEX917529 UOQ917527:UOT917529 UYM917527:UYP917529 VII917527:VIL917529 VSE917527:VSH917529 WCA917527:WCD917529 WLW917527:WLZ917529 WVS917527:WVV917529 K983063:N983065 JG983063:JJ983065 TC983063:TF983065 ACY983063:ADB983065 AMU983063:AMX983065 AWQ983063:AWT983065 BGM983063:BGP983065 BQI983063:BQL983065 CAE983063:CAH983065 CKA983063:CKD983065 CTW983063:CTZ983065 DDS983063:DDV983065 DNO983063:DNR983065 DXK983063:DXN983065 EHG983063:EHJ983065 ERC983063:ERF983065 FAY983063:FBB983065 FKU983063:FKX983065 FUQ983063:FUT983065 GEM983063:GEP983065 GOI983063:GOL983065 GYE983063:GYH983065 HIA983063:HID983065 HRW983063:HRZ983065 IBS983063:IBV983065 ILO983063:ILR983065 IVK983063:IVN983065 JFG983063:JFJ983065 JPC983063:JPF983065 JYY983063:JZB983065 KIU983063:KIX983065 KSQ983063:KST983065 LCM983063:LCP983065 LMI983063:LML983065 LWE983063:LWH983065 MGA983063:MGD983065 MPW983063:MPZ983065 MZS983063:MZV983065 NJO983063:NJR983065 NTK983063:NTN983065 ODG983063:ODJ983065 ONC983063:ONF983065 OWY983063:OXB983065 PGU983063:PGX983065 PQQ983063:PQT983065 QAM983063:QAP983065 QKI983063:QKL983065 QUE983063:QUH983065 REA983063:RED983065 RNW983063:RNZ983065 RXS983063:RXV983065 SHO983063:SHR983065 SRK983063:SRN983065 TBG983063:TBJ983065 TLC983063:TLF983065 TUY983063:TVB983065 UEU983063:UEX983065 UOQ983063:UOT983065 UYM983063:UYP983065 VII983063:VIL983065 VSE983063:VSH983065 WCA983063:WCD983065 WLW983063:WLZ983065 WVS983063:WVV983065" xr:uid="{CD408A42-EEE5-4455-B571-C8C6C8E05195}">
      <formula1>0</formula1>
    </dataValidation>
    <dataValidation type="list" allowBlank="1" showInputMessage="1" showErrorMessage="1" sqref="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8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N131134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N196670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N262206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N327742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N393278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N458814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N524350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N589886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N655422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N720958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N786494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N852030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N917566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N983102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N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N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N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N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N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N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N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N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N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N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N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N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N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N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N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65640 JJ65640 TF65640 ADB65640 AMX65640 AWT65640 BGP65640 BQL65640 CAH65640 CKD65640 CTZ65640 DDV65640 DNR65640 DXN65640 EHJ65640 ERF65640 FBB65640 FKX65640 FUT65640 GEP65640 GOL65640 GYH65640 HID65640 HRZ65640 IBV65640 ILR65640 IVN65640 JFJ65640 JPF65640 JZB65640 KIX65640 KST65640 LCP65640 LML65640 LWH65640 MGD65640 MPZ65640 MZV65640 NJR65640 NTN65640 ODJ65640 ONF65640 OXB65640 PGX65640 PQT65640 QAP65640 QKL65640 QUH65640 RED65640 RNZ65640 RXV65640 SHR65640 SRN65640 TBJ65640 TLF65640 TVB65640 UEX65640 UOT65640 UYP65640 VIL65640 VSH65640 WCD65640 WLZ65640 WVV65640 N131176 JJ131176 TF131176 ADB131176 AMX131176 AWT131176 BGP131176 BQL131176 CAH131176 CKD131176 CTZ131176 DDV131176 DNR131176 DXN131176 EHJ131176 ERF131176 FBB131176 FKX131176 FUT131176 GEP131176 GOL131176 GYH131176 HID131176 HRZ131176 IBV131176 ILR131176 IVN131176 JFJ131176 JPF131176 JZB131176 KIX131176 KST131176 LCP131176 LML131176 LWH131176 MGD131176 MPZ131176 MZV131176 NJR131176 NTN131176 ODJ131176 ONF131176 OXB131176 PGX131176 PQT131176 QAP131176 QKL131176 QUH131176 RED131176 RNZ131176 RXV131176 SHR131176 SRN131176 TBJ131176 TLF131176 TVB131176 UEX131176 UOT131176 UYP131176 VIL131176 VSH131176 WCD131176 WLZ131176 WVV131176 N196712 JJ196712 TF196712 ADB196712 AMX196712 AWT196712 BGP196712 BQL196712 CAH196712 CKD196712 CTZ196712 DDV196712 DNR196712 DXN196712 EHJ196712 ERF196712 FBB196712 FKX196712 FUT196712 GEP196712 GOL196712 GYH196712 HID196712 HRZ196712 IBV196712 ILR196712 IVN196712 JFJ196712 JPF196712 JZB196712 KIX196712 KST196712 LCP196712 LML196712 LWH196712 MGD196712 MPZ196712 MZV196712 NJR196712 NTN196712 ODJ196712 ONF196712 OXB196712 PGX196712 PQT196712 QAP196712 QKL196712 QUH196712 RED196712 RNZ196712 RXV196712 SHR196712 SRN196712 TBJ196712 TLF196712 TVB196712 UEX196712 UOT196712 UYP196712 VIL196712 VSH196712 WCD196712 WLZ196712 WVV196712 N262248 JJ262248 TF262248 ADB262248 AMX262248 AWT262248 BGP262248 BQL262248 CAH262248 CKD262248 CTZ262248 DDV262248 DNR262248 DXN262248 EHJ262248 ERF262248 FBB262248 FKX262248 FUT262248 GEP262248 GOL262248 GYH262248 HID262248 HRZ262248 IBV262248 ILR262248 IVN262248 JFJ262248 JPF262248 JZB262248 KIX262248 KST262248 LCP262248 LML262248 LWH262248 MGD262248 MPZ262248 MZV262248 NJR262248 NTN262248 ODJ262248 ONF262248 OXB262248 PGX262248 PQT262248 QAP262248 QKL262248 QUH262248 RED262248 RNZ262248 RXV262248 SHR262248 SRN262248 TBJ262248 TLF262248 TVB262248 UEX262248 UOT262248 UYP262248 VIL262248 VSH262248 WCD262248 WLZ262248 WVV262248 N327784 JJ327784 TF327784 ADB327784 AMX327784 AWT327784 BGP327784 BQL327784 CAH327784 CKD327784 CTZ327784 DDV327784 DNR327784 DXN327784 EHJ327784 ERF327784 FBB327784 FKX327784 FUT327784 GEP327784 GOL327784 GYH327784 HID327784 HRZ327784 IBV327784 ILR327784 IVN327784 JFJ327784 JPF327784 JZB327784 KIX327784 KST327784 LCP327784 LML327784 LWH327784 MGD327784 MPZ327784 MZV327784 NJR327784 NTN327784 ODJ327784 ONF327784 OXB327784 PGX327784 PQT327784 QAP327784 QKL327784 QUH327784 RED327784 RNZ327784 RXV327784 SHR327784 SRN327784 TBJ327784 TLF327784 TVB327784 UEX327784 UOT327784 UYP327784 VIL327784 VSH327784 WCD327784 WLZ327784 WVV327784 N393320 JJ393320 TF393320 ADB393320 AMX393320 AWT393320 BGP393320 BQL393320 CAH393320 CKD393320 CTZ393320 DDV393320 DNR393320 DXN393320 EHJ393320 ERF393320 FBB393320 FKX393320 FUT393320 GEP393320 GOL393320 GYH393320 HID393320 HRZ393320 IBV393320 ILR393320 IVN393320 JFJ393320 JPF393320 JZB393320 KIX393320 KST393320 LCP393320 LML393320 LWH393320 MGD393320 MPZ393320 MZV393320 NJR393320 NTN393320 ODJ393320 ONF393320 OXB393320 PGX393320 PQT393320 QAP393320 QKL393320 QUH393320 RED393320 RNZ393320 RXV393320 SHR393320 SRN393320 TBJ393320 TLF393320 TVB393320 UEX393320 UOT393320 UYP393320 VIL393320 VSH393320 WCD393320 WLZ393320 WVV393320 N458856 JJ458856 TF458856 ADB458856 AMX458856 AWT458856 BGP458856 BQL458856 CAH458856 CKD458856 CTZ458856 DDV458856 DNR458856 DXN458856 EHJ458856 ERF458856 FBB458856 FKX458856 FUT458856 GEP458856 GOL458856 GYH458856 HID458856 HRZ458856 IBV458856 ILR458856 IVN458856 JFJ458856 JPF458856 JZB458856 KIX458856 KST458856 LCP458856 LML458856 LWH458856 MGD458856 MPZ458856 MZV458856 NJR458856 NTN458856 ODJ458856 ONF458856 OXB458856 PGX458856 PQT458856 QAP458856 QKL458856 QUH458856 RED458856 RNZ458856 RXV458856 SHR458856 SRN458856 TBJ458856 TLF458856 TVB458856 UEX458856 UOT458856 UYP458856 VIL458856 VSH458856 WCD458856 WLZ458856 WVV458856 N524392 JJ524392 TF524392 ADB524392 AMX524392 AWT524392 BGP524392 BQL524392 CAH524392 CKD524392 CTZ524392 DDV524392 DNR524392 DXN524392 EHJ524392 ERF524392 FBB524392 FKX524392 FUT524392 GEP524392 GOL524392 GYH524392 HID524392 HRZ524392 IBV524392 ILR524392 IVN524392 JFJ524392 JPF524392 JZB524392 KIX524392 KST524392 LCP524392 LML524392 LWH524392 MGD524392 MPZ524392 MZV524392 NJR524392 NTN524392 ODJ524392 ONF524392 OXB524392 PGX524392 PQT524392 QAP524392 QKL524392 QUH524392 RED524392 RNZ524392 RXV524392 SHR524392 SRN524392 TBJ524392 TLF524392 TVB524392 UEX524392 UOT524392 UYP524392 VIL524392 VSH524392 WCD524392 WLZ524392 WVV524392 N589928 JJ589928 TF589928 ADB589928 AMX589928 AWT589928 BGP589928 BQL589928 CAH589928 CKD589928 CTZ589928 DDV589928 DNR589928 DXN589928 EHJ589928 ERF589928 FBB589928 FKX589928 FUT589928 GEP589928 GOL589928 GYH589928 HID589928 HRZ589928 IBV589928 ILR589928 IVN589928 JFJ589928 JPF589928 JZB589928 KIX589928 KST589928 LCP589928 LML589928 LWH589928 MGD589928 MPZ589928 MZV589928 NJR589928 NTN589928 ODJ589928 ONF589928 OXB589928 PGX589928 PQT589928 QAP589928 QKL589928 QUH589928 RED589928 RNZ589928 RXV589928 SHR589928 SRN589928 TBJ589928 TLF589928 TVB589928 UEX589928 UOT589928 UYP589928 VIL589928 VSH589928 WCD589928 WLZ589928 WVV589928 N655464 JJ655464 TF655464 ADB655464 AMX655464 AWT655464 BGP655464 BQL655464 CAH655464 CKD655464 CTZ655464 DDV655464 DNR655464 DXN655464 EHJ655464 ERF655464 FBB655464 FKX655464 FUT655464 GEP655464 GOL655464 GYH655464 HID655464 HRZ655464 IBV655464 ILR655464 IVN655464 JFJ655464 JPF655464 JZB655464 KIX655464 KST655464 LCP655464 LML655464 LWH655464 MGD655464 MPZ655464 MZV655464 NJR655464 NTN655464 ODJ655464 ONF655464 OXB655464 PGX655464 PQT655464 QAP655464 QKL655464 QUH655464 RED655464 RNZ655464 RXV655464 SHR655464 SRN655464 TBJ655464 TLF655464 TVB655464 UEX655464 UOT655464 UYP655464 VIL655464 VSH655464 WCD655464 WLZ655464 WVV655464 N721000 JJ721000 TF721000 ADB721000 AMX721000 AWT721000 BGP721000 BQL721000 CAH721000 CKD721000 CTZ721000 DDV721000 DNR721000 DXN721000 EHJ721000 ERF721000 FBB721000 FKX721000 FUT721000 GEP721000 GOL721000 GYH721000 HID721000 HRZ721000 IBV721000 ILR721000 IVN721000 JFJ721000 JPF721000 JZB721000 KIX721000 KST721000 LCP721000 LML721000 LWH721000 MGD721000 MPZ721000 MZV721000 NJR721000 NTN721000 ODJ721000 ONF721000 OXB721000 PGX721000 PQT721000 QAP721000 QKL721000 QUH721000 RED721000 RNZ721000 RXV721000 SHR721000 SRN721000 TBJ721000 TLF721000 TVB721000 UEX721000 UOT721000 UYP721000 VIL721000 VSH721000 WCD721000 WLZ721000 WVV721000 N786536 JJ786536 TF786536 ADB786536 AMX786536 AWT786536 BGP786536 BQL786536 CAH786536 CKD786536 CTZ786536 DDV786536 DNR786536 DXN786536 EHJ786536 ERF786536 FBB786536 FKX786536 FUT786536 GEP786536 GOL786536 GYH786536 HID786536 HRZ786536 IBV786536 ILR786536 IVN786536 JFJ786536 JPF786536 JZB786536 KIX786536 KST786536 LCP786536 LML786536 LWH786536 MGD786536 MPZ786536 MZV786536 NJR786536 NTN786536 ODJ786536 ONF786536 OXB786536 PGX786536 PQT786536 QAP786536 QKL786536 QUH786536 RED786536 RNZ786536 RXV786536 SHR786536 SRN786536 TBJ786536 TLF786536 TVB786536 UEX786536 UOT786536 UYP786536 VIL786536 VSH786536 WCD786536 WLZ786536 WVV786536 N852072 JJ852072 TF852072 ADB852072 AMX852072 AWT852072 BGP852072 BQL852072 CAH852072 CKD852072 CTZ852072 DDV852072 DNR852072 DXN852072 EHJ852072 ERF852072 FBB852072 FKX852072 FUT852072 GEP852072 GOL852072 GYH852072 HID852072 HRZ852072 IBV852072 ILR852072 IVN852072 JFJ852072 JPF852072 JZB852072 KIX852072 KST852072 LCP852072 LML852072 LWH852072 MGD852072 MPZ852072 MZV852072 NJR852072 NTN852072 ODJ852072 ONF852072 OXB852072 PGX852072 PQT852072 QAP852072 QKL852072 QUH852072 RED852072 RNZ852072 RXV852072 SHR852072 SRN852072 TBJ852072 TLF852072 TVB852072 UEX852072 UOT852072 UYP852072 VIL852072 VSH852072 WCD852072 WLZ852072 WVV852072 N917608 JJ917608 TF917608 ADB917608 AMX917608 AWT917608 BGP917608 BQL917608 CAH917608 CKD917608 CTZ917608 DDV917608 DNR917608 DXN917608 EHJ917608 ERF917608 FBB917608 FKX917608 FUT917608 GEP917608 GOL917608 GYH917608 HID917608 HRZ917608 IBV917608 ILR917608 IVN917608 JFJ917608 JPF917608 JZB917608 KIX917608 KST917608 LCP917608 LML917608 LWH917608 MGD917608 MPZ917608 MZV917608 NJR917608 NTN917608 ODJ917608 ONF917608 OXB917608 PGX917608 PQT917608 QAP917608 QKL917608 QUH917608 RED917608 RNZ917608 RXV917608 SHR917608 SRN917608 TBJ917608 TLF917608 TVB917608 UEX917608 UOT917608 UYP917608 VIL917608 VSH917608 WCD917608 WLZ917608 WVV917608 N983144 JJ983144 TF983144 ADB983144 AMX983144 AWT983144 BGP983144 BQL983144 CAH983144 CKD983144 CTZ983144 DDV983144 DNR983144 DXN983144 EHJ983144 ERF983144 FBB983144 FKX983144 FUT983144 GEP983144 GOL983144 GYH983144 HID983144 HRZ983144 IBV983144 ILR983144 IVN983144 JFJ983144 JPF983144 JZB983144 KIX983144 KST983144 LCP983144 LML983144 LWH983144 MGD983144 MPZ983144 MZV983144 NJR983144 NTN983144 ODJ983144 ONF983144 OXB983144 PGX983144 PQT983144 QAP983144 QKL983144 QUH983144 RED983144 RNZ983144 RXV983144 SHR983144 SRN983144 TBJ983144 TLF983144 TVB983144 UEX983144 UOT983144 UYP983144 VIL983144 VSH983144 WCD983144 WLZ983144 WVV983144" xr:uid="{7D34D151-2164-4759-945C-69673027964E}">
      <formula1>$U$63:$U$64</formula1>
    </dataValidation>
    <dataValidation operator="greaterThan" allowBlank="1" showInputMessage="1" showErrorMessage="1" sqref="J108:J121 JF108:JF121 TB108:TB121 ACX108:ACX121 AMT108:AMT121 AWP108:AWP121 BGL108:BGL121 BQH108:BQH121 CAD108:CAD121 CJZ108:CJZ121 CTV108:CTV121 DDR108:DDR121 DNN108:DNN121 DXJ108:DXJ121 EHF108:EHF121 ERB108:ERB121 FAX108:FAX121 FKT108:FKT121 FUP108:FUP121 GEL108:GEL121 GOH108:GOH121 GYD108:GYD121 HHZ108:HHZ121 HRV108:HRV121 IBR108:IBR121 ILN108:ILN121 IVJ108:IVJ121 JFF108:JFF121 JPB108:JPB121 JYX108:JYX121 KIT108:KIT121 KSP108:KSP121 LCL108:LCL121 LMH108:LMH121 LWD108:LWD121 MFZ108:MFZ121 MPV108:MPV121 MZR108:MZR121 NJN108:NJN121 NTJ108:NTJ121 ODF108:ODF121 ONB108:ONB121 OWX108:OWX121 PGT108:PGT121 PQP108:PQP121 QAL108:QAL121 QKH108:QKH121 QUD108:QUD121 RDZ108:RDZ121 RNV108:RNV121 RXR108:RXR121 SHN108:SHN121 SRJ108:SRJ121 TBF108:TBF121 TLB108:TLB121 TUX108:TUX121 UET108:UET121 UOP108:UOP121 UYL108:UYL121 VIH108:VIH121 VSD108:VSD121 WBZ108:WBZ121 WLV108:WLV121 WVR108:WVR121 J65644:J65657 JF65644:JF65657 TB65644:TB65657 ACX65644:ACX65657 AMT65644:AMT65657 AWP65644:AWP65657 BGL65644:BGL65657 BQH65644:BQH65657 CAD65644:CAD65657 CJZ65644:CJZ65657 CTV65644:CTV65657 DDR65644:DDR65657 DNN65644:DNN65657 DXJ65644:DXJ65657 EHF65644:EHF65657 ERB65644:ERB65657 FAX65644:FAX65657 FKT65644:FKT65657 FUP65644:FUP65657 GEL65644:GEL65657 GOH65644:GOH65657 GYD65644:GYD65657 HHZ65644:HHZ65657 HRV65644:HRV65657 IBR65644:IBR65657 ILN65644:ILN65657 IVJ65644:IVJ65657 JFF65644:JFF65657 JPB65644:JPB65657 JYX65644:JYX65657 KIT65644:KIT65657 KSP65644:KSP65657 LCL65644:LCL65657 LMH65644:LMH65657 LWD65644:LWD65657 MFZ65644:MFZ65657 MPV65644:MPV65657 MZR65644:MZR65657 NJN65644:NJN65657 NTJ65644:NTJ65657 ODF65644:ODF65657 ONB65644:ONB65657 OWX65644:OWX65657 PGT65644:PGT65657 PQP65644:PQP65657 QAL65644:QAL65657 QKH65644:QKH65657 QUD65644:QUD65657 RDZ65644:RDZ65657 RNV65644:RNV65657 RXR65644:RXR65657 SHN65644:SHN65657 SRJ65644:SRJ65657 TBF65644:TBF65657 TLB65644:TLB65657 TUX65644:TUX65657 UET65644:UET65657 UOP65644:UOP65657 UYL65644:UYL65657 VIH65644:VIH65657 VSD65644:VSD65657 WBZ65644:WBZ65657 WLV65644:WLV65657 WVR65644:WVR65657 J131180:J131193 JF131180:JF131193 TB131180:TB131193 ACX131180:ACX131193 AMT131180:AMT131193 AWP131180:AWP131193 BGL131180:BGL131193 BQH131180:BQH131193 CAD131180:CAD131193 CJZ131180:CJZ131193 CTV131180:CTV131193 DDR131180:DDR131193 DNN131180:DNN131193 DXJ131180:DXJ131193 EHF131180:EHF131193 ERB131180:ERB131193 FAX131180:FAX131193 FKT131180:FKT131193 FUP131180:FUP131193 GEL131180:GEL131193 GOH131180:GOH131193 GYD131180:GYD131193 HHZ131180:HHZ131193 HRV131180:HRV131193 IBR131180:IBR131193 ILN131180:ILN131193 IVJ131180:IVJ131193 JFF131180:JFF131193 JPB131180:JPB131193 JYX131180:JYX131193 KIT131180:KIT131193 KSP131180:KSP131193 LCL131180:LCL131193 LMH131180:LMH131193 LWD131180:LWD131193 MFZ131180:MFZ131193 MPV131180:MPV131193 MZR131180:MZR131193 NJN131180:NJN131193 NTJ131180:NTJ131193 ODF131180:ODF131193 ONB131180:ONB131193 OWX131180:OWX131193 PGT131180:PGT131193 PQP131180:PQP131193 QAL131180:QAL131193 QKH131180:QKH131193 QUD131180:QUD131193 RDZ131180:RDZ131193 RNV131180:RNV131193 RXR131180:RXR131193 SHN131180:SHN131193 SRJ131180:SRJ131193 TBF131180:TBF131193 TLB131180:TLB131193 TUX131180:TUX131193 UET131180:UET131193 UOP131180:UOP131193 UYL131180:UYL131193 VIH131180:VIH131193 VSD131180:VSD131193 WBZ131180:WBZ131193 WLV131180:WLV131193 WVR131180:WVR131193 J196716:J196729 JF196716:JF196729 TB196716:TB196729 ACX196716:ACX196729 AMT196716:AMT196729 AWP196716:AWP196729 BGL196716:BGL196729 BQH196716:BQH196729 CAD196716:CAD196729 CJZ196716:CJZ196729 CTV196716:CTV196729 DDR196716:DDR196729 DNN196716:DNN196729 DXJ196716:DXJ196729 EHF196716:EHF196729 ERB196716:ERB196729 FAX196716:FAX196729 FKT196716:FKT196729 FUP196716:FUP196729 GEL196716:GEL196729 GOH196716:GOH196729 GYD196716:GYD196729 HHZ196716:HHZ196729 HRV196716:HRV196729 IBR196716:IBR196729 ILN196716:ILN196729 IVJ196716:IVJ196729 JFF196716:JFF196729 JPB196716:JPB196729 JYX196716:JYX196729 KIT196716:KIT196729 KSP196716:KSP196729 LCL196716:LCL196729 LMH196716:LMH196729 LWD196716:LWD196729 MFZ196716:MFZ196729 MPV196716:MPV196729 MZR196716:MZR196729 NJN196716:NJN196729 NTJ196716:NTJ196729 ODF196716:ODF196729 ONB196716:ONB196729 OWX196716:OWX196729 PGT196716:PGT196729 PQP196716:PQP196729 QAL196716:QAL196729 QKH196716:QKH196729 QUD196716:QUD196729 RDZ196716:RDZ196729 RNV196716:RNV196729 RXR196716:RXR196729 SHN196716:SHN196729 SRJ196716:SRJ196729 TBF196716:TBF196729 TLB196716:TLB196729 TUX196716:TUX196729 UET196716:UET196729 UOP196716:UOP196729 UYL196716:UYL196729 VIH196716:VIH196729 VSD196716:VSD196729 WBZ196716:WBZ196729 WLV196716:WLV196729 WVR196716:WVR196729 J262252:J262265 JF262252:JF262265 TB262252:TB262265 ACX262252:ACX262265 AMT262252:AMT262265 AWP262252:AWP262265 BGL262252:BGL262265 BQH262252:BQH262265 CAD262252:CAD262265 CJZ262252:CJZ262265 CTV262252:CTV262265 DDR262252:DDR262265 DNN262252:DNN262265 DXJ262252:DXJ262265 EHF262252:EHF262265 ERB262252:ERB262265 FAX262252:FAX262265 FKT262252:FKT262265 FUP262252:FUP262265 GEL262252:GEL262265 GOH262252:GOH262265 GYD262252:GYD262265 HHZ262252:HHZ262265 HRV262252:HRV262265 IBR262252:IBR262265 ILN262252:ILN262265 IVJ262252:IVJ262265 JFF262252:JFF262265 JPB262252:JPB262265 JYX262252:JYX262265 KIT262252:KIT262265 KSP262252:KSP262265 LCL262252:LCL262265 LMH262252:LMH262265 LWD262252:LWD262265 MFZ262252:MFZ262265 MPV262252:MPV262265 MZR262252:MZR262265 NJN262252:NJN262265 NTJ262252:NTJ262265 ODF262252:ODF262265 ONB262252:ONB262265 OWX262252:OWX262265 PGT262252:PGT262265 PQP262252:PQP262265 QAL262252:QAL262265 QKH262252:QKH262265 QUD262252:QUD262265 RDZ262252:RDZ262265 RNV262252:RNV262265 RXR262252:RXR262265 SHN262252:SHN262265 SRJ262252:SRJ262265 TBF262252:TBF262265 TLB262252:TLB262265 TUX262252:TUX262265 UET262252:UET262265 UOP262252:UOP262265 UYL262252:UYL262265 VIH262252:VIH262265 VSD262252:VSD262265 WBZ262252:WBZ262265 WLV262252:WLV262265 WVR262252:WVR262265 J327788:J327801 JF327788:JF327801 TB327788:TB327801 ACX327788:ACX327801 AMT327788:AMT327801 AWP327788:AWP327801 BGL327788:BGL327801 BQH327788:BQH327801 CAD327788:CAD327801 CJZ327788:CJZ327801 CTV327788:CTV327801 DDR327788:DDR327801 DNN327788:DNN327801 DXJ327788:DXJ327801 EHF327788:EHF327801 ERB327788:ERB327801 FAX327788:FAX327801 FKT327788:FKT327801 FUP327788:FUP327801 GEL327788:GEL327801 GOH327788:GOH327801 GYD327788:GYD327801 HHZ327788:HHZ327801 HRV327788:HRV327801 IBR327788:IBR327801 ILN327788:ILN327801 IVJ327788:IVJ327801 JFF327788:JFF327801 JPB327788:JPB327801 JYX327788:JYX327801 KIT327788:KIT327801 KSP327788:KSP327801 LCL327788:LCL327801 LMH327788:LMH327801 LWD327788:LWD327801 MFZ327788:MFZ327801 MPV327788:MPV327801 MZR327788:MZR327801 NJN327788:NJN327801 NTJ327788:NTJ327801 ODF327788:ODF327801 ONB327788:ONB327801 OWX327788:OWX327801 PGT327788:PGT327801 PQP327788:PQP327801 QAL327788:QAL327801 QKH327788:QKH327801 QUD327788:QUD327801 RDZ327788:RDZ327801 RNV327788:RNV327801 RXR327788:RXR327801 SHN327788:SHN327801 SRJ327788:SRJ327801 TBF327788:TBF327801 TLB327788:TLB327801 TUX327788:TUX327801 UET327788:UET327801 UOP327788:UOP327801 UYL327788:UYL327801 VIH327788:VIH327801 VSD327788:VSD327801 WBZ327788:WBZ327801 WLV327788:WLV327801 WVR327788:WVR327801 J393324:J393337 JF393324:JF393337 TB393324:TB393337 ACX393324:ACX393337 AMT393324:AMT393337 AWP393324:AWP393337 BGL393324:BGL393337 BQH393324:BQH393337 CAD393324:CAD393337 CJZ393324:CJZ393337 CTV393324:CTV393337 DDR393324:DDR393337 DNN393324:DNN393337 DXJ393324:DXJ393337 EHF393324:EHF393337 ERB393324:ERB393337 FAX393324:FAX393337 FKT393324:FKT393337 FUP393324:FUP393337 GEL393324:GEL393337 GOH393324:GOH393337 GYD393324:GYD393337 HHZ393324:HHZ393337 HRV393324:HRV393337 IBR393324:IBR393337 ILN393324:ILN393337 IVJ393324:IVJ393337 JFF393324:JFF393337 JPB393324:JPB393337 JYX393324:JYX393337 KIT393324:KIT393337 KSP393324:KSP393337 LCL393324:LCL393337 LMH393324:LMH393337 LWD393324:LWD393337 MFZ393324:MFZ393337 MPV393324:MPV393337 MZR393324:MZR393337 NJN393324:NJN393337 NTJ393324:NTJ393337 ODF393324:ODF393337 ONB393324:ONB393337 OWX393324:OWX393337 PGT393324:PGT393337 PQP393324:PQP393337 QAL393324:QAL393337 QKH393324:QKH393337 QUD393324:QUD393337 RDZ393324:RDZ393337 RNV393324:RNV393337 RXR393324:RXR393337 SHN393324:SHN393337 SRJ393324:SRJ393337 TBF393324:TBF393337 TLB393324:TLB393337 TUX393324:TUX393337 UET393324:UET393337 UOP393324:UOP393337 UYL393324:UYL393337 VIH393324:VIH393337 VSD393324:VSD393337 WBZ393324:WBZ393337 WLV393324:WLV393337 WVR393324:WVR393337 J458860:J458873 JF458860:JF458873 TB458860:TB458873 ACX458860:ACX458873 AMT458860:AMT458873 AWP458860:AWP458873 BGL458860:BGL458873 BQH458860:BQH458873 CAD458860:CAD458873 CJZ458860:CJZ458873 CTV458860:CTV458873 DDR458860:DDR458873 DNN458860:DNN458873 DXJ458860:DXJ458873 EHF458860:EHF458873 ERB458860:ERB458873 FAX458860:FAX458873 FKT458860:FKT458873 FUP458860:FUP458873 GEL458860:GEL458873 GOH458860:GOH458873 GYD458860:GYD458873 HHZ458860:HHZ458873 HRV458860:HRV458873 IBR458860:IBR458873 ILN458860:ILN458873 IVJ458860:IVJ458873 JFF458860:JFF458873 JPB458860:JPB458873 JYX458860:JYX458873 KIT458860:KIT458873 KSP458860:KSP458873 LCL458860:LCL458873 LMH458860:LMH458873 LWD458860:LWD458873 MFZ458860:MFZ458873 MPV458860:MPV458873 MZR458860:MZR458873 NJN458860:NJN458873 NTJ458860:NTJ458873 ODF458860:ODF458873 ONB458860:ONB458873 OWX458860:OWX458873 PGT458860:PGT458873 PQP458860:PQP458873 QAL458860:QAL458873 QKH458860:QKH458873 QUD458860:QUD458873 RDZ458860:RDZ458873 RNV458860:RNV458873 RXR458860:RXR458873 SHN458860:SHN458873 SRJ458860:SRJ458873 TBF458860:TBF458873 TLB458860:TLB458873 TUX458860:TUX458873 UET458860:UET458873 UOP458860:UOP458873 UYL458860:UYL458873 VIH458860:VIH458873 VSD458860:VSD458873 WBZ458860:WBZ458873 WLV458860:WLV458873 WVR458860:WVR458873 J524396:J524409 JF524396:JF524409 TB524396:TB524409 ACX524396:ACX524409 AMT524396:AMT524409 AWP524396:AWP524409 BGL524396:BGL524409 BQH524396:BQH524409 CAD524396:CAD524409 CJZ524396:CJZ524409 CTV524396:CTV524409 DDR524396:DDR524409 DNN524396:DNN524409 DXJ524396:DXJ524409 EHF524396:EHF524409 ERB524396:ERB524409 FAX524396:FAX524409 FKT524396:FKT524409 FUP524396:FUP524409 GEL524396:GEL524409 GOH524396:GOH524409 GYD524396:GYD524409 HHZ524396:HHZ524409 HRV524396:HRV524409 IBR524396:IBR524409 ILN524396:ILN524409 IVJ524396:IVJ524409 JFF524396:JFF524409 JPB524396:JPB524409 JYX524396:JYX524409 KIT524396:KIT524409 KSP524396:KSP524409 LCL524396:LCL524409 LMH524396:LMH524409 LWD524396:LWD524409 MFZ524396:MFZ524409 MPV524396:MPV524409 MZR524396:MZR524409 NJN524396:NJN524409 NTJ524396:NTJ524409 ODF524396:ODF524409 ONB524396:ONB524409 OWX524396:OWX524409 PGT524396:PGT524409 PQP524396:PQP524409 QAL524396:QAL524409 QKH524396:QKH524409 QUD524396:QUD524409 RDZ524396:RDZ524409 RNV524396:RNV524409 RXR524396:RXR524409 SHN524396:SHN524409 SRJ524396:SRJ524409 TBF524396:TBF524409 TLB524396:TLB524409 TUX524396:TUX524409 UET524396:UET524409 UOP524396:UOP524409 UYL524396:UYL524409 VIH524396:VIH524409 VSD524396:VSD524409 WBZ524396:WBZ524409 WLV524396:WLV524409 WVR524396:WVR524409 J589932:J589945 JF589932:JF589945 TB589932:TB589945 ACX589932:ACX589945 AMT589932:AMT589945 AWP589932:AWP589945 BGL589932:BGL589945 BQH589932:BQH589945 CAD589932:CAD589945 CJZ589932:CJZ589945 CTV589932:CTV589945 DDR589932:DDR589945 DNN589932:DNN589945 DXJ589932:DXJ589945 EHF589932:EHF589945 ERB589932:ERB589945 FAX589932:FAX589945 FKT589932:FKT589945 FUP589932:FUP589945 GEL589932:GEL589945 GOH589932:GOH589945 GYD589932:GYD589945 HHZ589932:HHZ589945 HRV589932:HRV589945 IBR589932:IBR589945 ILN589932:ILN589945 IVJ589932:IVJ589945 JFF589932:JFF589945 JPB589932:JPB589945 JYX589932:JYX589945 KIT589932:KIT589945 KSP589932:KSP589945 LCL589932:LCL589945 LMH589932:LMH589945 LWD589932:LWD589945 MFZ589932:MFZ589945 MPV589932:MPV589945 MZR589932:MZR589945 NJN589932:NJN589945 NTJ589932:NTJ589945 ODF589932:ODF589945 ONB589932:ONB589945 OWX589932:OWX589945 PGT589932:PGT589945 PQP589932:PQP589945 QAL589932:QAL589945 QKH589932:QKH589945 QUD589932:QUD589945 RDZ589932:RDZ589945 RNV589932:RNV589945 RXR589932:RXR589945 SHN589932:SHN589945 SRJ589932:SRJ589945 TBF589932:TBF589945 TLB589932:TLB589945 TUX589932:TUX589945 UET589932:UET589945 UOP589932:UOP589945 UYL589932:UYL589945 VIH589932:VIH589945 VSD589932:VSD589945 WBZ589932:WBZ589945 WLV589932:WLV589945 WVR589932:WVR589945 J655468:J655481 JF655468:JF655481 TB655468:TB655481 ACX655468:ACX655481 AMT655468:AMT655481 AWP655468:AWP655481 BGL655468:BGL655481 BQH655468:BQH655481 CAD655468:CAD655481 CJZ655468:CJZ655481 CTV655468:CTV655481 DDR655468:DDR655481 DNN655468:DNN655481 DXJ655468:DXJ655481 EHF655468:EHF655481 ERB655468:ERB655481 FAX655468:FAX655481 FKT655468:FKT655481 FUP655468:FUP655481 GEL655468:GEL655481 GOH655468:GOH655481 GYD655468:GYD655481 HHZ655468:HHZ655481 HRV655468:HRV655481 IBR655468:IBR655481 ILN655468:ILN655481 IVJ655468:IVJ655481 JFF655468:JFF655481 JPB655468:JPB655481 JYX655468:JYX655481 KIT655468:KIT655481 KSP655468:KSP655481 LCL655468:LCL655481 LMH655468:LMH655481 LWD655468:LWD655481 MFZ655468:MFZ655481 MPV655468:MPV655481 MZR655468:MZR655481 NJN655468:NJN655481 NTJ655468:NTJ655481 ODF655468:ODF655481 ONB655468:ONB655481 OWX655468:OWX655481 PGT655468:PGT655481 PQP655468:PQP655481 QAL655468:QAL655481 QKH655468:QKH655481 QUD655468:QUD655481 RDZ655468:RDZ655481 RNV655468:RNV655481 RXR655468:RXR655481 SHN655468:SHN655481 SRJ655468:SRJ655481 TBF655468:TBF655481 TLB655468:TLB655481 TUX655468:TUX655481 UET655468:UET655481 UOP655468:UOP655481 UYL655468:UYL655481 VIH655468:VIH655481 VSD655468:VSD655481 WBZ655468:WBZ655481 WLV655468:WLV655481 WVR655468:WVR655481 J721004:J721017 JF721004:JF721017 TB721004:TB721017 ACX721004:ACX721017 AMT721004:AMT721017 AWP721004:AWP721017 BGL721004:BGL721017 BQH721004:BQH721017 CAD721004:CAD721017 CJZ721004:CJZ721017 CTV721004:CTV721017 DDR721004:DDR721017 DNN721004:DNN721017 DXJ721004:DXJ721017 EHF721004:EHF721017 ERB721004:ERB721017 FAX721004:FAX721017 FKT721004:FKT721017 FUP721004:FUP721017 GEL721004:GEL721017 GOH721004:GOH721017 GYD721004:GYD721017 HHZ721004:HHZ721017 HRV721004:HRV721017 IBR721004:IBR721017 ILN721004:ILN721017 IVJ721004:IVJ721017 JFF721004:JFF721017 JPB721004:JPB721017 JYX721004:JYX721017 KIT721004:KIT721017 KSP721004:KSP721017 LCL721004:LCL721017 LMH721004:LMH721017 LWD721004:LWD721017 MFZ721004:MFZ721017 MPV721004:MPV721017 MZR721004:MZR721017 NJN721004:NJN721017 NTJ721004:NTJ721017 ODF721004:ODF721017 ONB721004:ONB721017 OWX721004:OWX721017 PGT721004:PGT721017 PQP721004:PQP721017 QAL721004:QAL721017 QKH721004:QKH721017 QUD721004:QUD721017 RDZ721004:RDZ721017 RNV721004:RNV721017 RXR721004:RXR721017 SHN721004:SHN721017 SRJ721004:SRJ721017 TBF721004:TBF721017 TLB721004:TLB721017 TUX721004:TUX721017 UET721004:UET721017 UOP721004:UOP721017 UYL721004:UYL721017 VIH721004:VIH721017 VSD721004:VSD721017 WBZ721004:WBZ721017 WLV721004:WLV721017 WVR721004:WVR721017 J786540:J786553 JF786540:JF786553 TB786540:TB786553 ACX786540:ACX786553 AMT786540:AMT786553 AWP786540:AWP786553 BGL786540:BGL786553 BQH786540:BQH786553 CAD786540:CAD786553 CJZ786540:CJZ786553 CTV786540:CTV786553 DDR786540:DDR786553 DNN786540:DNN786553 DXJ786540:DXJ786553 EHF786540:EHF786553 ERB786540:ERB786553 FAX786540:FAX786553 FKT786540:FKT786553 FUP786540:FUP786553 GEL786540:GEL786553 GOH786540:GOH786553 GYD786540:GYD786553 HHZ786540:HHZ786553 HRV786540:HRV786553 IBR786540:IBR786553 ILN786540:ILN786553 IVJ786540:IVJ786553 JFF786540:JFF786553 JPB786540:JPB786553 JYX786540:JYX786553 KIT786540:KIT786553 KSP786540:KSP786553 LCL786540:LCL786553 LMH786540:LMH786553 LWD786540:LWD786553 MFZ786540:MFZ786553 MPV786540:MPV786553 MZR786540:MZR786553 NJN786540:NJN786553 NTJ786540:NTJ786553 ODF786540:ODF786553 ONB786540:ONB786553 OWX786540:OWX786553 PGT786540:PGT786553 PQP786540:PQP786553 QAL786540:QAL786553 QKH786540:QKH786553 QUD786540:QUD786553 RDZ786540:RDZ786553 RNV786540:RNV786553 RXR786540:RXR786553 SHN786540:SHN786553 SRJ786540:SRJ786553 TBF786540:TBF786553 TLB786540:TLB786553 TUX786540:TUX786553 UET786540:UET786553 UOP786540:UOP786553 UYL786540:UYL786553 VIH786540:VIH786553 VSD786540:VSD786553 WBZ786540:WBZ786553 WLV786540:WLV786553 WVR786540:WVR786553 J852076:J852089 JF852076:JF852089 TB852076:TB852089 ACX852076:ACX852089 AMT852076:AMT852089 AWP852076:AWP852089 BGL852076:BGL852089 BQH852076:BQH852089 CAD852076:CAD852089 CJZ852076:CJZ852089 CTV852076:CTV852089 DDR852076:DDR852089 DNN852076:DNN852089 DXJ852076:DXJ852089 EHF852076:EHF852089 ERB852076:ERB852089 FAX852076:FAX852089 FKT852076:FKT852089 FUP852076:FUP852089 GEL852076:GEL852089 GOH852076:GOH852089 GYD852076:GYD852089 HHZ852076:HHZ852089 HRV852076:HRV852089 IBR852076:IBR852089 ILN852076:ILN852089 IVJ852076:IVJ852089 JFF852076:JFF852089 JPB852076:JPB852089 JYX852076:JYX852089 KIT852076:KIT852089 KSP852076:KSP852089 LCL852076:LCL852089 LMH852076:LMH852089 LWD852076:LWD852089 MFZ852076:MFZ852089 MPV852076:MPV852089 MZR852076:MZR852089 NJN852076:NJN852089 NTJ852076:NTJ852089 ODF852076:ODF852089 ONB852076:ONB852089 OWX852076:OWX852089 PGT852076:PGT852089 PQP852076:PQP852089 QAL852076:QAL852089 QKH852076:QKH852089 QUD852076:QUD852089 RDZ852076:RDZ852089 RNV852076:RNV852089 RXR852076:RXR852089 SHN852076:SHN852089 SRJ852076:SRJ852089 TBF852076:TBF852089 TLB852076:TLB852089 TUX852076:TUX852089 UET852076:UET852089 UOP852076:UOP852089 UYL852076:UYL852089 VIH852076:VIH852089 VSD852076:VSD852089 WBZ852076:WBZ852089 WLV852076:WLV852089 WVR852076:WVR852089 J917612:J917625 JF917612:JF917625 TB917612:TB917625 ACX917612:ACX917625 AMT917612:AMT917625 AWP917612:AWP917625 BGL917612:BGL917625 BQH917612:BQH917625 CAD917612:CAD917625 CJZ917612:CJZ917625 CTV917612:CTV917625 DDR917612:DDR917625 DNN917612:DNN917625 DXJ917612:DXJ917625 EHF917612:EHF917625 ERB917612:ERB917625 FAX917612:FAX917625 FKT917612:FKT917625 FUP917612:FUP917625 GEL917612:GEL917625 GOH917612:GOH917625 GYD917612:GYD917625 HHZ917612:HHZ917625 HRV917612:HRV917625 IBR917612:IBR917625 ILN917612:ILN917625 IVJ917612:IVJ917625 JFF917612:JFF917625 JPB917612:JPB917625 JYX917612:JYX917625 KIT917612:KIT917625 KSP917612:KSP917625 LCL917612:LCL917625 LMH917612:LMH917625 LWD917612:LWD917625 MFZ917612:MFZ917625 MPV917612:MPV917625 MZR917612:MZR917625 NJN917612:NJN917625 NTJ917612:NTJ917625 ODF917612:ODF917625 ONB917612:ONB917625 OWX917612:OWX917625 PGT917612:PGT917625 PQP917612:PQP917625 QAL917612:QAL917625 QKH917612:QKH917625 QUD917612:QUD917625 RDZ917612:RDZ917625 RNV917612:RNV917625 RXR917612:RXR917625 SHN917612:SHN917625 SRJ917612:SRJ917625 TBF917612:TBF917625 TLB917612:TLB917625 TUX917612:TUX917625 UET917612:UET917625 UOP917612:UOP917625 UYL917612:UYL917625 VIH917612:VIH917625 VSD917612:VSD917625 WBZ917612:WBZ917625 WLV917612:WLV917625 WVR917612:WVR917625 J983148:J983161 JF983148:JF983161 TB983148:TB983161 ACX983148:ACX983161 AMT983148:AMT983161 AWP983148:AWP983161 BGL983148:BGL983161 BQH983148:BQH983161 CAD983148:CAD983161 CJZ983148:CJZ983161 CTV983148:CTV983161 DDR983148:DDR983161 DNN983148:DNN983161 DXJ983148:DXJ983161 EHF983148:EHF983161 ERB983148:ERB983161 FAX983148:FAX983161 FKT983148:FKT983161 FUP983148:FUP983161 GEL983148:GEL983161 GOH983148:GOH983161 GYD983148:GYD983161 HHZ983148:HHZ983161 HRV983148:HRV983161 IBR983148:IBR983161 ILN983148:ILN983161 IVJ983148:IVJ983161 JFF983148:JFF983161 JPB983148:JPB983161 JYX983148:JYX983161 KIT983148:KIT983161 KSP983148:KSP983161 LCL983148:LCL983161 LMH983148:LMH983161 LWD983148:LWD983161 MFZ983148:MFZ983161 MPV983148:MPV983161 MZR983148:MZR983161 NJN983148:NJN983161 NTJ983148:NTJ983161 ODF983148:ODF983161 ONB983148:ONB983161 OWX983148:OWX983161 PGT983148:PGT983161 PQP983148:PQP983161 QAL983148:QAL983161 QKH983148:QKH983161 QUD983148:QUD983161 RDZ983148:RDZ983161 RNV983148:RNV983161 RXR983148:RXR983161 SHN983148:SHN983161 SRJ983148:SRJ983161 TBF983148:TBF983161 TLB983148:TLB983161 TUX983148:TUX983161 UET983148:UET983161 UOP983148:UOP983161 UYL983148:UYL983161 VIH983148:VIH983161 VSD983148:VSD983161 WBZ983148:WBZ983161 WLV983148:WLV983161 WVR983148:WVR983161 J66:J79 JF66:JF79 TB66:TB79 ACX66:ACX79 AMT66:AMT79 AWP66:AWP79 BGL66:BGL79 BQH66:BQH79 CAD66:CAD79 CJZ66:CJZ79 CTV66:CTV79 DDR66:DDR79 DNN66:DNN79 DXJ66:DXJ79 EHF66:EHF79 ERB66:ERB79 FAX66:FAX79 FKT66:FKT79 FUP66:FUP79 GEL66:GEL79 GOH66:GOH79 GYD66:GYD79 HHZ66:HHZ79 HRV66:HRV79 IBR66:IBR79 ILN66:ILN79 IVJ66:IVJ79 JFF66:JFF79 JPB66:JPB79 JYX66:JYX79 KIT66:KIT79 KSP66:KSP79 LCL66:LCL79 LMH66:LMH79 LWD66:LWD79 MFZ66:MFZ79 MPV66:MPV79 MZR66:MZR79 NJN66:NJN79 NTJ66:NTJ79 ODF66:ODF79 ONB66:ONB79 OWX66:OWX79 PGT66:PGT79 PQP66:PQP79 QAL66:QAL79 QKH66:QKH79 QUD66:QUD79 RDZ66:RDZ79 RNV66:RNV79 RXR66:RXR79 SHN66:SHN79 SRJ66:SRJ79 TBF66:TBF79 TLB66:TLB79 TUX66:TUX79 UET66:UET79 UOP66:UOP79 UYL66:UYL79 VIH66:VIH79 VSD66:VSD79 WBZ66:WBZ79 WLV66:WLV79 WVR66:WVR79 J65602:J65615 JF65602:JF65615 TB65602:TB65615 ACX65602:ACX65615 AMT65602:AMT65615 AWP65602:AWP65615 BGL65602:BGL65615 BQH65602:BQH65615 CAD65602:CAD65615 CJZ65602:CJZ65615 CTV65602:CTV65615 DDR65602:DDR65615 DNN65602:DNN65615 DXJ65602:DXJ65615 EHF65602:EHF65615 ERB65602:ERB65615 FAX65602:FAX65615 FKT65602:FKT65615 FUP65602:FUP65615 GEL65602:GEL65615 GOH65602:GOH65615 GYD65602:GYD65615 HHZ65602:HHZ65615 HRV65602:HRV65615 IBR65602:IBR65615 ILN65602:ILN65615 IVJ65602:IVJ65615 JFF65602:JFF65615 JPB65602:JPB65615 JYX65602:JYX65615 KIT65602:KIT65615 KSP65602:KSP65615 LCL65602:LCL65615 LMH65602:LMH65615 LWD65602:LWD65615 MFZ65602:MFZ65615 MPV65602:MPV65615 MZR65602:MZR65615 NJN65602:NJN65615 NTJ65602:NTJ65615 ODF65602:ODF65615 ONB65602:ONB65615 OWX65602:OWX65615 PGT65602:PGT65615 PQP65602:PQP65615 QAL65602:QAL65615 QKH65602:QKH65615 QUD65602:QUD65615 RDZ65602:RDZ65615 RNV65602:RNV65615 RXR65602:RXR65615 SHN65602:SHN65615 SRJ65602:SRJ65615 TBF65602:TBF65615 TLB65602:TLB65615 TUX65602:TUX65615 UET65602:UET65615 UOP65602:UOP65615 UYL65602:UYL65615 VIH65602:VIH65615 VSD65602:VSD65615 WBZ65602:WBZ65615 WLV65602:WLV65615 WVR65602:WVR65615 J131138:J131151 JF131138:JF131151 TB131138:TB131151 ACX131138:ACX131151 AMT131138:AMT131151 AWP131138:AWP131151 BGL131138:BGL131151 BQH131138:BQH131151 CAD131138:CAD131151 CJZ131138:CJZ131151 CTV131138:CTV131151 DDR131138:DDR131151 DNN131138:DNN131151 DXJ131138:DXJ131151 EHF131138:EHF131151 ERB131138:ERB131151 FAX131138:FAX131151 FKT131138:FKT131151 FUP131138:FUP131151 GEL131138:GEL131151 GOH131138:GOH131151 GYD131138:GYD131151 HHZ131138:HHZ131151 HRV131138:HRV131151 IBR131138:IBR131151 ILN131138:ILN131151 IVJ131138:IVJ131151 JFF131138:JFF131151 JPB131138:JPB131151 JYX131138:JYX131151 KIT131138:KIT131151 KSP131138:KSP131151 LCL131138:LCL131151 LMH131138:LMH131151 LWD131138:LWD131151 MFZ131138:MFZ131151 MPV131138:MPV131151 MZR131138:MZR131151 NJN131138:NJN131151 NTJ131138:NTJ131151 ODF131138:ODF131151 ONB131138:ONB131151 OWX131138:OWX131151 PGT131138:PGT131151 PQP131138:PQP131151 QAL131138:QAL131151 QKH131138:QKH131151 QUD131138:QUD131151 RDZ131138:RDZ131151 RNV131138:RNV131151 RXR131138:RXR131151 SHN131138:SHN131151 SRJ131138:SRJ131151 TBF131138:TBF131151 TLB131138:TLB131151 TUX131138:TUX131151 UET131138:UET131151 UOP131138:UOP131151 UYL131138:UYL131151 VIH131138:VIH131151 VSD131138:VSD131151 WBZ131138:WBZ131151 WLV131138:WLV131151 WVR131138:WVR131151 J196674:J196687 JF196674:JF196687 TB196674:TB196687 ACX196674:ACX196687 AMT196674:AMT196687 AWP196674:AWP196687 BGL196674:BGL196687 BQH196674:BQH196687 CAD196674:CAD196687 CJZ196674:CJZ196687 CTV196674:CTV196687 DDR196674:DDR196687 DNN196674:DNN196687 DXJ196674:DXJ196687 EHF196674:EHF196687 ERB196674:ERB196687 FAX196674:FAX196687 FKT196674:FKT196687 FUP196674:FUP196687 GEL196674:GEL196687 GOH196674:GOH196687 GYD196674:GYD196687 HHZ196674:HHZ196687 HRV196674:HRV196687 IBR196674:IBR196687 ILN196674:ILN196687 IVJ196674:IVJ196687 JFF196674:JFF196687 JPB196674:JPB196687 JYX196674:JYX196687 KIT196674:KIT196687 KSP196674:KSP196687 LCL196674:LCL196687 LMH196674:LMH196687 LWD196674:LWD196687 MFZ196674:MFZ196687 MPV196674:MPV196687 MZR196674:MZR196687 NJN196674:NJN196687 NTJ196674:NTJ196687 ODF196674:ODF196687 ONB196674:ONB196687 OWX196674:OWX196687 PGT196674:PGT196687 PQP196674:PQP196687 QAL196674:QAL196687 QKH196674:QKH196687 QUD196674:QUD196687 RDZ196674:RDZ196687 RNV196674:RNV196687 RXR196674:RXR196687 SHN196674:SHN196687 SRJ196674:SRJ196687 TBF196674:TBF196687 TLB196674:TLB196687 TUX196674:TUX196687 UET196674:UET196687 UOP196674:UOP196687 UYL196674:UYL196687 VIH196674:VIH196687 VSD196674:VSD196687 WBZ196674:WBZ196687 WLV196674:WLV196687 WVR196674:WVR196687 J262210:J262223 JF262210:JF262223 TB262210:TB262223 ACX262210:ACX262223 AMT262210:AMT262223 AWP262210:AWP262223 BGL262210:BGL262223 BQH262210:BQH262223 CAD262210:CAD262223 CJZ262210:CJZ262223 CTV262210:CTV262223 DDR262210:DDR262223 DNN262210:DNN262223 DXJ262210:DXJ262223 EHF262210:EHF262223 ERB262210:ERB262223 FAX262210:FAX262223 FKT262210:FKT262223 FUP262210:FUP262223 GEL262210:GEL262223 GOH262210:GOH262223 GYD262210:GYD262223 HHZ262210:HHZ262223 HRV262210:HRV262223 IBR262210:IBR262223 ILN262210:ILN262223 IVJ262210:IVJ262223 JFF262210:JFF262223 JPB262210:JPB262223 JYX262210:JYX262223 KIT262210:KIT262223 KSP262210:KSP262223 LCL262210:LCL262223 LMH262210:LMH262223 LWD262210:LWD262223 MFZ262210:MFZ262223 MPV262210:MPV262223 MZR262210:MZR262223 NJN262210:NJN262223 NTJ262210:NTJ262223 ODF262210:ODF262223 ONB262210:ONB262223 OWX262210:OWX262223 PGT262210:PGT262223 PQP262210:PQP262223 QAL262210:QAL262223 QKH262210:QKH262223 QUD262210:QUD262223 RDZ262210:RDZ262223 RNV262210:RNV262223 RXR262210:RXR262223 SHN262210:SHN262223 SRJ262210:SRJ262223 TBF262210:TBF262223 TLB262210:TLB262223 TUX262210:TUX262223 UET262210:UET262223 UOP262210:UOP262223 UYL262210:UYL262223 VIH262210:VIH262223 VSD262210:VSD262223 WBZ262210:WBZ262223 WLV262210:WLV262223 WVR262210:WVR262223 J327746:J327759 JF327746:JF327759 TB327746:TB327759 ACX327746:ACX327759 AMT327746:AMT327759 AWP327746:AWP327759 BGL327746:BGL327759 BQH327746:BQH327759 CAD327746:CAD327759 CJZ327746:CJZ327759 CTV327746:CTV327759 DDR327746:DDR327759 DNN327746:DNN327759 DXJ327746:DXJ327759 EHF327746:EHF327759 ERB327746:ERB327759 FAX327746:FAX327759 FKT327746:FKT327759 FUP327746:FUP327759 GEL327746:GEL327759 GOH327746:GOH327759 GYD327746:GYD327759 HHZ327746:HHZ327759 HRV327746:HRV327759 IBR327746:IBR327759 ILN327746:ILN327759 IVJ327746:IVJ327759 JFF327746:JFF327759 JPB327746:JPB327759 JYX327746:JYX327759 KIT327746:KIT327759 KSP327746:KSP327759 LCL327746:LCL327759 LMH327746:LMH327759 LWD327746:LWD327759 MFZ327746:MFZ327759 MPV327746:MPV327759 MZR327746:MZR327759 NJN327746:NJN327759 NTJ327746:NTJ327759 ODF327746:ODF327759 ONB327746:ONB327759 OWX327746:OWX327759 PGT327746:PGT327759 PQP327746:PQP327759 QAL327746:QAL327759 QKH327746:QKH327759 QUD327746:QUD327759 RDZ327746:RDZ327759 RNV327746:RNV327759 RXR327746:RXR327759 SHN327746:SHN327759 SRJ327746:SRJ327759 TBF327746:TBF327759 TLB327746:TLB327759 TUX327746:TUX327759 UET327746:UET327759 UOP327746:UOP327759 UYL327746:UYL327759 VIH327746:VIH327759 VSD327746:VSD327759 WBZ327746:WBZ327759 WLV327746:WLV327759 WVR327746:WVR327759 J393282:J393295 JF393282:JF393295 TB393282:TB393295 ACX393282:ACX393295 AMT393282:AMT393295 AWP393282:AWP393295 BGL393282:BGL393295 BQH393282:BQH393295 CAD393282:CAD393295 CJZ393282:CJZ393295 CTV393282:CTV393295 DDR393282:DDR393295 DNN393282:DNN393295 DXJ393282:DXJ393295 EHF393282:EHF393295 ERB393282:ERB393295 FAX393282:FAX393295 FKT393282:FKT393295 FUP393282:FUP393295 GEL393282:GEL393295 GOH393282:GOH393295 GYD393282:GYD393295 HHZ393282:HHZ393295 HRV393282:HRV393295 IBR393282:IBR393295 ILN393282:ILN393295 IVJ393282:IVJ393295 JFF393282:JFF393295 JPB393282:JPB393295 JYX393282:JYX393295 KIT393282:KIT393295 KSP393282:KSP393295 LCL393282:LCL393295 LMH393282:LMH393295 LWD393282:LWD393295 MFZ393282:MFZ393295 MPV393282:MPV393295 MZR393282:MZR393295 NJN393282:NJN393295 NTJ393282:NTJ393295 ODF393282:ODF393295 ONB393282:ONB393295 OWX393282:OWX393295 PGT393282:PGT393295 PQP393282:PQP393295 QAL393282:QAL393295 QKH393282:QKH393295 QUD393282:QUD393295 RDZ393282:RDZ393295 RNV393282:RNV393295 RXR393282:RXR393295 SHN393282:SHN393295 SRJ393282:SRJ393295 TBF393282:TBF393295 TLB393282:TLB393295 TUX393282:TUX393295 UET393282:UET393295 UOP393282:UOP393295 UYL393282:UYL393295 VIH393282:VIH393295 VSD393282:VSD393295 WBZ393282:WBZ393295 WLV393282:WLV393295 WVR393282:WVR393295 J458818:J458831 JF458818:JF458831 TB458818:TB458831 ACX458818:ACX458831 AMT458818:AMT458831 AWP458818:AWP458831 BGL458818:BGL458831 BQH458818:BQH458831 CAD458818:CAD458831 CJZ458818:CJZ458831 CTV458818:CTV458831 DDR458818:DDR458831 DNN458818:DNN458831 DXJ458818:DXJ458831 EHF458818:EHF458831 ERB458818:ERB458831 FAX458818:FAX458831 FKT458818:FKT458831 FUP458818:FUP458831 GEL458818:GEL458831 GOH458818:GOH458831 GYD458818:GYD458831 HHZ458818:HHZ458831 HRV458818:HRV458831 IBR458818:IBR458831 ILN458818:ILN458831 IVJ458818:IVJ458831 JFF458818:JFF458831 JPB458818:JPB458831 JYX458818:JYX458831 KIT458818:KIT458831 KSP458818:KSP458831 LCL458818:LCL458831 LMH458818:LMH458831 LWD458818:LWD458831 MFZ458818:MFZ458831 MPV458818:MPV458831 MZR458818:MZR458831 NJN458818:NJN458831 NTJ458818:NTJ458831 ODF458818:ODF458831 ONB458818:ONB458831 OWX458818:OWX458831 PGT458818:PGT458831 PQP458818:PQP458831 QAL458818:QAL458831 QKH458818:QKH458831 QUD458818:QUD458831 RDZ458818:RDZ458831 RNV458818:RNV458831 RXR458818:RXR458831 SHN458818:SHN458831 SRJ458818:SRJ458831 TBF458818:TBF458831 TLB458818:TLB458831 TUX458818:TUX458831 UET458818:UET458831 UOP458818:UOP458831 UYL458818:UYL458831 VIH458818:VIH458831 VSD458818:VSD458831 WBZ458818:WBZ458831 WLV458818:WLV458831 WVR458818:WVR458831 J524354:J524367 JF524354:JF524367 TB524354:TB524367 ACX524354:ACX524367 AMT524354:AMT524367 AWP524354:AWP524367 BGL524354:BGL524367 BQH524354:BQH524367 CAD524354:CAD524367 CJZ524354:CJZ524367 CTV524354:CTV524367 DDR524354:DDR524367 DNN524354:DNN524367 DXJ524354:DXJ524367 EHF524354:EHF524367 ERB524354:ERB524367 FAX524354:FAX524367 FKT524354:FKT524367 FUP524354:FUP524367 GEL524354:GEL524367 GOH524354:GOH524367 GYD524354:GYD524367 HHZ524354:HHZ524367 HRV524354:HRV524367 IBR524354:IBR524367 ILN524354:ILN524367 IVJ524354:IVJ524367 JFF524354:JFF524367 JPB524354:JPB524367 JYX524354:JYX524367 KIT524354:KIT524367 KSP524354:KSP524367 LCL524354:LCL524367 LMH524354:LMH524367 LWD524354:LWD524367 MFZ524354:MFZ524367 MPV524354:MPV524367 MZR524354:MZR524367 NJN524354:NJN524367 NTJ524354:NTJ524367 ODF524354:ODF524367 ONB524354:ONB524367 OWX524354:OWX524367 PGT524354:PGT524367 PQP524354:PQP524367 QAL524354:QAL524367 QKH524354:QKH524367 QUD524354:QUD524367 RDZ524354:RDZ524367 RNV524354:RNV524367 RXR524354:RXR524367 SHN524354:SHN524367 SRJ524354:SRJ524367 TBF524354:TBF524367 TLB524354:TLB524367 TUX524354:TUX524367 UET524354:UET524367 UOP524354:UOP524367 UYL524354:UYL524367 VIH524354:VIH524367 VSD524354:VSD524367 WBZ524354:WBZ524367 WLV524354:WLV524367 WVR524354:WVR524367 J589890:J589903 JF589890:JF589903 TB589890:TB589903 ACX589890:ACX589903 AMT589890:AMT589903 AWP589890:AWP589903 BGL589890:BGL589903 BQH589890:BQH589903 CAD589890:CAD589903 CJZ589890:CJZ589903 CTV589890:CTV589903 DDR589890:DDR589903 DNN589890:DNN589903 DXJ589890:DXJ589903 EHF589890:EHF589903 ERB589890:ERB589903 FAX589890:FAX589903 FKT589890:FKT589903 FUP589890:FUP589903 GEL589890:GEL589903 GOH589890:GOH589903 GYD589890:GYD589903 HHZ589890:HHZ589903 HRV589890:HRV589903 IBR589890:IBR589903 ILN589890:ILN589903 IVJ589890:IVJ589903 JFF589890:JFF589903 JPB589890:JPB589903 JYX589890:JYX589903 KIT589890:KIT589903 KSP589890:KSP589903 LCL589890:LCL589903 LMH589890:LMH589903 LWD589890:LWD589903 MFZ589890:MFZ589903 MPV589890:MPV589903 MZR589890:MZR589903 NJN589890:NJN589903 NTJ589890:NTJ589903 ODF589890:ODF589903 ONB589890:ONB589903 OWX589890:OWX589903 PGT589890:PGT589903 PQP589890:PQP589903 QAL589890:QAL589903 QKH589890:QKH589903 QUD589890:QUD589903 RDZ589890:RDZ589903 RNV589890:RNV589903 RXR589890:RXR589903 SHN589890:SHN589903 SRJ589890:SRJ589903 TBF589890:TBF589903 TLB589890:TLB589903 TUX589890:TUX589903 UET589890:UET589903 UOP589890:UOP589903 UYL589890:UYL589903 VIH589890:VIH589903 VSD589890:VSD589903 WBZ589890:WBZ589903 WLV589890:WLV589903 WVR589890:WVR589903 J655426:J655439 JF655426:JF655439 TB655426:TB655439 ACX655426:ACX655439 AMT655426:AMT655439 AWP655426:AWP655439 BGL655426:BGL655439 BQH655426:BQH655439 CAD655426:CAD655439 CJZ655426:CJZ655439 CTV655426:CTV655439 DDR655426:DDR655439 DNN655426:DNN655439 DXJ655426:DXJ655439 EHF655426:EHF655439 ERB655426:ERB655439 FAX655426:FAX655439 FKT655426:FKT655439 FUP655426:FUP655439 GEL655426:GEL655439 GOH655426:GOH655439 GYD655426:GYD655439 HHZ655426:HHZ655439 HRV655426:HRV655439 IBR655426:IBR655439 ILN655426:ILN655439 IVJ655426:IVJ655439 JFF655426:JFF655439 JPB655426:JPB655439 JYX655426:JYX655439 KIT655426:KIT655439 KSP655426:KSP655439 LCL655426:LCL655439 LMH655426:LMH655439 LWD655426:LWD655439 MFZ655426:MFZ655439 MPV655426:MPV655439 MZR655426:MZR655439 NJN655426:NJN655439 NTJ655426:NTJ655439 ODF655426:ODF655439 ONB655426:ONB655439 OWX655426:OWX655439 PGT655426:PGT655439 PQP655426:PQP655439 QAL655426:QAL655439 QKH655426:QKH655439 QUD655426:QUD655439 RDZ655426:RDZ655439 RNV655426:RNV655439 RXR655426:RXR655439 SHN655426:SHN655439 SRJ655426:SRJ655439 TBF655426:TBF655439 TLB655426:TLB655439 TUX655426:TUX655439 UET655426:UET655439 UOP655426:UOP655439 UYL655426:UYL655439 VIH655426:VIH655439 VSD655426:VSD655439 WBZ655426:WBZ655439 WLV655426:WLV655439 WVR655426:WVR655439 J720962:J720975 JF720962:JF720975 TB720962:TB720975 ACX720962:ACX720975 AMT720962:AMT720975 AWP720962:AWP720975 BGL720962:BGL720975 BQH720962:BQH720975 CAD720962:CAD720975 CJZ720962:CJZ720975 CTV720962:CTV720975 DDR720962:DDR720975 DNN720962:DNN720975 DXJ720962:DXJ720975 EHF720962:EHF720975 ERB720962:ERB720975 FAX720962:FAX720975 FKT720962:FKT720975 FUP720962:FUP720975 GEL720962:GEL720975 GOH720962:GOH720975 GYD720962:GYD720975 HHZ720962:HHZ720975 HRV720962:HRV720975 IBR720962:IBR720975 ILN720962:ILN720975 IVJ720962:IVJ720975 JFF720962:JFF720975 JPB720962:JPB720975 JYX720962:JYX720975 KIT720962:KIT720975 KSP720962:KSP720975 LCL720962:LCL720975 LMH720962:LMH720975 LWD720962:LWD720975 MFZ720962:MFZ720975 MPV720962:MPV720975 MZR720962:MZR720975 NJN720962:NJN720975 NTJ720962:NTJ720975 ODF720962:ODF720975 ONB720962:ONB720975 OWX720962:OWX720975 PGT720962:PGT720975 PQP720962:PQP720975 QAL720962:QAL720975 QKH720962:QKH720975 QUD720962:QUD720975 RDZ720962:RDZ720975 RNV720962:RNV720975 RXR720962:RXR720975 SHN720962:SHN720975 SRJ720962:SRJ720975 TBF720962:TBF720975 TLB720962:TLB720975 TUX720962:TUX720975 UET720962:UET720975 UOP720962:UOP720975 UYL720962:UYL720975 VIH720962:VIH720975 VSD720962:VSD720975 WBZ720962:WBZ720975 WLV720962:WLV720975 WVR720962:WVR720975 J786498:J786511 JF786498:JF786511 TB786498:TB786511 ACX786498:ACX786511 AMT786498:AMT786511 AWP786498:AWP786511 BGL786498:BGL786511 BQH786498:BQH786511 CAD786498:CAD786511 CJZ786498:CJZ786511 CTV786498:CTV786511 DDR786498:DDR786511 DNN786498:DNN786511 DXJ786498:DXJ786511 EHF786498:EHF786511 ERB786498:ERB786511 FAX786498:FAX786511 FKT786498:FKT786511 FUP786498:FUP786511 GEL786498:GEL786511 GOH786498:GOH786511 GYD786498:GYD786511 HHZ786498:HHZ786511 HRV786498:HRV786511 IBR786498:IBR786511 ILN786498:ILN786511 IVJ786498:IVJ786511 JFF786498:JFF786511 JPB786498:JPB786511 JYX786498:JYX786511 KIT786498:KIT786511 KSP786498:KSP786511 LCL786498:LCL786511 LMH786498:LMH786511 LWD786498:LWD786511 MFZ786498:MFZ786511 MPV786498:MPV786511 MZR786498:MZR786511 NJN786498:NJN786511 NTJ786498:NTJ786511 ODF786498:ODF786511 ONB786498:ONB786511 OWX786498:OWX786511 PGT786498:PGT786511 PQP786498:PQP786511 QAL786498:QAL786511 QKH786498:QKH786511 QUD786498:QUD786511 RDZ786498:RDZ786511 RNV786498:RNV786511 RXR786498:RXR786511 SHN786498:SHN786511 SRJ786498:SRJ786511 TBF786498:TBF786511 TLB786498:TLB786511 TUX786498:TUX786511 UET786498:UET786511 UOP786498:UOP786511 UYL786498:UYL786511 VIH786498:VIH786511 VSD786498:VSD786511 WBZ786498:WBZ786511 WLV786498:WLV786511 WVR786498:WVR786511 J852034:J852047 JF852034:JF852047 TB852034:TB852047 ACX852034:ACX852047 AMT852034:AMT852047 AWP852034:AWP852047 BGL852034:BGL852047 BQH852034:BQH852047 CAD852034:CAD852047 CJZ852034:CJZ852047 CTV852034:CTV852047 DDR852034:DDR852047 DNN852034:DNN852047 DXJ852034:DXJ852047 EHF852034:EHF852047 ERB852034:ERB852047 FAX852034:FAX852047 FKT852034:FKT852047 FUP852034:FUP852047 GEL852034:GEL852047 GOH852034:GOH852047 GYD852034:GYD852047 HHZ852034:HHZ852047 HRV852034:HRV852047 IBR852034:IBR852047 ILN852034:ILN852047 IVJ852034:IVJ852047 JFF852034:JFF852047 JPB852034:JPB852047 JYX852034:JYX852047 KIT852034:KIT852047 KSP852034:KSP852047 LCL852034:LCL852047 LMH852034:LMH852047 LWD852034:LWD852047 MFZ852034:MFZ852047 MPV852034:MPV852047 MZR852034:MZR852047 NJN852034:NJN852047 NTJ852034:NTJ852047 ODF852034:ODF852047 ONB852034:ONB852047 OWX852034:OWX852047 PGT852034:PGT852047 PQP852034:PQP852047 QAL852034:QAL852047 QKH852034:QKH852047 QUD852034:QUD852047 RDZ852034:RDZ852047 RNV852034:RNV852047 RXR852034:RXR852047 SHN852034:SHN852047 SRJ852034:SRJ852047 TBF852034:TBF852047 TLB852034:TLB852047 TUX852034:TUX852047 UET852034:UET852047 UOP852034:UOP852047 UYL852034:UYL852047 VIH852034:VIH852047 VSD852034:VSD852047 WBZ852034:WBZ852047 WLV852034:WLV852047 WVR852034:WVR852047 J917570:J917583 JF917570:JF917583 TB917570:TB917583 ACX917570:ACX917583 AMT917570:AMT917583 AWP917570:AWP917583 BGL917570:BGL917583 BQH917570:BQH917583 CAD917570:CAD917583 CJZ917570:CJZ917583 CTV917570:CTV917583 DDR917570:DDR917583 DNN917570:DNN917583 DXJ917570:DXJ917583 EHF917570:EHF917583 ERB917570:ERB917583 FAX917570:FAX917583 FKT917570:FKT917583 FUP917570:FUP917583 GEL917570:GEL917583 GOH917570:GOH917583 GYD917570:GYD917583 HHZ917570:HHZ917583 HRV917570:HRV917583 IBR917570:IBR917583 ILN917570:ILN917583 IVJ917570:IVJ917583 JFF917570:JFF917583 JPB917570:JPB917583 JYX917570:JYX917583 KIT917570:KIT917583 KSP917570:KSP917583 LCL917570:LCL917583 LMH917570:LMH917583 LWD917570:LWD917583 MFZ917570:MFZ917583 MPV917570:MPV917583 MZR917570:MZR917583 NJN917570:NJN917583 NTJ917570:NTJ917583 ODF917570:ODF917583 ONB917570:ONB917583 OWX917570:OWX917583 PGT917570:PGT917583 PQP917570:PQP917583 QAL917570:QAL917583 QKH917570:QKH917583 QUD917570:QUD917583 RDZ917570:RDZ917583 RNV917570:RNV917583 RXR917570:RXR917583 SHN917570:SHN917583 SRJ917570:SRJ917583 TBF917570:TBF917583 TLB917570:TLB917583 TUX917570:TUX917583 UET917570:UET917583 UOP917570:UOP917583 UYL917570:UYL917583 VIH917570:VIH917583 VSD917570:VSD917583 WBZ917570:WBZ917583 WLV917570:WLV917583 WVR917570:WVR917583 J983106:J983119 JF983106:JF983119 TB983106:TB983119 ACX983106:ACX983119 AMT983106:AMT983119 AWP983106:AWP983119 BGL983106:BGL983119 BQH983106:BQH983119 CAD983106:CAD983119 CJZ983106:CJZ983119 CTV983106:CTV983119 DDR983106:DDR983119 DNN983106:DNN983119 DXJ983106:DXJ983119 EHF983106:EHF983119 ERB983106:ERB983119 FAX983106:FAX983119 FKT983106:FKT983119 FUP983106:FUP983119 GEL983106:GEL983119 GOH983106:GOH983119 GYD983106:GYD983119 HHZ983106:HHZ983119 HRV983106:HRV983119 IBR983106:IBR983119 ILN983106:ILN983119 IVJ983106:IVJ983119 JFF983106:JFF983119 JPB983106:JPB983119 JYX983106:JYX983119 KIT983106:KIT983119 KSP983106:KSP983119 LCL983106:LCL983119 LMH983106:LMH983119 LWD983106:LWD983119 MFZ983106:MFZ983119 MPV983106:MPV983119 MZR983106:MZR983119 NJN983106:NJN983119 NTJ983106:NTJ983119 ODF983106:ODF983119 ONB983106:ONB983119 OWX983106:OWX983119 PGT983106:PGT983119 PQP983106:PQP983119 QAL983106:QAL983119 QKH983106:QKH983119 QUD983106:QUD983119 RDZ983106:RDZ983119 RNV983106:RNV983119 RXR983106:RXR983119 SHN983106:SHN983119 SRJ983106:SRJ983119 TBF983106:TBF983119 TLB983106:TLB983119 TUX983106:TUX983119 UET983106:UET983119 UOP983106:UOP983119 UYL983106:UYL983119 VIH983106:VIH983119 VSD983106:VSD983119 WBZ983106:WBZ983119 WLV983106:WLV983119 WVR983106:WVR983119 J87:J100 JF87:JF100 TB87:TB100 ACX87:ACX100 AMT87:AMT100 AWP87:AWP100 BGL87:BGL100 BQH87:BQH100 CAD87:CAD100 CJZ87:CJZ100 CTV87:CTV100 DDR87:DDR100 DNN87:DNN100 DXJ87:DXJ100 EHF87:EHF100 ERB87:ERB100 FAX87:FAX100 FKT87:FKT100 FUP87:FUP100 GEL87:GEL100 GOH87:GOH100 GYD87:GYD100 HHZ87:HHZ100 HRV87:HRV100 IBR87:IBR100 ILN87:ILN100 IVJ87:IVJ100 JFF87:JFF100 JPB87:JPB100 JYX87:JYX100 KIT87:KIT100 KSP87:KSP100 LCL87:LCL100 LMH87:LMH100 LWD87:LWD100 MFZ87:MFZ100 MPV87:MPV100 MZR87:MZR100 NJN87:NJN100 NTJ87:NTJ100 ODF87:ODF100 ONB87:ONB100 OWX87:OWX100 PGT87:PGT100 PQP87:PQP100 QAL87:QAL100 QKH87:QKH100 QUD87:QUD100 RDZ87:RDZ100 RNV87:RNV100 RXR87:RXR100 SHN87:SHN100 SRJ87:SRJ100 TBF87:TBF100 TLB87:TLB100 TUX87:TUX100 UET87:UET100 UOP87:UOP100 UYL87:UYL100 VIH87:VIH100 VSD87:VSD100 WBZ87:WBZ100 WLV87:WLV100 WVR87:WVR100 J65623:J65636 JF65623:JF65636 TB65623:TB65636 ACX65623:ACX65636 AMT65623:AMT65636 AWP65623:AWP65636 BGL65623:BGL65636 BQH65623:BQH65636 CAD65623:CAD65636 CJZ65623:CJZ65636 CTV65623:CTV65636 DDR65623:DDR65636 DNN65623:DNN65636 DXJ65623:DXJ65636 EHF65623:EHF65636 ERB65623:ERB65636 FAX65623:FAX65636 FKT65623:FKT65636 FUP65623:FUP65636 GEL65623:GEL65636 GOH65623:GOH65636 GYD65623:GYD65636 HHZ65623:HHZ65636 HRV65623:HRV65636 IBR65623:IBR65636 ILN65623:ILN65636 IVJ65623:IVJ65636 JFF65623:JFF65636 JPB65623:JPB65636 JYX65623:JYX65636 KIT65623:KIT65636 KSP65623:KSP65636 LCL65623:LCL65636 LMH65623:LMH65636 LWD65623:LWD65636 MFZ65623:MFZ65636 MPV65623:MPV65636 MZR65623:MZR65636 NJN65623:NJN65636 NTJ65623:NTJ65636 ODF65623:ODF65636 ONB65623:ONB65636 OWX65623:OWX65636 PGT65623:PGT65636 PQP65623:PQP65636 QAL65623:QAL65636 QKH65623:QKH65636 QUD65623:QUD65636 RDZ65623:RDZ65636 RNV65623:RNV65636 RXR65623:RXR65636 SHN65623:SHN65636 SRJ65623:SRJ65636 TBF65623:TBF65636 TLB65623:TLB65636 TUX65623:TUX65636 UET65623:UET65636 UOP65623:UOP65636 UYL65623:UYL65636 VIH65623:VIH65636 VSD65623:VSD65636 WBZ65623:WBZ65636 WLV65623:WLV65636 WVR65623:WVR65636 J131159:J131172 JF131159:JF131172 TB131159:TB131172 ACX131159:ACX131172 AMT131159:AMT131172 AWP131159:AWP131172 BGL131159:BGL131172 BQH131159:BQH131172 CAD131159:CAD131172 CJZ131159:CJZ131172 CTV131159:CTV131172 DDR131159:DDR131172 DNN131159:DNN131172 DXJ131159:DXJ131172 EHF131159:EHF131172 ERB131159:ERB131172 FAX131159:FAX131172 FKT131159:FKT131172 FUP131159:FUP131172 GEL131159:GEL131172 GOH131159:GOH131172 GYD131159:GYD131172 HHZ131159:HHZ131172 HRV131159:HRV131172 IBR131159:IBR131172 ILN131159:ILN131172 IVJ131159:IVJ131172 JFF131159:JFF131172 JPB131159:JPB131172 JYX131159:JYX131172 KIT131159:KIT131172 KSP131159:KSP131172 LCL131159:LCL131172 LMH131159:LMH131172 LWD131159:LWD131172 MFZ131159:MFZ131172 MPV131159:MPV131172 MZR131159:MZR131172 NJN131159:NJN131172 NTJ131159:NTJ131172 ODF131159:ODF131172 ONB131159:ONB131172 OWX131159:OWX131172 PGT131159:PGT131172 PQP131159:PQP131172 QAL131159:QAL131172 QKH131159:QKH131172 QUD131159:QUD131172 RDZ131159:RDZ131172 RNV131159:RNV131172 RXR131159:RXR131172 SHN131159:SHN131172 SRJ131159:SRJ131172 TBF131159:TBF131172 TLB131159:TLB131172 TUX131159:TUX131172 UET131159:UET131172 UOP131159:UOP131172 UYL131159:UYL131172 VIH131159:VIH131172 VSD131159:VSD131172 WBZ131159:WBZ131172 WLV131159:WLV131172 WVR131159:WVR131172 J196695:J196708 JF196695:JF196708 TB196695:TB196708 ACX196695:ACX196708 AMT196695:AMT196708 AWP196695:AWP196708 BGL196695:BGL196708 BQH196695:BQH196708 CAD196695:CAD196708 CJZ196695:CJZ196708 CTV196695:CTV196708 DDR196695:DDR196708 DNN196695:DNN196708 DXJ196695:DXJ196708 EHF196695:EHF196708 ERB196695:ERB196708 FAX196695:FAX196708 FKT196695:FKT196708 FUP196695:FUP196708 GEL196695:GEL196708 GOH196695:GOH196708 GYD196695:GYD196708 HHZ196695:HHZ196708 HRV196695:HRV196708 IBR196695:IBR196708 ILN196695:ILN196708 IVJ196695:IVJ196708 JFF196695:JFF196708 JPB196695:JPB196708 JYX196695:JYX196708 KIT196695:KIT196708 KSP196695:KSP196708 LCL196695:LCL196708 LMH196695:LMH196708 LWD196695:LWD196708 MFZ196695:MFZ196708 MPV196695:MPV196708 MZR196695:MZR196708 NJN196695:NJN196708 NTJ196695:NTJ196708 ODF196695:ODF196708 ONB196695:ONB196708 OWX196695:OWX196708 PGT196695:PGT196708 PQP196695:PQP196708 QAL196695:QAL196708 QKH196695:QKH196708 QUD196695:QUD196708 RDZ196695:RDZ196708 RNV196695:RNV196708 RXR196695:RXR196708 SHN196695:SHN196708 SRJ196695:SRJ196708 TBF196695:TBF196708 TLB196695:TLB196708 TUX196695:TUX196708 UET196695:UET196708 UOP196695:UOP196708 UYL196695:UYL196708 VIH196695:VIH196708 VSD196695:VSD196708 WBZ196695:WBZ196708 WLV196695:WLV196708 WVR196695:WVR196708 J262231:J262244 JF262231:JF262244 TB262231:TB262244 ACX262231:ACX262244 AMT262231:AMT262244 AWP262231:AWP262244 BGL262231:BGL262244 BQH262231:BQH262244 CAD262231:CAD262244 CJZ262231:CJZ262244 CTV262231:CTV262244 DDR262231:DDR262244 DNN262231:DNN262244 DXJ262231:DXJ262244 EHF262231:EHF262244 ERB262231:ERB262244 FAX262231:FAX262244 FKT262231:FKT262244 FUP262231:FUP262244 GEL262231:GEL262244 GOH262231:GOH262244 GYD262231:GYD262244 HHZ262231:HHZ262244 HRV262231:HRV262244 IBR262231:IBR262244 ILN262231:ILN262244 IVJ262231:IVJ262244 JFF262231:JFF262244 JPB262231:JPB262244 JYX262231:JYX262244 KIT262231:KIT262244 KSP262231:KSP262244 LCL262231:LCL262244 LMH262231:LMH262244 LWD262231:LWD262244 MFZ262231:MFZ262244 MPV262231:MPV262244 MZR262231:MZR262244 NJN262231:NJN262244 NTJ262231:NTJ262244 ODF262231:ODF262244 ONB262231:ONB262244 OWX262231:OWX262244 PGT262231:PGT262244 PQP262231:PQP262244 QAL262231:QAL262244 QKH262231:QKH262244 QUD262231:QUD262244 RDZ262231:RDZ262244 RNV262231:RNV262244 RXR262231:RXR262244 SHN262231:SHN262244 SRJ262231:SRJ262244 TBF262231:TBF262244 TLB262231:TLB262244 TUX262231:TUX262244 UET262231:UET262244 UOP262231:UOP262244 UYL262231:UYL262244 VIH262231:VIH262244 VSD262231:VSD262244 WBZ262231:WBZ262244 WLV262231:WLV262244 WVR262231:WVR262244 J327767:J327780 JF327767:JF327780 TB327767:TB327780 ACX327767:ACX327780 AMT327767:AMT327780 AWP327767:AWP327780 BGL327767:BGL327780 BQH327767:BQH327780 CAD327767:CAD327780 CJZ327767:CJZ327780 CTV327767:CTV327780 DDR327767:DDR327780 DNN327767:DNN327780 DXJ327767:DXJ327780 EHF327767:EHF327780 ERB327767:ERB327780 FAX327767:FAX327780 FKT327767:FKT327780 FUP327767:FUP327780 GEL327767:GEL327780 GOH327767:GOH327780 GYD327767:GYD327780 HHZ327767:HHZ327780 HRV327767:HRV327780 IBR327767:IBR327780 ILN327767:ILN327780 IVJ327767:IVJ327780 JFF327767:JFF327780 JPB327767:JPB327780 JYX327767:JYX327780 KIT327767:KIT327780 KSP327767:KSP327780 LCL327767:LCL327780 LMH327767:LMH327780 LWD327767:LWD327780 MFZ327767:MFZ327780 MPV327767:MPV327780 MZR327767:MZR327780 NJN327767:NJN327780 NTJ327767:NTJ327780 ODF327767:ODF327780 ONB327767:ONB327780 OWX327767:OWX327780 PGT327767:PGT327780 PQP327767:PQP327780 QAL327767:QAL327780 QKH327767:QKH327780 QUD327767:QUD327780 RDZ327767:RDZ327780 RNV327767:RNV327780 RXR327767:RXR327780 SHN327767:SHN327780 SRJ327767:SRJ327780 TBF327767:TBF327780 TLB327767:TLB327780 TUX327767:TUX327780 UET327767:UET327780 UOP327767:UOP327780 UYL327767:UYL327780 VIH327767:VIH327780 VSD327767:VSD327780 WBZ327767:WBZ327780 WLV327767:WLV327780 WVR327767:WVR327780 J393303:J393316 JF393303:JF393316 TB393303:TB393316 ACX393303:ACX393316 AMT393303:AMT393316 AWP393303:AWP393316 BGL393303:BGL393316 BQH393303:BQH393316 CAD393303:CAD393316 CJZ393303:CJZ393316 CTV393303:CTV393316 DDR393303:DDR393316 DNN393303:DNN393316 DXJ393303:DXJ393316 EHF393303:EHF393316 ERB393303:ERB393316 FAX393303:FAX393316 FKT393303:FKT393316 FUP393303:FUP393316 GEL393303:GEL393316 GOH393303:GOH393316 GYD393303:GYD393316 HHZ393303:HHZ393316 HRV393303:HRV393316 IBR393303:IBR393316 ILN393303:ILN393316 IVJ393303:IVJ393316 JFF393303:JFF393316 JPB393303:JPB393316 JYX393303:JYX393316 KIT393303:KIT393316 KSP393303:KSP393316 LCL393303:LCL393316 LMH393303:LMH393316 LWD393303:LWD393316 MFZ393303:MFZ393316 MPV393303:MPV393316 MZR393303:MZR393316 NJN393303:NJN393316 NTJ393303:NTJ393316 ODF393303:ODF393316 ONB393303:ONB393316 OWX393303:OWX393316 PGT393303:PGT393316 PQP393303:PQP393316 QAL393303:QAL393316 QKH393303:QKH393316 QUD393303:QUD393316 RDZ393303:RDZ393316 RNV393303:RNV393316 RXR393303:RXR393316 SHN393303:SHN393316 SRJ393303:SRJ393316 TBF393303:TBF393316 TLB393303:TLB393316 TUX393303:TUX393316 UET393303:UET393316 UOP393303:UOP393316 UYL393303:UYL393316 VIH393303:VIH393316 VSD393303:VSD393316 WBZ393303:WBZ393316 WLV393303:WLV393316 WVR393303:WVR393316 J458839:J458852 JF458839:JF458852 TB458839:TB458852 ACX458839:ACX458852 AMT458839:AMT458852 AWP458839:AWP458852 BGL458839:BGL458852 BQH458839:BQH458852 CAD458839:CAD458852 CJZ458839:CJZ458852 CTV458839:CTV458852 DDR458839:DDR458852 DNN458839:DNN458852 DXJ458839:DXJ458852 EHF458839:EHF458852 ERB458839:ERB458852 FAX458839:FAX458852 FKT458839:FKT458852 FUP458839:FUP458852 GEL458839:GEL458852 GOH458839:GOH458852 GYD458839:GYD458852 HHZ458839:HHZ458852 HRV458839:HRV458852 IBR458839:IBR458852 ILN458839:ILN458852 IVJ458839:IVJ458852 JFF458839:JFF458852 JPB458839:JPB458852 JYX458839:JYX458852 KIT458839:KIT458852 KSP458839:KSP458852 LCL458839:LCL458852 LMH458839:LMH458852 LWD458839:LWD458852 MFZ458839:MFZ458852 MPV458839:MPV458852 MZR458839:MZR458852 NJN458839:NJN458852 NTJ458839:NTJ458852 ODF458839:ODF458852 ONB458839:ONB458852 OWX458839:OWX458852 PGT458839:PGT458852 PQP458839:PQP458852 QAL458839:QAL458852 QKH458839:QKH458852 QUD458839:QUD458852 RDZ458839:RDZ458852 RNV458839:RNV458852 RXR458839:RXR458852 SHN458839:SHN458852 SRJ458839:SRJ458852 TBF458839:TBF458852 TLB458839:TLB458852 TUX458839:TUX458852 UET458839:UET458852 UOP458839:UOP458852 UYL458839:UYL458852 VIH458839:VIH458852 VSD458839:VSD458852 WBZ458839:WBZ458852 WLV458839:WLV458852 WVR458839:WVR458852 J524375:J524388 JF524375:JF524388 TB524375:TB524388 ACX524375:ACX524388 AMT524375:AMT524388 AWP524375:AWP524388 BGL524375:BGL524388 BQH524375:BQH524388 CAD524375:CAD524388 CJZ524375:CJZ524388 CTV524375:CTV524388 DDR524375:DDR524388 DNN524375:DNN524388 DXJ524375:DXJ524388 EHF524375:EHF524388 ERB524375:ERB524388 FAX524375:FAX524388 FKT524375:FKT524388 FUP524375:FUP524388 GEL524375:GEL524388 GOH524375:GOH524388 GYD524375:GYD524388 HHZ524375:HHZ524388 HRV524375:HRV524388 IBR524375:IBR524388 ILN524375:ILN524388 IVJ524375:IVJ524388 JFF524375:JFF524388 JPB524375:JPB524388 JYX524375:JYX524388 KIT524375:KIT524388 KSP524375:KSP524388 LCL524375:LCL524388 LMH524375:LMH524388 LWD524375:LWD524388 MFZ524375:MFZ524388 MPV524375:MPV524388 MZR524375:MZR524388 NJN524375:NJN524388 NTJ524375:NTJ524388 ODF524375:ODF524388 ONB524375:ONB524388 OWX524375:OWX524388 PGT524375:PGT524388 PQP524375:PQP524388 QAL524375:QAL524388 QKH524375:QKH524388 QUD524375:QUD524388 RDZ524375:RDZ524388 RNV524375:RNV524388 RXR524375:RXR524388 SHN524375:SHN524388 SRJ524375:SRJ524388 TBF524375:TBF524388 TLB524375:TLB524388 TUX524375:TUX524388 UET524375:UET524388 UOP524375:UOP524388 UYL524375:UYL524388 VIH524375:VIH524388 VSD524375:VSD524388 WBZ524375:WBZ524388 WLV524375:WLV524388 WVR524375:WVR524388 J589911:J589924 JF589911:JF589924 TB589911:TB589924 ACX589911:ACX589924 AMT589911:AMT589924 AWP589911:AWP589924 BGL589911:BGL589924 BQH589911:BQH589924 CAD589911:CAD589924 CJZ589911:CJZ589924 CTV589911:CTV589924 DDR589911:DDR589924 DNN589911:DNN589924 DXJ589911:DXJ589924 EHF589911:EHF589924 ERB589911:ERB589924 FAX589911:FAX589924 FKT589911:FKT589924 FUP589911:FUP589924 GEL589911:GEL589924 GOH589911:GOH589924 GYD589911:GYD589924 HHZ589911:HHZ589924 HRV589911:HRV589924 IBR589911:IBR589924 ILN589911:ILN589924 IVJ589911:IVJ589924 JFF589911:JFF589924 JPB589911:JPB589924 JYX589911:JYX589924 KIT589911:KIT589924 KSP589911:KSP589924 LCL589911:LCL589924 LMH589911:LMH589924 LWD589911:LWD589924 MFZ589911:MFZ589924 MPV589911:MPV589924 MZR589911:MZR589924 NJN589911:NJN589924 NTJ589911:NTJ589924 ODF589911:ODF589924 ONB589911:ONB589924 OWX589911:OWX589924 PGT589911:PGT589924 PQP589911:PQP589924 QAL589911:QAL589924 QKH589911:QKH589924 QUD589911:QUD589924 RDZ589911:RDZ589924 RNV589911:RNV589924 RXR589911:RXR589924 SHN589911:SHN589924 SRJ589911:SRJ589924 TBF589911:TBF589924 TLB589911:TLB589924 TUX589911:TUX589924 UET589911:UET589924 UOP589911:UOP589924 UYL589911:UYL589924 VIH589911:VIH589924 VSD589911:VSD589924 WBZ589911:WBZ589924 WLV589911:WLV589924 WVR589911:WVR589924 J655447:J655460 JF655447:JF655460 TB655447:TB655460 ACX655447:ACX655460 AMT655447:AMT655460 AWP655447:AWP655460 BGL655447:BGL655460 BQH655447:BQH655460 CAD655447:CAD655460 CJZ655447:CJZ655460 CTV655447:CTV655460 DDR655447:DDR655460 DNN655447:DNN655460 DXJ655447:DXJ655460 EHF655447:EHF655460 ERB655447:ERB655460 FAX655447:FAX655460 FKT655447:FKT655460 FUP655447:FUP655460 GEL655447:GEL655460 GOH655447:GOH655460 GYD655447:GYD655460 HHZ655447:HHZ655460 HRV655447:HRV655460 IBR655447:IBR655460 ILN655447:ILN655460 IVJ655447:IVJ655460 JFF655447:JFF655460 JPB655447:JPB655460 JYX655447:JYX655460 KIT655447:KIT655460 KSP655447:KSP655460 LCL655447:LCL655460 LMH655447:LMH655460 LWD655447:LWD655460 MFZ655447:MFZ655460 MPV655447:MPV655460 MZR655447:MZR655460 NJN655447:NJN655460 NTJ655447:NTJ655460 ODF655447:ODF655460 ONB655447:ONB655460 OWX655447:OWX655460 PGT655447:PGT655460 PQP655447:PQP655460 QAL655447:QAL655460 QKH655447:QKH655460 QUD655447:QUD655460 RDZ655447:RDZ655460 RNV655447:RNV655460 RXR655447:RXR655460 SHN655447:SHN655460 SRJ655447:SRJ655460 TBF655447:TBF655460 TLB655447:TLB655460 TUX655447:TUX655460 UET655447:UET655460 UOP655447:UOP655460 UYL655447:UYL655460 VIH655447:VIH655460 VSD655447:VSD655460 WBZ655447:WBZ655460 WLV655447:WLV655460 WVR655447:WVR655460 J720983:J720996 JF720983:JF720996 TB720983:TB720996 ACX720983:ACX720996 AMT720983:AMT720996 AWP720983:AWP720996 BGL720983:BGL720996 BQH720983:BQH720996 CAD720983:CAD720996 CJZ720983:CJZ720996 CTV720983:CTV720996 DDR720983:DDR720996 DNN720983:DNN720996 DXJ720983:DXJ720996 EHF720983:EHF720996 ERB720983:ERB720996 FAX720983:FAX720996 FKT720983:FKT720996 FUP720983:FUP720996 GEL720983:GEL720996 GOH720983:GOH720996 GYD720983:GYD720996 HHZ720983:HHZ720996 HRV720983:HRV720996 IBR720983:IBR720996 ILN720983:ILN720996 IVJ720983:IVJ720996 JFF720983:JFF720996 JPB720983:JPB720996 JYX720983:JYX720996 KIT720983:KIT720996 KSP720983:KSP720996 LCL720983:LCL720996 LMH720983:LMH720996 LWD720983:LWD720996 MFZ720983:MFZ720996 MPV720983:MPV720996 MZR720983:MZR720996 NJN720983:NJN720996 NTJ720983:NTJ720996 ODF720983:ODF720996 ONB720983:ONB720996 OWX720983:OWX720996 PGT720983:PGT720996 PQP720983:PQP720996 QAL720983:QAL720996 QKH720983:QKH720996 QUD720983:QUD720996 RDZ720983:RDZ720996 RNV720983:RNV720996 RXR720983:RXR720996 SHN720983:SHN720996 SRJ720983:SRJ720996 TBF720983:TBF720996 TLB720983:TLB720996 TUX720983:TUX720996 UET720983:UET720996 UOP720983:UOP720996 UYL720983:UYL720996 VIH720983:VIH720996 VSD720983:VSD720996 WBZ720983:WBZ720996 WLV720983:WLV720996 WVR720983:WVR720996 J786519:J786532 JF786519:JF786532 TB786519:TB786532 ACX786519:ACX786532 AMT786519:AMT786532 AWP786519:AWP786532 BGL786519:BGL786532 BQH786519:BQH786532 CAD786519:CAD786532 CJZ786519:CJZ786532 CTV786519:CTV786532 DDR786519:DDR786532 DNN786519:DNN786532 DXJ786519:DXJ786532 EHF786519:EHF786532 ERB786519:ERB786532 FAX786519:FAX786532 FKT786519:FKT786532 FUP786519:FUP786532 GEL786519:GEL786532 GOH786519:GOH786532 GYD786519:GYD786532 HHZ786519:HHZ786532 HRV786519:HRV786532 IBR786519:IBR786532 ILN786519:ILN786532 IVJ786519:IVJ786532 JFF786519:JFF786532 JPB786519:JPB786532 JYX786519:JYX786532 KIT786519:KIT786532 KSP786519:KSP786532 LCL786519:LCL786532 LMH786519:LMH786532 LWD786519:LWD786532 MFZ786519:MFZ786532 MPV786519:MPV786532 MZR786519:MZR786532 NJN786519:NJN786532 NTJ786519:NTJ786532 ODF786519:ODF786532 ONB786519:ONB786532 OWX786519:OWX786532 PGT786519:PGT786532 PQP786519:PQP786532 QAL786519:QAL786532 QKH786519:QKH786532 QUD786519:QUD786532 RDZ786519:RDZ786532 RNV786519:RNV786532 RXR786519:RXR786532 SHN786519:SHN786532 SRJ786519:SRJ786532 TBF786519:TBF786532 TLB786519:TLB786532 TUX786519:TUX786532 UET786519:UET786532 UOP786519:UOP786532 UYL786519:UYL786532 VIH786519:VIH786532 VSD786519:VSD786532 WBZ786519:WBZ786532 WLV786519:WLV786532 WVR786519:WVR786532 J852055:J852068 JF852055:JF852068 TB852055:TB852068 ACX852055:ACX852068 AMT852055:AMT852068 AWP852055:AWP852068 BGL852055:BGL852068 BQH852055:BQH852068 CAD852055:CAD852068 CJZ852055:CJZ852068 CTV852055:CTV852068 DDR852055:DDR852068 DNN852055:DNN852068 DXJ852055:DXJ852068 EHF852055:EHF852068 ERB852055:ERB852068 FAX852055:FAX852068 FKT852055:FKT852068 FUP852055:FUP852068 GEL852055:GEL852068 GOH852055:GOH852068 GYD852055:GYD852068 HHZ852055:HHZ852068 HRV852055:HRV852068 IBR852055:IBR852068 ILN852055:ILN852068 IVJ852055:IVJ852068 JFF852055:JFF852068 JPB852055:JPB852068 JYX852055:JYX852068 KIT852055:KIT852068 KSP852055:KSP852068 LCL852055:LCL852068 LMH852055:LMH852068 LWD852055:LWD852068 MFZ852055:MFZ852068 MPV852055:MPV852068 MZR852055:MZR852068 NJN852055:NJN852068 NTJ852055:NTJ852068 ODF852055:ODF852068 ONB852055:ONB852068 OWX852055:OWX852068 PGT852055:PGT852068 PQP852055:PQP852068 QAL852055:QAL852068 QKH852055:QKH852068 QUD852055:QUD852068 RDZ852055:RDZ852068 RNV852055:RNV852068 RXR852055:RXR852068 SHN852055:SHN852068 SRJ852055:SRJ852068 TBF852055:TBF852068 TLB852055:TLB852068 TUX852055:TUX852068 UET852055:UET852068 UOP852055:UOP852068 UYL852055:UYL852068 VIH852055:VIH852068 VSD852055:VSD852068 WBZ852055:WBZ852068 WLV852055:WLV852068 WVR852055:WVR852068 J917591:J917604 JF917591:JF917604 TB917591:TB917604 ACX917591:ACX917604 AMT917591:AMT917604 AWP917591:AWP917604 BGL917591:BGL917604 BQH917591:BQH917604 CAD917591:CAD917604 CJZ917591:CJZ917604 CTV917591:CTV917604 DDR917591:DDR917604 DNN917591:DNN917604 DXJ917591:DXJ917604 EHF917591:EHF917604 ERB917591:ERB917604 FAX917591:FAX917604 FKT917591:FKT917604 FUP917591:FUP917604 GEL917591:GEL917604 GOH917591:GOH917604 GYD917591:GYD917604 HHZ917591:HHZ917604 HRV917591:HRV917604 IBR917591:IBR917604 ILN917591:ILN917604 IVJ917591:IVJ917604 JFF917591:JFF917604 JPB917591:JPB917604 JYX917591:JYX917604 KIT917591:KIT917604 KSP917591:KSP917604 LCL917591:LCL917604 LMH917591:LMH917604 LWD917591:LWD917604 MFZ917591:MFZ917604 MPV917591:MPV917604 MZR917591:MZR917604 NJN917591:NJN917604 NTJ917591:NTJ917604 ODF917591:ODF917604 ONB917591:ONB917604 OWX917591:OWX917604 PGT917591:PGT917604 PQP917591:PQP917604 QAL917591:QAL917604 QKH917591:QKH917604 QUD917591:QUD917604 RDZ917591:RDZ917604 RNV917591:RNV917604 RXR917591:RXR917604 SHN917591:SHN917604 SRJ917591:SRJ917604 TBF917591:TBF917604 TLB917591:TLB917604 TUX917591:TUX917604 UET917591:UET917604 UOP917591:UOP917604 UYL917591:UYL917604 VIH917591:VIH917604 VSD917591:VSD917604 WBZ917591:WBZ917604 WLV917591:WLV917604 WVR917591:WVR917604 J983127:J983140 JF983127:JF983140 TB983127:TB983140 ACX983127:ACX983140 AMT983127:AMT983140 AWP983127:AWP983140 BGL983127:BGL983140 BQH983127:BQH983140 CAD983127:CAD983140 CJZ983127:CJZ983140 CTV983127:CTV983140 DDR983127:DDR983140 DNN983127:DNN983140 DXJ983127:DXJ983140 EHF983127:EHF983140 ERB983127:ERB983140 FAX983127:FAX983140 FKT983127:FKT983140 FUP983127:FUP983140 GEL983127:GEL983140 GOH983127:GOH983140 GYD983127:GYD983140 HHZ983127:HHZ983140 HRV983127:HRV983140 IBR983127:IBR983140 ILN983127:ILN983140 IVJ983127:IVJ983140 JFF983127:JFF983140 JPB983127:JPB983140 JYX983127:JYX983140 KIT983127:KIT983140 KSP983127:KSP983140 LCL983127:LCL983140 LMH983127:LMH983140 LWD983127:LWD983140 MFZ983127:MFZ983140 MPV983127:MPV983140 MZR983127:MZR983140 NJN983127:NJN983140 NTJ983127:NTJ983140 ODF983127:ODF983140 ONB983127:ONB983140 OWX983127:OWX983140 PGT983127:PGT983140 PQP983127:PQP983140 QAL983127:QAL983140 QKH983127:QKH983140 QUD983127:QUD983140 RDZ983127:RDZ983140 RNV983127:RNV983140 RXR983127:RXR983140 SHN983127:SHN983140 SRJ983127:SRJ983140 TBF983127:TBF983140 TLB983127:TLB983140 TUX983127:TUX983140 UET983127:UET983140 UOP983127:UOP983140 UYL983127:UYL983140 VIH983127:VIH983140 VSD983127:VSD983140 WBZ983127:WBZ983140 WLV983127:WLV983140 WVR983127:WVR983140" xr:uid="{63E446EF-A124-446F-A683-5EC8E6F04BAE}"/>
    <dataValidation type="decimal" operator="greaterThan" allowBlank="1" showInputMessage="1" showErrorMessage="1" sqref="K87:N100 JG87:JJ100 TC87:TF100 ACY87:ADB100 AMU87:AMX100 AWQ87:AWT100 BGM87:BGP100 BQI87:BQL100 CAE87:CAH100 CKA87:CKD100 CTW87:CTZ100 DDS87:DDV100 DNO87:DNR100 DXK87:DXN100 EHG87:EHJ100 ERC87:ERF100 FAY87:FBB100 FKU87:FKX100 FUQ87:FUT100 GEM87:GEP100 GOI87:GOL100 GYE87:GYH100 HIA87:HID100 HRW87:HRZ100 IBS87:IBV100 ILO87:ILR100 IVK87:IVN100 JFG87:JFJ100 JPC87:JPF100 JYY87:JZB100 KIU87:KIX100 KSQ87:KST100 LCM87:LCP100 LMI87:LML100 LWE87:LWH100 MGA87:MGD100 MPW87:MPZ100 MZS87:MZV100 NJO87:NJR100 NTK87:NTN100 ODG87:ODJ100 ONC87:ONF100 OWY87:OXB100 PGU87:PGX100 PQQ87:PQT100 QAM87:QAP100 QKI87:QKL100 QUE87:QUH100 REA87:RED100 RNW87:RNZ100 RXS87:RXV100 SHO87:SHR100 SRK87:SRN100 TBG87:TBJ100 TLC87:TLF100 TUY87:TVB100 UEU87:UEX100 UOQ87:UOT100 UYM87:UYP100 VII87:VIL100 VSE87:VSH100 WCA87:WCD100 WLW87:WLZ100 WVS87:WVV100 K65623:N65636 JG65623:JJ65636 TC65623:TF65636 ACY65623:ADB65636 AMU65623:AMX65636 AWQ65623:AWT65636 BGM65623:BGP65636 BQI65623:BQL65636 CAE65623:CAH65636 CKA65623:CKD65636 CTW65623:CTZ65636 DDS65623:DDV65636 DNO65623:DNR65636 DXK65623:DXN65636 EHG65623:EHJ65636 ERC65623:ERF65636 FAY65623:FBB65636 FKU65623:FKX65636 FUQ65623:FUT65636 GEM65623:GEP65636 GOI65623:GOL65636 GYE65623:GYH65636 HIA65623:HID65636 HRW65623:HRZ65636 IBS65623:IBV65636 ILO65623:ILR65636 IVK65623:IVN65636 JFG65623:JFJ65636 JPC65623:JPF65636 JYY65623:JZB65636 KIU65623:KIX65636 KSQ65623:KST65636 LCM65623:LCP65636 LMI65623:LML65636 LWE65623:LWH65636 MGA65623:MGD65636 MPW65623:MPZ65636 MZS65623:MZV65636 NJO65623:NJR65636 NTK65623:NTN65636 ODG65623:ODJ65636 ONC65623:ONF65636 OWY65623:OXB65636 PGU65623:PGX65636 PQQ65623:PQT65636 QAM65623:QAP65636 QKI65623:QKL65636 QUE65623:QUH65636 REA65623:RED65636 RNW65623:RNZ65636 RXS65623:RXV65636 SHO65623:SHR65636 SRK65623:SRN65636 TBG65623:TBJ65636 TLC65623:TLF65636 TUY65623:TVB65636 UEU65623:UEX65636 UOQ65623:UOT65636 UYM65623:UYP65636 VII65623:VIL65636 VSE65623:VSH65636 WCA65623:WCD65636 WLW65623:WLZ65636 WVS65623:WVV65636 K131159:N131172 JG131159:JJ131172 TC131159:TF131172 ACY131159:ADB131172 AMU131159:AMX131172 AWQ131159:AWT131172 BGM131159:BGP131172 BQI131159:BQL131172 CAE131159:CAH131172 CKA131159:CKD131172 CTW131159:CTZ131172 DDS131159:DDV131172 DNO131159:DNR131172 DXK131159:DXN131172 EHG131159:EHJ131172 ERC131159:ERF131172 FAY131159:FBB131172 FKU131159:FKX131172 FUQ131159:FUT131172 GEM131159:GEP131172 GOI131159:GOL131172 GYE131159:GYH131172 HIA131159:HID131172 HRW131159:HRZ131172 IBS131159:IBV131172 ILO131159:ILR131172 IVK131159:IVN131172 JFG131159:JFJ131172 JPC131159:JPF131172 JYY131159:JZB131172 KIU131159:KIX131172 KSQ131159:KST131172 LCM131159:LCP131172 LMI131159:LML131172 LWE131159:LWH131172 MGA131159:MGD131172 MPW131159:MPZ131172 MZS131159:MZV131172 NJO131159:NJR131172 NTK131159:NTN131172 ODG131159:ODJ131172 ONC131159:ONF131172 OWY131159:OXB131172 PGU131159:PGX131172 PQQ131159:PQT131172 QAM131159:QAP131172 QKI131159:QKL131172 QUE131159:QUH131172 REA131159:RED131172 RNW131159:RNZ131172 RXS131159:RXV131172 SHO131159:SHR131172 SRK131159:SRN131172 TBG131159:TBJ131172 TLC131159:TLF131172 TUY131159:TVB131172 UEU131159:UEX131172 UOQ131159:UOT131172 UYM131159:UYP131172 VII131159:VIL131172 VSE131159:VSH131172 WCA131159:WCD131172 WLW131159:WLZ131172 WVS131159:WVV131172 K196695:N196708 JG196695:JJ196708 TC196695:TF196708 ACY196695:ADB196708 AMU196695:AMX196708 AWQ196695:AWT196708 BGM196695:BGP196708 BQI196695:BQL196708 CAE196695:CAH196708 CKA196695:CKD196708 CTW196695:CTZ196708 DDS196695:DDV196708 DNO196695:DNR196708 DXK196695:DXN196708 EHG196695:EHJ196708 ERC196695:ERF196708 FAY196695:FBB196708 FKU196695:FKX196708 FUQ196695:FUT196708 GEM196695:GEP196708 GOI196695:GOL196708 GYE196695:GYH196708 HIA196695:HID196708 HRW196695:HRZ196708 IBS196695:IBV196708 ILO196695:ILR196708 IVK196695:IVN196708 JFG196695:JFJ196708 JPC196695:JPF196708 JYY196695:JZB196708 KIU196695:KIX196708 KSQ196695:KST196708 LCM196695:LCP196708 LMI196695:LML196708 LWE196695:LWH196708 MGA196695:MGD196708 MPW196695:MPZ196708 MZS196695:MZV196708 NJO196695:NJR196708 NTK196695:NTN196708 ODG196695:ODJ196708 ONC196695:ONF196708 OWY196695:OXB196708 PGU196695:PGX196708 PQQ196695:PQT196708 QAM196695:QAP196708 QKI196695:QKL196708 QUE196695:QUH196708 REA196695:RED196708 RNW196695:RNZ196708 RXS196695:RXV196708 SHO196695:SHR196708 SRK196695:SRN196708 TBG196695:TBJ196708 TLC196695:TLF196708 TUY196695:TVB196708 UEU196695:UEX196708 UOQ196695:UOT196708 UYM196695:UYP196708 VII196695:VIL196708 VSE196695:VSH196708 WCA196695:WCD196708 WLW196695:WLZ196708 WVS196695:WVV196708 K262231:N262244 JG262231:JJ262244 TC262231:TF262244 ACY262231:ADB262244 AMU262231:AMX262244 AWQ262231:AWT262244 BGM262231:BGP262244 BQI262231:BQL262244 CAE262231:CAH262244 CKA262231:CKD262244 CTW262231:CTZ262244 DDS262231:DDV262244 DNO262231:DNR262244 DXK262231:DXN262244 EHG262231:EHJ262244 ERC262231:ERF262244 FAY262231:FBB262244 FKU262231:FKX262244 FUQ262231:FUT262244 GEM262231:GEP262244 GOI262231:GOL262244 GYE262231:GYH262244 HIA262231:HID262244 HRW262231:HRZ262244 IBS262231:IBV262244 ILO262231:ILR262244 IVK262231:IVN262244 JFG262231:JFJ262244 JPC262231:JPF262244 JYY262231:JZB262244 KIU262231:KIX262244 KSQ262231:KST262244 LCM262231:LCP262244 LMI262231:LML262244 LWE262231:LWH262244 MGA262231:MGD262244 MPW262231:MPZ262244 MZS262231:MZV262244 NJO262231:NJR262244 NTK262231:NTN262244 ODG262231:ODJ262244 ONC262231:ONF262244 OWY262231:OXB262244 PGU262231:PGX262244 PQQ262231:PQT262244 QAM262231:QAP262244 QKI262231:QKL262244 QUE262231:QUH262244 REA262231:RED262244 RNW262231:RNZ262244 RXS262231:RXV262244 SHO262231:SHR262244 SRK262231:SRN262244 TBG262231:TBJ262244 TLC262231:TLF262244 TUY262231:TVB262244 UEU262231:UEX262244 UOQ262231:UOT262244 UYM262231:UYP262244 VII262231:VIL262244 VSE262231:VSH262244 WCA262231:WCD262244 WLW262231:WLZ262244 WVS262231:WVV262244 K327767:N327780 JG327767:JJ327780 TC327767:TF327780 ACY327767:ADB327780 AMU327767:AMX327780 AWQ327767:AWT327780 BGM327767:BGP327780 BQI327767:BQL327780 CAE327767:CAH327780 CKA327767:CKD327780 CTW327767:CTZ327780 DDS327767:DDV327780 DNO327767:DNR327780 DXK327767:DXN327780 EHG327767:EHJ327780 ERC327767:ERF327780 FAY327767:FBB327780 FKU327767:FKX327780 FUQ327767:FUT327780 GEM327767:GEP327780 GOI327767:GOL327780 GYE327767:GYH327780 HIA327767:HID327780 HRW327767:HRZ327780 IBS327767:IBV327780 ILO327767:ILR327780 IVK327767:IVN327780 JFG327767:JFJ327780 JPC327767:JPF327780 JYY327767:JZB327780 KIU327767:KIX327780 KSQ327767:KST327780 LCM327767:LCP327780 LMI327767:LML327780 LWE327767:LWH327780 MGA327767:MGD327780 MPW327767:MPZ327780 MZS327767:MZV327780 NJO327767:NJR327780 NTK327767:NTN327780 ODG327767:ODJ327780 ONC327767:ONF327780 OWY327767:OXB327780 PGU327767:PGX327780 PQQ327767:PQT327780 QAM327767:QAP327780 QKI327767:QKL327780 QUE327767:QUH327780 REA327767:RED327780 RNW327767:RNZ327780 RXS327767:RXV327780 SHO327767:SHR327780 SRK327767:SRN327780 TBG327767:TBJ327780 TLC327767:TLF327780 TUY327767:TVB327780 UEU327767:UEX327780 UOQ327767:UOT327780 UYM327767:UYP327780 VII327767:VIL327780 VSE327767:VSH327780 WCA327767:WCD327780 WLW327767:WLZ327780 WVS327767:WVV327780 K393303:N393316 JG393303:JJ393316 TC393303:TF393316 ACY393303:ADB393316 AMU393303:AMX393316 AWQ393303:AWT393316 BGM393303:BGP393316 BQI393303:BQL393316 CAE393303:CAH393316 CKA393303:CKD393316 CTW393303:CTZ393316 DDS393303:DDV393316 DNO393303:DNR393316 DXK393303:DXN393316 EHG393303:EHJ393316 ERC393303:ERF393316 FAY393303:FBB393316 FKU393303:FKX393316 FUQ393303:FUT393316 GEM393303:GEP393316 GOI393303:GOL393316 GYE393303:GYH393316 HIA393303:HID393316 HRW393303:HRZ393316 IBS393303:IBV393316 ILO393303:ILR393316 IVK393303:IVN393316 JFG393303:JFJ393316 JPC393303:JPF393316 JYY393303:JZB393316 KIU393303:KIX393316 KSQ393303:KST393316 LCM393303:LCP393316 LMI393303:LML393316 LWE393303:LWH393316 MGA393303:MGD393316 MPW393303:MPZ393316 MZS393303:MZV393316 NJO393303:NJR393316 NTK393303:NTN393316 ODG393303:ODJ393316 ONC393303:ONF393316 OWY393303:OXB393316 PGU393303:PGX393316 PQQ393303:PQT393316 QAM393303:QAP393316 QKI393303:QKL393316 QUE393303:QUH393316 REA393303:RED393316 RNW393303:RNZ393316 RXS393303:RXV393316 SHO393303:SHR393316 SRK393303:SRN393316 TBG393303:TBJ393316 TLC393303:TLF393316 TUY393303:TVB393316 UEU393303:UEX393316 UOQ393303:UOT393316 UYM393303:UYP393316 VII393303:VIL393316 VSE393303:VSH393316 WCA393303:WCD393316 WLW393303:WLZ393316 WVS393303:WVV393316 K458839:N458852 JG458839:JJ458852 TC458839:TF458852 ACY458839:ADB458852 AMU458839:AMX458852 AWQ458839:AWT458852 BGM458839:BGP458852 BQI458839:BQL458852 CAE458839:CAH458852 CKA458839:CKD458852 CTW458839:CTZ458852 DDS458839:DDV458852 DNO458839:DNR458852 DXK458839:DXN458852 EHG458839:EHJ458852 ERC458839:ERF458852 FAY458839:FBB458852 FKU458839:FKX458852 FUQ458839:FUT458852 GEM458839:GEP458852 GOI458839:GOL458852 GYE458839:GYH458852 HIA458839:HID458852 HRW458839:HRZ458852 IBS458839:IBV458852 ILO458839:ILR458852 IVK458839:IVN458852 JFG458839:JFJ458852 JPC458839:JPF458852 JYY458839:JZB458852 KIU458839:KIX458852 KSQ458839:KST458852 LCM458839:LCP458852 LMI458839:LML458852 LWE458839:LWH458852 MGA458839:MGD458852 MPW458839:MPZ458852 MZS458839:MZV458852 NJO458839:NJR458852 NTK458839:NTN458852 ODG458839:ODJ458852 ONC458839:ONF458852 OWY458839:OXB458852 PGU458839:PGX458852 PQQ458839:PQT458852 QAM458839:QAP458852 QKI458839:QKL458852 QUE458839:QUH458852 REA458839:RED458852 RNW458839:RNZ458852 RXS458839:RXV458852 SHO458839:SHR458852 SRK458839:SRN458852 TBG458839:TBJ458852 TLC458839:TLF458852 TUY458839:TVB458852 UEU458839:UEX458852 UOQ458839:UOT458852 UYM458839:UYP458852 VII458839:VIL458852 VSE458839:VSH458852 WCA458839:WCD458852 WLW458839:WLZ458852 WVS458839:WVV458852 K524375:N524388 JG524375:JJ524388 TC524375:TF524388 ACY524375:ADB524388 AMU524375:AMX524388 AWQ524375:AWT524388 BGM524375:BGP524388 BQI524375:BQL524388 CAE524375:CAH524388 CKA524375:CKD524388 CTW524375:CTZ524388 DDS524375:DDV524388 DNO524375:DNR524388 DXK524375:DXN524388 EHG524375:EHJ524388 ERC524375:ERF524388 FAY524375:FBB524388 FKU524375:FKX524388 FUQ524375:FUT524388 GEM524375:GEP524388 GOI524375:GOL524388 GYE524375:GYH524388 HIA524375:HID524388 HRW524375:HRZ524388 IBS524375:IBV524388 ILO524375:ILR524388 IVK524375:IVN524388 JFG524375:JFJ524388 JPC524375:JPF524388 JYY524375:JZB524388 KIU524375:KIX524388 KSQ524375:KST524388 LCM524375:LCP524388 LMI524375:LML524388 LWE524375:LWH524388 MGA524375:MGD524388 MPW524375:MPZ524388 MZS524375:MZV524388 NJO524375:NJR524388 NTK524375:NTN524388 ODG524375:ODJ524388 ONC524375:ONF524388 OWY524375:OXB524388 PGU524375:PGX524388 PQQ524375:PQT524388 QAM524375:QAP524388 QKI524375:QKL524388 QUE524375:QUH524388 REA524375:RED524388 RNW524375:RNZ524388 RXS524375:RXV524388 SHO524375:SHR524388 SRK524375:SRN524388 TBG524375:TBJ524388 TLC524375:TLF524388 TUY524375:TVB524388 UEU524375:UEX524388 UOQ524375:UOT524388 UYM524375:UYP524388 VII524375:VIL524388 VSE524375:VSH524388 WCA524375:WCD524388 WLW524375:WLZ524388 WVS524375:WVV524388 K589911:N589924 JG589911:JJ589924 TC589911:TF589924 ACY589911:ADB589924 AMU589911:AMX589924 AWQ589911:AWT589924 BGM589911:BGP589924 BQI589911:BQL589924 CAE589911:CAH589924 CKA589911:CKD589924 CTW589911:CTZ589924 DDS589911:DDV589924 DNO589911:DNR589924 DXK589911:DXN589924 EHG589911:EHJ589924 ERC589911:ERF589924 FAY589911:FBB589924 FKU589911:FKX589924 FUQ589911:FUT589924 GEM589911:GEP589924 GOI589911:GOL589924 GYE589911:GYH589924 HIA589911:HID589924 HRW589911:HRZ589924 IBS589911:IBV589924 ILO589911:ILR589924 IVK589911:IVN589924 JFG589911:JFJ589924 JPC589911:JPF589924 JYY589911:JZB589924 KIU589911:KIX589924 KSQ589911:KST589924 LCM589911:LCP589924 LMI589911:LML589924 LWE589911:LWH589924 MGA589911:MGD589924 MPW589911:MPZ589924 MZS589911:MZV589924 NJO589911:NJR589924 NTK589911:NTN589924 ODG589911:ODJ589924 ONC589911:ONF589924 OWY589911:OXB589924 PGU589911:PGX589924 PQQ589911:PQT589924 QAM589911:QAP589924 QKI589911:QKL589924 QUE589911:QUH589924 REA589911:RED589924 RNW589911:RNZ589924 RXS589911:RXV589924 SHO589911:SHR589924 SRK589911:SRN589924 TBG589911:TBJ589924 TLC589911:TLF589924 TUY589911:TVB589924 UEU589911:UEX589924 UOQ589911:UOT589924 UYM589911:UYP589924 VII589911:VIL589924 VSE589911:VSH589924 WCA589911:WCD589924 WLW589911:WLZ589924 WVS589911:WVV589924 K655447:N655460 JG655447:JJ655460 TC655447:TF655460 ACY655447:ADB655460 AMU655447:AMX655460 AWQ655447:AWT655460 BGM655447:BGP655460 BQI655447:BQL655460 CAE655447:CAH655460 CKA655447:CKD655460 CTW655447:CTZ655460 DDS655447:DDV655460 DNO655447:DNR655460 DXK655447:DXN655460 EHG655447:EHJ655460 ERC655447:ERF655460 FAY655447:FBB655460 FKU655447:FKX655460 FUQ655447:FUT655460 GEM655447:GEP655460 GOI655447:GOL655460 GYE655447:GYH655460 HIA655447:HID655460 HRW655447:HRZ655460 IBS655447:IBV655460 ILO655447:ILR655460 IVK655447:IVN655460 JFG655447:JFJ655460 JPC655447:JPF655460 JYY655447:JZB655460 KIU655447:KIX655460 KSQ655447:KST655460 LCM655447:LCP655460 LMI655447:LML655460 LWE655447:LWH655460 MGA655447:MGD655460 MPW655447:MPZ655460 MZS655447:MZV655460 NJO655447:NJR655460 NTK655447:NTN655460 ODG655447:ODJ655460 ONC655447:ONF655460 OWY655447:OXB655460 PGU655447:PGX655460 PQQ655447:PQT655460 QAM655447:QAP655460 QKI655447:QKL655460 QUE655447:QUH655460 REA655447:RED655460 RNW655447:RNZ655460 RXS655447:RXV655460 SHO655447:SHR655460 SRK655447:SRN655460 TBG655447:TBJ655460 TLC655447:TLF655460 TUY655447:TVB655460 UEU655447:UEX655460 UOQ655447:UOT655460 UYM655447:UYP655460 VII655447:VIL655460 VSE655447:VSH655460 WCA655447:WCD655460 WLW655447:WLZ655460 WVS655447:WVV655460 K720983:N720996 JG720983:JJ720996 TC720983:TF720996 ACY720983:ADB720996 AMU720983:AMX720996 AWQ720983:AWT720996 BGM720983:BGP720996 BQI720983:BQL720996 CAE720983:CAH720996 CKA720983:CKD720996 CTW720983:CTZ720996 DDS720983:DDV720996 DNO720983:DNR720996 DXK720983:DXN720996 EHG720983:EHJ720996 ERC720983:ERF720996 FAY720983:FBB720996 FKU720983:FKX720996 FUQ720983:FUT720996 GEM720983:GEP720996 GOI720983:GOL720996 GYE720983:GYH720996 HIA720983:HID720996 HRW720983:HRZ720996 IBS720983:IBV720996 ILO720983:ILR720996 IVK720983:IVN720996 JFG720983:JFJ720996 JPC720983:JPF720996 JYY720983:JZB720996 KIU720983:KIX720996 KSQ720983:KST720996 LCM720983:LCP720996 LMI720983:LML720996 LWE720983:LWH720996 MGA720983:MGD720996 MPW720983:MPZ720996 MZS720983:MZV720996 NJO720983:NJR720996 NTK720983:NTN720996 ODG720983:ODJ720996 ONC720983:ONF720996 OWY720983:OXB720996 PGU720983:PGX720996 PQQ720983:PQT720996 QAM720983:QAP720996 QKI720983:QKL720996 QUE720983:QUH720996 REA720983:RED720996 RNW720983:RNZ720996 RXS720983:RXV720996 SHO720983:SHR720996 SRK720983:SRN720996 TBG720983:TBJ720996 TLC720983:TLF720996 TUY720983:TVB720996 UEU720983:UEX720996 UOQ720983:UOT720996 UYM720983:UYP720996 VII720983:VIL720996 VSE720983:VSH720996 WCA720983:WCD720996 WLW720983:WLZ720996 WVS720983:WVV720996 K786519:N786532 JG786519:JJ786532 TC786519:TF786532 ACY786519:ADB786532 AMU786519:AMX786532 AWQ786519:AWT786532 BGM786519:BGP786532 BQI786519:BQL786532 CAE786519:CAH786532 CKA786519:CKD786532 CTW786519:CTZ786532 DDS786519:DDV786532 DNO786519:DNR786532 DXK786519:DXN786532 EHG786519:EHJ786532 ERC786519:ERF786532 FAY786519:FBB786532 FKU786519:FKX786532 FUQ786519:FUT786532 GEM786519:GEP786532 GOI786519:GOL786532 GYE786519:GYH786532 HIA786519:HID786532 HRW786519:HRZ786532 IBS786519:IBV786532 ILO786519:ILR786532 IVK786519:IVN786532 JFG786519:JFJ786532 JPC786519:JPF786532 JYY786519:JZB786532 KIU786519:KIX786532 KSQ786519:KST786532 LCM786519:LCP786532 LMI786519:LML786532 LWE786519:LWH786532 MGA786519:MGD786532 MPW786519:MPZ786532 MZS786519:MZV786532 NJO786519:NJR786532 NTK786519:NTN786532 ODG786519:ODJ786532 ONC786519:ONF786532 OWY786519:OXB786532 PGU786519:PGX786532 PQQ786519:PQT786532 QAM786519:QAP786532 QKI786519:QKL786532 QUE786519:QUH786532 REA786519:RED786532 RNW786519:RNZ786532 RXS786519:RXV786532 SHO786519:SHR786532 SRK786519:SRN786532 TBG786519:TBJ786532 TLC786519:TLF786532 TUY786519:TVB786532 UEU786519:UEX786532 UOQ786519:UOT786532 UYM786519:UYP786532 VII786519:VIL786532 VSE786519:VSH786532 WCA786519:WCD786532 WLW786519:WLZ786532 WVS786519:WVV786532 K852055:N852068 JG852055:JJ852068 TC852055:TF852068 ACY852055:ADB852068 AMU852055:AMX852068 AWQ852055:AWT852068 BGM852055:BGP852068 BQI852055:BQL852068 CAE852055:CAH852068 CKA852055:CKD852068 CTW852055:CTZ852068 DDS852055:DDV852068 DNO852055:DNR852068 DXK852055:DXN852068 EHG852055:EHJ852068 ERC852055:ERF852068 FAY852055:FBB852068 FKU852055:FKX852068 FUQ852055:FUT852068 GEM852055:GEP852068 GOI852055:GOL852068 GYE852055:GYH852068 HIA852055:HID852068 HRW852055:HRZ852068 IBS852055:IBV852068 ILO852055:ILR852068 IVK852055:IVN852068 JFG852055:JFJ852068 JPC852055:JPF852068 JYY852055:JZB852068 KIU852055:KIX852068 KSQ852055:KST852068 LCM852055:LCP852068 LMI852055:LML852068 LWE852055:LWH852068 MGA852055:MGD852068 MPW852055:MPZ852068 MZS852055:MZV852068 NJO852055:NJR852068 NTK852055:NTN852068 ODG852055:ODJ852068 ONC852055:ONF852068 OWY852055:OXB852068 PGU852055:PGX852068 PQQ852055:PQT852068 QAM852055:QAP852068 QKI852055:QKL852068 QUE852055:QUH852068 REA852055:RED852068 RNW852055:RNZ852068 RXS852055:RXV852068 SHO852055:SHR852068 SRK852055:SRN852068 TBG852055:TBJ852068 TLC852055:TLF852068 TUY852055:TVB852068 UEU852055:UEX852068 UOQ852055:UOT852068 UYM852055:UYP852068 VII852055:VIL852068 VSE852055:VSH852068 WCA852055:WCD852068 WLW852055:WLZ852068 WVS852055:WVV852068 K917591:N917604 JG917591:JJ917604 TC917591:TF917604 ACY917591:ADB917604 AMU917591:AMX917604 AWQ917591:AWT917604 BGM917591:BGP917604 BQI917591:BQL917604 CAE917591:CAH917604 CKA917591:CKD917604 CTW917591:CTZ917604 DDS917591:DDV917604 DNO917591:DNR917604 DXK917591:DXN917604 EHG917591:EHJ917604 ERC917591:ERF917604 FAY917591:FBB917604 FKU917591:FKX917604 FUQ917591:FUT917604 GEM917591:GEP917604 GOI917591:GOL917604 GYE917591:GYH917604 HIA917591:HID917604 HRW917591:HRZ917604 IBS917591:IBV917604 ILO917591:ILR917604 IVK917591:IVN917604 JFG917591:JFJ917604 JPC917591:JPF917604 JYY917591:JZB917604 KIU917591:KIX917604 KSQ917591:KST917604 LCM917591:LCP917604 LMI917591:LML917604 LWE917591:LWH917604 MGA917591:MGD917604 MPW917591:MPZ917604 MZS917591:MZV917604 NJO917591:NJR917604 NTK917591:NTN917604 ODG917591:ODJ917604 ONC917591:ONF917604 OWY917591:OXB917604 PGU917591:PGX917604 PQQ917591:PQT917604 QAM917591:QAP917604 QKI917591:QKL917604 QUE917591:QUH917604 REA917591:RED917604 RNW917591:RNZ917604 RXS917591:RXV917604 SHO917591:SHR917604 SRK917591:SRN917604 TBG917591:TBJ917604 TLC917591:TLF917604 TUY917591:TVB917604 UEU917591:UEX917604 UOQ917591:UOT917604 UYM917591:UYP917604 VII917591:VIL917604 VSE917591:VSH917604 WCA917591:WCD917604 WLW917591:WLZ917604 WVS917591:WVV917604 K983127:N983140 JG983127:JJ983140 TC983127:TF983140 ACY983127:ADB983140 AMU983127:AMX983140 AWQ983127:AWT983140 BGM983127:BGP983140 BQI983127:BQL983140 CAE983127:CAH983140 CKA983127:CKD983140 CTW983127:CTZ983140 DDS983127:DDV983140 DNO983127:DNR983140 DXK983127:DXN983140 EHG983127:EHJ983140 ERC983127:ERF983140 FAY983127:FBB983140 FKU983127:FKX983140 FUQ983127:FUT983140 GEM983127:GEP983140 GOI983127:GOL983140 GYE983127:GYH983140 HIA983127:HID983140 HRW983127:HRZ983140 IBS983127:IBV983140 ILO983127:ILR983140 IVK983127:IVN983140 JFG983127:JFJ983140 JPC983127:JPF983140 JYY983127:JZB983140 KIU983127:KIX983140 KSQ983127:KST983140 LCM983127:LCP983140 LMI983127:LML983140 LWE983127:LWH983140 MGA983127:MGD983140 MPW983127:MPZ983140 MZS983127:MZV983140 NJO983127:NJR983140 NTK983127:NTN983140 ODG983127:ODJ983140 ONC983127:ONF983140 OWY983127:OXB983140 PGU983127:PGX983140 PQQ983127:PQT983140 QAM983127:QAP983140 QKI983127:QKL983140 QUE983127:QUH983140 REA983127:RED983140 RNW983127:RNZ983140 RXS983127:RXV983140 SHO983127:SHR983140 SRK983127:SRN983140 TBG983127:TBJ983140 TLC983127:TLF983140 TUY983127:TVB983140 UEU983127:UEX983140 UOQ983127:UOT983140 UYM983127:UYP983140 VII983127:VIL983140 VSE983127:VSH983140 WCA983127:WCD983140 WLW983127:WLZ983140 WVS983127:WVV983140 K108:N121 JG108:JJ121 TC108:TF121 ACY108:ADB121 AMU108:AMX121 AWQ108:AWT121 BGM108:BGP121 BQI108:BQL121 CAE108:CAH121 CKA108:CKD121 CTW108:CTZ121 DDS108:DDV121 DNO108:DNR121 DXK108:DXN121 EHG108:EHJ121 ERC108:ERF121 FAY108:FBB121 FKU108:FKX121 FUQ108:FUT121 GEM108:GEP121 GOI108:GOL121 GYE108:GYH121 HIA108:HID121 HRW108:HRZ121 IBS108:IBV121 ILO108:ILR121 IVK108:IVN121 JFG108:JFJ121 JPC108:JPF121 JYY108:JZB121 KIU108:KIX121 KSQ108:KST121 LCM108:LCP121 LMI108:LML121 LWE108:LWH121 MGA108:MGD121 MPW108:MPZ121 MZS108:MZV121 NJO108:NJR121 NTK108:NTN121 ODG108:ODJ121 ONC108:ONF121 OWY108:OXB121 PGU108:PGX121 PQQ108:PQT121 QAM108:QAP121 QKI108:QKL121 QUE108:QUH121 REA108:RED121 RNW108:RNZ121 RXS108:RXV121 SHO108:SHR121 SRK108:SRN121 TBG108:TBJ121 TLC108:TLF121 TUY108:TVB121 UEU108:UEX121 UOQ108:UOT121 UYM108:UYP121 VII108:VIL121 VSE108:VSH121 WCA108:WCD121 WLW108:WLZ121 WVS108:WVV121 K65644:N65657 JG65644:JJ65657 TC65644:TF65657 ACY65644:ADB65657 AMU65644:AMX65657 AWQ65644:AWT65657 BGM65644:BGP65657 BQI65644:BQL65657 CAE65644:CAH65657 CKA65644:CKD65657 CTW65644:CTZ65657 DDS65644:DDV65657 DNO65644:DNR65657 DXK65644:DXN65657 EHG65644:EHJ65657 ERC65644:ERF65657 FAY65644:FBB65657 FKU65644:FKX65657 FUQ65644:FUT65657 GEM65644:GEP65657 GOI65644:GOL65657 GYE65644:GYH65657 HIA65644:HID65657 HRW65644:HRZ65657 IBS65644:IBV65657 ILO65644:ILR65657 IVK65644:IVN65657 JFG65644:JFJ65657 JPC65644:JPF65657 JYY65644:JZB65657 KIU65644:KIX65657 KSQ65644:KST65657 LCM65644:LCP65657 LMI65644:LML65657 LWE65644:LWH65657 MGA65644:MGD65657 MPW65644:MPZ65657 MZS65644:MZV65657 NJO65644:NJR65657 NTK65644:NTN65657 ODG65644:ODJ65657 ONC65644:ONF65657 OWY65644:OXB65657 PGU65644:PGX65657 PQQ65644:PQT65657 QAM65644:QAP65657 QKI65644:QKL65657 QUE65644:QUH65657 REA65644:RED65657 RNW65644:RNZ65657 RXS65644:RXV65657 SHO65644:SHR65657 SRK65644:SRN65657 TBG65644:TBJ65657 TLC65644:TLF65657 TUY65644:TVB65657 UEU65644:UEX65657 UOQ65644:UOT65657 UYM65644:UYP65657 VII65644:VIL65657 VSE65644:VSH65657 WCA65644:WCD65657 WLW65644:WLZ65657 WVS65644:WVV65657 K131180:N131193 JG131180:JJ131193 TC131180:TF131193 ACY131180:ADB131193 AMU131180:AMX131193 AWQ131180:AWT131193 BGM131180:BGP131193 BQI131180:BQL131193 CAE131180:CAH131193 CKA131180:CKD131193 CTW131180:CTZ131193 DDS131180:DDV131193 DNO131180:DNR131193 DXK131180:DXN131193 EHG131180:EHJ131193 ERC131180:ERF131193 FAY131180:FBB131193 FKU131180:FKX131193 FUQ131180:FUT131193 GEM131180:GEP131193 GOI131180:GOL131193 GYE131180:GYH131193 HIA131180:HID131193 HRW131180:HRZ131193 IBS131180:IBV131193 ILO131180:ILR131193 IVK131180:IVN131193 JFG131180:JFJ131193 JPC131180:JPF131193 JYY131180:JZB131193 KIU131180:KIX131193 KSQ131180:KST131193 LCM131180:LCP131193 LMI131180:LML131193 LWE131180:LWH131193 MGA131180:MGD131193 MPW131180:MPZ131193 MZS131180:MZV131193 NJO131180:NJR131193 NTK131180:NTN131193 ODG131180:ODJ131193 ONC131180:ONF131193 OWY131180:OXB131193 PGU131180:PGX131193 PQQ131180:PQT131193 QAM131180:QAP131193 QKI131180:QKL131193 QUE131180:QUH131193 REA131180:RED131193 RNW131180:RNZ131193 RXS131180:RXV131193 SHO131180:SHR131193 SRK131180:SRN131193 TBG131180:TBJ131193 TLC131180:TLF131193 TUY131180:TVB131193 UEU131180:UEX131193 UOQ131180:UOT131193 UYM131180:UYP131193 VII131180:VIL131193 VSE131180:VSH131193 WCA131180:WCD131193 WLW131180:WLZ131193 WVS131180:WVV131193 K196716:N196729 JG196716:JJ196729 TC196716:TF196729 ACY196716:ADB196729 AMU196716:AMX196729 AWQ196716:AWT196729 BGM196716:BGP196729 BQI196716:BQL196729 CAE196716:CAH196729 CKA196716:CKD196729 CTW196716:CTZ196729 DDS196716:DDV196729 DNO196716:DNR196729 DXK196716:DXN196729 EHG196716:EHJ196729 ERC196716:ERF196729 FAY196716:FBB196729 FKU196716:FKX196729 FUQ196716:FUT196729 GEM196716:GEP196729 GOI196716:GOL196729 GYE196716:GYH196729 HIA196716:HID196729 HRW196716:HRZ196729 IBS196716:IBV196729 ILO196716:ILR196729 IVK196716:IVN196729 JFG196716:JFJ196729 JPC196716:JPF196729 JYY196716:JZB196729 KIU196716:KIX196729 KSQ196716:KST196729 LCM196716:LCP196729 LMI196716:LML196729 LWE196716:LWH196729 MGA196716:MGD196729 MPW196716:MPZ196729 MZS196716:MZV196729 NJO196716:NJR196729 NTK196716:NTN196729 ODG196716:ODJ196729 ONC196716:ONF196729 OWY196716:OXB196729 PGU196716:PGX196729 PQQ196716:PQT196729 QAM196716:QAP196729 QKI196716:QKL196729 QUE196716:QUH196729 REA196716:RED196729 RNW196716:RNZ196729 RXS196716:RXV196729 SHO196716:SHR196729 SRK196716:SRN196729 TBG196716:TBJ196729 TLC196716:TLF196729 TUY196716:TVB196729 UEU196716:UEX196729 UOQ196716:UOT196729 UYM196716:UYP196729 VII196716:VIL196729 VSE196716:VSH196729 WCA196716:WCD196729 WLW196716:WLZ196729 WVS196716:WVV196729 K262252:N262265 JG262252:JJ262265 TC262252:TF262265 ACY262252:ADB262265 AMU262252:AMX262265 AWQ262252:AWT262265 BGM262252:BGP262265 BQI262252:BQL262265 CAE262252:CAH262265 CKA262252:CKD262265 CTW262252:CTZ262265 DDS262252:DDV262265 DNO262252:DNR262265 DXK262252:DXN262265 EHG262252:EHJ262265 ERC262252:ERF262265 FAY262252:FBB262265 FKU262252:FKX262265 FUQ262252:FUT262265 GEM262252:GEP262265 GOI262252:GOL262265 GYE262252:GYH262265 HIA262252:HID262265 HRW262252:HRZ262265 IBS262252:IBV262265 ILO262252:ILR262265 IVK262252:IVN262265 JFG262252:JFJ262265 JPC262252:JPF262265 JYY262252:JZB262265 KIU262252:KIX262265 KSQ262252:KST262265 LCM262252:LCP262265 LMI262252:LML262265 LWE262252:LWH262265 MGA262252:MGD262265 MPW262252:MPZ262265 MZS262252:MZV262265 NJO262252:NJR262265 NTK262252:NTN262265 ODG262252:ODJ262265 ONC262252:ONF262265 OWY262252:OXB262265 PGU262252:PGX262265 PQQ262252:PQT262265 QAM262252:QAP262265 QKI262252:QKL262265 QUE262252:QUH262265 REA262252:RED262265 RNW262252:RNZ262265 RXS262252:RXV262265 SHO262252:SHR262265 SRK262252:SRN262265 TBG262252:TBJ262265 TLC262252:TLF262265 TUY262252:TVB262265 UEU262252:UEX262265 UOQ262252:UOT262265 UYM262252:UYP262265 VII262252:VIL262265 VSE262252:VSH262265 WCA262252:WCD262265 WLW262252:WLZ262265 WVS262252:WVV262265 K327788:N327801 JG327788:JJ327801 TC327788:TF327801 ACY327788:ADB327801 AMU327788:AMX327801 AWQ327788:AWT327801 BGM327788:BGP327801 BQI327788:BQL327801 CAE327788:CAH327801 CKA327788:CKD327801 CTW327788:CTZ327801 DDS327788:DDV327801 DNO327788:DNR327801 DXK327788:DXN327801 EHG327788:EHJ327801 ERC327788:ERF327801 FAY327788:FBB327801 FKU327788:FKX327801 FUQ327788:FUT327801 GEM327788:GEP327801 GOI327788:GOL327801 GYE327788:GYH327801 HIA327788:HID327801 HRW327788:HRZ327801 IBS327788:IBV327801 ILO327788:ILR327801 IVK327788:IVN327801 JFG327788:JFJ327801 JPC327788:JPF327801 JYY327788:JZB327801 KIU327788:KIX327801 KSQ327788:KST327801 LCM327788:LCP327801 LMI327788:LML327801 LWE327788:LWH327801 MGA327788:MGD327801 MPW327788:MPZ327801 MZS327788:MZV327801 NJO327788:NJR327801 NTK327788:NTN327801 ODG327788:ODJ327801 ONC327788:ONF327801 OWY327788:OXB327801 PGU327788:PGX327801 PQQ327788:PQT327801 QAM327788:QAP327801 QKI327788:QKL327801 QUE327788:QUH327801 REA327788:RED327801 RNW327788:RNZ327801 RXS327788:RXV327801 SHO327788:SHR327801 SRK327788:SRN327801 TBG327788:TBJ327801 TLC327788:TLF327801 TUY327788:TVB327801 UEU327788:UEX327801 UOQ327788:UOT327801 UYM327788:UYP327801 VII327788:VIL327801 VSE327788:VSH327801 WCA327788:WCD327801 WLW327788:WLZ327801 WVS327788:WVV327801 K393324:N393337 JG393324:JJ393337 TC393324:TF393337 ACY393324:ADB393337 AMU393324:AMX393337 AWQ393324:AWT393337 BGM393324:BGP393337 BQI393324:BQL393337 CAE393324:CAH393337 CKA393324:CKD393337 CTW393324:CTZ393337 DDS393324:DDV393337 DNO393324:DNR393337 DXK393324:DXN393337 EHG393324:EHJ393337 ERC393324:ERF393337 FAY393324:FBB393337 FKU393324:FKX393337 FUQ393324:FUT393337 GEM393324:GEP393337 GOI393324:GOL393337 GYE393324:GYH393337 HIA393324:HID393337 HRW393324:HRZ393337 IBS393324:IBV393337 ILO393324:ILR393337 IVK393324:IVN393337 JFG393324:JFJ393337 JPC393324:JPF393337 JYY393324:JZB393337 KIU393324:KIX393337 KSQ393324:KST393337 LCM393324:LCP393337 LMI393324:LML393337 LWE393324:LWH393337 MGA393324:MGD393337 MPW393324:MPZ393337 MZS393324:MZV393337 NJO393324:NJR393337 NTK393324:NTN393337 ODG393324:ODJ393337 ONC393324:ONF393337 OWY393324:OXB393337 PGU393324:PGX393337 PQQ393324:PQT393337 QAM393324:QAP393337 QKI393324:QKL393337 QUE393324:QUH393337 REA393324:RED393337 RNW393324:RNZ393337 RXS393324:RXV393337 SHO393324:SHR393337 SRK393324:SRN393337 TBG393324:TBJ393337 TLC393324:TLF393337 TUY393324:TVB393337 UEU393324:UEX393337 UOQ393324:UOT393337 UYM393324:UYP393337 VII393324:VIL393337 VSE393324:VSH393337 WCA393324:WCD393337 WLW393324:WLZ393337 WVS393324:WVV393337 K458860:N458873 JG458860:JJ458873 TC458860:TF458873 ACY458860:ADB458873 AMU458860:AMX458873 AWQ458860:AWT458873 BGM458860:BGP458873 BQI458860:BQL458873 CAE458860:CAH458873 CKA458860:CKD458873 CTW458860:CTZ458873 DDS458860:DDV458873 DNO458860:DNR458873 DXK458860:DXN458873 EHG458860:EHJ458873 ERC458860:ERF458873 FAY458860:FBB458873 FKU458860:FKX458873 FUQ458860:FUT458873 GEM458860:GEP458873 GOI458860:GOL458873 GYE458860:GYH458873 HIA458860:HID458873 HRW458860:HRZ458873 IBS458860:IBV458873 ILO458860:ILR458873 IVK458860:IVN458873 JFG458860:JFJ458873 JPC458860:JPF458873 JYY458860:JZB458873 KIU458860:KIX458873 KSQ458860:KST458873 LCM458860:LCP458873 LMI458860:LML458873 LWE458860:LWH458873 MGA458860:MGD458873 MPW458860:MPZ458873 MZS458860:MZV458873 NJO458860:NJR458873 NTK458860:NTN458873 ODG458860:ODJ458873 ONC458860:ONF458873 OWY458860:OXB458873 PGU458860:PGX458873 PQQ458860:PQT458873 QAM458860:QAP458873 QKI458860:QKL458873 QUE458860:QUH458873 REA458860:RED458873 RNW458860:RNZ458873 RXS458860:RXV458873 SHO458860:SHR458873 SRK458860:SRN458873 TBG458860:TBJ458873 TLC458860:TLF458873 TUY458860:TVB458873 UEU458860:UEX458873 UOQ458860:UOT458873 UYM458860:UYP458873 VII458860:VIL458873 VSE458860:VSH458873 WCA458860:WCD458873 WLW458860:WLZ458873 WVS458860:WVV458873 K524396:N524409 JG524396:JJ524409 TC524396:TF524409 ACY524396:ADB524409 AMU524396:AMX524409 AWQ524396:AWT524409 BGM524396:BGP524409 BQI524396:BQL524409 CAE524396:CAH524409 CKA524396:CKD524409 CTW524396:CTZ524409 DDS524396:DDV524409 DNO524396:DNR524409 DXK524396:DXN524409 EHG524396:EHJ524409 ERC524396:ERF524409 FAY524396:FBB524409 FKU524396:FKX524409 FUQ524396:FUT524409 GEM524396:GEP524409 GOI524396:GOL524409 GYE524396:GYH524409 HIA524396:HID524409 HRW524396:HRZ524409 IBS524396:IBV524409 ILO524396:ILR524409 IVK524396:IVN524409 JFG524396:JFJ524409 JPC524396:JPF524409 JYY524396:JZB524409 KIU524396:KIX524409 KSQ524396:KST524409 LCM524396:LCP524409 LMI524396:LML524409 LWE524396:LWH524409 MGA524396:MGD524409 MPW524396:MPZ524409 MZS524396:MZV524409 NJO524396:NJR524409 NTK524396:NTN524409 ODG524396:ODJ524409 ONC524396:ONF524409 OWY524396:OXB524409 PGU524396:PGX524409 PQQ524396:PQT524409 QAM524396:QAP524409 QKI524396:QKL524409 QUE524396:QUH524409 REA524396:RED524409 RNW524396:RNZ524409 RXS524396:RXV524409 SHO524396:SHR524409 SRK524396:SRN524409 TBG524396:TBJ524409 TLC524396:TLF524409 TUY524396:TVB524409 UEU524396:UEX524409 UOQ524396:UOT524409 UYM524396:UYP524409 VII524396:VIL524409 VSE524396:VSH524409 WCA524396:WCD524409 WLW524396:WLZ524409 WVS524396:WVV524409 K589932:N589945 JG589932:JJ589945 TC589932:TF589945 ACY589932:ADB589945 AMU589932:AMX589945 AWQ589932:AWT589945 BGM589932:BGP589945 BQI589932:BQL589945 CAE589932:CAH589945 CKA589932:CKD589945 CTW589932:CTZ589945 DDS589932:DDV589945 DNO589932:DNR589945 DXK589932:DXN589945 EHG589932:EHJ589945 ERC589932:ERF589945 FAY589932:FBB589945 FKU589932:FKX589945 FUQ589932:FUT589945 GEM589932:GEP589945 GOI589932:GOL589945 GYE589932:GYH589945 HIA589932:HID589945 HRW589932:HRZ589945 IBS589932:IBV589945 ILO589932:ILR589945 IVK589932:IVN589945 JFG589932:JFJ589945 JPC589932:JPF589945 JYY589932:JZB589945 KIU589932:KIX589945 KSQ589932:KST589945 LCM589932:LCP589945 LMI589932:LML589945 LWE589932:LWH589945 MGA589932:MGD589945 MPW589932:MPZ589945 MZS589932:MZV589945 NJO589932:NJR589945 NTK589932:NTN589945 ODG589932:ODJ589945 ONC589932:ONF589945 OWY589932:OXB589945 PGU589932:PGX589945 PQQ589932:PQT589945 QAM589932:QAP589945 QKI589932:QKL589945 QUE589932:QUH589945 REA589932:RED589945 RNW589932:RNZ589945 RXS589932:RXV589945 SHO589932:SHR589945 SRK589932:SRN589945 TBG589932:TBJ589945 TLC589932:TLF589945 TUY589932:TVB589945 UEU589932:UEX589945 UOQ589932:UOT589945 UYM589932:UYP589945 VII589932:VIL589945 VSE589932:VSH589945 WCA589932:WCD589945 WLW589932:WLZ589945 WVS589932:WVV589945 K655468:N655481 JG655468:JJ655481 TC655468:TF655481 ACY655468:ADB655481 AMU655468:AMX655481 AWQ655468:AWT655481 BGM655468:BGP655481 BQI655468:BQL655481 CAE655468:CAH655481 CKA655468:CKD655481 CTW655468:CTZ655481 DDS655468:DDV655481 DNO655468:DNR655481 DXK655468:DXN655481 EHG655468:EHJ655481 ERC655468:ERF655481 FAY655468:FBB655481 FKU655468:FKX655481 FUQ655468:FUT655481 GEM655468:GEP655481 GOI655468:GOL655481 GYE655468:GYH655481 HIA655468:HID655481 HRW655468:HRZ655481 IBS655468:IBV655481 ILO655468:ILR655481 IVK655468:IVN655481 JFG655468:JFJ655481 JPC655468:JPF655481 JYY655468:JZB655481 KIU655468:KIX655481 KSQ655468:KST655481 LCM655468:LCP655481 LMI655468:LML655481 LWE655468:LWH655481 MGA655468:MGD655481 MPW655468:MPZ655481 MZS655468:MZV655481 NJO655468:NJR655481 NTK655468:NTN655481 ODG655468:ODJ655481 ONC655468:ONF655481 OWY655468:OXB655481 PGU655468:PGX655481 PQQ655468:PQT655481 QAM655468:QAP655481 QKI655468:QKL655481 QUE655468:QUH655481 REA655468:RED655481 RNW655468:RNZ655481 RXS655468:RXV655481 SHO655468:SHR655481 SRK655468:SRN655481 TBG655468:TBJ655481 TLC655468:TLF655481 TUY655468:TVB655481 UEU655468:UEX655481 UOQ655468:UOT655481 UYM655468:UYP655481 VII655468:VIL655481 VSE655468:VSH655481 WCA655468:WCD655481 WLW655468:WLZ655481 WVS655468:WVV655481 K721004:N721017 JG721004:JJ721017 TC721004:TF721017 ACY721004:ADB721017 AMU721004:AMX721017 AWQ721004:AWT721017 BGM721004:BGP721017 BQI721004:BQL721017 CAE721004:CAH721017 CKA721004:CKD721017 CTW721004:CTZ721017 DDS721004:DDV721017 DNO721004:DNR721017 DXK721004:DXN721017 EHG721004:EHJ721017 ERC721004:ERF721017 FAY721004:FBB721017 FKU721004:FKX721017 FUQ721004:FUT721017 GEM721004:GEP721017 GOI721004:GOL721017 GYE721004:GYH721017 HIA721004:HID721017 HRW721004:HRZ721017 IBS721004:IBV721017 ILO721004:ILR721017 IVK721004:IVN721017 JFG721004:JFJ721017 JPC721004:JPF721017 JYY721004:JZB721017 KIU721004:KIX721017 KSQ721004:KST721017 LCM721004:LCP721017 LMI721004:LML721017 LWE721004:LWH721017 MGA721004:MGD721017 MPW721004:MPZ721017 MZS721004:MZV721017 NJO721004:NJR721017 NTK721004:NTN721017 ODG721004:ODJ721017 ONC721004:ONF721017 OWY721004:OXB721017 PGU721004:PGX721017 PQQ721004:PQT721017 QAM721004:QAP721017 QKI721004:QKL721017 QUE721004:QUH721017 REA721004:RED721017 RNW721004:RNZ721017 RXS721004:RXV721017 SHO721004:SHR721017 SRK721004:SRN721017 TBG721004:TBJ721017 TLC721004:TLF721017 TUY721004:TVB721017 UEU721004:UEX721017 UOQ721004:UOT721017 UYM721004:UYP721017 VII721004:VIL721017 VSE721004:VSH721017 WCA721004:WCD721017 WLW721004:WLZ721017 WVS721004:WVV721017 K786540:N786553 JG786540:JJ786553 TC786540:TF786553 ACY786540:ADB786553 AMU786540:AMX786553 AWQ786540:AWT786553 BGM786540:BGP786553 BQI786540:BQL786553 CAE786540:CAH786553 CKA786540:CKD786553 CTW786540:CTZ786553 DDS786540:DDV786553 DNO786540:DNR786553 DXK786540:DXN786553 EHG786540:EHJ786553 ERC786540:ERF786553 FAY786540:FBB786553 FKU786540:FKX786553 FUQ786540:FUT786553 GEM786540:GEP786553 GOI786540:GOL786553 GYE786540:GYH786553 HIA786540:HID786553 HRW786540:HRZ786553 IBS786540:IBV786553 ILO786540:ILR786553 IVK786540:IVN786553 JFG786540:JFJ786553 JPC786540:JPF786553 JYY786540:JZB786553 KIU786540:KIX786553 KSQ786540:KST786553 LCM786540:LCP786553 LMI786540:LML786553 LWE786540:LWH786553 MGA786540:MGD786553 MPW786540:MPZ786553 MZS786540:MZV786553 NJO786540:NJR786553 NTK786540:NTN786553 ODG786540:ODJ786553 ONC786540:ONF786553 OWY786540:OXB786553 PGU786540:PGX786553 PQQ786540:PQT786553 QAM786540:QAP786553 QKI786540:QKL786553 QUE786540:QUH786553 REA786540:RED786553 RNW786540:RNZ786553 RXS786540:RXV786553 SHO786540:SHR786553 SRK786540:SRN786553 TBG786540:TBJ786553 TLC786540:TLF786553 TUY786540:TVB786553 UEU786540:UEX786553 UOQ786540:UOT786553 UYM786540:UYP786553 VII786540:VIL786553 VSE786540:VSH786553 WCA786540:WCD786553 WLW786540:WLZ786553 WVS786540:WVV786553 K852076:N852089 JG852076:JJ852089 TC852076:TF852089 ACY852076:ADB852089 AMU852076:AMX852089 AWQ852076:AWT852089 BGM852076:BGP852089 BQI852076:BQL852089 CAE852076:CAH852089 CKA852076:CKD852089 CTW852076:CTZ852089 DDS852076:DDV852089 DNO852076:DNR852089 DXK852076:DXN852089 EHG852076:EHJ852089 ERC852076:ERF852089 FAY852076:FBB852089 FKU852076:FKX852089 FUQ852076:FUT852089 GEM852076:GEP852089 GOI852076:GOL852089 GYE852076:GYH852089 HIA852076:HID852089 HRW852076:HRZ852089 IBS852076:IBV852089 ILO852076:ILR852089 IVK852076:IVN852089 JFG852076:JFJ852089 JPC852076:JPF852089 JYY852076:JZB852089 KIU852076:KIX852089 KSQ852076:KST852089 LCM852076:LCP852089 LMI852076:LML852089 LWE852076:LWH852089 MGA852076:MGD852089 MPW852076:MPZ852089 MZS852076:MZV852089 NJO852076:NJR852089 NTK852076:NTN852089 ODG852076:ODJ852089 ONC852076:ONF852089 OWY852076:OXB852089 PGU852076:PGX852089 PQQ852076:PQT852089 QAM852076:QAP852089 QKI852076:QKL852089 QUE852076:QUH852089 REA852076:RED852089 RNW852076:RNZ852089 RXS852076:RXV852089 SHO852076:SHR852089 SRK852076:SRN852089 TBG852076:TBJ852089 TLC852076:TLF852089 TUY852076:TVB852089 UEU852076:UEX852089 UOQ852076:UOT852089 UYM852076:UYP852089 VII852076:VIL852089 VSE852076:VSH852089 WCA852076:WCD852089 WLW852076:WLZ852089 WVS852076:WVV852089 K917612:N917625 JG917612:JJ917625 TC917612:TF917625 ACY917612:ADB917625 AMU917612:AMX917625 AWQ917612:AWT917625 BGM917612:BGP917625 BQI917612:BQL917625 CAE917612:CAH917625 CKA917612:CKD917625 CTW917612:CTZ917625 DDS917612:DDV917625 DNO917612:DNR917625 DXK917612:DXN917625 EHG917612:EHJ917625 ERC917612:ERF917625 FAY917612:FBB917625 FKU917612:FKX917625 FUQ917612:FUT917625 GEM917612:GEP917625 GOI917612:GOL917625 GYE917612:GYH917625 HIA917612:HID917625 HRW917612:HRZ917625 IBS917612:IBV917625 ILO917612:ILR917625 IVK917612:IVN917625 JFG917612:JFJ917625 JPC917612:JPF917625 JYY917612:JZB917625 KIU917612:KIX917625 KSQ917612:KST917625 LCM917612:LCP917625 LMI917612:LML917625 LWE917612:LWH917625 MGA917612:MGD917625 MPW917612:MPZ917625 MZS917612:MZV917625 NJO917612:NJR917625 NTK917612:NTN917625 ODG917612:ODJ917625 ONC917612:ONF917625 OWY917612:OXB917625 PGU917612:PGX917625 PQQ917612:PQT917625 QAM917612:QAP917625 QKI917612:QKL917625 QUE917612:QUH917625 REA917612:RED917625 RNW917612:RNZ917625 RXS917612:RXV917625 SHO917612:SHR917625 SRK917612:SRN917625 TBG917612:TBJ917625 TLC917612:TLF917625 TUY917612:TVB917625 UEU917612:UEX917625 UOQ917612:UOT917625 UYM917612:UYP917625 VII917612:VIL917625 VSE917612:VSH917625 WCA917612:WCD917625 WLW917612:WLZ917625 WVS917612:WVV917625 K983148:N983161 JG983148:JJ983161 TC983148:TF983161 ACY983148:ADB983161 AMU983148:AMX983161 AWQ983148:AWT983161 BGM983148:BGP983161 BQI983148:BQL983161 CAE983148:CAH983161 CKA983148:CKD983161 CTW983148:CTZ983161 DDS983148:DDV983161 DNO983148:DNR983161 DXK983148:DXN983161 EHG983148:EHJ983161 ERC983148:ERF983161 FAY983148:FBB983161 FKU983148:FKX983161 FUQ983148:FUT983161 GEM983148:GEP983161 GOI983148:GOL983161 GYE983148:GYH983161 HIA983148:HID983161 HRW983148:HRZ983161 IBS983148:IBV983161 ILO983148:ILR983161 IVK983148:IVN983161 JFG983148:JFJ983161 JPC983148:JPF983161 JYY983148:JZB983161 KIU983148:KIX983161 KSQ983148:KST983161 LCM983148:LCP983161 LMI983148:LML983161 LWE983148:LWH983161 MGA983148:MGD983161 MPW983148:MPZ983161 MZS983148:MZV983161 NJO983148:NJR983161 NTK983148:NTN983161 ODG983148:ODJ983161 ONC983148:ONF983161 OWY983148:OXB983161 PGU983148:PGX983161 PQQ983148:PQT983161 QAM983148:QAP983161 QKI983148:QKL983161 QUE983148:QUH983161 REA983148:RED983161 RNW983148:RNZ983161 RXS983148:RXV983161 SHO983148:SHR983161 SRK983148:SRN983161 TBG983148:TBJ983161 TLC983148:TLF983161 TUY983148:TVB983161 UEU983148:UEX983161 UOQ983148:UOT983161 UYM983148:UYP983161 VII983148:VIL983161 VSE983148:VSH983161 WCA983148:WCD983161 WLW983148:WLZ983161 WVS983148:WVV983161 J12:J25 JF12:JF25 TB12:TB25 ACX12:ACX25 AMT12:AMT25 AWP12:AWP25 BGL12:BGL25 BQH12:BQH25 CAD12:CAD25 CJZ12:CJZ25 CTV12:CTV25 DDR12:DDR25 DNN12:DNN25 DXJ12:DXJ25 EHF12:EHF25 ERB12:ERB25 FAX12:FAX25 FKT12:FKT25 FUP12:FUP25 GEL12:GEL25 GOH12:GOH25 GYD12:GYD25 HHZ12:HHZ25 HRV12:HRV25 IBR12:IBR25 ILN12:ILN25 IVJ12:IVJ25 JFF12:JFF25 JPB12:JPB25 JYX12:JYX25 KIT12:KIT25 KSP12:KSP25 LCL12:LCL25 LMH12:LMH25 LWD12:LWD25 MFZ12:MFZ25 MPV12:MPV25 MZR12:MZR25 NJN12:NJN25 NTJ12:NTJ25 ODF12:ODF25 ONB12:ONB25 OWX12:OWX25 PGT12:PGT25 PQP12:PQP25 QAL12:QAL25 QKH12:QKH25 QUD12:QUD25 RDZ12:RDZ25 RNV12:RNV25 RXR12:RXR25 SHN12:SHN25 SRJ12:SRJ25 TBF12:TBF25 TLB12:TLB25 TUX12:TUX25 UET12:UET25 UOP12:UOP25 UYL12:UYL25 VIH12:VIH25 VSD12:VSD25 WBZ12:WBZ25 WLV12:WLV25 WVR12:WVR25 J65548:J65561 JF65548:JF65561 TB65548:TB65561 ACX65548:ACX65561 AMT65548:AMT65561 AWP65548:AWP65561 BGL65548:BGL65561 BQH65548:BQH65561 CAD65548:CAD65561 CJZ65548:CJZ65561 CTV65548:CTV65561 DDR65548:DDR65561 DNN65548:DNN65561 DXJ65548:DXJ65561 EHF65548:EHF65561 ERB65548:ERB65561 FAX65548:FAX65561 FKT65548:FKT65561 FUP65548:FUP65561 GEL65548:GEL65561 GOH65548:GOH65561 GYD65548:GYD65561 HHZ65548:HHZ65561 HRV65548:HRV65561 IBR65548:IBR65561 ILN65548:ILN65561 IVJ65548:IVJ65561 JFF65548:JFF65561 JPB65548:JPB65561 JYX65548:JYX65561 KIT65548:KIT65561 KSP65548:KSP65561 LCL65548:LCL65561 LMH65548:LMH65561 LWD65548:LWD65561 MFZ65548:MFZ65561 MPV65548:MPV65561 MZR65548:MZR65561 NJN65548:NJN65561 NTJ65548:NTJ65561 ODF65548:ODF65561 ONB65548:ONB65561 OWX65548:OWX65561 PGT65548:PGT65561 PQP65548:PQP65561 QAL65548:QAL65561 QKH65548:QKH65561 QUD65548:QUD65561 RDZ65548:RDZ65561 RNV65548:RNV65561 RXR65548:RXR65561 SHN65548:SHN65561 SRJ65548:SRJ65561 TBF65548:TBF65561 TLB65548:TLB65561 TUX65548:TUX65561 UET65548:UET65561 UOP65548:UOP65561 UYL65548:UYL65561 VIH65548:VIH65561 VSD65548:VSD65561 WBZ65548:WBZ65561 WLV65548:WLV65561 WVR65548:WVR65561 J131084:J131097 JF131084:JF131097 TB131084:TB131097 ACX131084:ACX131097 AMT131084:AMT131097 AWP131084:AWP131097 BGL131084:BGL131097 BQH131084:BQH131097 CAD131084:CAD131097 CJZ131084:CJZ131097 CTV131084:CTV131097 DDR131084:DDR131097 DNN131084:DNN131097 DXJ131084:DXJ131097 EHF131084:EHF131097 ERB131084:ERB131097 FAX131084:FAX131097 FKT131084:FKT131097 FUP131084:FUP131097 GEL131084:GEL131097 GOH131084:GOH131097 GYD131084:GYD131097 HHZ131084:HHZ131097 HRV131084:HRV131097 IBR131084:IBR131097 ILN131084:ILN131097 IVJ131084:IVJ131097 JFF131084:JFF131097 JPB131084:JPB131097 JYX131084:JYX131097 KIT131084:KIT131097 KSP131084:KSP131097 LCL131084:LCL131097 LMH131084:LMH131097 LWD131084:LWD131097 MFZ131084:MFZ131097 MPV131084:MPV131097 MZR131084:MZR131097 NJN131084:NJN131097 NTJ131084:NTJ131097 ODF131084:ODF131097 ONB131084:ONB131097 OWX131084:OWX131097 PGT131084:PGT131097 PQP131084:PQP131097 QAL131084:QAL131097 QKH131084:QKH131097 QUD131084:QUD131097 RDZ131084:RDZ131097 RNV131084:RNV131097 RXR131084:RXR131097 SHN131084:SHN131097 SRJ131084:SRJ131097 TBF131084:TBF131097 TLB131084:TLB131097 TUX131084:TUX131097 UET131084:UET131097 UOP131084:UOP131097 UYL131084:UYL131097 VIH131084:VIH131097 VSD131084:VSD131097 WBZ131084:WBZ131097 WLV131084:WLV131097 WVR131084:WVR131097 J196620:J196633 JF196620:JF196633 TB196620:TB196633 ACX196620:ACX196633 AMT196620:AMT196633 AWP196620:AWP196633 BGL196620:BGL196633 BQH196620:BQH196633 CAD196620:CAD196633 CJZ196620:CJZ196633 CTV196620:CTV196633 DDR196620:DDR196633 DNN196620:DNN196633 DXJ196620:DXJ196633 EHF196620:EHF196633 ERB196620:ERB196633 FAX196620:FAX196633 FKT196620:FKT196633 FUP196620:FUP196633 GEL196620:GEL196633 GOH196620:GOH196633 GYD196620:GYD196633 HHZ196620:HHZ196633 HRV196620:HRV196633 IBR196620:IBR196633 ILN196620:ILN196633 IVJ196620:IVJ196633 JFF196620:JFF196633 JPB196620:JPB196633 JYX196620:JYX196633 KIT196620:KIT196633 KSP196620:KSP196633 LCL196620:LCL196633 LMH196620:LMH196633 LWD196620:LWD196633 MFZ196620:MFZ196633 MPV196620:MPV196633 MZR196620:MZR196633 NJN196620:NJN196633 NTJ196620:NTJ196633 ODF196620:ODF196633 ONB196620:ONB196633 OWX196620:OWX196633 PGT196620:PGT196633 PQP196620:PQP196633 QAL196620:QAL196633 QKH196620:QKH196633 QUD196620:QUD196633 RDZ196620:RDZ196633 RNV196620:RNV196633 RXR196620:RXR196633 SHN196620:SHN196633 SRJ196620:SRJ196633 TBF196620:TBF196633 TLB196620:TLB196633 TUX196620:TUX196633 UET196620:UET196633 UOP196620:UOP196633 UYL196620:UYL196633 VIH196620:VIH196633 VSD196620:VSD196633 WBZ196620:WBZ196633 WLV196620:WLV196633 WVR196620:WVR196633 J262156:J262169 JF262156:JF262169 TB262156:TB262169 ACX262156:ACX262169 AMT262156:AMT262169 AWP262156:AWP262169 BGL262156:BGL262169 BQH262156:BQH262169 CAD262156:CAD262169 CJZ262156:CJZ262169 CTV262156:CTV262169 DDR262156:DDR262169 DNN262156:DNN262169 DXJ262156:DXJ262169 EHF262156:EHF262169 ERB262156:ERB262169 FAX262156:FAX262169 FKT262156:FKT262169 FUP262156:FUP262169 GEL262156:GEL262169 GOH262156:GOH262169 GYD262156:GYD262169 HHZ262156:HHZ262169 HRV262156:HRV262169 IBR262156:IBR262169 ILN262156:ILN262169 IVJ262156:IVJ262169 JFF262156:JFF262169 JPB262156:JPB262169 JYX262156:JYX262169 KIT262156:KIT262169 KSP262156:KSP262169 LCL262156:LCL262169 LMH262156:LMH262169 LWD262156:LWD262169 MFZ262156:MFZ262169 MPV262156:MPV262169 MZR262156:MZR262169 NJN262156:NJN262169 NTJ262156:NTJ262169 ODF262156:ODF262169 ONB262156:ONB262169 OWX262156:OWX262169 PGT262156:PGT262169 PQP262156:PQP262169 QAL262156:QAL262169 QKH262156:QKH262169 QUD262156:QUD262169 RDZ262156:RDZ262169 RNV262156:RNV262169 RXR262156:RXR262169 SHN262156:SHN262169 SRJ262156:SRJ262169 TBF262156:TBF262169 TLB262156:TLB262169 TUX262156:TUX262169 UET262156:UET262169 UOP262156:UOP262169 UYL262156:UYL262169 VIH262156:VIH262169 VSD262156:VSD262169 WBZ262156:WBZ262169 WLV262156:WLV262169 WVR262156:WVR262169 J327692:J327705 JF327692:JF327705 TB327692:TB327705 ACX327692:ACX327705 AMT327692:AMT327705 AWP327692:AWP327705 BGL327692:BGL327705 BQH327692:BQH327705 CAD327692:CAD327705 CJZ327692:CJZ327705 CTV327692:CTV327705 DDR327692:DDR327705 DNN327692:DNN327705 DXJ327692:DXJ327705 EHF327692:EHF327705 ERB327692:ERB327705 FAX327692:FAX327705 FKT327692:FKT327705 FUP327692:FUP327705 GEL327692:GEL327705 GOH327692:GOH327705 GYD327692:GYD327705 HHZ327692:HHZ327705 HRV327692:HRV327705 IBR327692:IBR327705 ILN327692:ILN327705 IVJ327692:IVJ327705 JFF327692:JFF327705 JPB327692:JPB327705 JYX327692:JYX327705 KIT327692:KIT327705 KSP327692:KSP327705 LCL327692:LCL327705 LMH327692:LMH327705 LWD327692:LWD327705 MFZ327692:MFZ327705 MPV327692:MPV327705 MZR327692:MZR327705 NJN327692:NJN327705 NTJ327692:NTJ327705 ODF327692:ODF327705 ONB327692:ONB327705 OWX327692:OWX327705 PGT327692:PGT327705 PQP327692:PQP327705 QAL327692:QAL327705 QKH327692:QKH327705 QUD327692:QUD327705 RDZ327692:RDZ327705 RNV327692:RNV327705 RXR327692:RXR327705 SHN327692:SHN327705 SRJ327692:SRJ327705 TBF327692:TBF327705 TLB327692:TLB327705 TUX327692:TUX327705 UET327692:UET327705 UOP327692:UOP327705 UYL327692:UYL327705 VIH327692:VIH327705 VSD327692:VSD327705 WBZ327692:WBZ327705 WLV327692:WLV327705 WVR327692:WVR327705 J393228:J393241 JF393228:JF393241 TB393228:TB393241 ACX393228:ACX393241 AMT393228:AMT393241 AWP393228:AWP393241 BGL393228:BGL393241 BQH393228:BQH393241 CAD393228:CAD393241 CJZ393228:CJZ393241 CTV393228:CTV393241 DDR393228:DDR393241 DNN393228:DNN393241 DXJ393228:DXJ393241 EHF393228:EHF393241 ERB393228:ERB393241 FAX393228:FAX393241 FKT393228:FKT393241 FUP393228:FUP393241 GEL393228:GEL393241 GOH393228:GOH393241 GYD393228:GYD393241 HHZ393228:HHZ393241 HRV393228:HRV393241 IBR393228:IBR393241 ILN393228:ILN393241 IVJ393228:IVJ393241 JFF393228:JFF393241 JPB393228:JPB393241 JYX393228:JYX393241 KIT393228:KIT393241 KSP393228:KSP393241 LCL393228:LCL393241 LMH393228:LMH393241 LWD393228:LWD393241 MFZ393228:MFZ393241 MPV393228:MPV393241 MZR393228:MZR393241 NJN393228:NJN393241 NTJ393228:NTJ393241 ODF393228:ODF393241 ONB393228:ONB393241 OWX393228:OWX393241 PGT393228:PGT393241 PQP393228:PQP393241 QAL393228:QAL393241 QKH393228:QKH393241 QUD393228:QUD393241 RDZ393228:RDZ393241 RNV393228:RNV393241 RXR393228:RXR393241 SHN393228:SHN393241 SRJ393228:SRJ393241 TBF393228:TBF393241 TLB393228:TLB393241 TUX393228:TUX393241 UET393228:UET393241 UOP393228:UOP393241 UYL393228:UYL393241 VIH393228:VIH393241 VSD393228:VSD393241 WBZ393228:WBZ393241 WLV393228:WLV393241 WVR393228:WVR393241 J458764:J458777 JF458764:JF458777 TB458764:TB458777 ACX458764:ACX458777 AMT458764:AMT458777 AWP458764:AWP458777 BGL458764:BGL458777 BQH458764:BQH458777 CAD458764:CAD458777 CJZ458764:CJZ458777 CTV458764:CTV458777 DDR458764:DDR458777 DNN458764:DNN458777 DXJ458764:DXJ458777 EHF458764:EHF458777 ERB458764:ERB458777 FAX458764:FAX458777 FKT458764:FKT458777 FUP458764:FUP458777 GEL458764:GEL458777 GOH458764:GOH458777 GYD458764:GYD458777 HHZ458764:HHZ458777 HRV458764:HRV458777 IBR458764:IBR458777 ILN458764:ILN458777 IVJ458764:IVJ458777 JFF458764:JFF458777 JPB458764:JPB458777 JYX458764:JYX458777 KIT458764:KIT458777 KSP458764:KSP458777 LCL458764:LCL458777 LMH458764:LMH458777 LWD458764:LWD458777 MFZ458764:MFZ458777 MPV458764:MPV458777 MZR458764:MZR458777 NJN458764:NJN458777 NTJ458764:NTJ458777 ODF458764:ODF458777 ONB458764:ONB458777 OWX458764:OWX458777 PGT458764:PGT458777 PQP458764:PQP458777 QAL458764:QAL458777 QKH458764:QKH458777 QUD458764:QUD458777 RDZ458764:RDZ458777 RNV458764:RNV458777 RXR458764:RXR458777 SHN458764:SHN458777 SRJ458764:SRJ458777 TBF458764:TBF458777 TLB458764:TLB458777 TUX458764:TUX458777 UET458764:UET458777 UOP458764:UOP458777 UYL458764:UYL458777 VIH458764:VIH458777 VSD458764:VSD458777 WBZ458764:WBZ458777 WLV458764:WLV458777 WVR458764:WVR458777 J524300:J524313 JF524300:JF524313 TB524300:TB524313 ACX524300:ACX524313 AMT524300:AMT524313 AWP524300:AWP524313 BGL524300:BGL524313 BQH524300:BQH524313 CAD524300:CAD524313 CJZ524300:CJZ524313 CTV524300:CTV524313 DDR524300:DDR524313 DNN524300:DNN524313 DXJ524300:DXJ524313 EHF524300:EHF524313 ERB524300:ERB524313 FAX524300:FAX524313 FKT524300:FKT524313 FUP524300:FUP524313 GEL524300:GEL524313 GOH524300:GOH524313 GYD524300:GYD524313 HHZ524300:HHZ524313 HRV524300:HRV524313 IBR524300:IBR524313 ILN524300:ILN524313 IVJ524300:IVJ524313 JFF524300:JFF524313 JPB524300:JPB524313 JYX524300:JYX524313 KIT524300:KIT524313 KSP524300:KSP524313 LCL524300:LCL524313 LMH524300:LMH524313 LWD524300:LWD524313 MFZ524300:MFZ524313 MPV524300:MPV524313 MZR524300:MZR524313 NJN524300:NJN524313 NTJ524300:NTJ524313 ODF524300:ODF524313 ONB524300:ONB524313 OWX524300:OWX524313 PGT524300:PGT524313 PQP524300:PQP524313 QAL524300:QAL524313 QKH524300:QKH524313 QUD524300:QUD524313 RDZ524300:RDZ524313 RNV524300:RNV524313 RXR524300:RXR524313 SHN524300:SHN524313 SRJ524300:SRJ524313 TBF524300:TBF524313 TLB524300:TLB524313 TUX524300:TUX524313 UET524300:UET524313 UOP524300:UOP524313 UYL524300:UYL524313 VIH524300:VIH524313 VSD524300:VSD524313 WBZ524300:WBZ524313 WLV524300:WLV524313 WVR524300:WVR524313 J589836:J589849 JF589836:JF589849 TB589836:TB589849 ACX589836:ACX589849 AMT589836:AMT589849 AWP589836:AWP589849 BGL589836:BGL589849 BQH589836:BQH589849 CAD589836:CAD589849 CJZ589836:CJZ589849 CTV589836:CTV589849 DDR589836:DDR589849 DNN589836:DNN589849 DXJ589836:DXJ589849 EHF589836:EHF589849 ERB589836:ERB589849 FAX589836:FAX589849 FKT589836:FKT589849 FUP589836:FUP589849 GEL589836:GEL589849 GOH589836:GOH589849 GYD589836:GYD589849 HHZ589836:HHZ589849 HRV589836:HRV589849 IBR589836:IBR589849 ILN589836:ILN589849 IVJ589836:IVJ589849 JFF589836:JFF589849 JPB589836:JPB589849 JYX589836:JYX589849 KIT589836:KIT589849 KSP589836:KSP589849 LCL589836:LCL589849 LMH589836:LMH589849 LWD589836:LWD589849 MFZ589836:MFZ589849 MPV589836:MPV589849 MZR589836:MZR589849 NJN589836:NJN589849 NTJ589836:NTJ589849 ODF589836:ODF589849 ONB589836:ONB589849 OWX589836:OWX589849 PGT589836:PGT589849 PQP589836:PQP589849 QAL589836:QAL589849 QKH589836:QKH589849 QUD589836:QUD589849 RDZ589836:RDZ589849 RNV589836:RNV589849 RXR589836:RXR589849 SHN589836:SHN589849 SRJ589836:SRJ589849 TBF589836:TBF589849 TLB589836:TLB589849 TUX589836:TUX589849 UET589836:UET589849 UOP589836:UOP589849 UYL589836:UYL589849 VIH589836:VIH589849 VSD589836:VSD589849 WBZ589836:WBZ589849 WLV589836:WLV589849 WVR589836:WVR589849 J655372:J655385 JF655372:JF655385 TB655372:TB655385 ACX655372:ACX655385 AMT655372:AMT655385 AWP655372:AWP655385 BGL655372:BGL655385 BQH655372:BQH655385 CAD655372:CAD655385 CJZ655372:CJZ655385 CTV655372:CTV655385 DDR655372:DDR655385 DNN655372:DNN655385 DXJ655372:DXJ655385 EHF655372:EHF655385 ERB655372:ERB655385 FAX655372:FAX655385 FKT655372:FKT655385 FUP655372:FUP655385 GEL655372:GEL655385 GOH655372:GOH655385 GYD655372:GYD655385 HHZ655372:HHZ655385 HRV655372:HRV655385 IBR655372:IBR655385 ILN655372:ILN655385 IVJ655372:IVJ655385 JFF655372:JFF655385 JPB655372:JPB655385 JYX655372:JYX655385 KIT655372:KIT655385 KSP655372:KSP655385 LCL655372:LCL655385 LMH655372:LMH655385 LWD655372:LWD655385 MFZ655372:MFZ655385 MPV655372:MPV655385 MZR655372:MZR655385 NJN655372:NJN655385 NTJ655372:NTJ655385 ODF655372:ODF655385 ONB655372:ONB655385 OWX655372:OWX655385 PGT655372:PGT655385 PQP655372:PQP655385 QAL655372:QAL655385 QKH655372:QKH655385 QUD655372:QUD655385 RDZ655372:RDZ655385 RNV655372:RNV655385 RXR655372:RXR655385 SHN655372:SHN655385 SRJ655372:SRJ655385 TBF655372:TBF655385 TLB655372:TLB655385 TUX655372:TUX655385 UET655372:UET655385 UOP655372:UOP655385 UYL655372:UYL655385 VIH655372:VIH655385 VSD655372:VSD655385 WBZ655372:WBZ655385 WLV655372:WLV655385 WVR655372:WVR655385 J720908:J720921 JF720908:JF720921 TB720908:TB720921 ACX720908:ACX720921 AMT720908:AMT720921 AWP720908:AWP720921 BGL720908:BGL720921 BQH720908:BQH720921 CAD720908:CAD720921 CJZ720908:CJZ720921 CTV720908:CTV720921 DDR720908:DDR720921 DNN720908:DNN720921 DXJ720908:DXJ720921 EHF720908:EHF720921 ERB720908:ERB720921 FAX720908:FAX720921 FKT720908:FKT720921 FUP720908:FUP720921 GEL720908:GEL720921 GOH720908:GOH720921 GYD720908:GYD720921 HHZ720908:HHZ720921 HRV720908:HRV720921 IBR720908:IBR720921 ILN720908:ILN720921 IVJ720908:IVJ720921 JFF720908:JFF720921 JPB720908:JPB720921 JYX720908:JYX720921 KIT720908:KIT720921 KSP720908:KSP720921 LCL720908:LCL720921 LMH720908:LMH720921 LWD720908:LWD720921 MFZ720908:MFZ720921 MPV720908:MPV720921 MZR720908:MZR720921 NJN720908:NJN720921 NTJ720908:NTJ720921 ODF720908:ODF720921 ONB720908:ONB720921 OWX720908:OWX720921 PGT720908:PGT720921 PQP720908:PQP720921 QAL720908:QAL720921 QKH720908:QKH720921 QUD720908:QUD720921 RDZ720908:RDZ720921 RNV720908:RNV720921 RXR720908:RXR720921 SHN720908:SHN720921 SRJ720908:SRJ720921 TBF720908:TBF720921 TLB720908:TLB720921 TUX720908:TUX720921 UET720908:UET720921 UOP720908:UOP720921 UYL720908:UYL720921 VIH720908:VIH720921 VSD720908:VSD720921 WBZ720908:WBZ720921 WLV720908:WLV720921 WVR720908:WVR720921 J786444:J786457 JF786444:JF786457 TB786444:TB786457 ACX786444:ACX786457 AMT786444:AMT786457 AWP786444:AWP786457 BGL786444:BGL786457 BQH786444:BQH786457 CAD786444:CAD786457 CJZ786444:CJZ786457 CTV786444:CTV786457 DDR786444:DDR786457 DNN786444:DNN786457 DXJ786444:DXJ786457 EHF786444:EHF786457 ERB786444:ERB786457 FAX786444:FAX786457 FKT786444:FKT786457 FUP786444:FUP786457 GEL786444:GEL786457 GOH786444:GOH786457 GYD786444:GYD786457 HHZ786444:HHZ786457 HRV786444:HRV786457 IBR786444:IBR786457 ILN786444:ILN786457 IVJ786444:IVJ786457 JFF786444:JFF786457 JPB786444:JPB786457 JYX786444:JYX786457 KIT786444:KIT786457 KSP786444:KSP786457 LCL786444:LCL786457 LMH786444:LMH786457 LWD786444:LWD786457 MFZ786444:MFZ786457 MPV786444:MPV786457 MZR786444:MZR786457 NJN786444:NJN786457 NTJ786444:NTJ786457 ODF786444:ODF786457 ONB786444:ONB786457 OWX786444:OWX786457 PGT786444:PGT786457 PQP786444:PQP786457 QAL786444:QAL786457 QKH786444:QKH786457 QUD786444:QUD786457 RDZ786444:RDZ786457 RNV786444:RNV786457 RXR786444:RXR786457 SHN786444:SHN786457 SRJ786444:SRJ786457 TBF786444:TBF786457 TLB786444:TLB786457 TUX786444:TUX786457 UET786444:UET786457 UOP786444:UOP786457 UYL786444:UYL786457 VIH786444:VIH786457 VSD786444:VSD786457 WBZ786444:WBZ786457 WLV786444:WLV786457 WVR786444:WVR786457 J851980:J851993 JF851980:JF851993 TB851980:TB851993 ACX851980:ACX851993 AMT851980:AMT851993 AWP851980:AWP851993 BGL851980:BGL851993 BQH851980:BQH851993 CAD851980:CAD851993 CJZ851980:CJZ851993 CTV851980:CTV851993 DDR851980:DDR851993 DNN851980:DNN851993 DXJ851980:DXJ851993 EHF851980:EHF851993 ERB851980:ERB851993 FAX851980:FAX851993 FKT851980:FKT851993 FUP851980:FUP851993 GEL851980:GEL851993 GOH851980:GOH851993 GYD851980:GYD851993 HHZ851980:HHZ851993 HRV851980:HRV851993 IBR851980:IBR851993 ILN851980:ILN851993 IVJ851980:IVJ851993 JFF851980:JFF851993 JPB851980:JPB851993 JYX851980:JYX851993 KIT851980:KIT851993 KSP851980:KSP851993 LCL851980:LCL851993 LMH851980:LMH851993 LWD851980:LWD851993 MFZ851980:MFZ851993 MPV851980:MPV851993 MZR851980:MZR851993 NJN851980:NJN851993 NTJ851980:NTJ851993 ODF851980:ODF851993 ONB851980:ONB851993 OWX851980:OWX851993 PGT851980:PGT851993 PQP851980:PQP851993 QAL851980:QAL851993 QKH851980:QKH851993 QUD851980:QUD851993 RDZ851980:RDZ851993 RNV851980:RNV851993 RXR851980:RXR851993 SHN851980:SHN851993 SRJ851980:SRJ851993 TBF851980:TBF851993 TLB851980:TLB851993 TUX851980:TUX851993 UET851980:UET851993 UOP851980:UOP851993 UYL851980:UYL851993 VIH851980:VIH851993 VSD851980:VSD851993 WBZ851980:WBZ851993 WLV851980:WLV851993 WVR851980:WVR851993 J917516:J917529 JF917516:JF917529 TB917516:TB917529 ACX917516:ACX917529 AMT917516:AMT917529 AWP917516:AWP917529 BGL917516:BGL917529 BQH917516:BQH917529 CAD917516:CAD917529 CJZ917516:CJZ917529 CTV917516:CTV917529 DDR917516:DDR917529 DNN917516:DNN917529 DXJ917516:DXJ917529 EHF917516:EHF917529 ERB917516:ERB917529 FAX917516:FAX917529 FKT917516:FKT917529 FUP917516:FUP917529 GEL917516:GEL917529 GOH917516:GOH917529 GYD917516:GYD917529 HHZ917516:HHZ917529 HRV917516:HRV917529 IBR917516:IBR917529 ILN917516:ILN917529 IVJ917516:IVJ917529 JFF917516:JFF917529 JPB917516:JPB917529 JYX917516:JYX917529 KIT917516:KIT917529 KSP917516:KSP917529 LCL917516:LCL917529 LMH917516:LMH917529 LWD917516:LWD917529 MFZ917516:MFZ917529 MPV917516:MPV917529 MZR917516:MZR917529 NJN917516:NJN917529 NTJ917516:NTJ917529 ODF917516:ODF917529 ONB917516:ONB917529 OWX917516:OWX917529 PGT917516:PGT917529 PQP917516:PQP917529 QAL917516:QAL917529 QKH917516:QKH917529 QUD917516:QUD917529 RDZ917516:RDZ917529 RNV917516:RNV917529 RXR917516:RXR917529 SHN917516:SHN917529 SRJ917516:SRJ917529 TBF917516:TBF917529 TLB917516:TLB917529 TUX917516:TUX917529 UET917516:UET917529 UOP917516:UOP917529 UYL917516:UYL917529 VIH917516:VIH917529 VSD917516:VSD917529 WBZ917516:WBZ917529 WLV917516:WLV917529 WVR917516:WVR917529 J983052:J983065 JF983052:JF983065 TB983052:TB983065 ACX983052:ACX983065 AMT983052:AMT983065 AWP983052:AWP983065 BGL983052:BGL983065 BQH983052:BQH983065 CAD983052:CAD983065 CJZ983052:CJZ983065 CTV983052:CTV983065 DDR983052:DDR983065 DNN983052:DNN983065 DXJ983052:DXJ983065 EHF983052:EHF983065 ERB983052:ERB983065 FAX983052:FAX983065 FKT983052:FKT983065 FUP983052:FUP983065 GEL983052:GEL983065 GOH983052:GOH983065 GYD983052:GYD983065 HHZ983052:HHZ983065 HRV983052:HRV983065 IBR983052:IBR983065 ILN983052:ILN983065 IVJ983052:IVJ983065 JFF983052:JFF983065 JPB983052:JPB983065 JYX983052:JYX983065 KIT983052:KIT983065 KSP983052:KSP983065 LCL983052:LCL983065 LMH983052:LMH983065 LWD983052:LWD983065 MFZ983052:MFZ983065 MPV983052:MPV983065 MZR983052:MZR983065 NJN983052:NJN983065 NTJ983052:NTJ983065 ODF983052:ODF983065 ONB983052:ONB983065 OWX983052:OWX983065 PGT983052:PGT983065 PQP983052:PQP983065 QAL983052:QAL983065 QKH983052:QKH983065 QUD983052:QUD983065 RDZ983052:RDZ983065 RNV983052:RNV983065 RXR983052:RXR983065 SHN983052:SHN983065 SRJ983052:SRJ983065 TBF983052:TBF983065 TLB983052:TLB983065 TUX983052:TUX983065 UET983052:UET983065 UOP983052:UOP983065 UYL983052:UYL983065 VIH983052:VIH983065 VSD983052:VSD983065 WBZ983052:WBZ983065 WLV983052:WLV983065 WVR983052:WVR983065 K12:K22 JG12:JG22 TC12:TC22 ACY12:ACY22 AMU12:AMU22 AWQ12:AWQ22 BGM12:BGM22 BQI12:BQI22 CAE12:CAE22 CKA12:CKA22 CTW12:CTW22 DDS12:DDS22 DNO12:DNO22 DXK12:DXK22 EHG12:EHG22 ERC12:ERC22 FAY12:FAY22 FKU12:FKU22 FUQ12:FUQ22 GEM12:GEM22 GOI12:GOI22 GYE12:GYE22 HIA12:HIA22 HRW12:HRW22 IBS12:IBS22 ILO12:ILO22 IVK12:IVK22 JFG12:JFG22 JPC12:JPC22 JYY12:JYY22 KIU12:KIU22 KSQ12:KSQ22 LCM12:LCM22 LMI12:LMI22 LWE12:LWE22 MGA12:MGA22 MPW12:MPW22 MZS12:MZS22 NJO12:NJO22 NTK12:NTK22 ODG12:ODG22 ONC12:ONC22 OWY12:OWY22 PGU12:PGU22 PQQ12:PQQ22 QAM12:QAM22 QKI12:QKI22 QUE12:QUE22 REA12:REA22 RNW12:RNW22 RXS12:RXS22 SHO12:SHO22 SRK12:SRK22 TBG12:TBG22 TLC12:TLC22 TUY12:TUY22 UEU12:UEU22 UOQ12:UOQ22 UYM12:UYM22 VII12:VII22 VSE12:VSE22 WCA12:WCA22 WLW12:WLW22 WVS12:WVS22 K65548:K65558 JG65548:JG65558 TC65548:TC65558 ACY65548:ACY65558 AMU65548:AMU65558 AWQ65548:AWQ65558 BGM65548:BGM65558 BQI65548:BQI65558 CAE65548:CAE65558 CKA65548:CKA65558 CTW65548:CTW65558 DDS65548:DDS65558 DNO65548:DNO65558 DXK65548:DXK65558 EHG65548:EHG65558 ERC65548:ERC65558 FAY65548:FAY65558 FKU65548:FKU65558 FUQ65548:FUQ65558 GEM65548:GEM65558 GOI65548:GOI65558 GYE65548:GYE65558 HIA65548:HIA65558 HRW65548:HRW65558 IBS65548:IBS65558 ILO65548:ILO65558 IVK65548:IVK65558 JFG65548:JFG65558 JPC65548:JPC65558 JYY65548:JYY65558 KIU65548:KIU65558 KSQ65548:KSQ65558 LCM65548:LCM65558 LMI65548:LMI65558 LWE65548:LWE65558 MGA65548:MGA65558 MPW65548:MPW65558 MZS65548:MZS65558 NJO65548:NJO65558 NTK65548:NTK65558 ODG65548:ODG65558 ONC65548:ONC65558 OWY65548:OWY65558 PGU65548:PGU65558 PQQ65548:PQQ65558 QAM65548:QAM65558 QKI65548:QKI65558 QUE65548:QUE65558 REA65548:REA65558 RNW65548:RNW65558 RXS65548:RXS65558 SHO65548:SHO65558 SRK65548:SRK65558 TBG65548:TBG65558 TLC65548:TLC65558 TUY65548:TUY65558 UEU65548:UEU65558 UOQ65548:UOQ65558 UYM65548:UYM65558 VII65548:VII65558 VSE65548:VSE65558 WCA65548:WCA65558 WLW65548:WLW65558 WVS65548:WVS65558 K131084:K131094 JG131084:JG131094 TC131084:TC131094 ACY131084:ACY131094 AMU131084:AMU131094 AWQ131084:AWQ131094 BGM131084:BGM131094 BQI131084:BQI131094 CAE131084:CAE131094 CKA131084:CKA131094 CTW131084:CTW131094 DDS131084:DDS131094 DNO131084:DNO131094 DXK131084:DXK131094 EHG131084:EHG131094 ERC131084:ERC131094 FAY131084:FAY131094 FKU131084:FKU131094 FUQ131084:FUQ131094 GEM131084:GEM131094 GOI131084:GOI131094 GYE131084:GYE131094 HIA131084:HIA131094 HRW131084:HRW131094 IBS131084:IBS131094 ILO131084:ILO131094 IVK131084:IVK131094 JFG131084:JFG131094 JPC131084:JPC131094 JYY131084:JYY131094 KIU131084:KIU131094 KSQ131084:KSQ131094 LCM131084:LCM131094 LMI131084:LMI131094 LWE131084:LWE131094 MGA131084:MGA131094 MPW131084:MPW131094 MZS131084:MZS131094 NJO131084:NJO131094 NTK131084:NTK131094 ODG131084:ODG131094 ONC131084:ONC131094 OWY131084:OWY131094 PGU131084:PGU131094 PQQ131084:PQQ131094 QAM131084:QAM131094 QKI131084:QKI131094 QUE131084:QUE131094 REA131084:REA131094 RNW131084:RNW131094 RXS131084:RXS131094 SHO131084:SHO131094 SRK131084:SRK131094 TBG131084:TBG131094 TLC131084:TLC131094 TUY131084:TUY131094 UEU131084:UEU131094 UOQ131084:UOQ131094 UYM131084:UYM131094 VII131084:VII131094 VSE131084:VSE131094 WCA131084:WCA131094 WLW131084:WLW131094 WVS131084:WVS131094 K196620:K196630 JG196620:JG196630 TC196620:TC196630 ACY196620:ACY196630 AMU196620:AMU196630 AWQ196620:AWQ196630 BGM196620:BGM196630 BQI196620:BQI196630 CAE196620:CAE196630 CKA196620:CKA196630 CTW196620:CTW196630 DDS196620:DDS196630 DNO196620:DNO196630 DXK196620:DXK196630 EHG196620:EHG196630 ERC196620:ERC196630 FAY196620:FAY196630 FKU196620:FKU196630 FUQ196620:FUQ196630 GEM196620:GEM196630 GOI196620:GOI196630 GYE196620:GYE196630 HIA196620:HIA196630 HRW196620:HRW196630 IBS196620:IBS196630 ILO196620:ILO196630 IVK196620:IVK196630 JFG196620:JFG196630 JPC196620:JPC196630 JYY196620:JYY196630 KIU196620:KIU196630 KSQ196620:KSQ196630 LCM196620:LCM196630 LMI196620:LMI196630 LWE196620:LWE196630 MGA196620:MGA196630 MPW196620:MPW196630 MZS196620:MZS196630 NJO196620:NJO196630 NTK196620:NTK196630 ODG196620:ODG196630 ONC196620:ONC196630 OWY196620:OWY196630 PGU196620:PGU196630 PQQ196620:PQQ196630 QAM196620:QAM196630 QKI196620:QKI196630 QUE196620:QUE196630 REA196620:REA196630 RNW196620:RNW196630 RXS196620:RXS196630 SHO196620:SHO196630 SRK196620:SRK196630 TBG196620:TBG196630 TLC196620:TLC196630 TUY196620:TUY196630 UEU196620:UEU196630 UOQ196620:UOQ196630 UYM196620:UYM196630 VII196620:VII196630 VSE196620:VSE196630 WCA196620:WCA196630 WLW196620:WLW196630 WVS196620:WVS196630 K262156:K262166 JG262156:JG262166 TC262156:TC262166 ACY262156:ACY262166 AMU262156:AMU262166 AWQ262156:AWQ262166 BGM262156:BGM262166 BQI262156:BQI262166 CAE262156:CAE262166 CKA262156:CKA262166 CTW262156:CTW262166 DDS262156:DDS262166 DNO262156:DNO262166 DXK262156:DXK262166 EHG262156:EHG262166 ERC262156:ERC262166 FAY262156:FAY262166 FKU262156:FKU262166 FUQ262156:FUQ262166 GEM262156:GEM262166 GOI262156:GOI262166 GYE262156:GYE262166 HIA262156:HIA262166 HRW262156:HRW262166 IBS262156:IBS262166 ILO262156:ILO262166 IVK262156:IVK262166 JFG262156:JFG262166 JPC262156:JPC262166 JYY262156:JYY262166 KIU262156:KIU262166 KSQ262156:KSQ262166 LCM262156:LCM262166 LMI262156:LMI262166 LWE262156:LWE262166 MGA262156:MGA262166 MPW262156:MPW262166 MZS262156:MZS262166 NJO262156:NJO262166 NTK262156:NTK262166 ODG262156:ODG262166 ONC262156:ONC262166 OWY262156:OWY262166 PGU262156:PGU262166 PQQ262156:PQQ262166 QAM262156:QAM262166 QKI262156:QKI262166 QUE262156:QUE262166 REA262156:REA262166 RNW262156:RNW262166 RXS262156:RXS262166 SHO262156:SHO262166 SRK262156:SRK262166 TBG262156:TBG262166 TLC262156:TLC262166 TUY262156:TUY262166 UEU262156:UEU262166 UOQ262156:UOQ262166 UYM262156:UYM262166 VII262156:VII262166 VSE262156:VSE262166 WCA262156:WCA262166 WLW262156:WLW262166 WVS262156:WVS262166 K327692:K327702 JG327692:JG327702 TC327692:TC327702 ACY327692:ACY327702 AMU327692:AMU327702 AWQ327692:AWQ327702 BGM327692:BGM327702 BQI327692:BQI327702 CAE327692:CAE327702 CKA327692:CKA327702 CTW327692:CTW327702 DDS327692:DDS327702 DNO327692:DNO327702 DXK327692:DXK327702 EHG327692:EHG327702 ERC327692:ERC327702 FAY327692:FAY327702 FKU327692:FKU327702 FUQ327692:FUQ327702 GEM327692:GEM327702 GOI327692:GOI327702 GYE327692:GYE327702 HIA327692:HIA327702 HRW327692:HRW327702 IBS327692:IBS327702 ILO327692:ILO327702 IVK327692:IVK327702 JFG327692:JFG327702 JPC327692:JPC327702 JYY327692:JYY327702 KIU327692:KIU327702 KSQ327692:KSQ327702 LCM327692:LCM327702 LMI327692:LMI327702 LWE327692:LWE327702 MGA327692:MGA327702 MPW327692:MPW327702 MZS327692:MZS327702 NJO327692:NJO327702 NTK327692:NTK327702 ODG327692:ODG327702 ONC327692:ONC327702 OWY327692:OWY327702 PGU327692:PGU327702 PQQ327692:PQQ327702 QAM327692:QAM327702 QKI327692:QKI327702 QUE327692:QUE327702 REA327692:REA327702 RNW327692:RNW327702 RXS327692:RXS327702 SHO327692:SHO327702 SRK327692:SRK327702 TBG327692:TBG327702 TLC327692:TLC327702 TUY327692:TUY327702 UEU327692:UEU327702 UOQ327692:UOQ327702 UYM327692:UYM327702 VII327692:VII327702 VSE327692:VSE327702 WCA327692:WCA327702 WLW327692:WLW327702 WVS327692:WVS327702 K393228:K393238 JG393228:JG393238 TC393228:TC393238 ACY393228:ACY393238 AMU393228:AMU393238 AWQ393228:AWQ393238 BGM393228:BGM393238 BQI393228:BQI393238 CAE393228:CAE393238 CKA393228:CKA393238 CTW393228:CTW393238 DDS393228:DDS393238 DNO393228:DNO393238 DXK393228:DXK393238 EHG393228:EHG393238 ERC393228:ERC393238 FAY393228:FAY393238 FKU393228:FKU393238 FUQ393228:FUQ393238 GEM393228:GEM393238 GOI393228:GOI393238 GYE393228:GYE393238 HIA393228:HIA393238 HRW393228:HRW393238 IBS393228:IBS393238 ILO393228:ILO393238 IVK393228:IVK393238 JFG393228:JFG393238 JPC393228:JPC393238 JYY393228:JYY393238 KIU393228:KIU393238 KSQ393228:KSQ393238 LCM393228:LCM393238 LMI393228:LMI393238 LWE393228:LWE393238 MGA393228:MGA393238 MPW393228:MPW393238 MZS393228:MZS393238 NJO393228:NJO393238 NTK393228:NTK393238 ODG393228:ODG393238 ONC393228:ONC393238 OWY393228:OWY393238 PGU393228:PGU393238 PQQ393228:PQQ393238 QAM393228:QAM393238 QKI393228:QKI393238 QUE393228:QUE393238 REA393228:REA393238 RNW393228:RNW393238 RXS393228:RXS393238 SHO393228:SHO393238 SRK393228:SRK393238 TBG393228:TBG393238 TLC393228:TLC393238 TUY393228:TUY393238 UEU393228:UEU393238 UOQ393228:UOQ393238 UYM393228:UYM393238 VII393228:VII393238 VSE393228:VSE393238 WCA393228:WCA393238 WLW393228:WLW393238 WVS393228:WVS393238 K458764:K458774 JG458764:JG458774 TC458764:TC458774 ACY458764:ACY458774 AMU458764:AMU458774 AWQ458764:AWQ458774 BGM458764:BGM458774 BQI458764:BQI458774 CAE458764:CAE458774 CKA458764:CKA458774 CTW458764:CTW458774 DDS458764:DDS458774 DNO458764:DNO458774 DXK458764:DXK458774 EHG458764:EHG458774 ERC458764:ERC458774 FAY458764:FAY458774 FKU458764:FKU458774 FUQ458764:FUQ458774 GEM458764:GEM458774 GOI458764:GOI458774 GYE458764:GYE458774 HIA458764:HIA458774 HRW458764:HRW458774 IBS458764:IBS458774 ILO458764:ILO458774 IVK458764:IVK458774 JFG458764:JFG458774 JPC458764:JPC458774 JYY458764:JYY458774 KIU458764:KIU458774 KSQ458764:KSQ458774 LCM458764:LCM458774 LMI458764:LMI458774 LWE458764:LWE458774 MGA458764:MGA458774 MPW458764:MPW458774 MZS458764:MZS458774 NJO458764:NJO458774 NTK458764:NTK458774 ODG458764:ODG458774 ONC458764:ONC458774 OWY458764:OWY458774 PGU458764:PGU458774 PQQ458764:PQQ458774 QAM458764:QAM458774 QKI458764:QKI458774 QUE458764:QUE458774 REA458764:REA458774 RNW458764:RNW458774 RXS458764:RXS458774 SHO458764:SHO458774 SRK458764:SRK458774 TBG458764:TBG458774 TLC458764:TLC458774 TUY458764:TUY458774 UEU458764:UEU458774 UOQ458764:UOQ458774 UYM458764:UYM458774 VII458764:VII458774 VSE458764:VSE458774 WCA458764:WCA458774 WLW458764:WLW458774 WVS458764:WVS458774 K524300:K524310 JG524300:JG524310 TC524300:TC524310 ACY524300:ACY524310 AMU524300:AMU524310 AWQ524300:AWQ524310 BGM524300:BGM524310 BQI524300:BQI524310 CAE524300:CAE524310 CKA524300:CKA524310 CTW524300:CTW524310 DDS524300:DDS524310 DNO524300:DNO524310 DXK524300:DXK524310 EHG524300:EHG524310 ERC524300:ERC524310 FAY524300:FAY524310 FKU524300:FKU524310 FUQ524300:FUQ524310 GEM524300:GEM524310 GOI524300:GOI524310 GYE524300:GYE524310 HIA524300:HIA524310 HRW524300:HRW524310 IBS524300:IBS524310 ILO524300:ILO524310 IVK524300:IVK524310 JFG524300:JFG524310 JPC524300:JPC524310 JYY524300:JYY524310 KIU524300:KIU524310 KSQ524300:KSQ524310 LCM524300:LCM524310 LMI524300:LMI524310 LWE524300:LWE524310 MGA524300:MGA524310 MPW524300:MPW524310 MZS524300:MZS524310 NJO524300:NJO524310 NTK524300:NTK524310 ODG524300:ODG524310 ONC524300:ONC524310 OWY524300:OWY524310 PGU524300:PGU524310 PQQ524300:PQQ524310 QAM524300:QAM524310 QKI524300:QKI524310 QUE524300:QUE524310 REA524300:REA524310 RNW524300:RNW524310 RXS524300:RXS524310 SHO524300:SHO524310 SRK524300:SRK524310 TBG524300:TBG524310 TLC524300:TLC524310 TUY524300:TUY524310 UEU524300:UEU524310 UOQ524300:UOQ524310 UYM524300:UYM524310 VII524300:VII524310 VSE524300:VSE524310 WCA524300:WCA524310 WLW524300:WLW524310 WVS524300:WVS524310 K589836:K589846 JG589836:JG589846 TC589836:TC589846 ACY589836:ACY589846 AMU589836:AMU589846 AWQ589836:AWQ589846 BGM589836:BGM589846 BQI589836:BQI589846 CAE589836:CAE589846 CKA589836:CKA589846 CTW589836:CTW589846 DDS589836:DDS589846 DNO589836:DNO589846 DXK589836:DXK589846 EHG589836:EHG589846 ERC589836:ERC589846 FAY589836:FAY589846 FKU589836:FKU589846 FUQ589836:FUQ589846 GEM589836:GEM589846 GOI589836:GOI589846 GYE589836:GYE589846 HIA589836:HIA589846 HRW589836:HRW589846 IBS589836:IBS589846 ILO589836:ILO589846 IVK589836:IVK589846 JFG589836:JFG589846 JPC589836:JPC589846 JYY589836:JYY589846 KIU589836:KIU589846 KSQ589836:KSQ589846 LCM589836:LCM589846 LMI589836:LMI589846 LWE589836:LWE589846 MGA589836:MGA589846 MPW589836:MPW589846 MZS589836:MZS589846 NJO589836:NJO589846 NTK589836:NTK589846 ODG589836:ODG589846 ONC589836:ONC589846 OWY589836:OWY589846 PGU589836:PGU589846 PQQ589836:PQQ589846 QAM589836:QAM589846 QKI589836:QKI589846 QUE589836:QUE589846 REA589836:REA589846 RNW589836:RNW589846 RXS589836:RXS589846 SHO589836:SHO589846 SRK589836:SRK589846 TBG589836:TBG589846 TLC589836:TLC589846 TUY589836:TUY589846 UEU589836:UEU589846 UOQ589836:UOQ589846 UYM589836:UYM589846 VII589836:VII589846 VSE589836:VSE589846 WCA589836:WCA589846 WLW589836:WLW589846 WVS589836:WVS589846 K655372:K655382 JG655372:JG655382 TC655372:TC655382 ACY655372:ACY655382 AMU655372:AMU655382 AWQ655372:AWQ655382 BGM655372:BGM655382 BQI655372:BQI655382 CAE655372:CAE655382 CKA655372:CKA655382 CTW655372:CTW655382 DDS655372:DDS655382 DNO655372:DNO655382 DXK655372:DXK655382 EHG655372:EHG655382 ERC655372:ERC655382 FAY655372:FAY655382 FKU655372:FKU655382 FUQ655372:FUQ655382 GEM655372:GEM655382 GOI655372:GOI655382 GYE655372:GYE655382 HIA655372:HIA655382 HRW655372:HRW655382 IBS655372:IBS655382 ILO655372:ILO655382 IVK655372:IVK655382 JFG655372:JFG655382 JPC655372:JPC655382 JYY655372:JYY655382 KIU655372:KIU655382 KSQ655372:KSQ655382 LCM655372:LCM655382 LMI655372:LMI655382 LWE655372:LWE655382 MGA655372:MGA655382 MPW655372:MPW655382 MZS655372:MZS655382 NJO655372:NJO655382 NTK655372:NTK655382 ODG655372:ODG655382 ONC655372:ONC655382 OWY655372:OWY655382 PGU655372:PGU655382 PQQ655372:PQQ655382 QAM655372:QAM655382 QKI655372:QKI655382 QUE655372:QUE655382 REA655372:REA655382 RNW655372:RNW655382 RXS655372:RXS655382 SHO655372:SHO655382 SRK655372:SRK655382 TBG655372:TBG655382 TLC655372:TLC655382 TUY655372:TUY655382 UEU655372:UEU655382 UOQ655372:UOQ655382 UYM655372:UYM655382 VII655372:VII655382 VSE655372:VSE655382 WCA655372:WCA655382 WLW655372:WLW655382 WVS655372:WVS655382 K720908:K720918 JG720908:JG720918 TC720908:TC720918 ACY720908:ACY720918 AMU720908:AMU720918 AWQ720908:AWQ720918 BGM720908:BGM720918 BQI720908:BQI720918 CAE720908:CAE720918 CKA720908:CKA720918 CTW720908:CTW720918 DDS720908:DDS720918 DNO720908:DNO720918 DXK720908:DXK720918 EHG720908:EHG720918 ERC720908:ERC720918 FAY720908:FAY720918 FKU720908:FKU720918 FUQ720908:FUQ720918 GEM720908:GEM720918 GOI720908:GOI720918 GYE720908:GYE720918 HIA720908:HIA720918 HRW720908:HRW720918 IBS720908:IBS720918 ILO720908:ILO720918 IVK720908:IVK720918 JFG720908:JFG720918 JPC720908:JPC720918 JYY720908:JYY720918 KIU720908:KIU720918 KSQ720908:KSQ720918 LCM720908:LCM720918 LMI720908:LMI720918 LWE720908:LWE720918 MGA720908:MGA720918 MPW720908:MPW720918 MZS720908:MZS720918 NJO720908:NJO720918 NTK720908:NTK720918 ODG720908:ODG720918 ONC720908:ONC720918 OWY720908:OWY720918 PGU720908:PGU720918 PQQ720908:PQQ720918 QAM720908:QAM720918 QKI720908:QKI720918 QUE720908:QUE720918 REA720908:REA720918 RNW720908:RNW720918 RXS720908:RXS720918 SHO720908:SHO720918 SRK720908:SRK720918 TBG720908:TBG720918 TLC720908:TLC720918 TUY720908:TUY720918 UEU720908:UEU720918 UOQ720908:UOQ720918 UYM720908:UYM720918 VII720908:VII720918 VSE720908:VSE720918 WCA720908:WCA720918 WLW720908:WLW720918 WVS720908:WVS720918 K786444:K786454 JG786444:JG786454 TC786444:TC786454 ACY786444:ACY786454 AMU786444:AMU786454 AWQ786444:AWQ786454 BGM786444:BGM786454 BQI786444:BQI786454 CAE786444:CAE786454 CKA786444:CKA786454 CTW786444:CTW786454 DDS786444:DDS786454 DNO786444:DNO786454 DXK786444:DXK786454 EHG786444:EHG786454 ERC786444:ERC786454 FAY786444:FAY786454 FKU786444:FKU786454 FUQ786444:FUQ786454 GEM786444:GEM786454 GOI786444:GOI786454 GYE786444:GYE786454 HIA786444:HIA786454 HRW786444:HRW786454 IBS786444:IBS786454 ILO786444:ILO786454 IVK786444:IVK786454 JFG786444:JFG786454 JPC786444:JPC786454 JYY786444:JYY786454 KIU786444:KIU786454 KSQ786444:KSQ786454 LCM786444:LCM786454 LMI786444:LMI786454 LWE786444:LWE786454 MGA786444:MGA786454 MPW786444:MPW786454 MZS786444:MZS786454 NJO786444:NJO786454 NTK786444:NTK786454 ODG786444:ODG786454 ONC786444:ONC786454 OWY786444:OWY786454 PGU786444:PGU786454 PQQ786444:PQQ786454 QAM786444:QAM786454 QKI786444:QKI786454 QUE786444:QUE786454 REA786444:REA786454 RNW786444:RNW786454 RXS786444:RXS786454 SHO786444:SHO786454 SRK786444:SRK786454 TBG786444:TBG786454 TLC786444:TLC786454 TUY786444:TUY786454 UEU786444:UEU786454 UOQ786444:UOQ786454 UYM786444:UYM786454 VII786444:VII786454 VSE786444:VSE786454 WCA786444:WCA786454 WLW786444:WLW786454 WVS786444:WVS786454 K851980:K851990 JG851980:JG851990 TC851980:TC851990 ACY851980:ACY851990 AMU851980:AMU851990 AWQ851980:AWQ851990 BGM851980:BGM851990 BQI851980:BQI851990 CAE851980:CAE851990 CKA851980:CKA851990 CTW851980:CTW851990 DDS851980:DDS851990 DNO851980:DNO851990 DXK851980:DXK851990 EHG851980:EHG851990 ERC851980:ERC851990 FAY851980:FAY851990 FKU851980:FKU851990 FUQ851980:FUQ851990 GEM851980:GEM851990 GOI851980:GOI851990 GYE851980:GYE851990 HIA851980:HIA851990 HRW851980:HRW851990 IBS851980:IBS851990 ILO851980:ILO851990 IVK851980:IVK851990 JFG851980:JFG851990 JPC851980:JPC851990 JYY851980:JYY851990 KIU851980:KIU851990 KSQ851980:KSQ851990 LCM851980:LCM851990 LMI851980:LMI851990 LWE851980:LWE851990 MGA851980:MGA851990 MPW851980:MPW851990 MZS851980:MZS851990 NJO851980:NJO851990 NTK851980:NTK851990 ODG851980:ODG851990 ONC851980:ONC851990 OWY851980:OWY851990 PGU851980:PGU851990 PQQ851980:PQQ851990 QAM851980:QAM851990 QKI851980:QKI851990 QUE851980:QUE851990 REA851980:REA851990 RNW851980:RNW851990 RXS851980:RXS851990 SHO851980:SHO851990 SRK851980:SRK851990 TBG851980:TBG851990 TLC851980:TLC851990 TUY851980:TUY851990 UEU851980:UEU851990 UOQ851980:UOQ851990 UYM851980:UYM851990 VII851980:VII851990 VSE851980:VSE851990 WCA851980:WCA851990 WLW851980:WLW851990 WVS851980:WVS851990 K917516:K917526 JG917516:JG917526 TC917516:TC917526 ACY917516:ACY917526 AMU917516:AMU917526 AWQ917516:AWQ917526 BGM917516:BGM917526 BQI917516:BQI917526 CAE917516:CAE917526 CKA917516:CKA917526 CTW917516:CTW917526 DDS917516:DDS917526 DNO917516:DNO917526 DXK917516:DXK917526 EHG917516:EHG917526 ERC917516:ERC917526 FAY917516:FAY917526 FKU917516:FKU917526 FUQ917516:FUQ917526 GEM917516:GEM917526 GOI917516:GOI917526 GYE917516:GYE917526 HIA917516:HIA917526 HRW917516:HRW917526 IBS917516:IBS917526 ILO917516:ILO917526 IVK917516:IVK917526 JFG917516:JFG917526 JPC917516:JPC917526 JYY917516:JYY917526 KIU917516:KIU917526 KSQ917516:KSQ917526 LCM917516:LCM917526 LMI917516:LMI917526 LWE917516:LWE917526 MGA917516:MGA917526 MPW917516:MPW917526 MZS917516:MZS917526 NJO917516:NJO917526 NTK917516:NTK917526 ODG917516:ODG917526 ONC917516:ONC917526 OWY917516:OWY917526 PGU917516:PGU917526 PQQ917516:PQQ917526 QAM917516:QAM917526 QKI917516:QKI917526 QUE917516:QUE917526 REA917516:REA917526 RNW917516:RNW917526 RXS917516:RXS917526 SHO917516:SHO917526 SRK917516:SRK917526 TBG917516:TBG917526 TLC917516:TLC917526 TUY917516:TUY917526 UEU917516:UEU917526 UOQ917516:UOQ917526 UYM917516:UYM917526 VII917516:VII917526 VSE917516:VSE917526 WCA917516:WCA917526 WLW917516:WLW917526 WVS917516:WVS917526 K983052:K983062 JG983052:JG983062 TC983052:TC983062 ACY983052:ACY983062 AMU983052:AMU983062 AWQ983052:AWQ983062 BGM983052:BGM983062 BQI983052:BQI983062 CAE983052:CAE983062 CKA983052:CKA983062 CTW983052:CTW983062 DDS983052:DDS983062 DNO983052:DNO983062 DXK983052:DXK983062 EHG983052:EHG983062 ERC983052:ERC983062 FAY983052:FAY983062 FKU983052:FKU983062 FUQ983052:FUQ983062 GEM983052:GEM983062 GOI983052:GOI983062 GYE983052:GYE983062 HIA983052:HIA983062 HRW983052:HRW983062 IBS983052:IBS983062 ILO983052:ILO983062 IVK983052:IVK983062 JFG983052:JFG983062 JPC983052:JPC983062 JYY983052:JYY983062 KIU983052:KIU983062 KSQ983052:KSQ983062 LCM983052:LCM983062 LMI983052:LMI983062 LWE983052:LWE983062 MGA983052:MGA983062 MPW983052:MPW983062 MZS983052:MZS983062 NJO983052:NJO983062 NTK983052:NTK983062 ODG983052:ODG983062 ONC983052:ONC983062 OWY983052:OWY983062 PGU983052:PGU983062 PQQ983052:PQQ983062 QAM983052:QAM983062 QKI983052:QKI983062 QUE983052:QUE983062 REA983052:REA983062 RNW983052:RNW983062 RXS983052:RXS983062 SHO983052:SHO983062 SRK983052:SRK983062 TBG983052:TBG983062 TLC983052:TLC983062 TUY983052:TUY983062 UEU983052:UEU983062 UOQ983052:UOQ983062 UYM983052:UYM983062 VII983052:VII983062 VSE983052:VSE983062 WCA983052:WCA983062 WLW983052:WLW983062 WVS983052:WVS983062 L12:N19 JH12:JJ19 TD12:TF19 ACZ12:ADB19 AMV12:AMX19 AWR12:AWT19 BGN12:BGP19 BQJ12:BQL19 CAF12:CAH19 CKB12:CKD19 CTX12:CTZ19 DDT12:DDV19 DNP12:DNR19 DXL12:DXN19 EHH12:EHJ19 ERD12:ERF19 FAZ12:FBB19 FKV12:FKX19 FUR12:FUT19 GEN12:GEP19 GOJ12:GOL19 GYF12:GYH19 HIB12:HID19 HRX12:HRZ19 IBT12:IBV19 ILP12:ILR19 IVL12:IVN19 JFH12:JFJ19 JPD12:JPF19 JYZ12:JZB19 KIV12:KIX19 KSR12:KST19 LCN12:LCP19 LMJ12:LML19 LWF12:LWH19 MGB12:MGD19 MPX12:MPZ19 MZT12:MZV19 NJP12:NJR19 NTL12:NTN19 ODH12:ODJ19 OND12:ONF19 OWZ12:OXB19 PGV12:PGX19 PQR12:PQT19 QAN12:QAP19 QKJ12:QKL19 QUF12:QUH19 REB12:RED19 RNX12:RNZ19 RXT12:RXV19 SHP12:SHR19 SRL12:SRN19 TBH12:TBJ19 TLD12:TLF19 TUZ12:TVB19 UEV12:UEX19 UOR12:UOT19 UYN12:UYP19 VIJ12:VIL19 VSF12:VSH19 WCB12:WCD19 WLX12:WLZ19 WVT12:WVV19 L65548:N65555 JH65548:JJ65555 TD65548:TF65555 ACZ65548:ADB65555 AMV65548:AMX65555 AWR65548:AWT65555 BGN65548:BGP65555 BQJ65548:BQL65555 CAF65548:CAH65555 CKB65548:CKD65555 CTX65548:CTZ65555 DDT65548:DDV65555 DNP65548:DNR65555 DXL65548:DXN65555 EHH65548:EHJ65555 ERD65548:ERF65555 FAZ65548:FBB65555 FKV65548:FKX65555 FUR65548:FUT65555 GEN65548:GEP65555 GOJ65548:GOL65555 GYF65548:GYH65555 HIB65548:HID65555 HRX65548:HRZ65555 IBT65548:IBV65555 ILP65548:ILR65555 IVL65548:IVN65555 JFH65548:JFJ65555 JPD65548:JPF65555 JYZ65548:JZB65555 KIV65548:KIX65555 KSR65548:KST65555 LCN65548:LCP65555 LMJ65548:LML65555 LWF65548:LWH65555 MGB65548:MGD65555 MPX65548:MPZ65555 MZT65548:MZV65555 NJP65548:NJR65555 NTL65548:NTN65555 ODH65548:ODJ65555 OND65548:ONF65555 OWZ65548:OXB65555 PGV65548:PGX65555 PQR65548:PQT65555 QAN65548:QAP65555 QKJ65548:QKL65555 QUF65548:QUH65555 REB65548:RED65555 RNX65548:RNZ65555 RXT65548:RXV65555 SHP65548:SHR65555 SRL65548:SRN65555 TBH65548:TBJ65555 TLD65548:TLF65555 TUZ65548:TVB65555 UEV65548:UEX65555 UOR65548:UOT65555 UYN65548:UYP65555 VIJ65548:VIL65555 VSF65548:VSH65555 WCB65548:WCD65555 WLX65548:WLZ65555 WVT65548:WVV65555 L131084:N131091 JH131084:JJ131091 TD131084:TF131091 ACZ131084:ADB131091 AMV131084:AMX131091 AWR131084:AWT131091 BGN131084:BGP131091 BQJ131084:BQL131091 CAF131084:CAH131091 CKB131084:CKD131091 CTX131084:CTZ131091 DDT131084:DDV131091 DNP131084:DNR131091 DXL131084:DXN131091 EHH131084:EHJ131091 ERD131084:ERF131091 FAZ131084:FBB131091 FKV131084:FKX131091 FUR131084:FUT131091 GEN131084:GEP131091 GOJ131084:GOL131091 GYF131084:GYH131091 HIB131084:HID131091 HRX131084:HRZ131091 IBT131084:IBV131091 ILP131084:ILR131091 IVL131084:IVN131091 JFH131084:JFJ131091 JPD131084:JPF131091 JYZ131084:JZB131091 KIV131084:KIX131091 KSR131084:KST131091 LCN131084:LCP131091 LMJ131084:LML131091 LWF131084:LWH131091 MGB131084:MGD131091 MPX131084:MPZ131091 MZT131084:MZV131091 NJP131084:NJR131091 NTL131084:NTN131091 ODH131084:ODJ131091 OND131084:ONF131091 OWZ131084:OXB131091 PGV131084:PGX131091 PQR131084:PQT131091 QAN131084:QAP131091 QKJ131084:QKL131091 QUF131084:QUH131091 REB131084:RED131091 RNX131084:RNZ131091 RXT131084:RXV131091 SHP131084:SHR131091 SRL131084:SRN131091 TBH131084:TBJ131091 TLD131084:TLF131091 TUZ131084:TVB131091 UEV131084:UEX131091 UOR131084:UOT131091 UYN131084:UYP131091 VIJ131084:VIL131091 VSF131084:VSH131091 WCB131084:WCD131091 WLX131084:WLZ131091 WVT131084:WVV131091 L196620:N196627 JH196620:JJ196627 TD196620:TF196627 ACZ196620:ADB196627 AMV196620:AMX196627 AWR196620:AWT196627 BGN196620:BGP196627 BQJ196620:BQL196627 CAF196620:CAH196627 CKB196620:CKD196627 CTX196620:CTZ196627 DDT196620:DDV196627 DNP196620:DNR196627 DXL196620:DXN196627 EHH196620:EHJ196627 ERD196620:ERF196627 FAZ196620:FBB196627 FKV196620:FKX196627 FUR196620:FUT196627 GEN196620:GEP196627 GOJ196620:GOL196627 GYF196620:GYH196627 HIB196620:HID196627 HRX196620:HRZ196627 IBT196620:IBV196627 ILP196620:ILR196627 IVL196620:IVN196627 JFH196620:JFJ196627 JPD196620:JPF196627 JYZ196620:JZB196627 KIV196620:KIX196627 KSR196620:KST196627 LCN196620:LCP196627 LMJ196620:LML196627 LWF196620:LWH196627 MGB196620:MGD196627 MPX196620:MPZ196627 MZT196620:MZV196627 NJP196620:NJR196627 NTL196620:NTN196627 ODH196620:ODJ196627 OND196620:ONF196627 OWZ196620:OXB196627 PGV196620:PGX196627 PQR196620:PQT196627 QAN196620:QAP196627 QKJ196620:QKL196627 QUF196620:QUH196627 REB196620:RED196627 RNX196620:RNZ196627 RXT196620:RXV196627 SHP196620:SHR196627 SRL196620:SRN196627 TBH196620:TBJ196627 TLD196620:TLF196627 TUZ196620:TVB196627 UEV196620:UEX196627 UOR196620:UOT196627 UYN196620:UYP196627 VIJ196620:VIL196627 VSF196620:VSH196627 WCB196620:WCD196627 WLX196620:WLZ196627 WVT196620:WVV196627 L262156:N262163 JH262156:JJ262163 TD262156:TF262163 ACZ262156:ADB262163 AMV262156:AMX262163 AWR262156:AWT262163 BGN262156:BGP262163 BQJ262156:BQL262163 CAF262156:CAH262163 CKB262156:CKD262163 CTX262156:CTZ262163 DDT262156:DDV262163 DNP262156:DNR262163 DXL262156:DXN262163 EHH262156:EHJ262163 ERD262156:ERF262163 FAZ262156:FBB262163 FKV262156:FKX262163 FUR262156:FUT262163 GEN262156:GEP262163 GOJ262156:GOL262163 GYF262156:GYH262163 HIB262156:HID262163 HRX262156:HRZ262163 IBT262156:IBV262163 ILP262156:ILR262163 IVL262156:IVN262163 JFH262156:JFJ262163 JPD262156:JPF262163 JYZ262156:JZB262163 KIV262156:KIX262163 KSR262156:KST262163 LCN262156:LCP262163 LMJ262156:LML262163 LWF262156:LWH262163 MGB262156:MGD262163 MPX262156:MPZ262163 MZT262156:MZV262163 NJP262156:NJR262163 NTL262156:NTN262163 ODH262156:ODJ262163 OND262156:ONF262163 OWZ262156:OXB262163 PGV262156:PGX262163 PQR262156:PQT262163 QAN262156:QAP262163 QKJ262156:QKL262163 QUF262156:QUH262163 REB262156:RED262163 RNX262156:RNZ262163 RXT262156:RXV262163 SHP262156:SHR262163 SRL262156:SRN262163 TBH262156:TBJ262163 TLD262156:TLF262163 TUZ262156:TVB262163 UEV262156:UEX262163 UOR262156:UOT262163 UYN262156:UYP262163 VIJ262156:VIL262163 VSF262156:VSH262163 WCB262156:WCD262163 WLX262156:WLZ262163 WVT262156:WVV262163 L327692:N327699 JH327692:JJ327699 TD327692:TF327699 ACZ327692:ADB327699 AMV327692:AMX327699 AWR327692:AWT327699 BGN327692:BGP327699 BQJ327692:BQL327699 CAF327692:CAH327699 CKB327692:CKD327699 CTX327692:CTZ327699 DDT327692:DDV327699 DNP327692:DNR327699 DXL327692:DXN327699 EHH327692:EHJ327699 ERD327692:ERF327699 FAZ327692:FBB327699 FKV327692:FKX327699 FUR327692:FUT327699 GEN327692:GEP327699 GOJ327692:GOL327699 GYF327692:GYH327699 HIB327692:HID327699 HRX327692:HRZ327699 IBT327692:IBV327699 ILP327692:ILR327699 IVL327692:IVN327699 JFH327692:JFJ327699 JPD327692:JPF327699 JYZ327692:JZB327699 KIV327692:KIX327699 KSR327692:KST327699 LCN327692:LCP327699 LMJ327692:LML327699 LWF327692:LWH327699 MGB327692:MGD327699 MPX327692:MPZ327699 MZT327692:MZV327699 NJP327692:NJR327699 NTL327692:NTN327699 ODH327692:ODJ327699 OND327692:ONF327699 OWZ327692:OXB327699 PGV327692:PGX327699 PQR327692:PQT327699 QAN327692:QAP327699 QKJ327692:QKL327699 QUF327692:QUH327699 REB327692:RED327699 RNX327692:RNZ327699 RXT327692:RXV327699 SHP327692:SHR327699 SRL327692:SRN327699 TBH327692:TBJ327699 TLD327692:TLF327699 TUZ327692:TVB327699 UEV327692:UEX327699 UOR327692:UOT327699 UYN327692:UYP327699 VIJ327692:VIL327699 VSF327692:VSH327699 WCB327692:WCD327699 WLX327692:WLZ327699 WVT327692:WVV327699 L393228:N393235 JH393228:JJ393235 TD393228:TF393235 ACZ393228:ADB393235 AMV393228:AMX393235 AWR393228:AWT393235 BGN393228:BGP393235 BQJ393228:BQL393235 CAF393228:CAH393235 CKB393228:CKD393235 CTX393228:CTZ393235 DDT393228:DDV393235 DNP393228:DNR393235 DXL393228:DXN393235 EHH393228:EHJ393235 ERD393228:ERF393235 FAZ393228:FBB393235 FKV393228:FKX393235 FUR393228:FUT393235 GEN393228:GEP393235 GOJ393228:GOL393235 GYF393228:GYH393235 HIB393228:HID393235 HRX393228:HRZ393235 IBT393228:IBV393235 ILP393228:ILR393235 IVL393228:IVN393235 JFH393228:JFJ393235 JPD393228:JPF393235 JYZ393228:JZB393235 KIV393228:KIX393235 KSR393228:KST393235 LCN393228:LCP393235 LMJ393228:LML393235 LWF393228:LWH393235 MGB393228:MGD393235 MPX393228:MPZ393235 MZT393228:MZV393235 NJP393228:NJR393235 NTL393228:NTN393235 ODH393228:ODJ393235 OND393228:ONF393235 OWZ393228:OXB393235 PGV393228:PGX393235 PQR393228:PQT393235 QAN393228:QAP393235 QKJ393228:QKL393235 QUF393228:QUH393235 REB393228:RED393235 RNX393228:RNZ393235 RXT393228:RXV393235 SHP393228:SHR393235 SRL393228:SRN393235 TBH393228:TBJ393235 TLD393228:TLF393235 TUZ393228:TVB393235 UEV393228:UEX393235 UOR393228:UOT393235 UYN393228:UYP393235 VIJ393228:VIL393235 VSF393228:VSH393235 WCB393228:WCD393235 WLX393228:WLZ393235 WVT393228:WVV393235 L458764:N458771 JH458764:JJ458771 TD458764:TF458771 ACZ458764:ADB458771 AMV458764:AMX458771 AWR458764:AWT458771 BGN458764:BGP458771 BQJ458764:BQL458771 CAF458764:CAH458771 CKB458764:CKD458771 CTX458764:CTZ458771 DDT458764:DDV458771 DNP458764:DNR458771 DXL458764:DXN458771 EHH458764:EHJ458771 ERD458764:ERF458771 FAZ458764:FBB458771 FKV458764:FKX458771 FUR458764:FUT458771 GEN458764:GEP458771 GOJ458764:GOL458771 GYF458764:GYH458771 HIB458764:HID458771 HRX458764:HRZ458771 IBT458764:IBV458771 ILP458764:ILR458771 IVL458764:IVN458771 JFH458764:JFJ458771 JPD458764:JPF458771 JYZ458764:JZB458771 KIV458764:KIX458771 KSR458764:KST458771 LCN458764:LCP458771 LMJ458764:LML458771 LWF458764:LWH458771 MGB458764:MGD458771 MPX458764:MPZ458771 MZT458764:MZV458771 NJP458764:NJR458771 NTL458764:NTN458771 ODH458764:ODJ458771 OND458764:ONF458771 OWZ458764:OXB458771 PGV458764:PGX458771 PQR458764:PQT458771 QAN458764:QAP458771 QKJ458764:QKL458771 QUF458764:QUH458771 REB458764:RED458771 RNX458764:RNZ458771 RXT458764:RXV458771 SHP458764:SHR458771 SRL458764:SRN458771 TBH458764:TBJ458771 TLD458764:TLF458771 TUZ458764:TVB458771 UEV458764:UEX458771 UOR458764:UOT458771 UYN458764:UYP458771 VIJ458764:VIL458771 VSF458764:VSH458771 WCB458764:WCD458771 WLX458764:WLZ458771 WVT458764:WVV458771 L524300:N524307 JH524300:JJ524307 TD524300:TF524307 ACZ524300:ADB524307 AMV524300:AMX524307 AWR524300:AWT524307 BGN524300:BGP524307 BQJ524300:BQL524307 CAF524300:CAH524307 CKB524300:CKD524307 CTX524300:CTZ524307 DDT524300:DDV524307 DNP524300:DNR524307 DXL524300:DXN524307 EHH524300:EHJ524307 ERD524300:ERF524307 FAZ524300:FBB524307 FKV524300:FKX524307 FUR524300:FUT524307 GEN524300:GEP524307 GOJ524300:GOL524307 GYF524300:GYH524307 HIB524300:HID524307 HRX524300:HRZ524307 IBT524300:IBV524307 ILP524300:ILR524307 IVL524300:IVN524307 JFH524300:JFJ524307 JPD524300:JPF524307 JYZ524300:JZB524307 KIV524300:KIX524307 KSR524300:KST524307 LCN524300:LCP524307 LMJ524300:LML524307 LWF524300:LWH524307 MGB524300:MGD524307 MPX524300:MPZ524307 MZT524300:MZV524307 NJP524300:NJR524307 NTL524300:NTN524307 ODH524300:ODJ524307 OND524300:ONF524307 OWZ524300:OXB524307 PGV524300:PGX524307 PQR524300:PQT524307 QAN524300:QAP524307 QKJ524300:QKL524307 QUF524300:QUH524307 REB524300:RED524307 RNX524300:RNZ524307 RXT524300:RXV524307 SHP524300:SHR524307 SRL524300:SRN524307 TBH524300:TBJ524307 TLD524300:TLF524307 TUZ524300:TVB524307 UEV524300:UEX524307 UOR524300:UOT524307 UYN524300:UYP524307 VIJ524300:VIL524307 VSF524300:VSH524307 WCB524300:WCD524307 WLX524300:WLZ524307 WVT524300:WVV524307 L589836:N589843 JH589836:JJ589843 TD589836:TF589843 ACZ589836:ADB589843 AMV589836:AMX589843 AWR589836:AWT589843 BGN589836:BGP589843 BQJ589836:BQL589843 CAF589836:CAH589843 CKB589836:CKD589843 CTX589836:CTZ589843 DDT589836:DDV589843 DNP589836:DNR589843 DXL589836:DXN589843 EHH589836:EHJ589843 ERD589836:ERF589843 FAZ589836:FBB589843 FKV589836:FKX589843 FUR589836:FUT589843 GEN589836:GEP589843 GOJ589836:GOL589843 GYF589836:GYH589843 HIB589836:HID589843 HRX589836:HRZ589843 IBT589836:IBV589843 ILP589836:ILR589843 IVL589836:IVN589843 JFH589836:JFJ589843 JPD589836:JPF589843 JYZ589836:JZB589843 KIV589836:KIX589843 KSR589836:KST589843 LCN589836:LCP589843 LMJ589836:LML589843 LWF589836:LWH589843 MGB589836:MGD589843 MPX589836:MPZ589843 MZT589836:MZV589843 NJP589836:NJR589843 NTL589836:NTN589843 ODH589836:ODJ589843 OND589836:ONF589843 OWZ589836:OXB589843 PGV589836:PGX589843 PQR589836:PQT589843 QAN589836:QAP589843 QKJ589836:QKL589843 QUF589836:QUH589843 REB589836:RED589843 RNX589836:RNZ589843 RXT589836:RXV589843 SHP589836:SHR589843 SRL589836:SRN589843 TBH589836:TBJ589843 TLD589836:TLF589843 TUZ589836:TVB589843 UEV589836:UEX589843 UOR589836:UOT589843 UYN589836:UYP589843 VIJ589836:VIL589843 VSF589836:VSH589843 WCB589836:WCD589843 WLX589836:WLZ589843 WVT589836:WVV589843 L655372:N655379 JH655372:JJ655379 TD655372:TF655379 ACZ655372:ADB655379 AMV655372:AMX655379 AWR655372:AWT655379 BGN655372:BGP655379 BQJ655372:BQL655379 CAF655372:CAH655379 CKB655372:CKD655379 CTX655372:CTZ655379 DDT655372:DDV655379 DNP655372:DNR655379 DXL655372:DXN655379 EHH655372:EHJ655379 ERD655372:ERF655379 FAZ655372:FBB655379 FKV655372:FKX655379 FUR655372:FUT655379 GEN655372:GEP655379 GOJ655372:GOL655379 GYF655372:GYH655379 HIB655372:HID655379 HRX655372:HRZ655379 IBT655372:IBV655379 ILP655372:ILR655379 IVL655372:IVN655379 JFH655372:JFJ655379 JPD655372:JPF655379 JYZ655372:JZB655379 KIV655372:KIX655379 KSR655372:KST655379 LCN655372:LCP655379 LMJ655372:LML655379 LWF655372:LWH655379 MGB655372:MGD655379 MPX655372:MPZ655379 MZT655372:MZV655379 NJP655372:NJR655379 NTL655372:NTN655379 ODH655372:ODJ655379 OND655372:ONF655379 OWZ655372:OXB655379 PGV655372:PGX655379 PQR655372:PQT655379 QAN655372:QAP655379 QKJ655372:QKL655379 QUF655372:QUH655379 REB655372:RED655379 RNX655372:RNZ655379 RXT655372:RXV655379 SHP655372:SHR655379 SRL655372:SRN655379 TBH655372:TBJ655379 TLD655372:TLF655379 TUZ655372:TVB655379 UEV655372:UEX655379 UOR655372:UOT655379 UYN655372:UYP655379 VIJ655372:VIL655379 VSF655372:VSH655379 WCB655372:WCD655379 WLX655372:WLZ655379 WVT655372:WVV655379 L720908:N720915 JH720908:JJ720915 TD720908:TF720915 ACZ720908:ADB720915 AMV720908:AMX720915 AWR720908:AWT720915 BGN720908:BGP720915 BQJ720908:BQL720915 CAF720908:CAH720915 CKB720908:CKD720915 CTX720908:CTZ720915 DDT720908:DDV720915 DNP720908:DNR720915 DXL720908:DXN720915 EHH720908:EHJ720915 ERD720908:ERF720915 FAZ720908:FBB720915 FKV720908:FKX720915 FUR720908:FUT720915 GEN720908:GEP720915 GOJ720908:GOL720915 GYF720908:GYH720915 HIB720908:HID720915 HRX720908:HRZ720915 IBT720908:IBV720915 ILP720908:ILR720915 IVL720908:IVN720915 JFH720908:JFJ720915 JPD720908:JPF720915 JYZ720908:JZB720915 KIV720908:KIX720915 KSR720908:KST720915 LCN720908:LCP720915 LMJ720908:LML720915 LWF720908:LWH720915 MGB720908:MGD720915 MPX720908:MPZ720915 MZT720908:MZV720915 NJP720908:NJR720915 NTL720908:NTN720915 ODH720908:ODJ720915 OND720908:ONF720915 OWZ720908:OXB720915 PGV720908:PGX720915 PQR720908:PQT720915 QAN720908:QAP720915 QKJ720908:QKL720915 QUF720908:QUH720915 REB720908:RED720915 RNX720908:RNZ720915 RXT720908:RXV720915 SHP720908:SHR720915 SRL720908:SRN720915 TBH720908:TBJ720915 TLD720908:TLF720915 TUZ720908:TVB720915 UEV720908:UEX720915 UOR720908:UOT720915 UYN720908:UYP720915 VIJ720908:VIL720915 VSF720908:VSH720915 WCB720908:WCD720915 WLX720908:WLZ720915 WVT720908:WVV720915 L786444:N786451 JH786444:JJ786451 TD786444:TF786451 ACZ786444:ADB786451 AMV786444:AMX786451 AWR786444:AWT786451 BGN786444:BGP786451 BQJ786444:BQL786451 CAF786444:CAH786451 CKB786444:CKD786451 CTX786444:CTZ786451 DDT786444:DDV786451 DNP786444:DNR786451 DXL786444:DXN786451 EHH786444:EHJ786451 ERD786444:ERF786451 FAZ786444:FBB786451 FKV786444:FKX786451 FUR786444:FUT786451 GEN786444:GEP786451 GOJ786444:GOL786451 GYF786444:GYH786451 HIB786444:HID786451 HRX786444:HRZ786451 IBT786444:IBV786451 ILP786444:ILR786451 IVL786444:IVN786451 JFH786444:JFJ786451 JPD786444:JPF786451 JYZ786444:JZB786451 KIV786444:KIX786451 KSR786444:KST786451 LCN786444:LCP786451 LMJ786444:LML786451 LWF786444:LWH786451 MGB786444:MGD786451 MPX786444:MPZ786451 MZT786444:MZV786451 NJP786444:NJR786451 NTL786444:NTN786451 ODH786444:ODJ786451 OND786444:ONF786451 OWZ786444:OXB786451 PGV786444:PGX786451 PQR786444:PQT786451 QAN786444:QAP786451 QKJ786444:QKL786451 QUF786444:QUH786451 REB786444:RED786451 RNX786444:RNZ786451 RXT786444:RXV786451 SHP786444:SHR786451 SRL786444:SRN786451 TBH786444:TBJ786451 TLD786444:TLF786451 TUZ786444:TVB786451 UEV786444:UEX786451 UOR786444:UOT786451 UYN786444:UYP786451 VIJ786444:VIL786451 VSF786444:VSH786451 WCB786444:WCD786451 WLX786444:WLZ786451 WVT786444:WVV786451 L851980:N851987 JH851980:JJ851987 TD851980:TF851987 ACZ851980:ADB851987 AMV851980:AMX851987 AWR851980:AWT851987 BGN851980:BGP851987 BQJ851980:BQL851987 CAF851980:CAH851987 CKB851980:CKD851987 CTX851980:CTZ851987 DDT851980:DDV851987 DNP851980:DNR851987 DXL851980:DXN851987 EHH851980:EHJ851987 ERD851980:ERF851987 FAZ851980:FBB851987 FKV851980:FKX851987 FUR851980:FUT851987 GEN851980:GEP851987 GOJ851980:GOL851987 GYF851980:GYH851987 HIB851980:HID851987 HRX851980:HRZ851987 IBT851980:IBV851987 ILP851980:ILR851987 IVL851980:IVN851987 JFH851980:JFJ851987 JPD851980:JPF851987 JYZ851980:JZB851987 KIV851980:KIX851987 KSR851980:KST851987 LCN851980:LCP851987 LMJ851980:LML851987 LWF851980:LWH851987 MGB851980:MGD851987 MPX851980:MPZ851987 MZT851980:MZV851987 NJP851980:NJR851987 NTL851980:NTN851987 ODH851980:ODJ851987 OND851980:ONF851987 OWZ851980:OXB851987 PGV851980:PGX851987 PQR851980:PQT851987 QAN851980:QAP851987 QKJ851980:QKL851987 QUF851980:QUH851987 REB851980:RED851987 RNX851980:RNZ851987 RXT851980:RXV851987 SHP851980:SHR851987 SRL851980:SRN851987 TBH851980:TBJ851987 TLD851980:TLF851987 TUZ851980:TVB851987 UEV851980:UEX851987 UOR851980:UOT851987 UYN851980:UYP851987 VIJ851980:VIL851987 VSF851980:VSH851987 WCB851980:WCD851987 WLX851980:WLZ851987 WVT851980:WVV851987 L917516:N917523 JH917516:JJ917523 TD917516:TF917523 ACZ917516:ADB917523 AMV917516:AMX917523 AWR917516:AWT917523 BGN917516:BGP917523 BQJ917516:BQL917523 CAF917516:CAH917523 CKB917516:CKD917523 CTX917516:CTZ917523 DDT917516:DDV917523 DNP917516:DNR917523 DXL917516:DXN917523 EHH917516:EHJ917523 ERD917516:ERF917523 FAZ917516:FBB917523 FKV917516:FKX917523 FUR917516:FUT917523 GEN917516:GEP917523 GOJ917516:GOL917523 GYF917516:GYH917523 HIB917516:HID917523 HRX917516:HRZ917523 IBT917516:IBV917523 ILP917516:ILR917523 IVL917516:IVN917523 JFH917516:JFJ917523 JPD917516:JPF917523 JYZ917516:JZB917523 KIV917516:KIX917523 KSR917516:KST917523 LCN917516:LCP917523 LMJ917516:LML917523 LWF917516:LWH917523 MGB917516:MGD917523 MPX917516:MPZ917523 MZT917516:MZV917523 NJP917516:NJR917523 NTL917516:NTN917523 ODH917516:ODJ917523 OND917516:ONF917523 OWZ917516:OXB917523 PGV917516:PGX917523 PQR917516:PQT917523 QAN917516:QAP917523 QKJ917516:QKL917523 QUF917516:QUH917523 REB917516:RED917523 RNX917516:RNZ917523 RXT917516:RXV917523 SHP917516:SHR917523 SRL917516:SRN917523 TBH917516:TBJ917523 TLD917516:TLF917523 TUZ917516:TVB917523 UEV917516:UEX917523 UOR917516:UOT917523 UYN917516:UYP917523 VIJ917516:VIL917523 VSF917516:VSH917523 WCB917516:WCD917523 WLX917516:WLZ917523 WVT917516:WVV917523 L983052:N983059 JH983052:JJ983059 TD983052:TF983059 ACZ983052:ADB983059 AMV983052:AMX983059 AWR983052:AWT983059 BGN983052:BGP983059 BQJ983052:BQL983059 CAF983052:CAH983059 CKB983052:CKD983059 CTX983052:CTZ983059 DDT983052:DDV983059 DNP983052:DNR983059 DXL983052:DXN983059 EHH983052:EHJ983059 ERD983052:ERF983059 FAZ983052:FBB983059 FKV983052:FKX983059 FUR983052:FUT983059 GEN983052:GEP983059 GOJ983052:GOL983059 GYF983052:GYH983059 HIB983052:HID983059 HRX983052:HRZ983059 IBT983052:IBV983059 ILP983052:ILR983059 IVL983052:IVN983059 JFH983052:JFJ983059 JPD983052:JPF983059 JYZ983052:JZB983059 KIV983052:KIX983059 KSR983052:KST983059 LCN983052:LCP983059 LMJ983052:LML983059 LWF983052:LWH983059 MGB983052:MGD983059 MPX983052:MPZ983059 MZT983052:MZV983059 NJP983052:NJR983059 NTL983052:NTN983059 ODH983052:ODJ983059 OND983052:ONF983059 OWZ983052:OXB983059 PGV983052:PGX983059 PQR983052:PQT983059 QAN983052:QAP983059 QKJ983052:QKL983059 QUF983052:QUH983059 REB983052:RED983059 RNX983052:RNZ983059 RXT983052:RXV983059 SHP983052:SHR983059 SRL983052:SRN983059 TBH983052:TBJ983059 TLD983052:TLF983059 TUZ983052:TVB983059 UEV983052:UEX983059 UOR983052:UOT983059 UYN983052:UYP983059 VIJ983052:VIL983059 VSF983052:VSH983059 WCB983052:WCD983059 WLX983052:WLZ983059 WVT983052:WVV983059 L22:N22 JH22:JJ22 TD22:TF22 ACZ22:ADB22 AMV22:AMX22 AWR22:AWT22 BGN22:BGP22 BQJ22:BQL22 CAF22:CAH22 CKB22:CKD22 CTX22:CTZ22 DDT22:DDV22 DNP22:DNR22 DXL22:DXN22 EHH22:EHJ22 ERD22:ERF22 FAZ22:FBB22 FKV22:FKX22 FUR22:FUT22 GEN22:GEP22 GOJ22:GOL22 GYF22:GYH22 HIB22:HID22 HRX22:HRZ22 IBT22:IBV22 ILP22:ILR22 IVL22:IVN22 JFH22:JFJ22 JPD22:JPF22 JYZ22:JZB22 KIV22:KIX22 KSR22:KST22 LCN22:LCP22 LMJ22:LML22 LWF22:LWH22 MGB22:MGD22 MPX22:MPZ22 MZT22:MZV22 NJP22:NJR22 NTL22:NTN22 ODH22:ODJ22 OND22:ONF22 OWZ22:OXB22 PGV22:PGX22 PQR22:PQT22 QAN22:QAP22 QKJ22:QKL22 QUF22:QUH22 REB22:RED22 RNX22:RNZ22 RXT22:RXV22 SHP22:SHR22 SRL22:SRN22 TBH22:TBJ22 TLD22:TLF22 TUZ22:TVB22 UEV22:UEX22 UOR22:UOT22 UYN22:UYP22 VIJ22:VIL22 VSF22:VSH22 WCB22:WCD22 WLX22:WLZ22 WVT22:WVV22 L65558:N65558 JH65558:JJ65558 TD65558:TF65558 ACZ65558:ADB65558 AMV65558:AMX65558 AWR65558:AWT65558 BGN65558:BGP65558 BQJ65558:BQL65558 CAF65558:CAH65558 CKB65558:CKD65558 CTX65558:CTZ65558 DDT65558:DDV65558 DNP65558:DNR65558 DXL65558:DXN65558 EHH65558:EHJ65558 ERD65558:ERF65558 FAZ65558:FBB65558 FKV65558:FKX65558 FUR65558:FUT65558 GEN65558:GEP65558 GOJ65558:GOL65558 GYF65558:GYH65558 HIB65558:HID65558 HRX65558:HRZ65558 IBT65558:IBV65558 ILP65558:ILR65558 IVL65558:IVN65558 JFH65558:JFJ65558 JPD65558:JPF65558 JYZ65558:JZB65558 KIV65558:KIX65558 KSR65558:KST65558 LCN65558:LCP65558 LMJ65558:LML65558 LWF65558:LWH65558 MGB65558:MGD65558 MPX65558:MPZ65558 MZT65558:MZV65558 NJP65558:NJR65558 NTL65558:NTN65558 ODH65558:ODJ65558 OND65558:ONF65558 OWZ65558:OXB65558 PGV65558:PGX65558 PQR65558:PQT65558 QAN65558:QAP65558 QKJ65558:QKL65558 QUF65558:QUH65558 REB65558:RED65558 RNX65558:RNZ65558 RXT65558:RXV65558 SHP65558:SHR65558 SRL65558:SRN65558 TBH65558:TBJ65558 TLD65558:TLF65558 TUZ65558:TVB65558 UEV65558:UEX65558 UOR65558:UOT65558 UYN65558:UYP65558 VIJ65558:VIL65558 VSF65558:VSH65558 WCB65558:WCD65558 WLX65558:WLZ65558 WVT65558:WVV65558 L131094:N131094 JH131094:JJ131094 TD131094:TF131094 ACZ131094:ADB131094 AMV131094:AMX131094 AWR131094:AWT131094 BGN131094:BGP131094 BQJ131094:BQL131094 CAF131094:CAH131094 CKB131094:CKD131094 CTX131094:CTZ131094 DDT131094:DDV131094 DNP131094:DNR131094 DXL131094:DXN131094 EHH131094:EHJ131094 ERD131094:ERF131094 FAZ131094:FBB131094 FKV131094:FKX131094 FUR131094:FUT131094 GEN131094:GEP131094 GOJ131094:GOL131094 GYF131094:GYH131094 HIB131094:HID131094 HRX131094:HRZ131094 IBT131094:IBV131094 ILP131094:ILR131094 IVL131094:IVN131094 JFH131094:JFJ131094 JPD131094:JPF131094 JYZ131094:JZB131094 KIV131094:KIX131094 KSR131094:KST131094 LCN131094:LCP131094 LMJ131094:LML131094 LWF131094:LWH131094 MGB131094:MGD131094 MPX131094:MPZ131094 MZT131094:MZV131094 NJP131094:NJR131094 NTL131094:NTN131094 ODH131094:ODJ131094 OND131094:ONF131094 OWZ131094:OXB131094 PGV131094:PGX131094 PQR131094:PQT131094 QAN131094:QAP131094 QKJ131094:QKL131094 QUF131094:QUH131094 REB131094:RED131094 RNX131094:RNZ131094 RXT131094:RXV131094 SHP131094:SHR131094 SRL131094:SRN131094 TBH131094:TBJ131094 TLD131094:TLF131094 TUZ131094:TVB131094 UEV131094:UEX131094 UOR131094:UOT131094 UYN131094:UYP131094 VIJ131094:VIL131094 VSF131094:VSH131094 WCB131094:WCD131094 WLX131094:WLZ131094 WVT131094:WVV131094 L196630:N196630 JH196630:JJ196630 TD196630:TF196630 ACZ196630:ADB196630 AMV196630:AMX196630 AWR196630:AWT196630 BGN196630:BGP196630 BQJ196630:BQL196630 CAF196630:CAH196630 CKB196630:CKD196630 CTX196630:CTZ196630 DDT196630:DDV196630 DNP196630:DNR196630 DXL196630:DXN196630 EHH196630:EHJ196630 ERD196630:ERF196630 FAZ196630:FBB196630 FKV196630:FKX196630 FUR196630:FUT196630 GEN196630:GEP196630 GOJ196630:GOL196630 GYF196630:GYH196630 HIB196630:HID196630 HRX196630:HRZ196630 IBT196630:IBV196630 ILP196630:ILR196630 IVL196630:IVN196630 JFH196630:JFJ196630 JPD196630:JPF196630 JYZ196630:JZB196630 KIV196630:KIX196630 KSR196630:KST196630 LCN196630:LCP196630 LMJ196630:LML196630 LWF196630:LWH196630 MGB196630:MGD196630 MPX196630:MPZ196630 MZT196630:MZV196630 NJP196630:NJR196630 NTL196630:NTN196630 ODH196630:ODJ196630 OND196630:ONF196630 OWZ196630:OXB196630 PGV196630:PGX196630 PQR196630:PQT196630 QAN196630:QAP196630 QKJ196630:QKL196630 QUF196630:QUH196630 REB196630:RED196630 RNX196630:RNZ196630 RXT196630:RXV196630 SHP196630:SHR196630 SRL196630:SRN196630 TBH196630:TBJ196630 TLD196630:TLF196630 TUZ196630:TVB196630 UEV196630:UEX196630 UOR196630:UOT196630 UYN196630:UYP196630 VIJ196630:VIL196630 VSF196630:VSH196630 WCB196630:WCD196630 WLX196630:WLZ196630 WVT196630:WVV196630 L262166:N262166 JH262166:JJ262166 TD262166:TF262166 ACZ262166:ADB262166 AMV262166:AMX262166 AWR262166:AWT262166 BGN262166:BGP262166 BQJ262166:BQL262166 CAF262166:CAH262166 CKB262166:CKD262166 CTX262166:CTZ262166 DDT262166:DDV262166 DNP262166:DNR262166 DXL262166:DXN262166 EHH262166:EHJ262166 ERD262166:ERF262166 FAZ262166:FBB262166 FKV262166:FKX262166 FUR262166:FUT262166 GEN262166:GEP262166 GOJ262166:GOL262166 GYF262166:GYH262166 HIB262166:HID262166 HRX262166:HRZ262166 IBT262166:IBV262166 ILP262166:ILR262166 IVL262166:IVN262166 JFH262166:JFJ262166 JPD262166:JPF262166 JYZ262166:JZB262166 KIV262166:KIX262166 KSR262166:KST262166 LCN262166:LCP262166 LMJ262166:LML262166 LWF262166:LWH262166 MGB262166:MGD262166 MPX262166:MPZ262166 MZT262166:MZV262166 NJP262166:NJR262166 NTL262166:NTN262166 ODH262166:ODJ262166 OND262166:ONF262166 OWZ262166:OXB262166 PGV262166:PGX262166 PQR262166:PQT262166 QAN262166:QAP262166 QKJ262166:QKL262166 QUF262166:QUH262166 REB262166:RED262166 RNX262166:RNZ262166 RXT262166:RXV262166 SHP262166:SHR262166 SRL262166:SRN262166 TBH262166:TBJ262166 TLD262166:TLF262166 TUZ262166:TVB262166 UEV262166:UEX262166 UOR262166:UOT262166 UYN262166:UYP262166 VIJ262166:VIL262166 VSF262166:VSH262166 WCB262166:WCD262166 WLX262166:WLZ262166 WVT262166:WVV262166 L327702:N327702 JH327702:JJ327702 TD327702:TF327702 ACZ327702:ADB327702 AMV327702:AMX327702 AWR327702:AWT327702 BGN327702:BGP327702 BQJ327702:BQL327702 CAF327702:CAH327702 CKB327702:CKD327702 CTX327702:CTZ327702 DDT327702:DDV327702 DNP327702:DNR327702 DXL327702:DXN327702 EHH327702:EHJ327702 ERD327702:ERF327702 FAZ327702:FBB327702 FKV327702:FKX327702 FUR327702:FUT327702 GEN327702:GEP327702 GOJ327702:GOL327702 GYF327702:GYH327702 HIB327702:HID327702 HRX327702:HRZ327702 IBT327702:IBV327702 ILP327702:ILR327702 IVL327702:IVN327702 JFH327702:JFJ327702 JPD327702:JPF327702 JYZ327702:JZB327702 KIV327702:KIX327702 KSR327702:KST327702 LCN327702:LCP327702 LMJ327702:LML327702 LWF327702:LWH327702 MGB327702:MGD327702 MPX327702:MPZ327702 MZT327702:MZV327702 NJP327702:NJR327702 NTL327702:NTN327702 ODH327702:ODJ327702 OND327702:ONF327702 OWZ327702:OXB327702 PGV327702:PGX327702 PQR327702:PQT327702 QAN327702:QAP327702 QKJ327702:QKL327702 QUF327702:QUH327702 REB327702:RED327702 RNX327702:RNZ327702 RXT327702:RXV327702 SHP327702:SHR327702 SRL327702:SRN327702 TBH327702:TBJ327702 TLD327702:TLF327702 TUZ327702:TVB327702 UEV327702:UEX327702 UOR327702:UOT327702 UYN327702:UYP327702 VIJ327702:VIL327702 VSF327702:VSH327702 WCB327702:WCD327702 WLX327702:WLZ327702 WVT327702:WVV327702 L393238:N393238 JH393238:JJ393238 TD393238:TF393238 ACZ393238:ADB393238 AMV393238:AMX393238 AWR393238:AWT393238 BGN393238:BGP393238 BQJ393238:BQL393238 CAF393238:CAH393238 CKB393238:CKD393238 CTX393238:CTZ393238 DDT393238:DDV393238 DNP393238:DNR393238 DXL393238:DXN393238 EHH393238:EHJ393238 ERD393238:ERF393238 FAZ393238:FBB393238 FKV393238:FKX393238 FUR393238:FUT393238 GEN393238:GEP393238 GOJ393238:GOL393238 GYF393238:GYH393238 HIB393238:HID393238 HRX393238:HRZ393238 IBT393238:IBV393238 ILP393238:ILR393238 IVL393238:IVN393238 JFH393238:JFJ393238 JPD393238:JPF393238 JYZ393238:JZB393238 KIV393238:KIX393238 KSR393238:KST393238 LCN393238:LCP393238 LMJ393238:LML393238 LWF393238:LWH393238 MGB393238:MGD393238 MPX393238:MPZ393238 MZT393238:MZV393238 NJP393238:NJR393238 NTL393238:NTN393238 ODH393238:ODJ393238 OND393238:ONF393238 OWZ393238:OXB393238 PGV393238:PGX393238 PQR393238:PQT393238 QAN393238:QAP393238 QKJ393238:QKL393238 QUF393238:QUH393238 REB393238:RED393238 RNX393238:RNZ393238 RXT393238:RXV393238 SHP393238:SHR393238 SRL393238:SRN393238 TBH393238:TBJ393238 TLD393238:TLF393238 TUZ393238:TVB393238 UEV393238:UEX393238 UOR393238:UOT393238 UYN393238:UYP393238 VIJ393238:VIL393238 VSF393238:VSH393238 WCB393238:WCD393238 WLX393238:WLZ393238 WVT393238:WVV393238 L458774:N458774 JH458774:JJ458774 TD458774:TF458774 ACZ458774:ADB458774 AMV458774:AMX458774 AWR458774:AWT458774 BGN458774:BGP458774 BQJ458774:BQL458774 CAF458774:CAH458774 CKB458774:CKD458774 CTX458774:CTZ458774 DDT458774:DDV458774 DNP458774:DNR458774 DXL458774:DXN458774 EHH458774:EHJ458774 ERD458774:ERF458774 FAZ458774:FBB458774 FKV458774:FKX458774 FUR458774:FUT458774 GEN458774:GEP458774 GOJ458774:GOL458774 GYF458774:GYH458774 HIB458774:HID458774 HRX458774:HRZ458774 IBT458774:IBV458774 ILP458774:ILR458774 IVL458774:IVN458774 JFH458774:JFJ458774 JPD458774:JPF458774 JYZ458774:JZB458774 KIV458774:KIX458774 KSR458774:KST458774 LCN458774:LCP458774 LMJ458774:LML458774 LWF458774:LWH458774 MGB458774:MGD458774 MPX458774:MPZ458774 MZT458774:MZV458774 NJP458774:NJR458774 NTL458774:NTN458774 ODH458774:ODJ458774 OND458774:ONF458774 OWZ458774:OXB458774 PGV458774:PGX458774 PQR458774:PQT458774 QAN458774:QAP458774 QKJ458774:QKL458774 QUF458774:QUH458774 REB458774:RED458774 RNX458774:RNZ458774 RXT458774:RXV458774 SHP458774:SHR458774 SRL458774:SRN458774 TBH458774:TBJ458774 TLD458774:TLF458774 TUZ458774:TVB458774 UEV458774:UEX458774 UOR458774:UOT458774 UYN458774:UYP458774 VIJ458774:VIL458774 VSF458774:VSH458774 WCB458774:WCD458774 WLX458774:WLZ458774 WVT458774:WVV458774 L524310:N524310 JH524310:JJ524310 TD524310:TF524310 ACZ524310:ADB524310 AMV524310:AMX524310 AWR524310:AWT524310 BGN524310:BGP524310 BQJ524310:BQL524310 CAF524310:CAH524310 CKB524310:CKD524310 CTX524310:CTZ524310 DDT524310:DDV524310 DNP524310:DNR524310 DXL524310:DXN524310 EHH524310:EHJ524310 ERD524310:ERF524310 FAZ524310:FBB524310 FKV524310:FKX524310 FUR524310:FUT524310 GEN524310:GEP524310 GOJ524310:GOL524310 GYF524310:GYH524310 HIB524310:HID524310 HRX524310:HRZ524310 IBT524310:IBV524310 ILP524310:ILR524310 IVL524310:IVN524310 JFH524310:JFJ524310 JPD524310:JPF524310 JYZ524310:JZB524310 KIV524310:KIX524310 KSR524310:KST524310 LCN524310:LCP524310 LMJ524310:LML524310 LWF524310:LWH524310 MGB524310:MGD524310 MPX524310:MPZ524310 MZT524310:MZV524310 NJP524310:NJR524310 NTL524310:NTN524310 ODH524310:ODJ524310 OND524310:ONF524310 OWZ524310:OXB524310 PGV524310:PGX524310 PQR524310:PQT524310 QAN524310:QAP524310 QKJ524310:QKL524310 QUF524310:QUH524310 REB524310:RED524310 RNX524310:RNZ524310 RXT524310:RXV524310 SHP524310:SHR524310 SRL524310:SRN524310 TBH524310:TBJ524310 TLD524310:TLF524310 TUZ524310:TVB524310 UEV524310:UEX524310 UOR524310:UOT524310 UYN524310:UYP524310 VIJ524310:VIL524310 VSF524310:VSH524310 WCB524310:WCD524310 WLX524310:WLZ524310 WVT524310:WVV524310 L589846:N589846 JH589846:JJ589846 TD589846:TF589846 ACZ589846:ADB589846 AMV589846:AMX589846 AWR589846:AWT589846 BGN589846:BGP589846 BQJ589846:BQL589846 CAF589846:CAH589846 CKB589846:CKD589846 CTX589846:CTZ589846 DDT589846:DDV589846 DNP589846:DNR589846 DXL589846:DXN589846 EHH589846:EHJ589846 ERD589846:ERF589846 FAZ589846:FBB589846 FKV589846:FKX589846 FUR589846:FUT589846 GEN589846:GEP589846 GOJ589846:GOL589846 GYF589846:GYH589846 HIB589846:HID589846 HRX589846:HRZ589846 IBT589846:IBV589846 ILP589846:ILR589846 IVL589846:IVN589846 JFH589846:JFJ589846 JPD589846:JPF589846 JYZ589846:JZB589846 KIV589846:KIX589846 KSR589846:KST589846 LCN589846:LCP589846 LMJ589846:LML589846 LWF589846:LWH589846 MGB589846:MGD589846 MPX589846:MPZ589846 MZT589846:MZV589846 NJP589846:NJR589846 NTL589846:NTN589846 ODH589846:ODJ589846 OND589846:ONF589846 OWZ589846:OXB589846 PGV589846:PGX589846 PQR589846:PQT589846 QAN589846:QAP589846 QKJ589846:QKL589846 QUF589846:QUH589846 REB589846:RED589846 RNX589846:RNZ589846 RXT589846:RXV589846 SHP589846:SHR589846 SRL589846:SRN589846 TBH589846:TBJ589846 TLD589846:TLF589846 TUZ589846:TVB589846 UEV589846:UEX589846 UOR589846:UOT589846 UYN589846:UYP589846 VIJ589846:VIL589846 VSF589846:VSH589846 WCB589846:WCD589846 WLX589846:WLZ589846 WVT589846:WVV589846 L655382:N655382 JH655382:JJ655382 TD655382:TF655382 ACZ655382:ADB655382 AMV655382:AMX655382 AWR655382:AWT655382 BGN655382:BGP655382 BQJ655382:BQL655382 CAF655382:CAH655382 CKB655382:CKD655382 CTX655382:CTZ655382 DDT655382:DDV655382 DNP655382:DNR655382 DXL655382:DXN655382 EHH655382:EHJ655382 ERD655382:ERF655382 FAZ655382:FBB655382 FKV655382:FKX655382 FUR655382:FUT655382 GEN655382:GEP655382 GOJ655382:GOL655382 GYF655382:GYH655382 HIB655382:HID655382 HRX655382:HRZ655382 IBT655382:IBV655382 ILP655382:ILR655382 IVL655382:IVN655382 JFH655382:JFJ655382 JPD655382:JPF655382 JYZ655382:JZB655382 KIV655382:KIX655382 KSR655382:KST655382 LCN655382:LCP655382 LMJ655382:LML655382 LWF655382:LWH655382 MGB655382:MGD655382 MPX655382:MPZ655382 MZT655382:MZV655382 NJP655382:NJR655382 NTL655382:NTN655382 ODH655382:ODJ655382 OND655382:ONF655382 OWZ655382:OXB655382 PGV655382:PGX655382 PQR655382:PQT655382 QAN655382:QAP655382 QKJ655382:QKL655382 QUF655382:QUH655382 REB655382:RED655382 RNX655382:RNZ655382 RXT655382:RXV655382 SHP655382:SHR655382 SRL655382:SRN655382 TBH655382:TBJ655382 TLD655382:TLF655382 TUZ655382:TVB655382 UEV655382:UEX655382 UOR655382:UOT655382 UYN655382:UYP655382 VIJ655382:VIL655382 VSF655382:VSH655382 WCB655382:WCD655382 WLX655382:WLZ655382 WVT655382:WVV655382 L720918:N720918 JH720918:JJ720918 TD720918:TF720918 ACZ720918:ADB720918 AMV720918:AMX720918 AWR720918:AWT720918 BGN720918:BGP720918 BQJ720918:BQL720918 CAF720918:CAH720918 CKB720918:CKD720918 CTX720918:CTZ720918 DDT720918:DDV720918 DNP720918:DNR720918 DXL720918:DXN720918 EHH720918:EHJ720918 ERD720918:ERF720918 FAZ720918:FBB720918 FKV720918:FKX720918 FUR720918:FUT720918 GEN720918:GEP720918 GOJ720918:GOL720918 GYF720918:GYH720918 HIB720918:HID720918 HRX720918:HRZ720918 IBT720918:IBV720918 ILP720918:ILR720918 IVL720918:IVN720918 JFH720918:JFJ720918 JPD720918:JPF720918 JYZ720918:JZB720918 KIV720918:KIX720918 KSR720918:KST720918 LCN720918:LCP720918 LMJ720918:LML720918 LWF720918:LWH720918 MGB720918:MGD720918 MPX720918:MPZ720918 MZT720918:MZV720918 NJP720918:NJR720918 NTL720918:NTN720918 ODH720918:ODJ720918 OND720918:ONF720918 OWZ720918:OXB720918 PGV720918:PGX720918 PQR720918:PQT720918 QAN720918:QAP720918 QKJ720918:QKL720918 QUF720918:QUH720918 REB720918:RED720918 RNX720918:RNZ720918 RXT720918:RXV720918 SHP720918:SHR720918 SRL720918:SRN720918 TBH720918:TBJ720918 TLD720918:TLF720918 TUZ720918:TVB720918 UEV720918:UEX720918 UOR720918:UOT720918 UYN720918:UYP720918 VIJ720918:VIL720918 VSF720918:VSH720918 WCB720918:WCD720918 WLX720918:WLZ720918 WVT720918:WVV720918 L786454:N786454 JH786454:JJ786454 TD786454:TF786454 ACZ786454:ADB786454 AMV786454:AMX786454 AWR786454:AWT786454 BGN786454:BGP786454 BQJ786454:BQL786454 CAF786454:CAH786454 CKB786454:CKD786454 CTX786454:CTZ786454 DDT786454:DDV786454 DNP786454:DNR786454 DXL786454:DXN786454 EHH786454:EHJ786454 ERD786454:ERF786454 FAZ786454:FBB786454 FKV786454:FKX786454 FUR786454:FUT786454 GEN786454:GEP786454 GOJ786454:GOL786454 GYF786454:GYH786454 HIB786454:HID786454 HRX786454:HRZ786454 IBT786454:IBV786454 ILP786454:ILR786454 IVL786454:IVN786454 JFH786454:JFJ786454 JPD786454:JPF786454 JYZ786454:JZB786454 KIV786454:KIX786454 KSR786454:KST786454 LCN786454:LCP786454 LMJ786454:LML786454 LWF786454:LWH786454 MGB786454:MGD786454 MPX786454:MPZ786454 MZT786454:MZV786454 NJP786454:NJR786454 NTL786454:NTN786454 ODH786454:ODJ786454 OND786454:ONF786454 OWZ786454:OXB786454 PGV786454:PGX786454 PQR786454:PQT786454 QAN786454:QAP786454 QKJ786454:QKL786454 QUF786454:QUH786454 REB786454:RED786454 RNX786454:RNZ786454 RXT786454:RXV786454 SHP786454:SHR786454 SRL786454:SRN786454 TBH786454:TBJ786454 TLD786454:TLF786454 TUZ786454:TVB786454 UEV786454:UEX786454 UOR786454:UOT786454 UYN786454:UYP786454 VIJ786454:VIL786454 VSF786454:VSH786454 WCB786454:WCD786454 WLX786454:WLZ786454 WVT786454:WVV786454 L851990:N851990 JH851990:JJ851990 TD851990:TF851990 ACZ851990:ADB851990 AMV851990:AMX851990 AWR851990:AWT851990 BGN851990:BGP851990 BQJ851990:BQL851990 CAF851990:CAH851990 CKB851990:CKD851990 CTX851990:CTZ851990 DDT851990:DDV851990 DNP851990:DNR851990 DXL851990:DXN851990 EHH851990:EHJ851990 ERD851990:ERF851990 FAZ851990:FBB851990 FKV851990:FKX851990 FUR851990:FUT851990 GEN851990:GEP851990 GOJ851990:GOL851990 GYF851990:GYH851990 HIB851990:HID851990 HRX851990:HRZ851990 IBT851990:IBV851990 ILP851990:ILR851990 IVL851990:IVN851990 JFH851990:JFJ851990 JPD851990:JPF851990 JYZ851990:JZB851990 KIV851990:KIX851990 KSR851990:KST851990 LCN851990:LCP851990 LMJ851990:LML851990 LWF851990:LWH851990 MGB851990:MGD851990 MPX851990:MPZ851990 MZT851990:MZV851990 NJP851990:NJR851990 NTL851990:NTN851990 ODH851990:ODJ851990 OND851990:ONF851990 OWZ851990:OXB851990 PGV851990:PGX851990 PQR851990:PQT851990 QAN851990:QAP851990 QKJ851990:QKL851990 QUF851990:QUH851990 REB851990:RED851990 RNX851990:RNZ851990 RXT851990:RXV851990 SHP851990:SHR851990 SRL851990:SRN851990 TBH851990:TBJ851990 TLD851990:TLF851990 TUZ851990:TVB851990 UEV851990:UEX851990 UOR851990:UOT851990 UYN851990:UYP851990 VIJ851990:VIL851990 VSF851990:VSH851990 WCB851990:WCD851990 WLX851990:WLZ851990 WVT851990:WVV851990 L917526:N917526 JH917526:JJ917526 TD917526:TF917526 ACZ917526:ADB917526 AMV917526:AMX917526 AWR917526:AWT917526 BGN917526:BGP917526 BQJ917526:BQL917526 CAF917526:CAH917526 CKB917526:CKD917526 CTX917526:CTZ917526 DDT917526:DDV917526 DNP917526:DNR917526 DXL917526:DXN917526 EHH917526:EHJ917526 ERD917526:ERF917526 FAZ917526:FBB917526 FKV917526:FKX917526 FUR917526:FUT917526 GEN917526:GEP917526 GOJ917526:GOL917526 GYF917526:GYH917526 HIB917526:HID917526 HRX917526:HRZ917526 IBT917526:IBV917526 ILP917526:ILR917526 IVL917526:IVN917526 JFH917526:JFJ917526 JPD917526:JPF917526 JYZ917526:JZB917526 KIV917526:KIX917526 KSR917526:KST917526 LCN917526:LCP917526 LMJ917526:LML917526 LWF917526:LWH917526 MGB917526:MGD917526 MPX917526:MPZ917526 MZT917526:MZV917526 NJP917526:NJR917526 NTL917526:NTN917526 ODH917526:ODJ917526 OND917526:ONF917526 OWZ917526:OXB917526 PGV917526:PGX917526 PQR917526:PQT917526 QAN917526:QAP917526 QKJ917526:QKL917526 QUF917526:QUH917526 REB917526:RED917526 RNX917526:RNZ917526 RXT917526:RXV917526 SHP917526:SHR917526 SRL917526:SRN917526 TBH917526:TBJ917526 TLD917526:TLF917526 TUZ917526:TVB917526 UEV917526:UEX917526 UOR917526:UOT917526 UYN917526:UYP917526 VIJ917526:VIL917526 VSF917526:VSH917526 WCB917526:WCD917526 WLX917526:WLZ917526 WVT917526:WVV917526 L983062:N983062 JH983062:JJ983062 TD983062:TF983062 ACZ983062:ADB983062 AMV983062:AMX983062 AWR983062:AWT983062 BGN983062:BGP983062 BQJ983062:BQL983062 CAF983062:CAH983062 CKB983062:CKD983062 CTX983062:CTZ983062 DDT983062:DDV983062 DNP983062:DNR983062 DXL983062:DXN983062 EHH983062:EHJ983062 ERD983062:ERF983062 FAZ983062:FBB983062 FKV983062:FKX983062 FUR983062:FUT983062 GEN983062:GEP983062 GOJ983062:GOL983062 GYF983062:GYH983062 HIB983062:HID983062 HRX983062:HRZ983062 IBT983062:IBV983062 ILP983062:ILR983062 IVL983062:IVN983062 JFH983062:JFJ983062 JPD983062:JPF983062 JYZ983062:JZB983062 KIV983062:KIX983062 KSR983062:KST983062 LCN983062:LCP983062 LMJ983062:LML983062 LWF983062:LWH983062 MGB983062:MGD983062 MPX983062:MPZ983062 MZT983062:MZV983062 NJP983062:NJR983062 NTL983062:NTN983062 ODH983062:ODJ983062 OND983062:ONF983062 OWZ983062:OXB983062 PGV983062:PGX983062 PQR983062:PQT983062 QAN983062:QAP983062 QKJ983062:QKL983062 QUF983062:QUH983062 REB983062:RED983062 RNX983062:RNZ983062 RXT983062:RXV983062 SHP983062:SHR983062 SRL983062:SRN983062 TBH983062:TBJ983062 TLD983062:TLF983062 TUZ983062:TVB983062 UEV983062:UEX983062 UOR983062:UOT983062 UYN983062:UYP983062 VIJ983062:VIL983062 VSF983062:VSH983062 WCB983062:WCD983062 WLX983062:WLZ983062 WVT983062:WVV983062" xr:uid="{47A5B5C6-85AB-4DA2-9850-BC9995506E88}">
      <formula1>0</formula1>
    </dataValidation>
    <dataValidation type="whole" allowBlank="1" showInputMessage="1" showErrorMessage="1" sqref="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O65641 JK65641 TG65641 ADC65641 AMY65641 AWU65641 BGQ65641 BQM65641 CAI65641 CKE65641 CUA65641 DDW65641 DNS65641 DXO65641 EHK65641 ERG65641 FBC65641 FKY65641 FUU65641 GEQ65641 GOM65641 GYI65641 HIE65641 HSA65641 IBW65641 ILS65641 IVO65641 JFK65641 JPG65641 JZC65641 KIY65641 KSU65641 LCQ65641 LMM65641 LWI65641 MGE65641 MQA65641 MZW65641 NJS65641 NTO65641 ODK65641 ONG65641 OXC65641 PGY65641 PQU65641 QAQ65641 QKM65641 QUI65641 REE65641 ROA65641 RXW65641 SHS65641 SRO65641 TBK65641 TLG65641 TVC65641 UEY65641 UOU65641 UYQ65641 VIM65641 VSI65641 WCE65641 WMA65641 WVW65641 O131177 JK131177 TG131177 ADC131177 AMY131177 AWU131177 BGQ131177 BQM131177 CAI131177 CKE131177 CUA131177 DDW131177 DNS131177 DXO131177 EHK131177 ERG131177 FBC131177 FKY131177 FUU131177 GEQ131177 GOM131177 GYI131177 HIE131177 HSA131177 IBW131177 ILS131177 IVO131177 JFK131177 JPG131177 JZC131177 KIY131177 KSU131177 LCQ131177 LMM131177 LWI131177 MGE131177 MQA131177 MZW131177 NJS131177 NTO131177 ODK131177 ONG131177 OXC131177 PGY131177 PQU131177 QAQ131177 QKM131177 QUI131177 REE131177 ROA131177 RXW131177 SHS131177 SRO131177 TBK131177 TLG131177 TVC131177 UEY131177 UOU131177 UYQ131177 VIM131177 VSI131177 WCE131177 WMA131177 WVW131177 O196713 JK196713 TG196713 ADC196713 AMY196713 AWU196713 BGQ196713 BQM196713 CAI196713 CKE196713 CUA196713 DDW196713 DNS196713 DXO196713 EHK196713 ERG196713 FBC196713 FKY196713 FUU196713 GEQ196713 GOM196713 GYI196713 HIE196713 HSA196713 IBW196713 ILS196713 IVO196713 JFK196713 JPG196713 JZC196713 KIY196713 KSU196713 LCQ196713 LMM196713 LWI196713 MGE196713 MQA196713 MZW196713 NJS196713 NTO196713 ODK196713 ONG196713 OXC196713 PGY196713 PQU196713 QAQ196713 QKM196713 QUI196713 REE196713 ROA196713 RXW196713 SHS196713 SRO196713 TBK196713 TLG196713 TVC196713 UEY196713 UOU196713 UYQ196713 VIM196713 VSI196713 WCE196713 WMA196713 WVW196713 O262249 JK262249 TG262249 ADC262249 AMY262249 AWU262249 BGQ262249 BQM262249 CAI262249 CKE262249 CUA262249 DDW262249 DNS262249 DXO262249 EHK262249 ERG262249 FBC262249 FKY262249 FUU262249 GEQ262249 GOM262249 GYI262249 HIE262249 HSA262249 IBW262249 ILS262249 IVO262249 JFK262249 JPG262249 JZC262249 KIY262249 KSU262249 LCQ262249 LMM262249 LWI262249 MGE262249 MQA262249 MZW262249 NJS262249 NTO262249 ODK262249 ONG262249 OXC262249 PGY262249 PQU262249 QAQ262249 QKM262249 QUI262249 REE262249 ROA262249 RXW262249 SHS262249 SRO262249 TBK262249 TLG262249 TVC262249 UEY262249 UOU262249 UYQ262249 VIM262249 VSI262249 WCE262249 WMA262249 WVW262249 O327785 JK327785 TG327785 ADC327785 AMY327785 AWU327785 BGQ327785 BQM327785 CAI327785 CKE327785 CUA327785 DDW327785 DNS327785 DXO327785 EHK327785 ERG327785 FBC327785 FKY327785 FUU327785 GEQ327785 GOM327785 GYI327785 HIE327785 HSA327785 IBW327785 ILS327785 IVO327785 JFK327785 JPG327785 JZC327785 KIY327785 KSU327785 LCQ327785 LMM327785 LWI327785 MGE327785 MQA327785 MZW327785 NJS327785 NTO327785 ODK327785 ONG327785 OXC327785 PGY327785 PQU327785 QAQ327785 QKM327785 QUI327785 REE327785 ROA327785 RXW327785 SHS327785 SRO327785 TBK327785 TLG327785 TVC327785 UEY327785 UOU327785 UYQ327785 VIM327785 VSI327785 WCE327785 WMA327785 WVW327785 O393321 JK393321 TG393321 ADC393321 AMY393321 AWU393321 BGQ393321 BQM393321 CAI393321 CKE393321 CUA393321 DDW393321 DNS393321 DXO393321 EHK393321 ERG393321 FBC393321 FKY393321 FUU393321 GEQ393321 GOM393321 GYI393321 HIE393321 HSA393321 IBW393321 ILS393321 IVO393321 JFK393321 JPG393321 JZC393321 KIY393321 KSU393321 LCQ393321 LMM393321 LWI393321 MGE393321 MQA393321 MZW393321 NJS393321 NTO393321 ODK393321 ONG393321 OXC393321 PGY393321 PQU393321 QAQ393321 QKM393321 QUI393321 REE393321 ROA393321 RXW393321 SHS393321 SRO393321 TBK393321 TLG393321 TVC393321 UEY393321 UOU393321 UYQ393321 VIM393321 VSI393321 WCE393321 WMA393321 WVW393321 O458857 JK458857 TG458857 ADC458857 AMY458857 AWU458857 BGQ458857 BQM458857 CAI458857 CKE458857 CUA458857 DDW458857 DNS458857 DXO458857 EHK458857 ERG458857 FBC458857 FKY458857 FUU458857 GEQ458857 GOM458857 GYI458857 HIE458857 HSA458857 IBW458857 ILS458857 IVO458857 JFK458857 JPG458857 JZC458857 KIY458857 KSU458857 LCQ458857 LMM458857 LWI458857 MGE458857 MQA458857 MZW458857 NJS458857 NTO458857 ODK458857 ONG458857 OXC458857 PGY458857 PQU458857 QAQ458857 QKM458857 QUI458857 REE458857 ROA458857 RXW458857 SHS458857 SRO458857 TBK458857 TLG458857 TVC458857 UEY458857 UOU458857 UYQ458857 VIM458857 VSI458857 WCE458857 WMA458857 WVW458857 O524393 JK524393 TG524393 ADC524393 AMY524393 AWU524393 BGQ524393 BQM524393 CAI524393 CKE524393 CUA524393 DDW524393 DNS524393 DXO524393 EHK524393 ERG524393 FBC524393 FKY524393 FUU524393 GEQ524393 GOM524393 GYI524393 HIE524393 HSA524393 IBW524393 ILS524393 IVO524393 JFK524393 JPG524393 JZC524393 KIY524393 KSU524393 LCQ524393 LMM524393 LWI524393 MGE524393 MQA524393 MZW524393 NJS524393 NTO524393 ODK524393 ONG524393 OXC524393 PGY524393 PQU524393 QAQ524393 QKM524393 QUI524393 REE524393 ROA524393 RXW524393 SHS524393 SRO524393 TBK524393 TLG524393 TVC524393 UEY524393 UOU524393 UYQ524393 VIM524393 VSI524393 WCE524393 WMA524393 WVW524393 O589929 JK589929 TG589929 ADC589929 AMY589929 AWU589929 BGQ589929 BQM589929 CAI589929 CKE589929 CUA589929 DDW589929 DNS589929 DXO589929 EHK589929 ERG589929 FBC589929 FKY589929 FUU589929 GEQ589929 GOM589929 GYI589929 HIE589929 HSA589929 IBW589929 ILS589929 IVO589929 JFK589929 JPG589929 JZC589929 KIY589929 KSU589929 LCQ589929 LMM589929 LWI589929 MGE589929 MQA589929 MZW589929 NJS589929 NTO589929 ODK589929 ONG589929 OXC589929 PGY589929 PQU589929 QAQ589929 QKM589929 QUI589929 REE589929 ROA589929 RXW589929 SHS589929 SRO589929 TBK589929 TLG589929 TVC589929 UEY589929 UOU589929 UYQ589929 VIM589929 VSI589929 WCE589929 WMA589929 WVW589929 O655465 JK655465 TG655465 ADC655465 AMY655465 AWU655465 BGQ655465 BQM655465 CAI655465 CKE655465 CUA655465 DDW655465 DNS655465 DXO655465 EHK655465 ERG655465 FBC655465 FKY655465 FUU655465 GEQ655465 GOM655465 GYI655465 HIE655465 HSA655465 IBW655465 ILS655465 IVO655465 JFK655465 JPG655465 JZC655465 KIY655465 KSU655465 LCQ655465 LMM655465 LWI655465 MGE655465 MQA655465 MZW655465 NJS655465 NTO655465 ODK655465 ONG655465 OXC655465 PGY655465 PQU655465 QAQ655465 QKM655465 QUI655465 REE655465 ROA655465 RXW655465 SHS655465 SRO655465 TBK655465 TLG655465 TVC655465 UEY655465 UOU655465 UYQ655465 VIM655465 VSI655465 WCE655465 WMA655465 WVW655465 O721001 JK721001 TG721001 ADC721001 AMY721001 AWU721001 BGQ721001 BQM721001 CAI721001 CKE721001 CUA721001 DDW721001 DNS721001 DXO721001 EHK721001 ERG721001 FBC721001 FKY721001 FUU721001 GEQ721001 GOM721001 GYI721001 HIE721001 HSA721001 IBW721001 ILS721001 IVO721001 JFK721001 JPG721001 JZC721001 KIY721001 KSU721001 LCQ721001 LMM721001 LWI721001 MGE721001 MQA721001 MZW721001 NJS721001 NTO721001 ODK721001 ONG721001 OXC721001 PGY721001 PQU721001 QAQ721001 QKM721001 QUI721001 REE721001 ROA721001 RXW721001 SHS721001 SRO721001 TBK721001 TLG721001 TVC721001 UEY721001 UOU721001 UYQ721001 VIM721001 VSI721001 WCE721001 WMA721001 WVW721001 O786537 JK786537 TG786537 ADC786537 AMY786537 AWU786537 BGQ786537 BQM786537 CAI786537 CKE786537 CUA786537 DDW786537 DNS786537 DXO786537 EHK786537 ERG786537 FBC786537 FKY786537 FUU786537 GEQ786537 GOM786537 GYI786537 HIE786537 HSA786537 IBW786537 ILS786537 IVO786537 JFK786537 JPG786537 JZC786537 KIY786537 KSU786537 LCQ786537 LMM786537 LWI786537 MGE786537 MQA786537 MZW786537 NJS786537 NTO786537 ODK786537 ONG786537 OXC786537 PGY786537 PQU786537 QAQ786537 QKM786537 QUI786537 REE786537 ROA786537 RXW786537 SHS786537 SRO786537 TBK786537 TLG786537 TVC786537 UEY786537 UOU786537 UYQ786537 VIM786537 VSI786537 WCE786537 WMA786537 WVW786537 O852073 JK852073 TG852073 ADC852073 AMY852073 AWU852073 BGQ852073 BQM852073 CAI852073 CKE852073 CUA852073 DDW852073 DNS852073 DXO852073 EHK852073 ERG852073 FBC852073 FKY852073 FUU852073 GEQ852073 GOM852073 GYI852073 HIE852073 HSA852073 IBW852073 ILS852073 IVO852073 JFK852073 JPG852073 JZC852073 KIY852073 KSU852073 LCQ852073 LMM852073 LWI852073 MGE852073 MQA852073 MZW852073 NJS852073 NTO852073 ODK852073 ONG852073 OXC852073 PGY852073 PQU852073 QAQ852073 QKM852073 QUI852073 REE852073 ROA852073 RXW852073 SHS852073 SRO852073 TBK852073 TLG852073 TVC852073 UEY852073 UOU852073 UYQ852073 VIM852073 VSI852073 WCE852073 WMA852073 WVW852073 O917609 JK917609 TG917609 ADC917609 AMY917609 AWU917609 BGQ917609 BQM917609 CAI917609 CKE917609 CUA917609 DDW917609 DNS917609 DXO917609 EHK917609 ERG917609 FBC917609 FKY917609 FUU917609 GEQ917609 GOM917609 GYI917609 HIE917609 HSA917609 IBW917609 ILS917609 IVO917609 JFK917609 JPG917609 JZC917609 KIY917609 KSU917609 LCQ917609 LMM917609 LWI917609 MGE917609 MQA917609 MZW917609 NJS917609 NTO917609 ODK917609 ONG917609 OXC917609 PGY917609 PQU917609 QAQ917609 QKM917609 QUI917609 REE917609 ROA917609 RXW917609 SHS917609 SRO917609 TBK917609 TLG917609 TVC917609 UEY917609 UOU917609 UYQ917609 VIM917609 VSI917609 WCE917609 WMA917609 WVW917609 O983145 JK983145 TG983145 ADC983145 AMY983145 AWU983145 BGQ983145 BQM983145 CAI983145 CKE983145 CUA983145 DDW983145 DNS983145 DXO983145 EHK983145 ERG983145 FBC983145 FKY983145 FUU983145 GEQ983145 GOM983145 GYI983145 HIE983145 HSA983145 IBW983145 ILS983145 IVO983145 JFK983145 JPG983145 JZC983145 KIY983145 KSU983145 LCQ983145 LMM983145 LWI983145 MGE983145 MQA983145 MZW983145 NJS983145 NTO983145 ODK983145 ONG983145 OXC983145 PGY983145 PQU983145 QAQ983145 QKM983145 QUI983145 REE983145 ROA983145 RXW983145 SHS983145 SRO983145 TBK983145 TLG983145 TVC983145 UEY983145 UOU983145 UYQ983145 VIM983145 VSI983145 WCE983145 WMA983145 WVW983145" xr:uid="{CB5E8BB7-0F18-4FA7-8CAA-3049DCF2468C}">
      <formula1>O8</formula1>
      <formula2>O8+4</formula2>
    </dataValidation>
    <dataValidation type="whole" allowBlank="1" showInputMessage="1" showErrorMessage="1" sqref="O84 JK84 TG84 ADC84 AMY84 AWU84 BGQ84 BQM84 CAI84 CKE84 CUA84 DDW84 DNS84 DXO84 EHK84 ERG84 FBC84 FKY84 FUU84 GEQ84 GOM84 GYI84 HIE84 HSA84 IBW84 ILS84 IVO84 JFK84 JPG84 JZC84 KIY84 KSU84 LCQ84 LMM84 LWI84 MGE84 MQA84 MZW84 NJS84 NTO84 ODK84 ONG84 OXC84 PGY84 PQU84 QAQ84 QKM84 QUI84 REE84 ROA84 RXW84 SHS84 SRO84 TBK84 TLG84 TVC84 UEY84 UOU84 UYQ84 VIM84 VSI84 WCE84 WMA84 WVW84 O65620 JK65620 TG65620 ADC65620 AMY65620 AWU65620 BGQ65620 BQM65620 CAI65620 CKE65620 CUA65620 DDW65620 DNS65620 DXO65620 EHK65620 ERG65620 FBC65620 FKY65620 FUU65620 GEQ65620 GOM65620 GYI65620 HIE65620 HSA65620 IBW65620 ILS65620 IVO65620 JFK65620 JPG65620 JZC65620 KIY65620 KSU65620 LCQ65620 LMM65620 LWI65620 MGE65620 MQA65620 MZW65620 NJS65620 NTO65620 ODK65620 ONG65620 OXC65620 PGY65620 PQU65620 QAQ65620 QKM65620 QUI65620 REE65620 ROA65620 RXW65620 SHS65620 SRO65620 TBK65620 TLG65620 TVC65620 UEY65620 UOU65620 UYQ65620 VIM65620 VSI65620 WCE65620 WMA65620 WVW65620 O131156 JK131156 TG131156 ADC131156 AMY131156 AWU131156 BGQ131156 BQM131156 CAI131156 CKE131156 CUA131156 DDW131156 DNS131156 DXO131156 EHK131156 ERG131156 FBC131156 FKY131156 FUU131156 GEQ131156 GOM131156 GYI131156 HIE131156 HSA131156 IBW131156 ILS131156 IVO131156 JFK131156 JPG131156 JZC131156 KIY131156 KSU131156 LCQ131156 LMM131156 LWI131156 MGE131156 MQA131156 MZW131156 NJS131156 NTO131156 ODK131156 ONG131156 OXC131156 PGY131156 PQU131156 QAQ131156 QKM131156 QUI131156 REE131156 ROA131156 RXW131156 SHS131156 SRO131156 TBK131156 TLG131156 TVC131156 UEY131156 UOU131156 UYQ131156 VIM131156 VSI131156 WCE131156 WMA131156 WVW131156 O196692 JK196692 TG196692 ADC196692 AMY196692 AWU196692 BGQ196692 BQM196692 CAI196692 CKE196692 CUA196692 DDW196692 DNS196692 DXO196692 EHK196692 ERG196692 FBC196692 FKY196692 FUU196692 GEQ196692 GOM196692 GYI196692 HIE196692 HSA196692 IBW196692 ILS196692 IVO196692 JFK196692 JPG196692 JZC196692 KIY196692 KSU196692 LCQ196692 LMM196692 LWI196692 MGE196692 MQA196692 MZW196692 NJS196692 NTO196692 ODK196692 ONG196692 OXC196692 PGY196692 PQU196692 QAQ196692 QKM196692 QUI196692 REE196692 ROA196692 RXW196692 SHS196692 SRO196692 TBK196692 TLG196692 TVC196692 UEY196692 UOU196692 UYQ196692 VIM196692 VSI196692 WCE196692 WMA196692 WVW196692 O262228 JK262228 TG262228 ADC262228 AMY262228 AWU262228 BGQ262228 BQM262228 CAI262228 CKE262228 CUA262228 DDW262228 DNS262228 DXO262228 EHK262228 ERG262228 FBC262228 FKY262228 FUU262228 GEQ262228 GOM262228 GYI262228 HIE262228 HSA262228 IBW262228 ILS262228 IVO262228 JFK262228 JPG262228 JZC262228 KIY262228 KSU262228 LCQ262228 LMM262228 LWI262228 MGE262228 MQA262228 MZW262228 NJS262228 NTO262228 ODK262228 ONG262228 OXC262228 PGY262228 PQU262228 QAQ262228 QKM262228 QUI262228 REE262228 ROA262228 RXW262228 SHS262228 SRO262228 TBK262228 TLG262228 TVC262228 UEY262228 UOU262228 UYQ262228 VIM262228 VSI262228 WCE262228 WMA262228 WVW262228 O327764 JK327764 TG327764 ADC327764 AMY327764 AWU327764 BGQ327764 BQM327764 CAI327764 CKE327764 CUA327764 DDW327764 DNS327764 DXO327764 EHK327764 ERG327764 FBC327764 FKY327764 FUU327764 GEQ327764 GOM327764 GYI327764 HIE327764 HSA327764 IBW327764 ILS327764 IVO327764 JFK327764 JPG327764 JZC327764 KIY327764 KSU327764 LCQ327764 LMM327764 LWI327764 MGE327764 MQA327764 MZW327764 NJS327764 NTO327764 ODK327764 ONG327764 OXC327764 PGY327764 PQU327764 QAQ327764 QKM327764 QUI327764 REE327764 ROA327764 RXW327764 SHS327764 SRO327764 TBK327764 TLG327764 TVC327764 UEY327764 UOU327764 UYQ327764 VIM327764 VSI327764 WCE327764 WMA327764 WVW327764 O393300 JK393300 TG393300 ADC393300 AMY393300 AWU393300 BGQ393300 BQM393300 CAI393300 CKE393300 CUA393300 DDW393300 DNS393300 DXO393300 EHK393300 ERG393300 FBC393300 FKY393300 FUU393300 GEQ393300 GOM393300 GYI393300 HIE393300 HSA393300 IBW393300 ILS393300 IVO393300 JFK393300 JPG393300 JZC393300 KIY393300 KSU393300 LCQ393300 LMM393300 LWI393300 MGE393300 MQA393300 MZW393300 NJS393300 NTO393300 ODK393300 ONG393300 OXC393300 PGY393300 PQU393300 QAQ393300 QKM393300 QUI393300 REE393300 ROA393300 RXW393300 SHS393300 SRO393300 TBK393300 TLG393300 TVC393300 UEY393300 UOU393300 UYQ393300 VIM393300 VSI393300 WCE393300 WMA393300 WVW393300 O458836 JK458836 TG458836 ADC458836 AMY458836 AWU458836 BGQ458836 BQM458836 CAI458836 CKE458836 CUA458836 DDW458836 DNS458836 DXO458836 EHK458836 ERG458836 FBC458836 FKY458836 FUU458836 GEQ458836 GOM458836 GYI458836 HIE458836 HSA458836 IBW458836 ILS458836 IVO458836 JFK458836 JPG458836 JZC458836 KIY458836 KSU458836 LCQ458836 LMM458836 LWI458836 MGE458836 MQA458836 MZW458836 NJS458836 NTO458836 ODK458836 ONG458836 OXC458836 PGY458836 PQU458836 QAQ458836 QKM458836 QUI458836 REE458836 ROA458836 RXW458836 SHS458836 SRO458836 TBK458836 TLG458836 TVC458836 UEY458836 UOU458836 UYQ458836 VIM458836 VSI458836 WCE458836 WMA458836 WVW458836 O524372 JK524372 TG524372 ADC524372 AMY524372 AWU524372 BGQ524372 BQM524372 CAI524372 CKE524372 CUA524372 DDW524372 DNS524372 DXO524372 EHK524372 ERG524372 FBC524372 FKY524372 FUU524372 GEQ524372 GOM524372 GYI524372 HIE524372 HSA524372 IBW524372 ILS524372 IVO524372 JFK524372 JPG524372 JZC524372 KIY524372 KSU524372 LCQ524372 LMM524372 LWI524372 MGE524372 MQA524372 MZW524372 NJS524372 NTO524372 ODK524372 ONG524372 OXC524372 PGY524372 PQU524372 QAQ524372 QKM524372 QUI524372 REE524372 ROA524372 RXW524372 SHS524372 SRO524372 TBK524372 TLG524372 TVC524372 UEY524372 UOU524372 UYQ524372 VIM524372 VSI524372 WCE524372 WMA524372 WVW524372 O589908 JK589908 TG589908 ADC589908 AMY589908 AWU589908 BGQ589908 BQM589908 CAI589908 CKE589908 CUA589908 DDW589908 DNS589908 DXO589908 EHK589908 ERG589908 FBC589908 FKY589908 FUU589908 GEQ589908 GOM589908 GYI589908 HIE589908 HSA589908 IBW589908 ILS589908 IVO589908 JFK589908 JPG589908 JZC589908 KIY589908 KSU589908 LCQ589908 LMM589908 LWI589908 MGE589908 MQA589908 MZW589908 NJS589908 NTO589908 ODK589908 ONG589908 OXC589908 PGY589908 PQU589908 QAQ589908 QKM589908 QUI589908 REE589908 ROA589908 RXW589908 SHS589908 SRO589908 TBK589908 TLG589908 TVC589908 UEY589908 UOU589908 UYQ589908 VIM589908 VSI589908 WCE589908 WMA589908 WVW589908 O655444 JK655444 TG655444 ADC655444 AMY655444 AWU655444 BGQ655444 BQM655444 CAI655444 CKE655444 CUA655444 DDW655444 DNS655444 DXO655444 EHK655444 ERG655444 FBC655444 FKY655444 FUU655444 GEQ655444 GOM655444 GYI655444 HIE655444 HSA655444 IBW655444 ILS655444 IVO655444 JFK655444 JPG655444 JZC655444 KIY655444 KSU655444 LCQ655444 LMM655444 LWI655444 MGE655444 MQA655444 MZW655444 NJS655444 NTO655444 ODK655444 ONG655444 OXC655444 PGY655444 PQU655444 QAQ655444 QKM655444 QUI655444 REE655444 ROA655444 RXW655444 SHS655444 SRO655444 TBK655444 TLG655444 TVC655444 UEY655444 UOU655444 UYQ655444 VIM655444 VSI655444 WCE655444 WMA655444 WVW655444 O720980 JK720980 TG720980 ADC720980 AMY720980 AWU720980 BGQ720980 BQM720980 CAI720980 CKE720980 CUA720980 DDW720980 DNS720980 DXO720980 EHK720980 ERG720980 FBC720980 FKY720980 FUU720980 GEQ720980 GOM720980 GYI720980 HIE720980 HSA720980 IBW720980 ILS720980 IVO720980 JFK720980 JPG720980 JZC720980 KIY720980 KSU720980 LCQ720980 LMM720980 LWI720980 MGE720980 MQA720980 MZW720980 NJS720980 NTO720980 ODK720980 ONG720980 OXC720980 PGY720980 PQU720980 QAQ720980 QKM720980 QUI720980 REE720980 ROA720980 RXW720980 SHS720980 SRO720980 TBK720980 TLG720980 TVC720980 UEY720980 UOU720980 UYQ720980 VIM720980 VSI720980 WCE720980 WMA720980 WVW720980 O786516 JK786516 TG786516 ADC786516 AMY786516 AWU786516 BGQ786516 BQM786516 CAI786516 CKE786516 CUA786516 DDW786516 DNS786516 DXO786516 EHK786516 ERG786516 FBC786516 FKY786516 FUU786516 GEQ786516 GOM786516 GYI786516 HIE786516 HSA786516 IBW786516 ILS786516 IVO786516 JFK786516 JPG786516 JZC786516 KIY786516 KSU786516 LCQ786516 LMM786516 LWI786516 MGE786516 MQA786516 MZW786516 NJS786516 NTO786516 ODK786516 ONG786516 OXC786516 PGY786516 PQU786516 QAQ786516 QKM786516 QUI786516 REE786516 ROA786516 RXW786516 SHS786516 SRO786516 TBK786516 TLG786516 TVC786516 UEY786516 UOU786516 UYQ786516 VIM786516 VSI786516 WCE786516 WMA786516 WVW786516 O852052 JK852052 TG852052 ADC852052 AMY852052 AWU852052 BGQ852052 BQM852052 CAI852052 CKE852052 CUA852052 DDW852052 DNS852052 DXO852052 EHK852052 ERG852052 FBC852052 FKY852052 FUU852052 GEQ852052 GOM852052 GYI852052 HIE852052 HSA852052 IBW852052 ILS852052 IVO852052 JFK852052 JPG852052 JZC852052 KIY852052 KSU852052 LCQ852052 LMM852052 LWI852052 MGE852052 MQA852052 MZW852052 NJS852052 NTO852052 ODK852052 ONG852052 OXC852052 PGY852052 PQU852052 QAQ852052 QKM852052 QUI852052 REE852052 ROA852052 RXW852052 SHS852052 SRO852052 TBK852052 TLG852052 TVC852052 UEY852052 UOU852052 UYQ852052 VIM852052 VSI852052 WCE852052 WMA852052 WVW852052 O917588 JK917588 TG917588 ADC917588 AMY917588 AWU917588 BGQ917588 BQM917588 CAI917588 CKE917588 CUA917588 DDW917588 DNS917588 DXO917588 EHK917588 ERG917588 FBC917588 FKY917588 FUU917588 GEQ917588 GOM917588 GYI917588 HIE917588 HSA917588 IBW917588 ILS917588 IVO917588 JFK917588 JPG917588 JZC917588 KIY917588 KSU917588 LCQ917588 LMM917588 LWI917588 MGE917588 MQA917588 MZW917588 NJS917588 NTO917588 ODK917588 ONG917588 OXC917588 PGY917588 PQU917588 QAQ917588 QKM917588 QUI917588 REE917588 ROA917588 RXW917588 SHS917588 SRO917588 TBK917588 TLG917588 TVC917588 UEY917588 UOU917588 UYQ917588 VIM917588 VSI917588 WCE917588 WMA917588 WVW917588 O983124 JK983124 TG983124 ADC983124 AMY983124 AWU983124 BGQ983124 BQM983124 CAI983124 CKE983124 CUA983124 DDW983124 DNS983124 DXO983124 EHK983124 ERG983124 FBC983124 FKY983124 FUU983124 GEQ983124 GOM983124 GYI983124 HIE983124 HSA983124 IBW983124 ILS983124 IVO983124 JFK983124 JPG983124 JZC983124 KIY983124 KSU983124 LCQ983124 LMM983124 LWI983124 MGE983124 MQA983124 MZW983124 NJS983124 NTO983124 ODK983124 ONG983124 OXC983124 PGY983124 PQU983124 QAQ983124 QKM983124 QUI983124 REE983124 ROA983124 RXW983124 SHS983124 SRO983124 TBK983124 TLG983124 TVC983124 UEY983124 UOU983124 UYQ983124 VIM983124 VSI983124 WCE983124 WMA983124 WVW983124" xr:uid="{21403170-3386-42B5-8F36-F9164F9F530B}">
      <formula1>O8</formula1>
      <formula2>O8+4</formula2>
    </dataValidation>
    <dataValidation type="whole" allowBlank="1" showInputMessage="1" showErrorMessage="1" sqref="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xr:uid="{52F50EEB-91D9-4A81-B342-50C0AAB01CE7}">
      <formula1>O8</formula1>
      <formula2>O8+4</formula2>
    </dataValidation>
  </dataValidations>
  <printOptions horizontalCentered="1"/>
  <pageMargins left="0.78740157480314965" right="0.78740157480314965" top="0.78740157480314965" bottom="0.59055118110236227" header="0.51181102362204722" footer="0.51181102362204722"/>
  <pageSetup paperSize="9" scale="65" fitToHeight="2"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9D17-4024-4A41-A65B-A72EECF62553}">
  <dimension ref="A1:WWE38"/>
  <sheetViews>
    <sheetView showGridLines="0" view="pageBreakPreview" zoomScale="80" zoomScaleNormal="75" zoomScaleSheetLayoutView="80" workbookViewId="0">
      <selection activeCell="D23" sqref="D23"/>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29" width="8.09765625" style="50" hidden="1" customWidth="1"/>
    <col min="30" max="30" width="15.19921875" style="50" hidden="1" customWidth="1"/>
    <col min="31" max="35" width="8.09765625" style="50" hidden="1" customWidth="1"/>
    <col min="36"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5" s="23" customFormat="1" ht="6" customHeight="1" thickBot="1">
      <c r="X1" s="30"/>
      <c r="Y1" s="30"/>
      <c r="Z1" s="30"/>
      <c r="AA1" s="30"/>
      <c r="AB1" s="30"/>
      <c r="AC1" s="30"/>
      <c r="AD1" s="30"/>
      <c r="AE1" s="30"/>
      <c r="AF1" s="30"/>
      <c r="AG1" s="30"/>
      <c r="AH1" s="30"/>
      <c r="AI1" s="30"/>
    </row>
    <row r="2" spans="1:35" s="23"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X2" s="206" t="e">
        <f>#REF!</f>
        <v>#REF!</v>
      </c>
      <c r="Y2" s="30"/>
      <c r="Z2" s="30"/>
      <c r="AA2" s="30"/>
      <c r="AB2" s="30"/>
      <c r="AC2" s="30"/>
      <c r="AD2" s="30"/>
      <c r="AE2" s="30"/>
      <c r="AF2" s="30"/>
      <c r="AG2" s="30"/>
      <c r="AH2" s="30"/>
      <c r="AI2" s="30"/>
    </row>
    <row r="3" spans="1:35" s="23" customFormat="1" ht="29.25" customHeight="1" thickBot="1">
      <c r="A3" s="26"/>
      <c r="B3" s="9"/>
      <c r="C3" s="326" t="s">
        <v>256</v>
      </c>
      <c r="D3" s="327"/>
      <c r="E3" s="328"/>
      <c r="F3" s="67"/>
      <c r="G3" s="67"/>
      <c r="H3" s="69"/>
      <c r="I3" s="329"/>
      <c r="J3" s="330"/>
      <c r="K3" s="330"/>
      <c r="L3" s="330"/>
      <c r="M3" s="330"/>
      <c r="N3" s="330"/>
      <c r="O3" s="330"/>
      <c r="P3" s="330"/>
      <c r="Q3" s="330"/>
      <c r="R3" s="330"/>
      <c r="S3" s="330"/>
      <c r="T3" s="330"/>
      <c r="U3" s="330"/>
      <c r="V3" s="331" t="str">
        <f>重点評価入力!U4</f>
        <v>Osakafu-新築・既存 2026V1.0</v>
      </c>
      <c r="X3" s="30"/>
      <c r="Y3" s="30"/>
      <c r="Z3" s="30"/>
      <c r="AA3" s="30"/>
      <c r="AB3" s="30"/>
      <c r="AC3" s="30"/>
      <c r="AD3" s="30"/>
      <c r="AE3" s="30"/>
      <c r="AF3" s="30"/>
      <c r="AG3" s="30"/>
      <c r="AH3" s="30"/>
      <c r="AI3" s="30"/>
    </row>
    <row r="4" spans="1:35" s="23" customFormat="1" ht="4.5" customHeight="1" thickBot="1">
      <c r="X4" s="30"/>
      <c r="Y4" s="30"/>
      <c r="Z4" s="30"/>
      <c r="AA4" s="30"/>
      <c r="AB4" s="30"/>
      <c r="AC4" s="30"/>
      <c r="AD4" s="30"/>
      <c r="AE4" s="30"/>
      <c r="AF4" s="30"/>
      <c r="AG4" s="30"/>
      <c r="AH4" s="30"/>
      <c r="AI4" s="30"/>
    </row>
    <row r="5" spans="1:35" s="23" customFormat="1" ht="21.75" customHeight="1" thickBot="1">
      <c r="C5" s="15" t="s">
        <v>3</v>
      </c>
      <c r="D5" s="17"/>
      <c r="E5" s="18"/>
      <c r="F5" s="18"/>
      <c r="G5" s="19"/>
      <c r="H5" s="332"/>
      <c r="I5" s="333"/>
      <c r="J5" s="1291" t="s">
        <v>184</v>
      </c>
      <c r="K5" s="1467"/>
      <c r="L5" s="1293"/>
      <c r="M5" s="1294"/>
      <c r="N5" s="1294"/>
      <c r="O5" s="1294"/>
      <c r="P5" s="1294"/>
      <c r="Q5" s="1294"/>
      <c r="R5" s="1294"/>
      <c r="S5" s="1294"/>
      <c r="T5" s="1294"/>
      <c r="U5" s="1294"/>
      <c r="V5" s="1295"/>
      <c r="X5" s="30"/>
      <c r="Y5" s="30"/>
      <c r="Z5" s="30"/>
      <c r="AA5" s="30"/>
      <c r="AB5" s="30"/>
      <c r="AC5" s="30"/>
      <c r="AD5" s="30"/>
      <c r="AE5" s="30"/>
      <c r="AF5" s="30"/>
      <c r="AG5" s="30"/>
      <c r="AH5" s="30"/>
      <c r="AI5" s="30"/>
    </row>
    <row r="6" spans="1:35" s="23" customFormat="1" ht="21.75" customHeight="1" thickBot="1">
      <c r="C6" s="15"/>
      <c r="D6" s="17"/>
      <c r="E6" s="18"/>
      <c r="F6" s="18"/>
      <c r="G6" s="19"/>
      <c r="H6" s="334"/>
      <c r="I6" s="335"/>
      <c r="J6" s="1296" t="s">
        <v>185</v>
      </c>
      <c r="K6" s="1468"/>
      <c r="L6" s="1298"/>
      <c r="M6" s="1299"/>
      <c r="N6" s="1299"/>
      <c r="O6" s="1299"/>
      <c r="P6" s="1299"/>
      <c r="Q6" s="1299"/>
      <c r="R6" s="1299"/>
      <c r="S6" s="1299"/>
      <c r="T6" s="1299"/>
      <c r="U6" s="1299"/>
      <c r="V6" s="1300"/>
      <c r="X6" s="30"/>
      <c r="Y6" s="30"/>
      <c r="Z6" s="30"/>
      <c r="AA6" s="30"/>
      <c r="AB6" s="30"/>
      <c r="AC6" s="30"/>
      <c r="AD6" s="30"/>
      <c r="AE6" s="30"/>
      <c r="AF6" s="30"/>
      <c r="AG6" s="30"/>
      <c r="AH6" s="30"/>
      <c r="AI6" s="30"/>
    </row>
    <row r="7" spans="1:35" s="23" customFormat="1" ht="4.5" customHeight="1" thickBot="1">
      <c r="X7" s="30"/>
      <c r="Y7" s="30"/>
      <c r="Z7" s="30"/>
      <c r="AA7" s="30"/>
      <c r="AB7" s="30"/>
      <c r="AC7" s="30"/>
      <c r="AD7" s="30"/>
      <c r="AE7" s="30"/>
      <c r="AF7" s="30"/>
      <c r="AG7" s="30"/>
      <c r="AH7" s="30"/>
      <c r="AI7" s="30"/>
    </row>
    <row r="8" spans="1:35" s="23" customFormat="1" ht="19.5" customHeight="1" thickBot="1">
      <c r="A8" s="26"/>
      <c r="B8" s="9"/>
      <c r="C8" s="15" t="s">
        <v>257</v>
      </c>
      <c r="D8" s="336"/>
      <c r="E8" s="336"/>
      <c r="F8" s="336"/>
      <c r="G8" s="82"/>
      <c r="H8" s="337"/>
      <c r="I8" s="337"/>
      <c r="J8" s="337"/>
      <c r="K8" s="337"/>
      <c r="L8" s="337"/>
      <c r="M8" s="337"/>
      <c r="N8" s="337"/>
      <c r="O8" s="337"/>
      <c r="P8" s="337"/>
      <c r="Q8" s="337"/>
      <c r="R8" s="337"/>
      <c r="S8" s="337"/>
      <c r="T8" s="337"/>
      <c r="U8" s="337"/>
      <c r="V8" s="337"/>
      <c r="X8" s="30"/>
      <c r="Y8" s="338" t="s">
        <v>258</v>
      </c>
      <c r="Z8" s="339"/>
      <c r="AA8" s="339"/>
      <c r="AB8" s="340"/>
      <c r="AC8" s="30"/>
      <c r="AD8" s="30"/>
      <c r="AE8" s="30"/>
      <c r="AF8" s="30"/>
      <c r="AG8" s="30"/>
      <c r="AH8" s="30"/>
      <c r="AI8" s="30"/>
    </row>
    <row r="9" spans="1:35" s="23" customFormat="1" ht="19.5" customHeight="1">
      <c r="A9" s="26"/>
      <c r="B9" s="9"/>
      <c r="C9" s="1469" t="str">
        <f>CONCATENATE("令和",AA10-1,"年度(令和",Y10,"年",Z10,"月～令和",AA10,"年3月)")</f>
        <v>令和8年度(令和8年4月～令和9年3月)</v>
      </c>
      <c r="D9" s="1470"/>
      <c r="E9" s="1470"/>
      <c r="F9" s="1470"/>
      <c r="G9" s="1470"/>
      <c r="H9" s="1470"/>
      <c r="I9" s="1470"/>
      <c r="J9" s="341"/>
      <c r="K9" s="341"/>
      <c r="L9" s="341"/>
      <c r="M9" s="341"/>
      <c r="N9" s="341"/>
      <c r="O9" s="341"/>
      <c r="P9" s="341"/>
      <c r="Q9" s="341"/>
      <c r="R9" s="341"/>
      <c r="S9" s="341"/>
      <c r="T9" s="341"/>
      <c r="U9" s="341"/>
      <c r="V9" s="342"/>
      <c r="X9" s="30"/>
      <c r="Y9" s="343" t="s">
        <v>131</v>
      </c>
      <c r="Z9" s="344" t="s">
        <v>132</v>
      </c>
      <c r="AA9" s="344" t="s">
        <v>134</v>
      </c>
      <c r="AB9" s="345" t="s">
        <v>259</v>
      </c>
      <c r="AC9" s="30"/>
      <c r="AD9" s="30"/>
      <c r="AE9" s="30"/>
      <c r="AF9" s="30"/>
      <c r="AG9" s="30"/>
      <c r="AH9" s="30"/>
      <c r="AI9" s="30"/>
    </row>
    <row r="10" spans="1:35" s="23" customFormat="1" ht="26.25" customHeight="1" thickBot="1">
      <c r="A10" s="26"/>
      <c r="B10" s="9"/>
      <c r="C10" s="1471" t="s">
        <v>136</v>
      </c>
      <c r="D10" s="1472"/>
      <c r="E10" s="1472"/>
      <c r="F10" s="1473" t="s">
        <v>139</v>
      </c>
      <c r="G10" s="1475" t="s">
        <v>197</v>
      </c>
      <c r="H10" s="1476"/>
      <c r="I10" s="1477" t="s">
        <v>260</v>
      </c>
      <c r="J10" s="1479" t="s">
        <v>261</v>
      </c>
      <c r="K10" s="1480"/>
      <c r="L10" s="1480"/>
      <c r="M10" s="1480"/>
      <c r="N10" s="1480"/>
      <c r="O10" s="1480"/>
      <c r="P10" s="1480"/>
      <c r="Q10" s="1480"/>
      <c r="R10" s="1480"/>
      <c r="S10" s="1480"/>
      <c r="T10" s="1480"/>
      <c r="U10" s="1481"/>
      <c r="V10" s="1482" t="s">
        <v>262</v>
      </c>
      <c r="X10" s="30"/>
      <c r="Y10" s="346">
        <f>目標入力!W9</f>
        <v>8</v>
      </c>
      <c r="Z10" s="347">
        <f>目標入力!Q8</f>
        <v>4</v>
      </c>
      <c r="AA10" s="347">
        <f>IF(Z10&lt;=3,Y10,Y10+1)</f>
        <v>9</v>
      </c>
      <c r="AB10" s="348">
        <v>3</v>
      </c>
      <c r="AC10" s="30"/>
      <c r="AD10" s="30"/>
      <c r="AE10" s="30"/>
      <c r="AF10" s="30"/>
      <c r="AG10" s="30"/>
      <c r="AH10" s="30"/>
      <c r="AI10" s="30"/>
    </row>
    <row r="11" spans="1:35" s="23" customFormat="1" ht="26.25" customHeight="1" thickBot="1">
      <c r="A11" s="26"/>
      <c r="B11" s="9"/>
      <c r="C11" s="1484" t="s">
        <v>63</v>
      </c>
      <c r="D11" s="1485"/>
      <c r="E11" s="349" t="s">
        <v>201</v>
      </c>
      <c r="F11" s="1474"/>
      <c r="G11" s="350" t="s">
        <v>202</v>
      </c>
      <c r="H11" s="351" t="s">
        <v>263</v>
      </c>
      <c r="I11" s="1478"/>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83"/>
      <c r="X11" s="30" t="s">
        <v>276</v>
      </c>
      <c r="Y11" s="354" t="s">
        <v>140</v>
      </c>
      <c r="Z11" s="354" t="s">
        <v>277</v>
      </c>
      <c r="AA11" s="355" t="s">
        <v>278</v>
      </c>
      <c r="AB11" s="356" t="s">
        <v>140</v>
      </c>
      <c r="AC11" s="357" t="s">
        <v>141</v>
      </c>
      <c r="AD11" s="358" t="s">
        <v>279</v>
      </c>
      <c r="AE11" s="359"/>
      <c r="AF11" s="359" t="s">
        <v>255</v>
      </c>
      <c r="AG11" s="359" t="s">
        <v>144</v>
      </c>
      <c r="AH11" s="30"/>
      <c r="AI11" s="30"/>
    </row>
    <row r="12" spans="1:35" s="23" customFormat="1" ht="26.25" customHeight="1">
      <c r="A12" s="26"/>
      <c r="B12" s="9"/>
      <c r="C12" s="1486" t="s">
        <v>145</v>
      </c>
      <c r="D12" s="1487"/>
      <c r="E12" s="360"/>
      <c r="F12" s="361" t="s">
        <v>280</v>
      </c>
      <c r="G12" s="362">
        <f>別表!$E$36</f>
        <v>8.64</v>
      </c>
      <c r="H12" s="363" t="str">
        <f>IF(目標入力!J12="","",目標入力!J12)</f>
        <v/>
      </c>
      <c r="I12" s="364" t="str">
        <f>IF(Z12=1,"",VLOOKUP(Z12,$AA$12:$AD$17,4,1))</f>
        <v/>
      </c>
      <c r="J12" s="365"/>
      <c r="K12" s="365"/>
      <c r="L12" s="365"/>
      <c r="M12" s="365"/>
      <c r="N12" s="365"/>
      <c r="O12" s="365"/>
      <c r="P12" s="365"/>
      <c r="Q12" s="365"/>
      <c r="R12" s="365"/>
      <c r="S12" s="365"/>
      <c r="T12" s="365"/>
      <c r="U12" s="366"/>
      <c r="V12" s="367"/>
      <c r="X12" s="30" t="str">
        <f>IF(COUNT(J12:U12)=0,"-","○")</f>
        <v>-</v>
      </c>
      <c r="Y12" s="368">
        <f>IF((目標入力!U12+目標入力!U66+目標入力!U87+目標入力!U108)&gt;0,1,0)</f>
        <v>0</v>
      </c>
      <c r="Z12" s="369">
        <f>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0"/>
      <c r="AI12" s="30"/>
    </row>
    <row r="13" spans="1:35" s="23" customFormat="1" ht="26.25" customHeight="1">
      <c r="A13" s="26"/>
      <c r="B13" s="9"/>
      <c r="C13" s="1488"/>
      <c r="D13" s="1489"/>
      <c r="E13" s="375" t="s">
        <v>282</v>
      </c>
      <c r="F13" s="376" t="s">
        <v>280</v>
      </c>
      <c r="G13" s="377">
        <f>別表!$E$34</f>
        <v>8.64</v>
      </c>
      <c r="H13" s="378" t="str">
        <f>IF(目標入力!J13="","",目標入力!J13)</f>
        <v/>
      </c>
      <c r="I13" s="379" t="str">
        <f t="shared" ref="I13:I25" si="0">IF(Z13=1,"",VLOOKUP(Z13,$AA$12:$AD$17,4,1))</f>
        <v/>
      </c>
      <c r="J13" s="380"/>
      <c r="K13" s="380"/>
      <c r="L13" s="380"/>
      <c r="M13" s="380"/>
      <c r="N13" s="380"/>
      <c r="O13" s="380"/>
      <c r="P13" s="380"/>
      <c r="Q13" s="380"/>
      <c r="R13" s="380"/>
      <c r="S13" s="380"/>
      <c r="T13" s="380"/>
      <c r="U13" s="381"/>
      <c r="V13" s="382"/>
      <c r="X13" s="30" t="str">
        <f t="shared" ref="X13:X25" si="1">IF(COUNT(J13:U13)=0,"-","○")</f>
        <v>-</v>
      </c>
      <c r="Y13" s="368">
        <f>IF((目標入力!U13+目標入力!U67+目標入力!U88+目標入力!U109)&gt;0,1,0)</f>
        <v>0</v>
      </c>
      <c r="Z13" s="369">
        <f t="shared" ref="Z13:Z25" si="2">IF(Y13=0,IF(OR(SUM(J13:U13)&gt;0,V13&gt;0),2,1),IF(AND(SUM(J13:U13)=0,V13=0),3,IF(AND(SUM(J13:U13)&gt;0,V13&gt;0),6,IF(V13&gt;0,5,4))))</f>
        <v>1</v>
      </c>
      <c r="AA13" s="370">
        <v>2</v>
      </c>
      <c r="AB13" s="372" t="s">
        <v>281</v>
      </c>
      <c r="AC13" s="372" t="s">
        <v>283</v>
      </c>
      <c r="AD13" s="373" t="s">
        <v>284</v>
      </c>
      <c r="AE13" s="359"/>
      <c r="AF13" s="374">
        <f t="shared" ref="AF13:AF22" si="3">IF(OR(Z13=4,Z13=5),IF(Z13=4,SUM(J13:U13),V13),0)</f>
        <v>0</v>
      </c>
      <c r="AG13" s="374">
        <f t="shared" ref="AG13:AG22" si="4">IF(H13="",G13*AF13,H13*AF13)</f>
        <v>0</v>
      </c>
      <c r="AH13" s="30"/>
      <c r="AI13" s="30"/>
    </row>
    <row r="14" spans="1:35" s="23" customFormat="1" ht="26.25" customHeight="1">
      <c r="A14" s="26"/>
      <c r="B14" s="9"/>
      <c r="C14" s="1488"/>
      <c r="D14" s="1489"/>
      <c r="E14" s="383" t="s">
        <v>285</v>
      </c>
      <c r="F14" s="384" t="s">
        <v>280</v>
      </c>
      <c r="G14" s="385">
        <f>別表!$E$35</f>
        <v>8.64</v>
      </c>
      <c r="H14" s="386" t="str">
        <f>IF(目標入力!J14="","",目標入力!J14)</f>
        <v/>
      </c>
      <c r="I14" s="387" t="str">
        <f t="shared" si="0"/>
        <v/>
      </c>
      <c r="J14" s="388"/>
      <c r="K14" s="388"/>
      <c r="L14" s="388"/>
      <c r="M14" s="388"/>
      <c r="N14" s="388"/>
      <c r="O14" s="388"/>
      <c r="P14" s="388"/>
      <c r="Q14" s="388"/>
      <c r="R14" s="388"/>
      <c r="S14" s="388"/>
      <c r="T14" s="388"/>
      <c r="U14" s="389"/>
      <c r="V14" s="390"/>
      <c r="X14" s="30" t="str">
        <f t="shared" si="1"/>
        <v>-</v>
      </c>
      <c r="Y14" s="368">
        <f>IF((目標入力!U14+目標入力!U68+目標入力!U89+目標入力!U110)&gt;0,1,0)</f>
        <v>0</v>
      </c>
      <c r="Z14" s="369">
        <f t="shared" si="2"/>
        <v>1</v>
      </c>
      <c r="AA14" s="370">
        <v>3</v>
      </c>
      <c r="AB14" s="372" t="s">
        <v>283</v>
      </c>
      <c r="AC14" s="372" t="s">
        <v>281</v>
      </c>
      <c r="AD14" s="391" t="s">
        <v>286</v>
      </c>
      <c r="AE14" s="392"/>
      <c r="AF14" s="374">
        <f t="shared" si="3"/>
        <v>0</v>
      </c>
      <c r="AG14" s="374">
        <f t="shared" si="4"/>
        <v>0</v>
      </c>
      <c r="AH14" s="30"/>
      <c r="AI14" s="30"/>
    </row>
    <row r="15" spans="1:35" s="23" customFormat="1" ht="26.25" customHeight="1">
      <c r="A15" s="26"/>
      <c r="B15" s="9"/>
      <c r="C15" s="1488" t="s">
        <v>207</v>
      </c>
      <c r="D15" s="1490"/>
      <c r="E15" s="393" t="s">
        <v>208</v>
      </c>
      <c r="F15" s="394" t="s">
        <v>287</v>
      </c>
      <c r="G15" s="395">
        <f>別表!$E$31</f>
        <v>45</v>
      </c>
      <c r="H15" s="396" t="str">
        <f>IF(目標入力!J15="","",目標入力!J15)</f>
        <v/>
      </c>
      <c r="I15" s="397" t="str">
        <f t="shared" si="0"/>
        <v/>
      </c>
      <c r="J15" s="398"/>
      <c r="K15" s="398"/>
      <c r="L15" s="398"/>
      <c r="M15" s="398"/>
      <c r="N15" s="398"/>
      <c r="O15" s="398"/>
      <c r="P15" s="398"/>
      <c r="Q15" s="398"/>
      <c r="R15" s="398"/>
      <c r="S15" s="398"/>
      <c r="T15" s="398"/>
      <c r="U15" s="399"/>
      <c r="V15" s="400"/>
      <c r="X15" s="30" t="str">
        <f t="shared" si="1"/>
        <v>-</v>
      </c>
      <c r="Y15" s="368">
        <f>IF((目標入力!U15+目標入力!U69+目標入力!U90+目標入力!U111)&gt;0,1,0)</f>
        <v>0</v>
      </c>
      <c r="Z15" s="369">
        <f t="shared" si="2"/>
        <v>1</v>
      </c>
      <c r="AA15" s="370">
        <v>4</v>
      </c>
      <c r="AB15" s="372" t="s">
        <v>283</v>
      </c>
      <c r="AC15" s="372" t="s">
        <v>288</v>
      </c>
      <c r="AD15" s="391" t="s">
        <v>289</v>
      </c>
      <c r="AE15" s="392"/>
      <c r="AF15" s="374">
        <f t="shared" si="3"/>
        <v>0</v>
      </c>
      <c r="AG15" s="374">
        <f t="shared" si="4"/>
        <v>0</v>
      </c>
      <c r="AH15" s="30"/>
      <c r="AI15" s="30"/>
    </row>
    <row r="16" spans="1:35" s="23" customFormat="1" ht="26.25" customHeight="1">
      <c r="A16" s="26"/>
      <c r="B16" s="9"/>
      <c r="C16" s="1491" t="s">
        <v>152</v>
      </c>
      <c r="D16" s="1492"/>
      <c r="E16" s="401"/>
      <c r="F16" s="22" t="s">
        <v>290</v>
      </c>
      <c r="G16" s="395">
        <f>別表!$E$25</f>
        <v>50.1</v>
      </c>
      <c r="H16" s="396" t="str">
        <f>IF(目標入力!J16="","",目標入力!J16)</f>
        <v/>
      </c>
      <c r="I16" s="402" t="str">
        <f t="shared" si="0"/>
        <v/>
      </c>
      <c r="J16" s="398"/>
      <c r="K16" s="398"/>
      <c r="L16" s="398"/>
      <c r="M16" s="398"/>
      <c r="N16" s="398"/>
      <c r="O16" s="398"/>
      <c r="P16" s="398"/>
      <c r="Q16" s="398"/>
      <c r="R16" s="398"/>
      <c r="S16" s="398"/>
      <c r="T16" s="398"/>
      <c r="U16" s="399"/>
      <c r="V16" s="403"/>
      <c r="X16" s="30" t="str">
        <f t="shared" si="1"/>
        <v>-</v>
      </c>
      <c r="Y16" s="368">
        <f>IF((目標入力!U16+目標入力!U70+目標入力!U91+目標入力!U112)&gt;0,1,0)</f>
        <v>0</v>
      </c>
      <c r="Z16" s="369">
        <f t="shared" si="2"/>
        <v>1</v>
      </c>
      <c r="AA16" s="370">
        <v>5</v>
      </c>
      <c r="AB16" s="372" t="s">
        <v>283</v>
      </c>
      <c r="AC16" s="372" t="s">
        <v>291</v>
      </c>
      <c r="AD16" s="391" t="s">
        <v>255</v>
      </c>
      <c r="AE16" s="392"/>
      <c r="AF16" s="374">
        <f t="shared" si="3"/>
        <v>0</v>
      </c>
      <c r="AG16" s="374">
        <f t="shared" si="4"/>
        <v>0</v>
      </c>
      <c r="AH16" s="30"/>
      <c r="AI16" s="30"/>
    </row>
    <row r="17" spans="1:35" s="23" customFormat="1" ht="26.25" customHeight="1" thickBot="1">
      <c r="A17" s="26"/>
      <c r="B17" s="9"/>
      <c r="C17" s="1465" t="s">
        <v>154</v>
      </c>
      <c r="D17" s="1466"/>
      <c r="E17" s="401"/>
      <c r="F17" s="404" t="s">
        <v>292</v>
      </c>
      <c r="G17" s="395">
        <f>別表!$E$18</f>
        <v>36.5</v>
      </c>
      <c r="H17" s="405" t="str">
        <f>IF(目標入力!J17="","",目標入力!J17)</f>
        <v/>
      </c>
      <c r="I17" s="402" t="str">
        <f t="shared" si="0"/>
        <v/>
      </c>
      <c r="J17" s="398"/>
      <c r="K17" s="398"/>
      <c r="L17" s="398"/>
      <c r="M17" s="398"/>
      <c r="N17" s="398"/>
      <c r="O17" s="398"/>
      <c r="P17" s="398"/>
      <c r="Q17" s="398"/>
      <c r="R17" s="398"/>
      <c r="S17" s="398"/>
      <c r="T17" s="398"/>
      <c r="U17" s="399"/>
      <c r="V17" s="403"/>
      <c r="X17" s="30" t="str">
        <f t="shared" si="1"/>
        <v>-</v>
      </c>
      <c r="Y17" s="368">
        <f>IF((目標入力!U17+目標入力!U71+目標入力!U92+目標入力!U113)&gt;0,1,0)</f>
        <v>0</v>
      </c>
      <c r="Z17" s="369">
        <f t="shared" si="2"/>
        <v>1</v>
      </c>
      <c r="AA17" s="406">
        <v>6</v>
      </c>
      <c r="AB17" s="407" t="s">
        <v>283</v>
      </c>
      <c r="AC17" s="407" t="s">
        <v>293</v>
      </c>
      <c r="AD17" s="408" t="s">
        <v>294</v>
      </c>
      <c r="AE17" s="392"/>
      <c r="AF17" s="374">
        <f t="shared" si="3"/>
        <v>0</v>
      </c>
      <c r="AG17" s="374">
        <f t="shared" si="4"/>
        <v>0</v>
      </c>
      <c r="AH17" s="30"/>
      <c r="AI17" s="30"/>
    </row>
    <row r="18" spans="1:35" s="23" customFormat="1" ht="26.25" customHeight="1">
      <c r="A18" s="26"/>
      <c r="B18" s="9"/>
      <c r="C18" s="1488" t="s">
        <v>210</v>
      </c>
      <c r="D18" s="1490"/>
      <c r="E18" s="409" t="s">
        <v>157</v>
      </c>
      <c r="F18" s="404" t="s">
        <v>292</v>
      </c>
      <c r="G18" s="395">
        <f>別表!$E$20</f>
        <v>38.9</v>
      </c>
      <c r="H18" s="405" t="str">
        <f>IF(目標入力!J18="","",目標入力!J18)</f>
        <v/>
      </c>
      <c r="I18" s="402" t="str">
        <f t="shared" si="0"/>
        <v/>
      </c>
      <c r="J18" s="398"/>
      <c r="K18" s="398"/>
      <c r="L18" s="398"/>
      <c r="M18" s="398"/>
      <c r="N18" s="398"/>
      <c r="O18" s="398"/>
      <c r="P18" s="398"/>
      <c r="Q18" s="398"/>
      <c r="R18" s="398"/>
      <c r="S18" s="398"/>
      <c r="T18" s="398"/>
      <c r="U18" s="399"/>
      <c r="V18" s="400"/>
      <c r="X18" s="30" t="str">
        <f t="shared" si="1"/>
        <v>-</v>
      </c>
      <c r="Y18" s="368">
        <f>IF((目標入力!U18+目標入力!U72+目標入力!U93+目標入力!U114)&gt;0,1,0)</f>
        <v>0</v>
      </c>
      <c r="Z18" s="369">
        <f t="shared" si="2"/>
        <v>1</v>
      </c>
      <c r="AA18" s="30"/>
      <c r="AB18" s="30"/>
      <c r="AC18" s="30"/>
      <c r="AD18" s="30"/>
      <c r="AE18" s="30"/>
      <c r="AF18" s="374">
        <f t="shared" si="3"/>
        <v>0</v>
      </c>
      <c r="AG18" s="374">
        <f t="shared" si="4"/>
        <v>0</v>
      </c>
      <c r="AH18" s="30"/>
      <c r="AI18" s="30"/>
    </row>
    <row r="19" spans="1:35" s="23" customFormat="1" ht="26.25" customHeight="1">
      <c r="A19" s="26"/>
      <c r="B19" s="9"/>
      <c r="C19" s="1488"/>
      <c r="D19" s="1490"/>
      <c r="E19" s="410" t="s">
        <v>211</v>
      </c>
      <c r="F19" s="404" t="s">
        <v>292</v>
      </c>
      <c r="G19" s="395">
        <f>別表!$E$21</f>
        <v>41.8</v>
      </c>
      <c r="H19" s="405" t="str">
        <f>IF(目標入力!J19="","",目標入力!J19)</f>
        <v/>
      </c>
      <c r="I19" s="402" t="str">
        <f t="shared" si="0"/>
        <v/>
      </c>
      <c r="J19" s="398"/>
      <c r="K19" s="398"/>
      <c r="L19" s="398"/>
      <c r="M19" s="398"/>
      <c r="N19" s="398"/>
      <c r="O19" s="398"/>
      <c r="P19" s="398"/>
      <c r="Q19" s="398"/>
      <c r="R19" s="398"/>
      <c r="S19" s="398"/>
      <c r="T19" s="398"/>
      <c r="U19" s="399"/>
      <c r="V19" s="400"/>
      <c r="X19" s="30" t="str">
        <f t="shared" si="1"/>
        <v>-</v>
      </c>
      <c r="Y19" s="368">
        <f>IF((目標入力!U19+目標入力!U73+目標入力!U94+目標入力!U115)&gt;0,1,0)</f>
        <v>0</v>
      </c>
      <c r="Z19" s="369">
        <f t="shared" si="2"/>
        <v>1</v>
      </c>
      <c r="AA19" s="392"/>
      <c r="AB19" s="30"/>
      <c r="AC19" s="30"/>
      <c r="AD19" s="30"/>
      <c r="AE19" s="30"/>
      <c r="AF19" s="374">
        <f t="shared" si="3"/>
        <v>0</v>
      </c>
      <c r="AG19" s="374">
        <f t="shared" si="4"/>
        <v>0</v>
      </c>
      <c r="AH19" s="30"/>
      <c r="AI19" s="30"/>
    </row>
    <row r="20" spans="1:35" s="23" customFormat="1" ht="26.25" customHeight="1">
      <c r="A20" s="26"/>
      <c r="B20" s="9"/>
      <c r="C20" s="1488" t="s">
        <v>212</v>
      </c>
      <c r="D20" s="1490"/>
      <c r="E20" s="410" t="s">
        <v>160</v>
      </c>
      <c r="F20" s="404" t="s">
        <v>295</v>
      </c>
      <c r="G20" s="411">
        <f>別表!$E$33</f>
        <v>1.19</v>
      </c>
      <c r="H20" s="405" t="str">
        <f>IF(目標入力!J20="","",目標入力!J20)</f>
        <v/>
      </c>
      <c r="I20" s="402" t="str">
        <f t="shared" si="0"/>
        <v/>
      </c>
      <c r="J20" s="398"/>
      <c r="K20" s="398"/>
      <c r="L20" s="398"/>
      <c r="M20" s="398"/>
      <c r="N20" s="398"/>
      <c r="O20" s="398"/>
      <c r="P20" s="398"/>
      <c r="Q20" s="398"/>
      <c r="R20" s="398"/>
      <c r="S20" s="398"/>
      <c r="T20" s="398"/>
      <c r="U20" s="399"/>
      <c r="V20" s="400"/>
      <c r="X20" s="30" t="str">
        <f t="shared" si="1"/>
        <v>-</v>
      </c>
      <c r="Y20" s="368">
        <f>IF((目標入力!U20+目標入力!U74+目標入力!U95+目標入力!U116)&gt;0,1,0)</f>
        <v>0</v>
      </c>
      <c r="Z20" s="369">
        <f t="shared" si="2"/>
        <v>1</v>
      </c>
      <c r="AA20" s="392"/>
      <c r="AB20" s="30"/>
      <c r="AC20" s="30"/>
      <c r="AD20" s="30"/>
      <c r="AE20" s="30"/>
      <c r="AF20" s="374">
        <f t="shared" si="3"/>
        <v>0</v>
      </c>
      <c r="AG20" s="374">
        <f t="shared" si="4"/>
        <v>0</v>
      </c>
      <c r="AH20" s="30"/>
      <c r="AI20" s="30"/>
    </row>
    <row r="21" spans="1:35" s="23" customFormat="1" ht="26.25" customHeight="1">
      <c r="A21" s="26"/>
      <c r="B21" s="9"/>
      <c r="C21" s="1488"/>
      <c r="D21" s="1490"/>
      <c r="E21" s="410" t="s">
        <v>162</v>
      </c>
      <c r="F21" s="404" t="s">
        <v>295</v>
      </c>
      <c r="G21" s="411">
        <f>別表!$E$33</f>
        <v>1.19</v>
      </c>
      <c r="H21" s="405" t="str">
        <f>IF(目標入力!J21="","",目標入力!J21)</f>
        <v/>
      </c>
      <c r="I21" s="402" t="str">
        <f t="shared" si="0"/>
        <v/>
      </c>
      <c r="J21" s="398"/>
      <c r="K21" s="398"/>
      <c r="L21" s="398"/>
      <c r="M21" s="398"/>
      <c r="N21" s="398"/>
      <c r="O21" s="398"/>
      <c r="P21" s="398"/>
      <c r="Q21" s="398"/>
      <c r="R21" s="398"/>
      <c r="S21" s="398"/>
      <c r="T21" s="398"/>
      <c r="U21" s="399"/>
      <c r="V21" s="400"/>
      <c r="X21" s="30" t="str">
        <f t="shared" si="1"/>
        <v>-</v>
      </c>
      <c r="Y21" s="368">
        <f>IF((目標入力!U21+目標入力!U75+目標入力!U96+目標入力!U117)&gt;0,1,0)</f>
        <v>0</v>
      </c>
      <c r="Z21" s="369">
        <f t="shared" si="2"/>
        <v>1</v>
      </c>
      <c r="AA21" s="392"/>
      <c r="AB21" s="30"/>
      <c r="AC21" s="30"/>
      <c r="AD21" s="30"/>
      <c r="AE21" s="30"/>
      <c r="AF21" s="374">
        <f t="shared" si="3"/>
        <v>0</v>
      </c>
      <c r="AG21" s="374">
        <f t="shared" si="4"/>
        <v>0</v>
      </c>
      <c r="AH21" s="30"/>
      <c r="AI21" s="30"/>
    </row>
    <row r="22" spans="1:35" s="23" customFormat="1" ht="26.25" customHeight="1">
      <c r="A22" s="26"/>
      <c r="B22" s="9"/>
      <c r="C22" s="1488"/>
      <c r="D22" s="1490"/>
      <c r="E22" s="410" t="s">
        <v>163</v>
      </c>
      <c r="F22" s="404" t="s">
        <v>295</v>
      </c>
      <c r="G22" s="411">
        <f>別表!$E$33</f>
        <v>1.19</v>
      </c>
      <c r="H22" s="405" t="str">
        <f>IF(目標入力!J22="","",目標入力!J22)</f>
        <v/>
      </c>
      <c r="I22" s="402" t="str">
        <f t="shared" si="0"/>
        <v/>
      </c>
      <c r="J22" s="412"/>
      <c r="K22" s="412"/>
      <c r="L22" s="412"/>
      <c r="M22" s="412"/>
      <c r="N22" s="412"/>
      <c r="O22" s="412"/>
      <c r="P22" s="412"/>
      <c r="Q22" s="412"/>
      <c r="R22" s="412"/>
      <c r="S22" s="412"/>
      <c r="T22" s="412"/>
      <c r="U22" s="413"/>
      <c r="V22" s="400"/>
      <c r="X22" s="30" t="str">
        <f t="shared" si="1"/>
        <v>-</v>
      </c>
      <c r="Y22" s="368">
        <f>IF((目標入力!U22+目標入力!U76+目標入力!U97+目標入力!U118)&gt;0,1,0)</f>
        <v>0</v>
      </c>
      <c r="Z22" s="369">
        <f t="shared" si="2"/>
        <v>1</v>
      </c>
      <c r="AA22" s="392"/>
      <c r="AB22" s="30"/>
      <c r="AC22" s="30"/>
      <c r="AD22" s="30"/>
      <c r="AE22" s="30"/>
      <c r="AF22" s="374">
        <f t="shared" si="3"/>
        <v>0</v>
      </c>
      <c r="AG22" s="374">
        <f t="shared" si="4"/>
        <v>0</v>
      </c>
      <c r="AH22" s="30"/>
      <c r="AI22" s="30"/>
    </row>
    <row r="23" spans="1:35" s="23" customFormat="1" ht="26.25" customHeight="1">
      <c r="A23" s="26"/>
      <c r="B23" s="9"/>
      <c r="C23" s="1493"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X23" s="30" t="str">
        <f t="shared" si="1"/>
        <v>-</v>
      </c>
      <c r="Y23" s="368">
        <f>IF((目標入力!U23+目標入力!U77+目標入力!U98+目標入力!U119)&gt;0,1,0)</f>
        <v>0</v>
      </c>
      <c r="Z23" s="369">
        <f t="shared" si="2"/>
        <v>1</v>
      </c>
      <c r="AA23" s="392"/>
      <c r="AB23" s="30"/>
      <c r="AC23" s="30"/>
      <c r="AD23" s="30"/>
      <c r="AE23" s="30"/>
      <c r="AF23" s="417">
        <f>IF(OR(Z23=2,Z23=4,Z23=5),IF(Z23=2,IF(SUM(J23:U23)&gt;0,SUM(J23:U23),V23),IF(Z23=4,SUM(J23:U23),V23)),0)</f>
        <v>0</v>
      </c>
      <c r="AG23" s="374">
        <f>IF(H23="",0,H23*AF23)</f>
        <v>0</v>
      </c>
      <c r="AH23" s="30"/>
      <c r="AI23" s="30"/>
    </row>
    <row r="24" spans="1:35" s="23" customFormat="1" ht="26.25" customHeight="1">
      <c r="A24" s="26"/>
      <c r="B24" s="9"/>
      <c r="C24" s="1494"/>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X24" s="30" t="str">
        <f t="shared" si="1"/>
        <v>-</v>
      </c>
      <c r="Y24" s="368">
        <f>IF((目標入力!U24+目標入力!U78+目標入力!U99+目標入力!U120)&gt;0,1,0)</f>
        <v>0</v>
      </c>
      <c r="Z24" s="369">
        <f t="shared" si="2"/>
        <v>1</v>
      </c>
      <c r="AA24" s="392"/>
      <c r="AB24" s="392"/>
      <c r="AC24" s="392"/>
      <c r="AD24" s="30"/>
      <c r="AE24" s="30"/>
      <c r="AF24" s="417">
        <f>IF(OR(Z24=2,Z24=4,Z24=5),IF(Z24=2,IF(SUM(J24:U24)&gt;0,SUM(J24:U24),V24),IF(Z24=4,SUM(J24:U24),V24)),0)</f>
        <v>0</v>
      </c>
      <c r="AG24" s="374">
        <f>IF(H24="",0,H24*AF24)</f>
        <v>0</v>
      </c>
      <c r="AH24" s="30"/>
      <c r="AI24" s="30"/>
    </row>
    <row r="25" spans="1:35" s="23" customFormat="1" ht="26.25" customHeight="1" thickBot="1">
      <c r="A25" s="26"/>
      <c r="B25" s="9"/>
      <c r="C25" s="1495"/>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X25" s="30" t="str">
        <f t="shared" si="1"/>
        <v>-</v>
      </c>
      <c r="Y25" s="426">
        <f>IF((目標入力!U25+目標入力!U79+目標入力!U100+目標入力!U121)&gt;0,1,0)</f>
        <v>0</v>
      </c>
      <c r="Z25" s="427">
        <f t="shared" si="2"/>
        <v>1</v>
      </c>
      <c r="AA25" s="392"/>
      <c r="AB25" s="392"/>
      <c r="AC25" s="392"/>
      <c r="AD25" s="30"/>
      <c r="AE25" s="30"/>
      <c r="AF25" s="417">
        <f>IF(OR(Z25=2,Z25=4,Z25=5),IF(Z25=2,IF(SUM(J25:U25)&gt;0,SUM(J25:U25),V25),IF(Z25=4,SUM(J25:U25),V25)),0)</f>
        <v>0</v>
      </c>
      <c r="AG25" s="374">
        <f>IF(H25="",0,H25*AF25)</f>
        <v>0</v>
      </c>
      <c r="AH25" s="30"/>
      <c r="AI25" s="30"/>
    </row>
    <row r="26" spans="1:35" s="23" customFormat="1" ht="11.25" customHeight="1" thickBot="1">
      <c r="A26" s="26"/>
      <c r="B26" s="9"/>
      <c r="C26" s="160"/>
      <c r="V26" s="161"/>
      <c r="X26" s="30"/>
      <c r="Y26" s="30"/>
      <c r="Z26" s="30"/>
      <c r="AA26" s="30"/>
      <c r="AB26" s="30"/>
      <c r="AC26" s="30"/>
      <c r="AD26" s="30"/>
      <c r="AE26" s="30"/>
      <c r="AF26" s="428">
        <f>SUM(AG12:AG25)</f>
        <v>0</v>
      </c>
      <c r="AG26" s="226"/>
      <c r="AH26" s="30"/>
      <c r="AI26" s="30"/>
    </row>
    <row r="27" spans="1:35" s="23"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X27" s="30"/>
      <c r="Y27" s="30"/>
      <c r="Z27" s="30"/>
      <c r="AA27" s="30"/>
      <c r="AB27" s="30"/>
      <c r="AC27" s="30"/>
      <c r="AD27" s="30"/>
      <c r="AE27" s="30"/>
      <c r="AF27" s="30"/>
      <c r="AG27" s="30"/>
      <c r="AH27" s="30"/>
      <c r="AI27" s="30"/>
    </row>
    <row r="28" spans="1:35" s="23" customFormat="1" ht="120.75" customHeight="1" thickBot="1">
      <c r="A28" s="26"/>
      <c r="B28" s="9"/>
      <c r="C28" s="1496" t="s">
        <v>297</v>
      </c>
      <c r="D28" s="1497"/>
      <c r="E28" s="1498"/>
      <c r="F28" s="1499"/>
      <c r="G28" s="1499"/>
      <c r="H28" s="1499"/>
      <c r="I28" s="1500"/>
      <c r="J28" s="1511" t="s">
        <v>298</v>
      </c>
      <c r="K28" s="1512"/>
      <c r="L28" s="1498"/>
      <c r="M28" s="1499"/>
      <c r="N28" s="1499"/>
      <c r="O28" s="1499"/>
      <c r="P28" s="1499"/>
      <c r="Q28" s="1499"/>
      <c r="R28" s="1499"/>
      <c r="S28" s="1499"/>
      <c r="T28" s="1499"/>
      <c r="U28" s="1499"/>
      <c r="V28" s="1507"/>
      <c r="X28" s="30"/>
      <c r="Y28" s="30"/>
      <c r="Z28" s="30"/>
      <c r="AA28" s="30"/>
      <c r="AB28" s="30"/>
      <c r="AC28" s="30"/>
      <c r="AD28" s="30"/>
      <c r="AE28" s="30"/>
      <c r="AF28" s="30"/>
      <c r="AG28" s="30"/>
      <c r="AH28" s="30"/>
      <c r="AI28" s="30"/>
    </row>
    <row r="29" spans="1:35" s="23"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X29" s="30"/>
      <c r="Y29" s="30"/>
      <c r="Z29" s="30"/>
      <c r="AA29" s="30"/>
      <c r="AB29" s="30"/>
      <c r="AC29" s="30"/>
      <c r="AD29" s="30"/>
      <c r="AE29" s="30"/>
      <c r="AF29" s="30"/>
      <c r="AG29" s="30"/>
      <c r="AH29" s="30"/>
      <c r="AI29" s="30"/>
    </row>
    <row r="30" spans="1:35" s="23" customFormat="1" ht="12.75" customHeight="1">
      <c r="A30" s="26"/>
      <c r="B30" s="9"/>
      <c r="C30" s="1508" t="s">
        <v>299</v>
      </c>
      <c r="D30" s="1509"/>
      <c r="E30" s="1509"/>
      <c r="F30" s="1509"/>
      <c r="G30" s="1509"/>
      <c r="H30" s="1509"/>
      <c r="I30" s="1509"/>
      <c r="J30" s="1509"/>
      <c r="K30" s="1509"/>
      <c r="L30" s="1509"/>
      <c r="M30" s="1509"/>
      <c r="N30" s="1509"/>
      <c r="O30" s="1509"/>
      <c r="P30" s="1509"/>
      <c r="Q30" s="1509"/>
      <c r="R30" s="1509"/>
      <c r="S30" s="1509"/>
      <c r="T30" s="1509"/>
      <c r="U30" s="1509"/>
      <c r="V30" s="1510"/>
      <c r="X30" s="30"/>
      <c r="Y30" s="30"/>
      <c r="Z30" s="30"/>
      <c r="AA30" s="30"/>
      <c r="AB30" s="30"/>
      <c r="AC30" s="30"/>
      <c r="AD30" s="30"/>
      <c r="AE30" s="30"/>
      <c r="AF30" s="30"/>
      <c r="AG30" s="30"/>
      <c r="AH30" s="30"/>
      <c r="AI30" s="30"/>
    </row>
    <row r="31" spans="1:35" s="23" customFormat="1" ht="12.75" customHeight="1">
      <c r="A31" s="26"/>
      <c r="B31" s="9"/>
      <c r="C31" s="1508" t="s">
        <v>300</v>
      </c>
      <c r="D31" s="1509"/>
      <c r="E31" s="1509"/>
      <c r="F31" s="1509"/>
      <c r="G31" s="1509"/>
      <c r="H31" s="1509"/>
      <c r="I31" s="1509"/>
      <c r="J31" s="1509"/>
      <c r="K31" s="1509"/>
      <c r="L31" s="1509"/>
      <c r="M31" s="1509"/>
      <c r="N31" s="1509"/>
      <c r="O31" s="1509"/>
      <c r="P31" s="1509"/>
      <c r="Q31" s="1509"/>
      <c r="R31" s="1509"/>
      <c r="S31" s="1509"/>
      <c r="T31" s="1509"/>
      <c r="U31" s="1509"/>
      <c r="V31" s="1510"/>
      <c r="X31" s="30"/>
      <c r="Y31" s="30"/>
      <c r="Z31" s="30"/>
      <c r="AA31" s="30"/>
      <c r="AB31" s="30"/>
      <c r="AC31" s="30"/>
      <c r="AD31" s="30"/>
      <c r="AE31" s="30"/>
      <c r="AF31" s="30"/>
      <c r="AG31" s="30"/>
      <c r="AH31" s="30"/>
      <c r="AI31" s="30"/>
    </row>
    <row r="32" spans="1:35" s="23" customFormat="1" ht="12.75" customHeight="1">
      <c r="A32" s="26"/>
      <c r="B32" s="9"/>
      <c r="C32" s="1508" t="s">
        <v>301</v>
      </c>
      <c r="D32" s="1509"/>
      <c r="E32" s="1509"/>
      <c r="F32" s="1509"/>
      <c r="G32" s="1509"/>
      <c r="H32" s="1509"/>
      <c r="I32" s="1509"/>
      <c r="J32" s="1509"/>
      <c r="K32" s="1509"/>
      <c r="L32" s="1509"/>
      <c r="M32" s="1509"/>
      <c r="N32" s="1509"/>
      <c r="O32" s="1509"/>
      <c r="P32" s="1509"/>
      <c r="Q32" s="1509"/>
      <c r="R32" s="1509"/>
      <c r="S32" s="1509"/>
      <c r="T32" s="1509"/>
      <c r="U32" s="1509"/>
      <c r="V32" s="1510"/>
      <c r="X32" s="30"/>
      <c r="Y32" s="30"/>
      <c r="Z32" s="30"/>
      <c r="AA32" s="30"/>
      <c r="AB32" s="30"/>
      <c r="AC32" s="30"/>
      <c r="AD32" s="30"/>
      <c r="AE32" s="30"/>
      <c r="AF32" s="30"/>
      <c r="AG32" s="30"/>
      <c r="AH32" s="30"/>
      <c r="AI32" s="30"/>
    </row>
    <row r="33" spans="1:35" s="23" customFormat="1" ht="12.75" customHeight="1">
      <c r="A33" s="26"/>
      <c r="B33" s="9"/>
      <c r="C33" s="1508" t="s">
        <v>302</v>
      </c>
      <c r="D33" s="1509"/>
      <c r="E33" s="1509"/>
      <c r="F33" s="1509"/>
      <c r="G33" s="1509"/>
      <c r="H33" s="1509"/>
      <c r="I33" s="1509"/>
      <c r="J33" s="1509"/>
      <c r="K33" s="1509"/>
      <c r="L33" s="1509"/>
      <c r="M33" s="1509"/>
      <c r="N33" s="1509"/>
      <c r="O33" s="1509"/>
      <c r="P33" s="1509"/>
      <c r="Q33" s="1509"/>
      <c r="R33" s="1509"/>
      <c r="S33" s="1509"/>
      <c r="T33" s="1509"/>
      <c r="U33" s="1509"/>
      <c r="V33" s="1510"/>
      <c r="X33" s="30"/>
      <c r="Y33" s="30"/>
      <c r="Z33" s="30"/>
      <c r="AA33" s="30"/>
      <c r="AB33" s="30"/>
      <c r="AC33" s="30"/>
      <c r="AD33" s="30"/>
      <c r="AE33" s="30"/>
      <c r="AF33" s="30"/>
      <c r="AG33" s="30"/>
      <c r="AH33" s="30"/>
      <c r="AI33" s="30"/>
    </row>
    <row r="34" spans="1:35" s="23" customFormat="1" ht="12.75" customHeight="1">
      <c r="A34" s="26"/>
      <c r="B34" s="9"/>
      <c r="C34" s="1501" t="s">
        <v>303</v>
      </c>
      <c r="D34" s="1502"/>
      <c r="E34" s="1502"/>
      <c r="F34" s="1502"/>
      <c r="G34" s="1502"/>
      <c r="H34" s="1502"/>
      <c r="I34" s="1502"/>
      <c r="J34" s="1502"/>
      <c r="K34" s="1502"/>
      <c r="L34" s="1502"/>
      <c r="M34" s="1502"/>
      <c r="N34" s="1502"/>
      <c r="O34" s="1502"/>
      <c r="P34" s="1502"/>
      <c r="Q34" s="1502"/>
      <c r="R34" s="1502"/>
      <c r="S34" s="1502"/>
      <c r="T34" s="1502"/>
      <c r="U34" s="1502"/>
      <c r="V34" s="1503"/>
      <c r="X34" s="30"/>
      <c r="Y34" s="30"/>
      <c r="Z34" s="30"/>
      <c r="AA34" s="30"/>
      <c r="AB34" s="30"/>
      <c r="AC34" s="30"/>
      <c r="AD34" s="30"/>
      <c r="AE34" s="30"/>
      <c r="AF34" s="30"/>
      <c r="AG34" s="30"/>
      <c r="AH34" s="30"/>
      <c r="AI34" s="30"/>
    </row>
    <row r="35" spans="1:35" s="23" customFormat="1" ht="12.75" customHeight="1">
      <c r="A35" s="26"/>
      <c r="B35" s="9"/>
      <c r="C35" s="1501" t="s">
        <v>304</v>
      </c>
      <c r="D35" s="1502"/>
      <c r="E35" s="1502"/>
      <c r="F35" s="1502"/>
      <c r="G35" s="1502"/>
      <c r="H35" s="1502"/>
      <c r="I35" s="1502"/>
      <c r="J35" s="1502"/>
      <c r="K35" s="1502"/>
      <c r="L35" s="1502"/>
      <c r="M35" s="1502"/>
      <c r="N35" s="1502"/>
      <c r="O35" s="1502"/>
      <c r="P35" s="1502"/>
      <c r="Q35" s="1502"/>
      <c r="R35" s="1502"/>
      <c r="S35" s="1502"/>
      <c r="T35" s="1502"/>
      <c r="U35" s="1502"/>
      <c r="V35" s="1503"/>
      <c r="X35" s="30"/>
      <c r="Y35" s="30"/>
      <c r="Z35" s="30"/>
      <c r="AA35" s="30"/>
      <c r="AB35" s="30"/>
      <c r="AC35" s="30"/>
      <c r="AD35" s="30"/>
      <c r="AE35" s="30"/>
      <c r="AF35" s="30"/>
      <c r="AG35" s="30"/>
      <c r="AH35" s="30"/>
      <c r="AI35" s="30"/>
    </row>
    <row r="36" spans="1:35" s="23" customFormat="1" ht="4.5" customHeight="1" thickBot="1">
      <c r="A36" s="26"/>
      <c r="B36" s="9"/>
      <c r="C36" s="1504"/>
      <c r="D36" s="1505"/>
      <c r="E36" s="1505"/>
      <c r="F36" s="1505"/>
      <c r="G36" s="1505"/>
      <c r="H36" s="1505"/>
      <c r="I36" s="1505"/>
      <c r="J36" s="1505"/>
      <c r="K36" s="1505"/>
      <c r="L36" s="1505"/>
      <c r="M36" s="1505"/>
      <c r="N36" s="1505"/>
      <c r="O36" s="1505"/>
      <c r="P36" s="1505"/>
      <c r="Q36" s="1505"/>
      <c r="R36" s="1505"/>
      <c r="S36" s="1505"/>
      <c r="T36" s="1505"/>
      <c r="U36" s="1505"/>
      <c r="V36" s="1506"/>
      <c r="X36" s="30"/>
      <c r="Y36" s="30"/>
      <c r="Z36" s="30"/>
      <c r="AA36" s="30"/>
      <c r="AB36" s="30"/>
      <c r="AC36" s="30"/>
      <c r="AD36" s="30"/>
      <c r="AE36" s="30"/>
      <c r="AF36" s="30"/>
      <c r="AG36" s="30"/>
      <c r="AH36" s="30"/>
      <c r="AI36" s="30"/>
    </row>
    <row r="37" spans="1:35" s="23" customFormat="1" ht="5.25" customHeight="1">
      <c r="A37" s="26"/>
      <c r="B37" s="9"/>
      <c r="C37" s="24"/>
      <c r="D37" s="24"/>
      <c r="E37" s="24"/>
      <c r="F37" s="20"/>
      <c r="G37" s="20"/>
      <c r="H37" s="20"/>
      <c r="I37" s="20"/>
      <c r="J37" s="20"/>
      <c r="K37" s="20"/>
      <c r="L37" s="20"/>
      <c r="M37" s="20"/>
      <c r="N37" s="20"/>
      <c r="O37" s="20"/>
      <c r="P37" s="20"/>
      <c r="Q37" s="20"/>
      <c r="R37" s="20"/>
      <c r="S37" s="20"/>
      <c r="T37" s="20"/>
      <c r="U37" s="20"/>
      <c r="V37" s="9"/>
      <c r="X37" s="30"/>
      <c r="Y37" s="30"/>
      <c r="Z37" s="30"/>
      <c r="AA37" s="30"/>
      <c r="AB37" s="30"/>
      <c r="AC37" s="30"/>
      <c r="AD37" s="30"/>
      <c r="AE37" s="30"/>
      <c r="AF37" s="30"/>
      <c r="AG37" s="30"/>
      <c r="AH37" s="30"/>
      <c r="AI37" s="30"/>
    </row>
    <row r="38" spans="1:35" ht="17.25" hidden="1" customHeight="1"/>
  </sheetData>
  <sheetProtection algorithmName="SHA-512" hashValue="6jLUy0zsB9apWb4zhcse2n8ffTvsch0W4JrGF48oK0enFwxLBfEYO7YvoUlQ7vKXTZOvErD2x/sgHjqW5dggLQ==" saltValue="D+E7aUjm0jihkkNjROK6oQ=="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8" priority="1" stopIfTrue="1" operator="notEqual">
      <formula>AN13</formula>
    </cfRule>
  </conditionalFormatting>
  <conditionalFormatting sqref="I12:I25">
    <cfRule type="expression" dxfId="7"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801102F1-F1EE-4886-A7A0-492263DBA797}">
      <formula1>0</formula1>
    </dataValidation>
  </dataValidations>
  <printOptions horizontalCentered="1"/>
  <pageMargins left="0.39370078740157483" right="0.78740157480314965" top="0.78740157480314965" bottom="0.39370078740157483" header="0.51181102362204722" footer="0.51181102362204722"/>
  <pageSetup paperSize="9" scale="61" fitToHeight="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350A-7D5B-4B0B-A830-0C0F7DBDC5BC}">
  <dimension ref="A1:WWE53"/>
  <sheetViews>
    <sheetView showGridLines="0" view="pageBreakPreview" topLeftCell="A5" zoomScale="80" zoomScaleNormal="75" zoomScaleSheetLayoutView="80" workbookViewId="0">
      <selection activeCell="G19" sqref="A18:G19"/>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7" width="8.09765625" style="50" hidden="1" customWidth="1"/>
    <col min="38"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6"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6"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6" s="30" customFormat="1" ht="29.25" customHeight="1" thickBot="1">
      <c r="A3" s="26"/>
      <c r="B3" s="9"/>
      <c r="C3" s="326" t="s">
        <v>305</v>
      </c>
      <c r="D3" s="327"/>
      <c r="E3" s="328"/>
      <c r="F3" s="67"/>
      <c r="G3" s="67"/>
      <c r="H3" s="69"/>
      <c r="I3" s="329"/>
      <c r="J3" s="330"/>
      <c r="K3" s="330"/>
      <c r="L3" s="330"/>
      <c r="M3" s="330"/>
      <c r="N3" s="330"/>
      <c r="O3" s="330"/>
      <c r="P3" s="330"/>
      <c r="Q3" s="330"/>
      <c r="R3" s="330"/>
      <c r="S3" s="330"/>
      <c r="T3" s="330"/>
      <c r="U3" s="330"/>
      <c r="V3" s="331" t="str">
        <f>重点評価入力!U4</f>
        <v>Osakafu-新築・既存 2026V1.0</v>
      </c>
      <c r="W3" s="23"/>
    </row>
    <row r="4" spans="1:36" s="30" customFormat="1" ht="4.5" customHeight="1" thickBot="1">
      <c r="A4" s="23"/>
      <c r="B4" s="23"/>
      <c r="C4" s="23"/>
      <c r="D4" s="23"/>
      <c r="E4" s="23"/>
      <c r="F4" s="23"/>
      <c r="G4" s="23"/>
      <c r="H4" s="23"/>
      <c r="I4" s="23"/>
      <c r="J4" s="23"/>
      <c r="K4" s="23"/>
      <c r="L4" s="23"/>
      <c r="M4" s="23"/>
      <c r="N4" s="23"/>
      <c r="O4" s="23"/>
      <c r="P4" s="23"/>
      <c r="Q4" s="23"/>
      <c r="R4" s="23"/>
      <c r="S4" s="23"/>
      <c r="T4" s="23"/>
      <c r="U4" s="23"/>
      <c r="V4" s="23"/>
      <c r="W4" s="23"/>
    </row>
    <row r="5" spans="1:36" s="30" customFormat="1" ht="21.75" customHeight="1" thickBot="1">
      <c r="A5" s="23"/>
      <c r="B5" s="23"/>
      <c r="C5" s="15" t="s">
        <v>3</v>
      </c>
      <c r="D5" s="17"/>
      <c r="E5" s="18"/>
      <c r="F5" s="18"/>
      <c r="G5" s="19"/>
      <c r="H5" s="332"/>
      <c r="I5" s="333"/>
      <c r="J5" s="1291" t="s">
        <v>184</v>
      </c>
      <c r="K5" s="1467"/>
      <c r="L5" s="1293"/>
      <c r="M5" s="1294"/>
      <c r="N5" s="1294"/>
      <c r="O5" s="1294"/>
      <c r="P5" s="1294"/>
      <c r="Q5" s="1294"/>
      <c r="R5" s="1294"/>
      <c r="S5" s="1294"/>
      <c r="T5" s="1294"/>
      <c r="U5" s="1294"/>
      <c r="V5" s="1295"/>
      <c r="W5" s="23"/>
    </row>
    <row r="6" spans="1:36" s="30" customFormat="1" ht="21.75" customHeight="1" thickBot="1">
      <c r="A6" s="23"/>
      <c r="B6" s="23"/>
      <c r="C6" s="15"/>
      <c r="D6" s="17"/>
      <c r="E6" s="18"/>
      <c r="F6" s="18"/>
      <c r="G6" s="19"/>
      <c r="H6" s="334"/>
      <c r="I6" s="335"/>
      <c r="J6" s="1296" t="s">
        <v>185</v>
      </c>
      <c r="K6" s="1468"/>
      <c r="L6" s="1298"/>
      <c r="M6" s="1299"/>
      <c r="N6" s="1299"/>
      <c r="O6" s="1299"/>
      <c r="P6" s="1299"/>
      <c r="Q6" s="1299"/>
      <c r="R6" s="1299"/>
      <c r="S6" s="1299"/>
      <c r="T6" s="1299"/>
      <c r="U6" s="1299"/>
      <c r="V6" s="1300"/>
      <c r="W6" s="23"/>
    </row>
    <row r="7" spans="1:36" s="30" customFormat="1" ht="4.5" customHeight="1" thickBot="1">
      <c r="A7" s="23"/>
      <c r="B7" s="23"/>
      <c r="C7" s="23"/>
      <c r="D7" s="23"/>
      <c r="E7" s="23"/>
      <c r="F7" s="23"/>
      <c r="G7" s="23"/>
      <c r="H7" s="23"/>
      <c r="I7" s="23"/>
      <c r="J7" s="23"/>
      <c r="K7" s="23"/>
      <c r="L7" s="23"/>
      <c r="M7" s="23"/>
      <c r="N7" s="23"/>
      <c r="O7" s="23"/>
      <c r="P7" s="23"/>
      <c r="Q7" s="23"/>
      <c r="R7" s="23"/>
      <c r="S7" s="23"/>
      <c r="T7" s="23"/>
      <c r="U7" s="23"/>
      <c r="V7" s="23"/>
      <c r="W7" s="23"/>
    </row>
    <row r="8" spans="1:36" s="30" customFormat="1" ht="19.5" customHeight="1" thickBot="1">
      <c r="A8" s="26"/>
      <c r="B8" s="9"/>
      <c r="C8" s="15" t="s">
        <v>306</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6" s="30" customFormat="1" ht="19.5" customHeight="1">
      <c r="A9" s="26"/>
      <c r="B9" s="9"/>
      <c r="C9" s="1469" t="str">
        <f>CONCATENATE("令和",AA10-1,"年度(令和",Y10,"年",Z10,"月～令和",AA10,"年3月)")</f>
        <v>令和9年度(令和9年4月～令和10年3月)</v>
      </c>
      <c r="D9" s="1470"/>
      <c r="E9" s="1470"/>
      <c r="F9" s="1470"/>
      <c r="G9" s="1470"/>
      <c r="H9" s="1470"/>
      <c r="I9" s="1470"/>
      <c r="J9" s="341"/>
      <c r="K9" s="341"/>
      <c r="L9" s="341"/>
      <c r="M9" s="341"/>
      <c r="N9" s="341"/>
      <c r="O9" s="341"/>
      <c r="P9" s="341"/>
      <c r="Q9" s="341"/>
      <c r="R9" s="341"/>
      <c r="S9" s="341"/>
      <c r="T9" s="341"/>
      <c r="U9" s="341"/>
      <c r="V9" s="342"/>
      <c r="W9" s="23"/>
      <c r="Y9" s="343" t="s">
        <v>131</v>
      </c>
      <c r="Z9" s="344" t="s">
        <v>132</v>
      </c>
      <c r="AA9" s="344" t="s">
        <v>134</v>
      </c>
      <c r="AB9" s="345" t="s">
        <v>259</v>
      </c>
    </row>
    <row r="10" spans="1:36" s="30" customFormat="1" ht="26.25" customHeight="1" thickBot="1">
      <c r="A10" s="26"/>
      <c r="B10" s="9"/>
      <c r="C10" s="1471" t="s">
        <v>136</v>
      </c>
      <c r="D10" s="1472"/>
      <c r="E10" s="1472"/>
      <c r="F10" s="1473" t="s">
        <v>139</v>
      </c>
      <c r="G10" s="1475" t="s">
        <v>197</v>
      </c>
      <c r="H10" s="1476"/>
      <c r="I10" s="1477" t="s">
        <v>260</v>
      </c>
      <c r="J10" s="1479" t="s">
        <v>261</v>
      </c>
      <c r="K10" s="1480"/>
      <c r="L10" s="1480"/>
      <c r="M10" s="1480"/>
      <c r="N10" s="1480"/>
      <c r="O10" s="1480"/>
      <c r="P10" s="1480"/>
      <c r="Q10" s="1480"/>
      <c r="R10" s="1480"/>
      <c r="S10" s="1480"/>
      <c r="T10" s="1480"/>
      <c r="U10" s="1481"/>
      <c r="V10" s="1482" t="s">
        <v>262</v>
      </c>
      <c r="W10" s="23"/>
      <c r="Y10" s="346">
        <f>'消費量入力 (1年目)'!AA10</f>
        <v>9</v>
      </c>
      <c r="Z10" s="347">
        <v>4</v>
      </c>
      <c r="AA10" s="347">
        <f>'消費量入力 (1年目)'!AA10+1</f>
        <v>10</v>
      </c>
      <c r="AB10" s="348">
        <v>3</v>
      </c>
    </row>
    <row r="11" spans="1:36" s="30" customFormat="1" ht="26.25" customHeight="1" thickBot="1">
      <c r="A11" s="26"/>
      <c r="B11" s="9"/>
      <c r="C11" s="1484" t="s">
        <v>63</v>
      </c>
      <c r="D11" s="1485"/>
      <c r="E11" s="349" t="s">
        <v>201</v>
      </c>
      <c r="F11" s="1474"/>
      <c r="G11" s="350" t="s">
        <v>202</v>
      </c>
      <c r="H11" s="351" t="s">
        <v>263</v>
      </c>
      <c r="I11" s="1478"/>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83"/>
      <c r="W11" s="23"/>
      <c r="X11" s="30" t="s">
        <v>276</v>
      </c>
      <c r="Y11" s="354" t="s">
        <v>140</v>
      </c>
      <c r="Z11" s="354" t="s">
        <v>277</v>
      </c>
      <c r="AA11" s="355" t="s">
        <v>278</v>
      </c>
      <c r="AB11" s="356" t="s">
        <v>140</v>
      </c>
      <c r="AC11" s="357" t="s">
        <v>141</v>
      </c>
      <c r="AD11" s="358" t="s">
        <v>279</v>
      </c>
      <c r="AE11" s="359"/>
      <c r="AF11" s="359"/>
      <c r="AG11" s="359"/>
      <c r="AH11" s="359"/>
      <c r="AI11" s="359"/>
      <c r="AJ11" s="359"/>
    </row>
    <row r="12" spans="1:36" s="30" customFormat="1" ht="26.25" customHeight="1">
      <c r="A12" s="26"/>
      <c r="B12" s="9"/>
      <c r="C12" s="1486" t="s">
        <v>145</v>
      </c>
      <c r="D12" s="1487"/>
      <c r="E12" s="360"/>
      <c r="F12" s="361" t="s">
        <v>280</v>
      </c>
      <c r="G12" s="362">
        <f>別表!$E$36</f>
        <v>8.64</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c r="AI12" s="359"/>
      <c r="AJ12" s="359"/>
    </row>
    <row r="13" spans="1:36" s="30" customFormat="1" ht="26.25" customHeight="1">
      <c r="A13" s="26"/>
      <c r="B13" s="9"/>
      <c r="C13" s="1488"/>
      <c r="D13" s="1489"/>
      <c r="E13" s="375" t="s">
        <v>282</v>
      </c>
      <c r="F13" s="376" t="s">
        <v>280</v>
      </c>
      <c r="G13" s="377">
        <f>別表!$E$34</f>
        <v>8.64</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c r="AI13" s="359"/>
      <c r="AJ13" s="359"/>
    </row>
    <row r="14" spans="1:36" s="30" customFormat="1" ht="26.25" customHeight="1">
      <c r="A14" s="26"/>
      <c r="B14" s="9"/>
      <c r="C14" s="1488"/>
      <c r="D14" s="1489"/>
      <c r="E14" s="383" t="s">
        <v>285</v>
      </c>
      <c r="F14" s="384" t="s">
        <v>280</v>
      </c>
      <c r="G14" s="385">
        <f>別表!$E$35</f>
        <v>8.64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c r="AI14" s="392"/>
      <c r="AJ14" s="392"/>
    </row>
    <row r="15" spans="1:36" s="30" customFormat="1" ht="26.25" customHeight="1">
      <c r="A15" s="26"/>
      <c r="B15" s="9"/>
      <c r="C15" s="1488" t="s">
        <v>207</v>
      </c>
      <c r="D15" s="1490"/>
      <c r="E15" s="393" t="s">
        <v>208</v>
      </c>
      <c r="F15" s="394" t="s">
        <v>287</v>
      </c>
      <c r="G15" s="395">
        <f>別表!$E$31</f>
        <v>45</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c r="AI15" s="392"/>
      <c r="AJ15" s="392"/>
    </row>
    <row r="16" spans="1:36" s="30" customFormat="1" ht="26.25" customHeight="1">
      <c r="A16" s="26"/>
      <c r="B16" s="9"/>
      <c r="C16" s="1491" t="s">
        <v>152</v>
      </c>
      <c r="D16" s="1492"/>
      <c r="E16" s="401"/>
      <c r="F16" s="22" t="s">
        <v>290</v>
      </c>
      <c r="G16" s="395">
        <f>別表!$E$25</f>
        <v>50.1</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c r="AI16" s="392"/>
      <c r="AJ16" s="392"/>
    </row>
    <row r="17" spans="1:36" s="30" customFormat="1" ht="26.25" customHeight="1" thickBot="1">
      <c r="A17" s="26"/>
      <c r="B17" s="9"/>
      <c r="C17" s="1465" t="s">
        <v>154</v>
      </c>
      <c r="D17" s="1466"/>
      <c r="E17" s="401"/>
      <c r="F17" s="404" t="s">
        <v>292</v>
      </c>
      <c r="G17" s="395">
        <f>別表!$E$18</f>
        <v>36.5</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c r="AI17" s="392"/>
      <c r="AJ17" s="392"/>
    </row>
    <row r="18" spans="1:36" s="30" customFormat="1" ht="26.25" customHeight="1">
      <c r="A18" s="26"/>
      <c r="B18" s="9"/>
      <c r="C18" s="1488" t="s">
        <v>210</v>
      </c>
      <c r="D18" s="1490"/>
      <c r="E18" s="409" t="s">
        <v>157</v>
      </c>
      <c r="F18" s="404" t="s">
        <v>292</v>
      </c>
      <c r="G18" s="395">
        <f>別表!$E$20</f>
        <v>38.9</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6" s="30" customFormat="1" ht="26.25" customHeight="1">
      <c r="A19" s="26"/>
      <c r="B19" s="9"/>
      <c r="C19" s="1488"/>
      <c r="D19" s="1490"/>
      <c r="E19" s="410" t="s">
        <v>211</v>
      </c>
      <c r="F19" s="404" t="s">
        <v>292</v>
      </c>
      <c r="G19" s="395">
        <f>別表!$E$21</f>
        <v>41.8</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6" s="30" customFormat="1" ht="26.25" customHeight="1">
      <c r="A20" s="26"/>
      <c r="B20" s="9"/>
      <c r="C20" s="1488" t="s">
        <v>212</v>
      </c>
      <c r="D20" s="1490"/>
      <c r="E20" s="410" t="s">
        <v>160</v>
      </c>
      <c r="F20" s="404" t="s">
        <v>295</v>
      </c>
      <c r="G20" s="411">
        <f>別表!$E$33</f>
        <v>1.19</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 t="shared" si="3"/>
        <v>0</v>
      </c>
      <c r="AG20" s="374">
        <f t="shared" si="4"/>
        <v>0</v>
      </c>
    </row>
    <row r="21" spans="1:36" s="30" customFormat="1" ht="26.25" customHeight="1">
      <c r="A21" s="26"/>
      <c r="B21" s="9"/>
      <c r="C21" s="1488"/>
      <c r="D21" s="1490"/>
      <c r="E21" s="410" t="s">
        <v>162</v>
      </c>
      <c r="F21" s="404" t="s">
        <v>295</v>
      </c>
      <c r="G21" s="411">
        <f>別表!$E$33</f>
        <v>1.19</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6" s="30" customFormat="1" ht="26.25" customHeight="1">
      <c r="A22" s="26"/>
      <c r="B22" s="9"/>
      <c r="C22" s="1488"/>
      <c r="D22" s="1490"/>
      <c r="E22" s="410" t="s">
        <v>163</v>
      </c>
      <c r="F22" s="404" t="s">
        <v>295</v>
      </c>
      <c r="G22" s="411">
        <f>別表!$E$33</f>
        <v>1.19</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6" s="30" customFormat="1" ht="26.25" customHeight="1">
      <c r="A23" s="26"/>
      <c r="B23" s="9"/>
      <c r="C23" s="1493"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6" s="30" customFormat="1" ht="26.25" customHeight="1">
      <c r="A24" s="26"/>
      <c r="B24" s="9"/>
      <c r="C24" s="1494"/>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6" s="30" customFormat="1" ht="26.25" customHeight="1" thickBot="1">
      <c r="A25" s="26"/>
      <c r="B25" s="9"/>
      <c r="C25" s="1495"/>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6"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6"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6" s="30" customFormat="1" ht="120.75" customHeight="1" thickBot="1">
      <c r="A28" s="26"/>
      <c r="B28" s="9"/>
      <c r="C28" s="1496" t="s">
        <v>297</v>
      </c>
      <c r="D28" s="1497"/>
      <c r="E28" s="1498"/>
      <c r="F28" s="1499"/>
      <c r="G28" s="1499"/>
      <c r="H28" s="1499"/>
      <c r="I28" s="1500"/>
      <c r="J28" s="1511" t="s">
        <v>298</v>
      </c>
      <c r="K28" s="1512"/>
      <c r="L28" s="1498"/>
      <c r="M28" s="1499"/>
      <c r="N28" s="1499"/>
      <c r="O28" s="1499"/>
      <c r="P28" s="1499"/>
      <c r="Q28" s="1499"/>
      <c r="R28" s="1499"/>
      <c r="S28" s="1499"/>
      <c r="T28" s="1499"/>
      <c r="U28" s="1499"/>
      <c r="V28" s="1507"/>
      <c r="W28" s="23"/>
    </row>
    <row r="29" spans="1:36"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6" s="30" customFormat="1" ht="12.75" customHeight="1">
      <c r="A30" s="26"/>
      <c r="B30" s="9"/>
      <c r="C30" s="1508" t="s">
        <v>299</v>
      </c>
      <c r="D30" s="1509"/>
      <c r="E30" s="1509"/>
      <c r="F30" s="1509"/>
      <c r="G30" s="1509"/>
      <c r="H30" s="1509"/>
      <c r="I30" s="1509"/>
      <c r="J30" s="1509"/>
      <c r="K30" s="1509"/>
      <c r="L30" s="1509"/>
      <c r="M30" s="1509"/>
      <c r="N30" s="1509"/>
      <c r="O30" s="1509"/>
      <c r="P30" s="1509"/>
      <c r="Q30" s="1509"/>
      <c r="R30" s="1509"/>
      <c r="S30" s="1509"/>
      <c r="T30" s="1509"/>
      <c r="U30" s="1509"/>
      <c r="V30" s="1510"/>
      <c r="W30" s="23"/>
    </row>
    <row r="31" spans="1:36" s="30" customFormat="1" ht="12.75" customHeight="1">
      <c r="A31" s="26"/>
      <c r="B31" s="9"/>
      <c r="C31" s="1508" t="s">
        <v>300</v>
      </c>
      <c r="D31" s="1509"/>
      <c r="E31" s="1509"/>
      <c r="F31" s="1509"/>
      <c r="G31" s="1509"/>
      <c r="H31" s="1509"/>
      <c r="I31" s="1509"/>
      <c r="J31" s="1509"/>
      <c r="K31" s="1509"/>
      <c r="L31" s="1509"/>
      <c r="M31" s="1509"/>
      <c r="N31" s="1509"/>
      <c r="O31" s="1509"/>
      <c r="P31" s="1509"/>
      <c r="Q31" s="1509"/>
      <c r="R31" s="1509"/>
      <c r="S31" s="1509"/>
      <c r="T31" s="1509"/>
      <c r="U31" s="1509"/>
      <c r="V31" s="1510"/>
      <c r="W31" s="23"/>
    </row>
    <row r="32" spans="1:36" s="30" customFormat="1" ht="12.75" customHeight="1">
      <c r="A32" s="26"/>
      <c r="B32" s="9"/>
      <c r="C32" s="1508" t="s">
        <v>301</v>
      </c>
      <c r="D32" s="1509"/>
      <c r="E32" s="1509"/>
      <c r="F32" s="1509"/>
      <c r="G32" s="1509"/>
      <c r="H32" s="1509"/>
      <c r="I32" s="1509"/>
      <c r="J32" s="1509"/>
      <c r="K32" s="1509"/>
      <c r="L32" s="1509"/>
      <c r="M32" s="1509"/>
      <c r="N32" s="1509"/>
      <c r="O32" s="1509"/>
      <c r="P32" s="1509"/>
      <c r="Q32" s="1509"/>
      <c r="R32" s="1509"/>
      <c r="S32" s="1509"/>
      <c r="T32" s="1509"/>
      <c r="U32" s="1509"/>
      <c r="V32" s="1510"/>
      <c r="W32" s="23"/>
    </row>
    <row r="33" spans="1:23" s="30" customFormat="1" ht="12.75" customHeight="1">
      <c r="A33" s="26"/>
      <c r="B33" s="9"/>
      <c r="C33" s="1508" t="s">
        <v>302</v>
      </c>
      <c r="D33" s="1509"/>
      <c r="E33" s="1509"/>
      <c r="F33" s="1509"/>
      <c r="G33" s="1509"/>
      <c r="H33" s="1509"/>
      <c r="I33" s="1509"/>
      <c r="J33" s="1509"/>
      <c r="K33" s="1509"/>
      <c r="L33" s="1509"/>
      <c r="M33" s="1509"/>
      <c r="N33" s="1509"/>
      <c r="O33" s="1509"/>
      <c r="P33" s="1509"/>
      <c r="Q33" s="1509"/>
      <c r="R33" s="1509"/>
      <c r="S33" s="1509"/>
      <c r="T33" s="1509"/>
      <c r="U33" s="1509"/>
      <c r="V33" s="1510"/>
      <c r="W33" s="23"/>
    </row>
    <row r="34" spans="1:23" s="30" customFormat="1" ht="12.75" customHeight="1">
      <c r="A34" s="26"/>
      <c r="B34" s="9"/>
      <c r="C34" s="1501" t="s">
        <v>303</v>
      </c>
      <c r="D34" s="1502"/>
      <c r="E34" s="1502"/>
      <c r="F34" s="1502"/>
      <c r="G34" s="1502"/>
      <c r="H34" s="1502"/>
      <c r="I34" s="1502"/>
      <c r="J34" s="1502"/>
      <c r="K34" s="1502"/>
      <c r="L34" s="1502"/>
      <c r="M34" s="1502"/>
      <c r="N34" s="1502"/>
      <c r="O34" s="1502"/>
      <c r="P34" s="1502"/>
      <c r="Q34" s="1502"/>
      <c r="R34" s="1502"/>
      <c r="S34" s="1502"/>
      <c r="T34" s="1502"/>
      <c r="U34" s="1502"/>
      <c r="V34" s="1503"/>
      <c r="W34" s="23"/>
    </row>
    <row r="35" spans="1:23" s="30" customFormat="1" ht="12.75" customHeight="1">
      <c r="A35" s="26"/>
      <c r="B35" s="9"/>
      <c r="C35" s="1501" t="s">
        <v>304</v>
      </c>
      <c r="D35" s="1502"/>
      <c r="E35" s="1502"/>
      <c r="F35" s="1502"/>
      <c r="G35" s="1502"/>
      <c r="H35" s="1502"/>
      <c r="I35" s="1502"/>
      <c r="J35" s="1502"/>
      <c r="K35" s="1502"/>
      <c r="L35" s="1502"/>
      <c r="M35" s="1502"/>
      <c r="N35" s="1502"/>
      <c r="O35" s="1502"/>
      <c r="P35" s="1502"/>
      <c r="Q35" s="1502"/>
      <c r="R35" s="1502"/>
      <c r="S35" s="1502"/>
      <c r="T35" s="1502"/>
      <c r="U35" s="1502"/>
      <c r="V35" s="1503"/>
      <c r="W35" s="23"/>
    </row>
    <row r="36" spans="1:23" s="30" customFormat="1" ht="4.5" customHeight="1" thickBot="1">
      <c r="A36" s="26"/>
      <c r="B36" s="9"/>
      <c r="C36" s="1504"/>
      <c r="D36" s="1505"/>
      <c r="E36" s="1505"/>
      <c r="F36" s="1505"/>
      <c r="G36" s="1505"/>
      <c r="H36" s="1505"/>
      <c r="I36" s="1505"/>
      <c r="J36" s="1505"/>
      <c r="K36" s="1505"/>
      <c r="L36" s="1505"/>
      <c r="M36" s="1505"/>
      <c r="N36" s="1505"/>
      <c r="O36" s="1505"/>
      <c r="P36" s="1505"/>
      <c r="Q36" s="1505"/>
      <c r="R36" s="1505"/>
      <c r="S36" s="1505"/>
      <c r="T36" s="1505"/>
      <c r="U36" s="1505"/>
      <c r="V36" s="1506"/>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row r="38" spans="1:23" ht="19.5" hidden="1" customHeight="1"/>
    <row r="39" spans="1:23" ht="19.5" hidden="1" customHeight="1"/>
    <row r="40" spans="1:23" ht="19.5" hidden="1" customHeight="1"/>
    <row r="41" spans="1:23" ht="19.5" hidden="1" customHeight="1"/>
    <row r="42" spans="1:23" ht="19.5" hidden="1" customHeight="1"/>
    <row r="43" spans="1:23" ht="19.5" hidden="1" customHeight="1"/>
    <row r="44" spans="1:23" ht="19.5" hidden="1" customHeight="1"/>
    <row r="45" spans="1:23" ht="19.5" hidden="1" customHeight="1"/>
    <row r="46" spans="1:23" ht="19.5" hidden="1" customHeight="1"/>
    <row r="47" spans="1:23" ht="19.5" hidden="1" customHeight="1"/>
    <row r="48" spans="1:23" ht="19.5" hidden="1" customHeight="1"/>
    <row r="49" ht="19.5" hidden="1" customHeight="1"/>
    <row r="50" ht="19.5" hidden="1" customHeight="1"/>
    <row r="51" ht="19.5" hidden="1" customHeight="1"/>
    <row r="52" ht="19.5" hidden="1" customHeight="1"/>
    <row r="53" ht="19.5" hidden="1" customHeight="1"/>
  </sheetData>
  <sheetProtection algorithmName="SHA-512" hashValue="55/qRZPoRFxjWdzgzQTcLgz+DEAnCWsR5f8c1iv/TUfNxDVD7c5M74njR1xgyDxrHqQt7P+68YA9MQEi4PLmZw==" saltValue="Mg0dM60fTW9lO+EIhdqdCQ=="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6" priority="1" stopIfTrue="1" operator="notEqual">
      <formula>AP13</formula>
    </cfRule>
  </conditionalFormatting>
  <conditionalFormatting sqref="I12:I25">
    <cfRule type="expression" dxfId="5"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2A49D9C9-CD8D-435A-86E3-868433A0A6D9}">
      <formula1>0</formula1>
    </dataValidation>
  </dataValidations>
  <printOptions horizontalCentered="1"/>
  <pageMargins left="0.39370078740157483" right="0.78740157480314965" top="0.78740157480314965" bottom="0.39370078740157483" header="0.51181102362204722" footer="0.51181102362204722"/>
  <pageSetup paperSize="9" scale="61" fitToHeight="2" orientation="landscape" horizontalDpi="4294967293" verticalDpi="4294967293"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59D4-28B8-436D-81F6-F45A3AF0FE65}">
  <dimension ref="A1:WWE37"/>
  <sheetViews>
    <sheetView showGridLines="0" view="pageBreakPreview" topLeftCell="A19" zoomScale="80" zoomScaleNormal="75" zoomScaleSheetLayoutView="80" workbookViewId="0">
      <selection activeCell="V3" sqref="V3"/>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6" width="8.09765625" style="50" hidden="1" customWidth="1"/>
    <col min="37"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4"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4"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4" s="30" customFormat="1" ht="29.25" customHeight="1" thickBot="1">
      <c r="A3" s="26"/>
      <c r="B3" s="9"/>
      <c r="C3" s="326" t="s">
        <v>308</v>
      </c>
      <c r="D3" s="327"/>
      <c r="E3" s="328"/>
      <c r="F3" s="67"/>
      <c r="G3" s="67"/>
      <c r="H3" s="69"/>
      <c r="I3" s="329"/>
      <c r="J3" s="330"/>
      <c r="K3" s="330"/>
      <c r="L3" s="330"/>
      <c r="M3" s="330"/>
      <c r="N3" s="330"/>
      <c r="O3" s="330"/>
      <c r="P3" s="330"/>
      <c r="Q3" s="330"/>
      <c r="R3" s="330"/>
      <c r="S3" s="330"/>
      <c r="T3" s="330"/>
      <c r="U3" s="330"/>
      <c r="V3" s="331" t="str">
        <f>重点評価入力!U4</f>
        <v>Osakafu-新築・既存 2026V1.0</v>
      </c>
      <c r="W3" s="23"/>
    </row>
    <row r="4" spans="1:34" s="30" customFormat="1" ht="4.5" customHeight="1" thickBot="1">
      <c r="A4" s="23"/>
      <c r="B4" s="23"/>
      <c r="C4" s="23"/>
      <c r="D4" s="23"/>
      <c r="E4" s="23"/>
      <c r="F4" s="23"/>
      <c r="G4" s="23"/>
      <c r="H4" s="23"/>
      <c r="I4" s="23"/>
      <c r="J4" s="23"/>
      <c r="K4" s="23"/>
      <c r="L4" s="23"/>
      <c r="M4" s="23"/>
      <c r="N4" s="23"/>
      <c r="O4" s="23"/>
      <c r="P4" s="23"/>
      <c r="Q4" s="23"/>
      <c r="R4" s="23"/>
      <c r="S4" s="23"/>
      <c r="T4" s="23"/>
      <c r="U4" s="23"/>
      <c r="V4" s="23"/>
      <c r="W4" s="23"/>
    </row>
    <row r="5" spans="1:34" s="30" customFormat="1" ht="21.75" customHeight="1" thickBot="1">
      <c r="A5" s="23"/>
      <c r="B5" s="23"/>
      <c r="C5" s="15" t="s">
        <v>3</v>
      </c>
      <c r="D5" s="17"/>
      <c r="E5" s="18"/>
      <c r="F5" s="18"/>
      <c r="G5" s="19"/>
      <c r="H5" s="332"/>
      <c r="I5" s="333"/>
      <c r="J5" s="1291" t="s">
        <v>184</v>
      </c>
      <c r="K5" s="1467"/>
      <c r="L5" s="1293"/>
      <c r="M5" s="1294"/>
      <c r="N5" s="1294"/>
      <c r="O5" s="1294"/>
      <c r="P5" s="1294"/>
      <c r="Q5" s="1294"/>
      <c r="R5" s="1294"/>
      <c r="S5" s="1294"/>
      <c r="T5" s="1294"/>
      <c r="U5" s="1294"/>
      <c r="V5" s="1295"/>
      <c r="W5" s="23"/>
    </row>
    <row r="6" spans="1:34" s="30" customFormat="1" ht="21.75" customHeight="1" thickBot="1">
      <c r="A6" s="23"/>
      <c r="B6" s="23"/>
      <c r="C6" s="15"/>
      <c r="D6" s="17"/>
      <c r="E6" s="18"/>
      <c r="F6" s="18"/>
      <c r="G6" s="19"/>
      <c r="H6" s="334"/>
      <c r="I6" s="335"/>
      <c r="J6" s="1296" t="s">
        <v>185</v>
      </c>
      <c r="K6" s="1468"/>
      <c r="L6" s="1298"/>
      <c r="M6" s="1299"/>
      <c r="N6" s="1299"/>
      <c r="O6" s="1299"/>
      <c r="P6" s="1299"/>
      <c r="Q6" s="1299"/>
      <c r="R6" s="1299"/>
      <c r="S6" s="1299"/>
      <c r="T6" s="1299"/>
      <c r="U6" s="1299"/>
      <c r="V6" s="1300"/>
      <c r="W6" s="23"/>
    </row>
    <row r="7" spans="1:34" s="30" customFormat="1" ht="4.5" customHeight="1" thickBot="1">
      <c r="A7" s="23"/>
      <c r="B7" s="23"/>
      <c r="C7" s="23"/>
      <c r="D7" s="23"/>
      <c r="E7" s="23"/>
      <c r="F7" s="23"/>
      <c r="G7" s="23"/>
      <c r="H7" s="23"/>
      <c r="I7" s="23"/>
      <c r="J7" s="23"/>
      <c r="K7" s="23"/>
      <c r="L7" s="23"/>
      <c r="M7" s="23"/>
      <c r="N7" s="23"/>
      <c r="O7" s="23"/>
      <c r="P7" s="23"/>
      <c r="Q7" s="23"/>
      <c r="R7" s="23"/>
      <c r="S7" s="23"/>
      <c r="T7" s="23"/>
      <c r="U7" s="23"/>
      <c r="V7" s="23"/>
      <c r="W7" s="23"/>
    </row>
    <row r="8" spans="1:34" s="30" customFormat="1" ht="19.5" customHeight="1" thickBot="1">
      <c r="A8" s="26"/>
      <c r="B8" s="9"/>
      <c r="C8" s="15" t="s">
        <v>309</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4" s="30" customFormat="1" ht="19.5" customHeight="1">
      <c r="A9" s="26"/>
      <c r="B9" s="9"/>
      <c r="C9" s="1469" t="str">
        <f>CONCATENATE("令和",AA10-1,"年度(令和",Y10,"年",Z10,"月～令和",AA10,"年3月)")</f>
        <v>令和10年度(令和10年4月～令和11年3月)</v>
      </c>
      <c r="D9" s="1470"/>
      <c r="E9" s="1470"/>
      <c r="F9" s="1470"/>
      <c r="G9" s="1470"/>
      <c r="H9" s="1470"/>
      <c r="I9" s="1470"/>
      <c r="J9" s="341"/>
      <c r="K9" s="341"/>
      <c r="L9" s="341"/>
      <c r="M9" s="341"/>
      <c r="N9" s="341"/>
      <c r="O9" s="341"/>
      <c r="P9" s="341"/>
      <c r="Q9" s="341"/>
      <c r="R9" s="341"/>
      <c r="S9" s="341"/>
      <c r="T9" s="341"/>
      <c r="U9" s="341"/>
      <c r="V9" s="342"/>
      <c r="W9" s="23"/>
      <c r="Y9" s="343" t="s">
        <v>131</v>
      </c>
      <c r="Z9" s="344" t="s">
        <v>132</v>
      </c>
      <c r="AA9" s="344" t="s">
        <v>134</v>
      </c>
      <c r="AB9" s="345" t="s">
        <v>259</v>
      </c>
    </row>
    <row r="10" spans="1:34" s="30" customFormat="1" ht="26.25" customHeight="1" thickBot="1">
      <c r="A10" s="26"/>
      <c r="B10" s="9"/>
      <c r="C10" s="1471" t="s">
        <v>136</v>
      </c>
      <c r="D10" s="1472"/>
      <c r="E10" s="1472"/>
      <c r="F10" s="1473" t="s">
        <v>139</v>
      </c>
      <c r="G10" s="1475" t="s">
        <v>197</v>
      </c>
      <c r="H10" s="1476"/>
      <c r="I10" s="1477" t="s">
        <v>260</v>
      </c>
      <c r="J10" s="1479" t="s">
        <v>261</v>
      </c>
      <c r="K10" s="1480"/>
      <c r="L10" s="1480"/>
      <c r="M10" s="1480"/>
      <c r="N10" s="1480"/>
      <c r="O10" s="1480"/>
      <c r="P10" s="1480"/>
      <c r="Q10" s="1480"/>
      <c r="R10" s="1480"/>
      <c r="S10" s="1480"/>
      <c r="T10" s="1480"/>
      <c r="U10" s="1481"/>
      <c r="V10" s="1482" t="s">
        <v>262</v>
      </c>
      <c r="W10" s="23"/>
      <c r="Y10" s="346">
        <f>'消費量入力 (2年目) '!AA10</f>
        <v>10</v>
      </c>
      <c r="Z10" s="347">
        <v>4</v>
      </c>
      <c r="AA10" s="347">
        <f>Y10+1</f>
        <v>11</v>
      </c>
      <c r="AB10" s="348">
        <v>3</v>
      </c>
    </row>
    <row r="11" spans="1:34" s="30" customFormat="1" ht="26.25" customHeight="1" thickBot="1">
      <c r="A11" s="26"/>
      <c r="B11" s="9"/>
      <c r="C11" s="1484" t="s">
        <v>63</v>
      </c>
      <c r="D11" s="1485"/>
      <c r="E11" s="349" t="s">
        <v>201</v>
      </c>
      <c r="F11" s="1474"/>
      <c r="G11" s="350" t="s">
        <v>202</v>
      </c>
      <c r="H11" s="351" t="s">
        <v>263</v>
      </c>
      <c r="I11" s="1478"/>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483"/>
      <c r="W11" s="23"/>
      <c r="X11" s="30" t="s">
        <v>276</v>
      </c>
      <c r="Y11" s="354" t="s">
        <v>140</v>
      </c>
      <c r="Z11" s="354" t="s">
        <v>277</v>
      </c>
      <c r="AA11" s="355" t="s">
        <v>278</v>
      </c>
      <c r="AB11" s="356" t="s">
        <v>140</v>
      </c>
      <c r="AC11" s="357" t="s">
        <v>141</v>
      </c>
      <c r="AD11" s="358" t="s">
        <v>279</v>
      </c>
      <c r="AE11" s="359"/>
      <c r="AF11" s="359"/>
      <c r="AG11" s="359"/>
      <c r="AH11" s="359"/>
    </row>
    <row r="12" spans="1:34" s="30" customFormat="1" ht="26.25" customHeight="1">
      <c r="A12" s="26"/>
      <c r="B12" s="9"/>
      <c r="C12" s="1486" t="s">
        <v>145</v>
      </c>
      <c r="D12" s="1487"/>
      <c r="E12" s="360"/>
      <c r="F12" s="361" t="s">
        <v>280</v>
      </c>
      <c r="G12" s="362">
        <f>別表!$E$36</f>
        <v>8.64</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row>
    <row r="13" spans="1:34" s="30" customFormat="1" ht="26.25" customHeight="1">
      <c r="A13" s="26"/>
      <c r="B13" s="9"/>
      <c r="C13" s="1488"/>
      <c r="D13" s="1489"/>
      <c r="E13" s="375" t="s">
        <v>282</v>
      </c>
      <c r="F13" s="376" t="s">
        <v>280</v>
      </c>
      <c r="G13" s="377">
        <f>別表!$E$34</f>
        <v>8.64</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row>
    <row r="14" spans="1:34" s="30" customFormat="1" ht="26.25" customHeight="1">
      <c r="A14" s="26"/>
      <c r="B14" s="9"/>
      <c r="C14" s="1488"/>
      <c r="D14" s="1489"/>
      <c r="E14" s="383" t="s">
        <v>285</v>
      </c>
      <c r="F14" s="384" t="s">
        <v>280</v>
      </c>
      <c r="G14" s="385">
        <f>別表!$E$35</f>
        <v>8.64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row>
    <row r="15" spans="1:34" s="30" customFormat="1" ht="26.25" customHeight="1">
      <c r="A15" s="26"/>
      <c r="B15" s="9"/>
      <c r="C15" s="1488" t="s">
        <v>207</v>
      </c>
      <c r="D15" s="1490"/>
      <c r="E15" s="393" t="s">
        <v>208</v>
      </c>
      <c r="F15" s="394" t="s">
        <v>287</v>
      </c>
      <c r="G15" s="395">
        <f>別表!$E$31</f>
        <v>45</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row>
    <row r="16" spans="1:34" s="30" customFormat="1" ht="26.25" customHeight="1">
      <c r="A16" s="26"/>
      <c r="B16" s="9"/>
      <c r="C16" s="1491" t="s">
        <v>152</v>
      </c>
      <c r="D16" s="1492"/>
      <c r="E16" s="401"/>
      <c r="F16" s="22" t="s">
        <v>290</v>
      </c>
      <c r="G16" s="395">
        <f>別表!$E$25</f>
        <v>50.1</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row>
    <row r="17" spans="1:34" s="30" customFormat="1" ht="26.25" customHeight="1" thickBot="1">
      <c r="A17" s="26"/>
      <c r="B17" s="9"/>
      <c r="C17" s="1465" t="s">
        <v>154</v>
      </c>
      <c r="D17" s="1466"/>
      <c r="E17" s="401"/>
      <c r="F17" s="404" t="s">
        <v>292</v>
      </c>
      <c r="G17" s="395">
        <f>別表!$E$18</f>
        <v>36.5</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row>
    <row r="18" spans="1:34" s="30" customFormat="1" ht="26.25" customHeight="1">
      <c r="A18" s="26"/>
      <c r="B18" s="9"/>
      <c r="C18" s="1488" t="s">
        <v>210</v>
      </c>
      <c r="D18" s="1490"/>
      <c r="E18" s="409" t="s">
        <v>157</v>
      </c>
      <c r="F18" s="404" t="s">
        <v>292</v>
      </c>
      <c r="G18" s="395">
        <f>別表!$E$20</f>
        <v>38.9</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4" s="30" customFormat="1" ht="26.25" customHeight="1">
      <c r="A19" s="26"/>
      <c r="B19" s="9"/>
      <c r="C19" s="1488"/>
      <c r="D19" s="1490"/>
      <c r="E19" s="410" t="s">
        <v>211</v>
      </c>
      <c r="F19" s="404" t="s">
        <v>292</v>
      </c>
      <c r="G19" s="395">
        <f>別表!$E$21</f>
        <v>41.8</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4" s="30" customFormat="1" ht="26.25" customHeight="1">
      <c r="A20" s="26"/>
      <c r="B20" s="9"/>
      <c r="C20" s="1488" t="s">
        <v>212</v>
      </c>
      <c r="D20" s="1490"/>
      <c r="E20" s="410" t="s">
        <v>160</v>
      </c>
      <c r="F20" s="404" t="s">
        <v>295</v>
      </c>
      <c r="G20" s="411">
        <f>別表!$E$33</f>
        <v>1.19</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 t="shared" si="3"/>
        <v>0</v>
      </c>
      <c r="AG20" s="374">
        <f t="shared" si="4"/>
        <v>0</v>
      </c>
    </row>
    <row r="21" spans="1:34" s="30" customFormat="1" ht="26.25" customHeight="1">
      <c r="A21" s="26"/>
      <c r="B21" s="9"/>
      <c r="C21" s="1488"/>
      <c r="D21" s="1490"/>
      <c r="E21" s="410" t="s">
        <v>162</v>
      </c>
      <c r="F21" s="404" t="s">
        <v>295</v>
      </c>
      <c r="G21" s="411">
        <f>別表!$E$33</f>
        <v>1.19</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4" s="30" customFormat="1" ht="26.25" customHeight="1">
      <c r="A22" s="26"/>
      <c r="B22" s="9"/>
      <c r="C22" s="1488"/>
      <c r="D22" s="1490"/>
      <c r="E22" s="410" t="s">
        <v>163</v>
      </c>
      <c r="F22" s="404" t="s">
        <v>295</v>
      </c>
      <c r="G22" s="411">
        <f>別表!$E$33</f>
        <v>1.19</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4" s="30" customFormat="1" ht="26.25" customHeight="1">
      <c r="A23" s="26"/>
      <c r="B23" s="9"/>
      <c r="C23" s="1493" t="s">
        <v>248</v>
      </c>
      <c r="D23" s="414" t="str">
        <f>IF(目標入力!D23="","",目標入力!D23)</f>
        <v/>
      </c>
      <c r="E23" s="414" t="str">
        <f>IF(目標入力!F23="","",目標入力!F23)</f>
        <v/>
      </c>
      <c r="F23" s="414"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4" s="30" customFormat="1" ht="26.25" customHeight="1">
      <c r="A24" s="26"/>
      <c r="B24" s="9"/>
      <c r="C24" s="1494"/>
      <c r="D24" s="418" t="str">
        <f>IF(目標入力!B24="","",目標入力!B24)</f>
        <v/>
      </c>
      <c r="E24" s="418" t="str">
        <f>IF(目標入力!E24="","",目標入力!E24)</f>
        <v/>
      </c>
      <c r="F24" s="414"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4" s="30" customFormat="1" ht="26.25" customHeight="1" thickBot="1">
      <c r="A25" s="26"/>
      <c r="B25" s="9"/>
      <c r="C25" s="1495"/>
      <c r="D25" s="419" t="str">
        <f>IF(目標入力!B25="","",目標入力!B25)</f>
        <v/>
      </c>
      <c r="E25" s="419" t="str">
        <f>IF(目標入力!E25="","",目標入力!E25)</f>
        <v/>
      </c>
      <c r="F25" s="419"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4"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4"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4" s="30" customFormat="1" ht="120.75" customHeight="1" thickBot="1">
      <c r="A28" s="26"/>
      <c r="B28" s="9"/>
      <c r="C28" s="1496" t="s">
        <v>297</v>
      </c>
      <c r="D28" s="1497"/>
      <c r="E28" s="1498"/>
      <c r="F28" s="1499"/>
      <c r="G28" s="1499"/>
      <c r="H28" s="1499"/>
      <c r="I28" s="1500"/>
      <c r="J28" s="1511" t="s">
        <v>298</v>
      </c>
      <c r="K28" s="1512"/>
      <c r="L28" s="1498"/>
      <c r="M28" s="1499"/>
      <c r="N28" s="1499"/>
      <c r="O28" s="1499"/>
      <c r="P28" s="1499"/>
      <c r="Q28" s="1499"/>
      <c r="R28" s="1499"/>
      <c r="S28" s="1499"/>
      <c r="T28" s="1499"/>
      <c r="U28" s="1499"/>
      <c r="V28" s="1507"/>
      <c r="W28" s="23"/>
    </row>
    <row r="29" spans="1:34"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4" s="30" customFormat="1" ht="12.75" customHeight="1">
      <c r="A30" s="26"/>
      <c r="B30" s="9"/>
      <c r="C30" s="1508" t="s">
        <v>299</v>
      </c>
      <c r="D30" s="1509"/>
      <c r="E30" s="1509"/>
      <c r="F30" s="1509"/>
      <c r="G30" s="1509"/>
      <c r="H30" s="1509"/>
      <c r="I30" s="1509"/>
      <c r="J30" s="1509"/>
      <c r="K30" s="1509"/>
      <c r="L30" s="1509"/>
      <c r="M30" s="1509"/>
      <c r="N30" s="1509"/>
      <c r="O30" s="1509"/>
      <c r="P30" s="1509"/>
      <c r="Q30" s="1509"/>
      <c r="R30" s="1509"/>
      <c r="S30" s="1509"/>
      <c r="T30" s="1509"/>
      <c r="U30" s="1509"/>
      <c r="V30" s="1510"/>
      <c r="W30" s="23"/>
    </row>
    <row r="31" spans="1:34" s="30" customFormat="1" ht="12.75" customHeight="1">
      <c r="A31" s="26"/>
      <c r="B31" s="9"/>
      <c r="C31" s="1508" t="s">
        <v>300</v>
      </c>
      <c r="D31" s="1509"/>
      <c r="E31" s="1509"/>
      <c r="F31" s="1509"/>
      <c r="G31" s="1509"/>
      <c r="H31" s="1509"/>
      <c r="I31" s="1509"/>
      <c r="J31" s="1509"/>
      <c r="K31" s="1509"/>
      <c r="L31" s="1509"/>
      <c r="M31" s="1509"/>
      <c r="N31" s="1509"/>
      <c r="O31" s="1509"/>
      <c r="P31" s="1509"/>
      <c r="Q31" s="1509"/>
      <c r="R31" s="1509"/>
      <c r="S31" s="1509"/>
      <c r="T31" s="1509"/>
      <c r="U31" s="1509"/>
      <c r="V31" s="1510"/>
      <c r="W31" s="23"/>
    </row>
    <row r="32" spans="1:34" s="30" customFormat="1" ht="12.75" customHeight="1">
      <c r="A32" s="26"/>
      <c r="B32" s="9"/>
      <c r="C32" s="1508" t="s">
        <v>301</v>
      </c>
      <c r="D32" s="1509"/>
      <c r="E32" s="1509"/>
      <c r="F32" s="1509"/>
      <c r="G32" s="1509"/>
      <c r="H32" s="1509"/>
      <c r="I32" s="1509"/>
      <c r="J32" s="1509"/>
      <c r="K32" s="1509"/>
      <c r="L32" s="1509"/>
      <c r="M32" s="1509"/>
      <c r="N32" s="1509"/>
      <c r="O32" s="1509"/>
      <c r="P32" s="1509"/>
      <c r="Q32" s="1509"/>
      <c r="R32" s="1509"/>
      <c r="S32" s="1509"/>
      <c r="T32" s="1509"/>
      <c r="U32" s="1509"/>
      <c r="V32" s="1510"/>
      <c r="W32" s="23"/>
    </row>
    <row r="33" spans="1:23" s="30" customFormat="1" ht="12.75" customHeight="1">
      <c r="A33" s="26"/>
      <c r="B33" s="9"/>
      <c r="C33" s="1508" t="s">
        <v>302</v>
      </c>
      <c r="D33" s="1509"/>
      <c r="E33" s="1509"/>
      <c r="F33" s="1509"/>
      <c r="G33" s="1509"/>
      <c r="H33" s="1509"/>
      <c r="I33" s="1509"/>
      <c r="J33" s="1509"/>
      <c r="K33" s="1509"/>
      <c r="L33" s="1509"/>
      <c r="M33" s="1509"/>
      <c r="N33" s="1509"/>
      <c r="O33" s="1509"/>
      <c r="P33" s="1509"/>
      <c r="Q33" s="1509"/>
      <c r="R33" s="1509"/>
      <c r="S33" s="1509"/>
      <c r="T33" s="1509"/>
      <c r="U33" s="1509"/>
      <c r="V33" s="1510"/>
      <c r="W33" s="23"/>
    </row>
    <row r="34" spans="1:23" s="30" customFormat="1" ht="12.75" customHeight="1">
      <c r="A34" s="26"/>
      <c r="B34" s="9"/>
      <c r="C34" s="1501" t="s">
        <v>303</v>
      </c>
      <c r="D34" s="1502"/>
      <c r="E34" s="1502"/>
      <c r="F34" s="1502"/>
      <c r="G34" s="1502"/>
      <c r="H34" s="1502"/>
      <c r="I34" s="1502"/>
      <c r="J34" s="1502"/>
      <c r="K34" s="1502"/>
      <c r="L34" s="1502"/>
      <c r="M34" s="1502"/>
      <c r="N34" s="1502"/>
      <c r="O34" s="1502"/>
      <c r="P34" s="1502"/>
      <c r="Q34" s="1502"/>
      <c r="R34" s="1502"/>
      <c r="S34" s="1502"/>
      <c r="T34" s="1502"/>
      <c r="U34" s="1502"/>
      <c r="V34" s="1503"/>
      <c r="W34" s="23"/>
    </row>
    <row r="35" spans="1:23" s="30" customFormat="1" ht="12.75" customHeight="1">
      <c r="A35" s="26"/>
      <c r="B35" s="9"/>
      <c r="C35" s="1501" t="s">
        <v>304</v>
      </c>
      <c r="D35" s="1502"/>
      <c r="E35" s="1502"/>
      <c r="F35" s="1502"/>
      <c r="G35" s="1502"/>
      <c r="H35" s="1502"/>
      <c r="I35" s="1502"/>
      <c r="J35" s="1502"/>
      <c r="K35" s="1502"/>
      <c r="L35" s="1502"/>
      <c r="M35" s="1502"/>
      <c r="N35" s="1502"/>
      <c r="O35" s="1502"/>
      <c r="P35" s="1502"/>
      <c r="Q35" s="1502"/>
      <c r="R35" s="1502"/>
      <c r="S35" s="1502"/>
      <c r="T35" s="1502"/>
      <c r="U35" s="1502"/>
      <c r="V35" s="1503"/>
      <c r="W35" s="23"/>
    </row>
    <row r="36" spans="1:23" s="30" customFormat="1" ht="4.5" customHeight="1" thickBot="1">
      <c r="A36" s="26"/>
      <c r="B36" s="9"/>
      <c r="C36" s="1504"/>
      <c r="D36" s="1505"/>
      <c r="E36" s="1505"/>
      <c r="F36" s="1505"/>
      <c r="G36" s="1505"/>
      <c r="H36" s="1505"/>
      <c r="I36" s="1505"/>
      <c r="J36" s="1505"/>
      <c r="K36" s="1505"/>
      <c r="L36" s="1505"/>
      <c r="M36" s="1505"/>
      <c r="N36" s="1505"/>
      <c r="O36" s="1505"/>
      <c r="P36" s="1505"/>
      <c r="Q36" s="1505"/>
      <c r="R36" s="1505"/>
      <c r="S36" s="1505"/>
      <c r="T36" s="1505"/>
      <c r="U36" s="1505"/>
      <c r="V36" s="1506"/>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sheetData>
  <sheetProtection algorithmName="SHA-512" hashValue="TtnEVpyxSInUpt1apZQ6Cb6SrpXFP/l1PoWq9I3vZQJ8AhJRIsXXoBSXpFlHKPCewWdFQUosCwPl8iTT+YQ7cQ==" saltValue="T9qV3n1Rx1Gd0tltZhLOgA=="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P13:P25">
    <cfRule type="cellIs" dxfId="4" priority="1" stopIfTrue="1" operator="notEqual">
      <formula>AO13</formula>
    </cfRule>
  </conditionalFormatting>
  <conditionalFormatting sqref="I12:I25">
    <cfRule type="expression" dxfId="3" priority="2"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D57EB8EA-7405-4606-8C0A-66D19A099DAD}">
      <formula1>0</formula1>
    </dataValidation>
  </dataValidations>
  <printOptions horizontalCentered="1"/>
  <pageMargins left="0.39370078740157483" right="0.78740157480314965" top="0.78740157480314965" bottom="0.39370078740157483" header="0.51181102362204722" footer="0.51181102362204722"/>
  <pageSetup paperSize="9" scale="61" fitToHeight="2" orientation="landscape" horizontalDpi="4294967293" verticalDpi="4294967293"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6B11-B27F-4C25-B1A0-BEC97FF1392B}">
  <dimension ref="A1:WWE37"/>
  <sheetViews>
    <sheetView showGridLines="0" view="pageBreakPreview" topLeftCell="A13" zoomScale="80" zoomScaleNormal="75" zoomScaleSheetLayoutView="80" workbookViewId="0">
      <selection activeCell="H15" sqref="H15"/>
    </sheetView>
  </sheetViews>
  <sheetFormatPr defaultColWidth="0" defaultRowHeight="0" customHeight="1" zeroHeight="1"/>
  <cols>
    <col min="1" max="1" width="2.09765625" style="10" customWidth="1"/>
    <col min="2" max="2" width="0.69921875" style="78" customWidth="1"/>
    <col min="3" max="3" width="4" style="198" customWidth="1"/>
    <col min="4" max="4" width="14.5" style="198" customWidth="1"/>
    <col min="5" max="5" width="9.59765625" style="201" customWidth="1"/>
    <col min="6" max="6" width="7.8984375" style="202" customWidth="1"/>
    <col min="7" max="7" width="11.3984375" style="202" customWidth="1"/>
    <col min="8" max="8" width="11.3984375" style="203" customWidth="1"/>
    <col min="9" max="9" width="18.19921875" style="203" customWidth="1"/>
    <col min="10" max="21" width="7.8984375" style="203" customWidth="1"/>
    <col min="22" max="22" width="14.09765625" style="78" customWidth="1"/>
    <col min="23" max="23" width="0.69921875" style="50" customWidth="1"/>
    <col min="24" max="36" width="8.09765625" style="50" hidden="1" customWidth="1"/>
    <col min="37" max="256" width="8.09765625" style="50" hidden="1"/>
    <col min="257" max="257" width="2.09765625" style="50" customWidth="1"/>
    <col min="258" max="258" width="0.69921875" style="50" customWidth="1"/>
    <col min="259" max="259" width="4" style="50" customWidth="1"/>
    <col min="260" max="260" width="14.5" style="50" customWidth="1"/>
    <col min="261" max="261" width="9.59765625" style="50" customWidth="1"/>
    <col min="262" max="262" width="7.8984375" style="50" customWidth="1"/>
    <col min="263" max="264" width="11.3984375" style="50" customWidth="1"/>
    <col min="265" max="265" width="18.19921875" style="50" customWidth="1"/>
    <col min="266" max="277" width="7.8984375" style="50" customWidth="1"/>
    <col min="278" max="278" width="14.09765625" style="50" customWidth="1"/>
    <col min="279" max="279" width="0.69921875" style="50" customWidth="1"/>
    <col min="280" max="512" width="8.09765625" style="50" hidden="1"/>
    <col min="513" max="513" width="2.09765625" style="50" customWidth="1"/>
    <col min="514" max="514" width="0.69921875" style="50" customWidth="1"/>
    <col min="515" max="515" width="4" style="50" customWidth="1"/>
    <col min="516" max="516" width="14.5" style="50" customWidth="1"/>
    <col min="517" max="517" width="9.59765625" style="50" customWidth="1"/>
    <col min="518" max="518" width="7.8984375" style="50" customWidth="1"/>
    <col min="519" max="520" width="11.3984375" style="50" customWidth="1"/>
    <col min="521" max="521" width="18.19921875" style="50" customWidth="1"/>
    <col min="522" max="533" width="7.8984375" style="50" customWidth="1"/>
    <col min="534" max="534" width="14.09765625" style="50" customWidth="1"/>
    <col min="535" max="535" width="0.69921875" style="50" customWidth="1"/>
    <col min="536" max="768" width="8.09765625" style="50" hidden="1"/>
    <col min="769" max="769" width="2.09765625" style="50" customWidth="1"/>
    <col min="770" max="770" width="0.69921875" style="50" customWidth="1"/>
    <col min="771" max="771" width="4" style="50" customWidth="1"/>
    <col min="772" max="772" width="14.5" style="50" customWidth="1"/>
    <col min="773" max="773" width="9.59765625" style="50" customWidth="1"/>
    <col min="774" max="774" width="7.8984375" style="50" customWidth="1"/>
    <col min="775" max="776" width="11.3984375" style="50" customWidth="1"/>
    <col min="777" max="777" width="18.19921875" style="50" customWidth="1"/>
    <col min="778" max="789" width="7.8984375" style="50" customWidth="1"/>
    <col min="790" max="790" width="14.09765625" style="50" customWidth="1"/>
    <col min="791" max="791" width="0.69921875" style="50" customWidth="1"/>
    <col min="792" max="1024" width="8.09765625" style="50" hidden="1"/>
    <col min="1025" max="1025" width="2.09765625" style="50" customWidth="1"/>
    <col min="1026" max="1026" width="0.69921875" style="50" customWidth="1"/>
    <col min="1027" max="1027" width="4" style="50" customWidth="1"/>
    <col min="1028" max="1028" width="14.5" style="50" customWidth="1"/>
    <col min="1029" max="1029" width="9.59765625" style="50" customWidth="1"/>
    <col min="1030" max="1030" width="7.8984375" style="50" customWidth="1"/>
    <col min="1031" max="1032" width="11.3984375" style="50" customWidth="1"/>
    <col min="1033" max="1033" width="18.19921875" style="50" customWidth="1"/>
    <col min="1034" max="1045" width="7.8984375" style="50" customWidth="1"/>
    <col min="1046" max="1046" width="14.09765625" style="50" customWidth="1"/>
    <col min="1047" max="1047" width="0.69921875" style="50" customWidth="1"/>
    <col min="1048" max="1280" width="8.09765625" style="50" hidden="1"/>
    <col min="1281" max="1281" width="2.09765625" style="50" customWidth="1"/>
    <col min="1282" max="1282" width="0.69921875" style="50" customWidth="1"/>
    <col min="1283" max="1283" width="4" style="50" customWidth="1"/>
    <col min="1284" max="1284" width="14.5" style="50" customWidth="1"/>
    <col min="1285" max="1285" width="9.59765625" style="50" customWidth="1"/>
    <col min="1286" max="1286" width="7.8984375" style="50" customWidth="1"/>
    <col min="1287" max="1288" width="11.3984375" style="50" customWidth="1"/>
    <col min="1289" max="1289" width="18.19921875" style="50" customWidth="1"/>
    <col min="1290" max="1301" width="7.8984375" style="50" customWidth="1"/>
    <col min="1302" max="1302" width="14.09765625" style="50" customWidth="1"/>
    <col min="1303" max="1303" width="0.69921875" style="50" customWidth="1"/>
    <col min="1304" max="1536" width="8.09765625" style="50" hidden="1"/>
    <col min="1537" max="1537" width="2.09765625" style="50" customWidth="1"/>
    <col min="1538" max="1538" width="0.69921875" style="50" customWidth="1"/>
    <col min="1539" max="1539" width="4" style="50" customWidth="1"/>
    <col min="1540" max="1540" width="14.5" style="50" customWidth="1"/>
    <col min="1541" max="1541" width="9.59765625" style="50" customWidth="1"/>
    <col min="1542" max="1542" width="7.8984375" style="50" customWidth="1"/>
    <col min="1543" max="1544" width="11.3984375" style="50" customWidth="1"/>
    <col min="1545" max="1545" width="18.19921875" style="50" customWidth="1"/>
    <col min="1546" max="1557" width="7.8984375" style="50" customWidth="1"/>
    <col min="1558" max="1558" width="14.09765625" style="50" customWidth="1"/>
    <col min="1559" max="1559" width="0.69921875" style="50" customWidth="1"/>
    <col min="1560" max="1792" width="8.09765625" style="50" hidden="1"/>
    <col min="1793" max="1793" width="2.09765625" style="50" customWidth="1"/>
    <col min="1794" max="1794" width="0.69921875" style="50" customWidth="1"/>
    <col min="1795" max="1795" width="4" style="50" customWidth="1"/>
    <col min="1796" max="1796" width="14.5" style="50" customWidth="1"/>
    <col min="1797" max="1797" width="9.59765625" style="50" customWidth="1"/>
    <col min="1798" max="1798" width="7.8984375" style="50" customWidth="1"/>
    <col min="1799" max="1800" width="11.3984375" style="50" customWidth="1"/>
    <col min="1801" max="1801" width="18.19921875" style="50" customWidth="1"/>
    <col min="1802" max="1813" width="7.8984375" style="50" customWidth="1"/>
    <col min="1814" max="1814" width="14.09765625" style="50" customWidth="1"/>
    <col min="1815" max="1815" width="0.69921875" style="50" customWidth="1"/>
    <col min="1816" max="2048" width="8.09765625" style="50" hidden="1"/>
    <col min="2049" max="2049" width="2.09765625" style="50" customWidth="1"/>
    <col min="2050" max="2050" width="0.69921875" style="50" customWidth="1"/>
    <col min="2051" max="2051" width="4" style="50" customWidth="1"/>
    <col min="2052" max="2052" width="14.5" style="50" customWidth="1"/>
    <col min="2053" max="2053" width="9.59765625" style="50" customWidth="1"/>
    <col min="2054" max="2054" width="7.8984375" style="50" customWidth="1"/>
    <col min="2055" max="2056" width="11.3984375" style="50" customWidth="1"/>
    <col min="2057" max="2057" width="18.19921875" style="50" customWidth="1"/>
    <col min="2058" max="2069" width="7.8984375" style="50" customWidth="1"/>
    <col min="2070" max="2070" width="14.09765625" style="50" customWidth="1"/>
    <col min="2071" max="2071" width="0.69921875" style="50" customWidth="1"/>
    <col min="2072" max="2304" width="8.09765625" style="50" hidden="1"/>
    <col min="2305" max="2305" width="2.09765625" style="50" customWidth="1"/>
    <col min="2306" max="2306" width="0.69921875" style="50" customWidth="1"/>
    <col min="2307" max="2307" width="4" style="50" customWidth="1"/>
    <col min="2308" max="2308" width="14.5" style="50" customWidth="1"/>
    <col min="2309" max="2309" width="9.59765625" style="50" customWidth="1"/>
    <col min="2310" max="2310" width="7.8984375" style="50" customWidth="1"/>
    <col min="2311" max="2312" width="11.3984375" style="50" customWidth="1"/>
    <col min="2313" max="2313" width="18.19921875" style="50" customWidth="1"/>
    <col min="2314" max="2325" width="7.8984375" style="50" customWidth="1"/>
    <col min="2326" max="2326" width="14.09765625" style="50" customWidth="1"/>
    <col min="2327" max="2327" width="0.69921875" style="50" customWidth="1"/>
    <col min="2328" max="2560" width="8.09765625" style="50" hidden="1"/>
    <col min="2561" max="2561" width="2.09765625" style="50" customWidth="1"/>
    <col min="2562" max="2562" width="0.69921875" style="50" customWidth="1"/>
    <col min="2563" max="2563" width="4" style="50" customWidth="1"/>
    <col min="2564" max="2564" width="14.5" style="50" customWidth="1"/>
    <col min="2565" max="2565" width="9.59765625" style="50" customWidth="1"/>
    <col min="2566" max="2566" width="7.8984375" style="50" customWidth="1"/>
    <col min="2567" max="2568" width="11.3984375" style="50" customWidth="1"/>
    <col min="2569" max="2569" width="18.19921875" style="50" customWidth="1"/>
    <col min="2570" max="2581" width="7.8984375" style="50" customWidth="1"/>
    <col min="2582" max="2582" width="14.09765625" style="50" customWidth="1"/>
    <col min="2583" max="2583" width="0.69921875" style="50" customWidth="1"/>
    <col min="2584" max="2816" width="8.09765625" style="50" hidden="1"/>
    <col min="2817" max="2817" width="2.09765625" style="50" customWidth="1"/>
    <col min="2818" max="2818" width="0.69921875" style="50" customWidth="1"/>
    <col min="2819" max="2819" width="4" style="50" customWidth="1"/>
    <col min="2820" max="2820" width="14.5" style="50" customWidth="1"/>
    <col min="2821" max="2821" width="9.59765625" style="50" customWidth="1"/>
    <col min="2822" max="2822" width="7.8984375" style="50" customWidth="1"/>
    <col min="2823" max="2824" width="11.3984375" style="50" customWidth="1"/>
    <col min="2825" max="2825" width="18.19921875" style="50" customWidth="1"/>
    <col min="2826" max="2837" width="7.8984375" style="50" customWidth="1"/>
    <col min="2838" max="2838" width="14.09765625" style="50" customWidth="1"/>
    <col min="2839" max="2839" width="0.69921875" style="50" customWidth="1"/>
    <col min="2840" max="3072" width="8.09765625" style="50" hidden="1"/>
    <col min="3073" max="3073" width="2.09765625" style="50" customWidth="1"/>
    <col min="3074" max="3074" width="0.69921875" style="50" customWidth="1"/>
    <col min="3075" max="3075" width="4" style="50" customWidth="1"/>
    <col min="3076" max="3076" width="14.5" style="50" customWidth="1"/>
    <col min="3077" max="3077" width="9.59765625" style="50" customWidth="1"/>
    <col min="3078" max="3078" width="7.8984375" style="50" customWidth="1"/>
    <col min="3079" max="3080" width="11.3984375" style="50" customWidth="1"/>
    <col min="3081" max="3081" width="18.19921875" style="50" customWidth="1"/>
    <col min="3082" max="3093" width="7.8984375" style="50" customWidth="1"/>
    <col min="3094" max="3094" width="14.09765625" style="50" customWidth="1"/>
    <col min="3095" max="3095" width="0.69921875" style="50" customWidth="1"/>
    <col min="3096" max="3328" width="8.09765625" style="50" hidden="1"/>
    <col min="3329" max="3329" width="2.09765625" style="50" customWidth="1"/>
    <col min="3330" max="3330" width="0.69921875" style="50" customWidth="1"/>
    <col min="3331" max="3331" width="4" style="50" customWidth="1"/>
    <col min="3332" max="3332" width="14.5" style="50" customWidth="1"/>
    <col min="3333" max="3333" width="9.59765625" style="50" customWidth="1"/>
    <col min="3334" max="3334" width="7.8984375" style="50" customWidth="1"/>
    <col min="3335" max="3336" width="11.3984375" style="50" customWidth="1"/>
    <col min="3337" max="3337" width="18.19921875" style="50" customWidth="1"/>
    <col min="3338" max="3349" width="7.8984375" style="50" customWidth="1"/>
    <col min="3350" max="3350" width="14.09765625" style="50" customWidth="1"/>
    <col min="3351" max="3351" width="0.69921875" style="50" customWidth="1"/>
    <col min="3352" max="3584" width="8.09765625" style="50" hidden="1"/>
    <col min="3585" max="3585" width="2.09765625" style="50" customWidth="1"/>
    <col min="3586" max="3586" width="0.69921875" style="50" customWidth="1"/>
    <col min="3587" max="3587" width="4" style="50" customWidth="1"/>
    <col min="3588" max="3588" width="14.5" style="50" customWidth="1"/>
    <col min="3589" max="3589" width="9.59765625" style="50" customWidth="1"/>
    <col min="3590" max="3590" width="7.8984375" style="50" customWidth="1"/>
    <col min="3591" max="3592" width="11.3984375" style="50" customWidth="1"/>
    <col min="3593" max="3593" width="18.19921875" style="50" customWidth="1"/>
    <col min="3594" max="3605" width="7.8984375" style="50" customWidth="1"/>
    <col min="3606" max="3606" width="14.09765625" style="50" customWidth="1"/>
    <col min="3607" max="3607" width="0.69921875" style="50" customWidth="1"/>
    <col min="3608" max="3840" width="8.09765625" style="50" hidden="1"/>
    <col min="3841" max="3841" width="2.09765625" style="50" customWidth="1"/>
    <col min="3842" max="3842" width="0.69921875" style="50" customWidth="1"/>
    <col min="3843" max="3843" width="4" style="50" customWidth="1"/>
    <col min="3844" max="3844" width="14.5" style="50" customWidth="1"/>
    <col min="3845" max="3845" width="9.59765625" style="50" customWidth="1"/>
    <col min="3846" max="3846" width="7.8984375" style="50" customWidth="1"/>
    <col min="3847" max="3848" width="11.3984375" style="50" customWidth="1"/>
    <col min="3849" max="3849" width="18.19921875" style="50" customWidth="1"/>
    <col min="3850" max="3861" width="7.8984375" style="50" customWidth="1"/>
    <col min="3862" max="3862" width="14.09765625" style="50" customWidth="1"/>
    <col min="3863" max="3863" width="0.69921875" style="50" customWidth="1"/>
    <col min="3864" max="4096" width="8.09765625" style="50" hidden="1"/>
    <col min="4097" max="4097" width="2.09765625" style="50" customWidth="1"/>
    <col min="4098" max="4098" width="0.69921875" style="50" customWidth="1"/>
    <col min="4099" max="4099" width="4" style="50" customWidth="1"/>
    <col min="4100" max="4100" width="14.5" style="50" customWidth="1"/>
    <col min="4101" max="4101" width="9.59765625" style="50" customWidth="1"/>
    <col min="4102" max="4102" width="7.8984375" style="50" customWidth="1"/>
    <col min="4103" max="4104" width="11.3984375" style="50" customWidth="1"/>
    <col min="4105" max="4105" width="18.19921875" style="50" customWidth="1"/>
    <col min="4106" max="4117" width="7.8984375" style="50" customWidth="1"/>
    <col min="4118" max="4118" width="14.09765625" style="50" customWidth="1"/>
    <col min="4119" max="4119" width="0.69921875" style="50" customWidth="1"/>
    <col min="4120" max="4352" width="8.09765625" style="50" hidden="1"/>
    <col min="4353" max="4353" width="2.09765625" style="50" customWidth="1"/>
    <col min="4354" max="4354" width="0.69921875" style="50" customWidth="1"/>
    <col min="4355" max="4355" width="4" style="50" customWidth="1"/>
    <col min="4356" max="4356" width="14.5" style="50" customWidth="1"/>
    <col min="4357" max="4357" width="9.59765625" style="50" customWidth="1"/>
    <col min="4358" max="4358" width="7.8984375" style="50" customWidth="1"/>
    <col min="4359" max="4360" width="11.3984375" style="50" customWidth="1"/>
    <col min="4361" max="4361" width="18.19921875" style="50" customWidth="1"/>
    <col min="4362" max="4373" width="7.8984375" style="50" customWidth="1"/>
    <col min="4374" max="4374" width="14.09765625" style="50" customWidth="1"/>
    <col min="4375" max="4375" width="0.69921875" style="50" customWidth="1"/>
    <col min="4376" max="4608" width="8.09765625" style="50" hidden="1"/>
    <col min="4609" max="4609" width="2.09765625" style="50" customWidth="1"/>
    <col min="4610" max="4610" width="0.69921875" style="50" customWidth="1"/>
    <col min="4611" max="4611" width="4" style="50" customWidth="1"/>
    <col min="4612" max="4612" width="14.5" style="50" customWidth="1"/>
    <col min="4613" max="4613" width="9.59765625" style="50" customWidth="1"/>
    <col min="4614" max="4614" width="7.8984375" style="50" customWidth="1"/>
    <col min="4615" max="4616" width="11.3984375" style="50" customWidth="1"/>
    <col min="4617" max="4617" width="18.19921875" style="50" customWidth="1"/>
    <col min="4618" max="4629" width="7.8984375" style="50" customWidth="1"/>
    <col min="4630" max="4630" width="14.09765625" style="50" customWidth="1"/>
    <col min="4631" max="4631" width="0.69921875" style="50" customWidth="1"/>
    <col min="4632" max="4864" width="8.09765625" style="50" hidden="1"/>
    <col min="4865" max="4865" width="2.09765625" style="50" customWidth="1"/>
    <col min="4866" max="4866" width="0.69921875" style="50" customWidth="1"/>
    <col min="4867" max="4867" width="4" style="50" customWidth="1"/>
    <col min="4868" max="4868" width="14.5" style="50" customWidth="1"/>
    <col min="4869" max="4869" width="9.59765625" style="50" customWidth="1"/>
    <col min="4870" max="4870" width="7.8984375" style="50" customWidth="1"/>
    <col min="4871" max="4872" width="11.3984375" style="50" customWidth="1"/>
    <col min="4873" max="4873" width="18.19921875" style="50" customWidth="1"/>
    <col min="4874" max="4885" width="7.8984375" style="50" customWidth="1"/>
    <col min="4886" max="4886" width="14.09765625" style="50" customWidth="1"/>
    <col min="4887" max="4887" width="0.69921875" style="50" customWidth="1"/>
    <col min="4888" max="5120" width="8.09765625" style="50" hidden="1"/>
    <col min="5121" max="5121" width="2.09765625" style="50" customWidth="1"/>
    <col min="5122" max="5122" width="0.69921875" style="50" customWidth="1"/>
    <col min="5123" max="5123" width="4" style="50" customWidth="1"/>
    <col min="5124" max="5124" width="14.5" style="50" customWidth="1"/>
    <col min="5125" max="5125" width="9.59765625" style="50" customWidth="1"/>
    <col min="5126" max="5126" width="7.8984375" style="50" customWidth="1"/>
    <col min="5127" max="5128" width="11.3984375" style="50" customWidth="1"/>
    <col min="5129" max="5129" width="18.19921875" style="50" customWidth="1"/>
    <col min="5130" max="5141" width="7.8984375" style="50" customWidth="1"/>
    <col min="5142" max="5142" width="14.09765625" style="50" customWidth="1"/>
    <col min="5143" max="5143" width="0.69921875" style="50" customWidth="1"/>
    <col min="5144" max="5376" width="8.09765625" style="50" hidden="1"/>
    <col min="5377" max="5377" width="2.09765625" style="50" customWidth="1"/>
    <col min="5378" max="5378" width="0.69921875" style="50" customWidth="1"/>
    <col min="5379" max="5379" width="4" style="50" customWidth="1"/>
    <col min="5380" max="5380" width="14.5" style="50" customWidth="1"/>
    <col min="5381" max="5381" width="9.59765625" style="50" customWidth="1"/>
    <col min="5382" max="5382" width="7.8984375" style="50" customWidth="1"/>
    <col min="5383" max="5384" width="11.3984375" style="50" customWidth="1"/>
    <col min="5385" max="5385" width="18.19921875" style="50" customWidth="1"/>
    <col min="5386" max="5397" width="7.8984375" style="50" customWidth="1"/>
    <col min="5398" max="5398" width="14.09765625" style="50" customWidth="1"/>
    <col min="5399" max="5399" width="0.69921875" style="50" customWidth="1"/>
    <col min="5400" max="5632" width="8.09765625" style="50" hidden="1"/>
    <col min="5633" max="5633" width="2.09765625" style="50" customWidth="1"/>
    <col min="5634" max="5634" width="0.69921875" style="50" customWidth="1"/>
    <col min="5635" max="5635" width="4" style="50" customWidth="1"/>
    <col min="5636" max="5636" width="14.5" style="50" customWidth="1"/>
    <col min="5637" max="5637" width="9.59765625" style="50" customWidth="1"/>
    <col min="5638" max="5638" width="7.8984375" style="50" customWidth="1"/>
    <col min="5639" max="5640" width="11.3984375" style="50" customWidth="1"/>
    <col min="5641" max="5641" width="18.19921875" style="50" customWidth="1"/>
    <col min="5642" max="5653" width="7.8984375" style="50" customWidth="1"/>
    <col min="5654" max="5654" width="14.09765625" style="50" customWidth="1"/>
    <col min="5655" max="5655" width="0.69921875" style="50" customWidth="1"/>
    <col min="5656" max="5888" width="8.09765625" style="50" hidden="1"/>
    <col min="5889" max="5889" width="2.09765625" style="50" customWidth="1"/>
    <col min="5890" max="5890" width="0.69921875" style="50" customWidth="1"/>
    <col min="5891" max="5891" width="4" style="50" customWidth="1"/>
    <col min="5892" max="5892" width="14.5" style="50" customWidth="1"/>
    <col min="5893" max="5893" width="9.59765625" style="50" customWidth="1"/>
    <col min="5894" max="5894" width="7.8984375" style="50" customWidth="1"/>
    <col min="5895" max="5896" width="11.3984375" style="50" customWidth="1"/>
    <col min="5897" max="5897" width="18.19921875" style="50" customWidth="1"/>
    <col min="5898" max="5909" width="7.8984375" style="50" customWidth="1"/>
    <col min="5910" max="5910" width="14.09765625" style="50" customWidth="1"/>
    <col min="5911" max="5911" width="0.69921875" style="50" customWidth="1"/>
    <col min="5912" max="6144" width="8.09765625" style="50" hidden="1"/>
    <col min="6145" max="6145" width="2.09765625" style="50" customWidth="1"/>
    <col min="6146" max="6146" width="0.69921875" style="50" customWidth="1"/>
    <col min="6147" max="6147" width="4" style="50" customWidth="1"/>
    <col min="6148" max="6148" width="14.5" style="50" customWidth="1"/>
    <col min="6149" max="6149" width="9.59765625" style="50" customWidth="1"/>
    <col min="6150" max="6150" width="7.8984375" style="50" customWidth="1"/>
    <col min="6151" max="6152" width="11.3984375" style="50" customWidth="1"/>
    <col min="6153" max="6153" width="18.19921875" style="50" customWidth="1"/>
    <col min="6154" max="6165" width="7.8984375" style="50" customWidth="1"/>
    <col min="6166" max="6166" width="14.09765625" style="50" customWidth="1"/>
    <col min="6167" max="6167" width="0.69921875" style="50" customWidth="1"/>
    <col min="6168" max="6400" width="8.09765625" style="50" hidden="1"/>
    <col min="6401" max="6401" width="2.09765625" style="50" customWidth="1"/>
    <col min="6402" max="6402" width="0.69921875" style="50" customWidth="1"/>
    <col min="6403" max="6403" width="4" style="50" customWidth="1"/>
    <col min="6404" max="6404" width="14.5" style="50" customWidth="1"/>
    <col min="6405" max="6405" width="9.59765625" style="50" customWidth="1"/>
    <col min="6406" max="6406" width="7.8984375" style="50" customWidth="1"/>
    <col min="6407" max="6408" width="11.3984375" style="50" customWidth="1"/>
    <col min="6409" max="6409" width="18.19921875" style="50" customWidth="1"/>
    <col min="6410" max="6421" width="7.8984375" style="50" customWidth="1"/>
    <col min="6422" max="6422" width="14.09765625" style="50" customWidth="1"/>
    <col min="6423" max="6423" width="0.69921875" style="50" customWidth="1"/>
    <col min="6424" max="6656" width="8.09765625" style="50" hidden="1"/>
    <col min="6657" max="6657" width="2.09765625" style="50" customWidth="1"/>
    <col min="6658" max="6658" width="0.69921875" style="50" customWidth="1"/>
    <col min="6659" max="6659" width="4" style="50" customWidth="1"/>
    <col min="6660" max="6660" width="14.5" style="50" customWidth="1"/>
    <col min="6661" max="6661" width="9.59765625" style="50" customWidth="1"/>
    <col min="6662" max="6662" width="7.8984375" style="50" customWidth="1"/>
    <col min="6663" max="6664" width="11.3984375" style="50" customWidth="1"/>
    <col min="6665" max="6665" width="18.19921875" style="50" customWidth="1"/>
    <col min="6666" max="6677" width="7.8984375" style="50" customWidth="1"/>
    <col min="6678" max="6678" width="14.09765625" style="50" customWidth="1"/>
    <col min="6679" max="6679" width="0.69921875" style="50" customWidth="1"/>
    <col min="6680" max="6912" width="8.09765625" style="50" hidden="1"/>
    <col min="6913" max="6913" width="2.09765625" style="50" customWidth="1"/>
    <col min="6914" max="6914" width="0.69921875" style="50" customWidth="1"/>
    <col min="6915" max="6915" width="4" style="50" customWidth="1"/>
    <col min="6916" max="6916" width="14.5" style="50" customWidth="1"/>
    <col min="6917" max="6917" width="9.59765625" style="50" customWidth="1"/>
    <col min="6918" max="6918" width="7.8984375" style="50" customWidth="1"/>
    <col min="6919" max="6920" width="11.3984375" style="50" customWidth="1"/>
    <col min="6921" max="6921" width="18.19921875" style="50" customWidth="1"/>
    <col min="6922" max="6933" width="7.8984375" style="50" customWidth="1"/>
    <col min="6934" max="6934" width="14.09765625" style="50" customWidth="1"/>
    <col min="6935" max="6935" width="0.69921875" style="50" customWidth="1"/>
    <col min="6936" max="7168" width="8.09765625" style="50" hidden="1"/>
    <col min="7169" max="7169" width="2.09765625" style="50" customWidth="1"/>
    <col min="7170" max="7170" width="0.69921875" style="50" customWidth="1"/>
    <col min="7171" max="7171" width="4" style="50" customWidth="1"/>
    <col min="7172" max="7172" width="14.5" style="50" customWidth="1"/>
    <col min="7173" max="7173" width="9.59765625" style="50" customWidth="1"/>
    <col min="7174" max="7174" width="7.8984375" style="50" customWidth="1"/>
    <col min="7175" max="7176" width="11.3984375" style="50" customWidth="1"/>
    <col min="7177" max="7177" width="18.19921875" style="50" customWidth="1"/>
    <col min="7178" max="7189" width="7.8984375" style="50" customWidth="1"/>
    <col min="7190" max="7190" width="14.09765625" style="50" customWidth="1"/>
    <col min="7191" max="7191" width="0.69921875" style="50" customWidth="1"/>
    <col min="7192" max="7424" width="8.09765625" style="50" hidden="1"/>
    <col min="7425" max="7425" width="2.09765625" style="50" customWidth="1"/>
    <col min="7426" max="7426" width="0.69921875" style="50" customWidth="1"/>
    <col min="7427" max="7427" width="4" style="50" customWidth="1"/>
    <col min="7428" max="7428" width="14.5" style="50" customWidth="1"/>
    <col min="7429" max="7429" width="9.59765625" style="50" customWidth="1"/>
    <col min="7430" max="7430" width="7.8984375" style="50" customWidth="1"/>
    <col min="7431" max="7432" width="11.3984375" style="50" customWidth="1"/>
    <col min="7433" max="7433" width="18.19921875" style="50" customWidth="1"/>
    <col min="7434" max="7445" width="7.8984375" style="50" customWidth="1"/>
    <col min="7446" max="7446" width="14.09765625" style="50" customWidth="1"/>
    <col min="7447" max="7447" width="0.69921875" style="50" customWidth="1"/>
    <col min="7448" max="7680" width="8.09765625" style="50" hidden="1"/>
    <col min="7681" max="7681" width="2.09765625" style="50" customWidth="1"/>
    <col min="7682" max="7682" width="0.69921875" style="50" customWidth="1"/>
    <col min="7683" max="7683" width="4" style="50" customWidth="1"/>
    <col min="7684" max="7684" width="14.5" style="50" customWidth="1"/>
    <col min="7685" max="7685" width="9.59765625" style="50" customWidth="1"/>
    <col min="7686" max="7686" width="7.8984375" style="50" customWidth="1"/>
    <col min="7687" max="7688" width="11.3984375" style="50" customWidth="1"/>
    <col min="7689" max="7689" width="18.19921875" style="50" customWidth="1"/>
    <col min="7690" max="7701" width="7.8984375" style="50" customWidth="1"/>
    <col min="7702" max="7702" width="14.09765625" style="50" customWidth="1"/>
    <col min="7703" max="7703" width="0.69921875" style="50" customWidth="1"/>
    <col min="7704" max="7936" width="8.09765625" style="50" hidden="1"/>
    <col min="7937" max="7937" width="2.09765625" style="50" customWidth="1"/>
    <col min="7938" max="7938" width="0.69921875" style="50" customWidth="1"/>
    <col min="7939" max="7939" width="4" style="50" customWidth="1"/>
    <col min="7940" max="7940" width="14.5" style="50" customWidth="1"/>
    <col min="7941" max="7941" width="9.59765625" style="50" customWidth="1"/>
    <col min="7942" max="7942" width="7.8984375" style="50" customWidth="1"/>
    <col min="7943" max="7944" width="11.3984375" style="50" customWidth="1"/>
    <col min="7945" max="7945" width="18.19921875" style="50" customWidth="1"/>
    <col min="7946" max="7957" width="7.8984375" style="50" customWidth="1"/>
    <col min="7958" max="7958" width="14.09765625" style="50" customWidth="1"/>
    <col min="7959" max="7959" width="0.69921875" style="50" customWidth="1"/>
    <col min="7960" max="8192" width="8.09765625" style="50" hidden="1"/>
    <col min="8193" max="8193" width="2.09765625" style="50" customWidth="1"/>
    <col min="8194" max="8194" width="0.69921875" style="50" customWidth="1"/>
    <col min="8195" max="8195" width="4" style="50" customWidth="1"/>
    <col min="8196" max="8196" width="14.5" style="50" customWidth="1"/>
    <col min="8197" max="8197" width="9.59765625" style="50" customWidth="1"/>
    <col min="8198" max="8198" width="7.8984375" style="50" customWidth="1"/>
    <col min="8199" max="8200" width="11.3984375" style="50" customWidth="1"/>
    <col min="8201" max="8201" width="18.19921875" style="50" customWidth="1"/>
    <col min="8202" max="8213" width="7.8984375" style="50" customWidth="1"/>
    <col min="8214" max="8214" width="14.09765625" style="50" customWidth="1"/>
    <col min="8215" max="8215" width="0.69921875" style="50" customWidth="1"/>
    <col min="8216" max="8448" width="8.09765625" style="50" hidden="1"/>
    <col min="8449" max="8449" width="2.09765625" style="50" customWidth="1"/>
    <col min="8450" max="8450" width="0.69921875" style="50" customWidth="1"/>
    <col min="8451" max="8451" width="4" style="50" customWidth="1"/>
    <col min="8452" max="8452" width="14.5" style="50" customWidth="1"/>
    <col min="8453" max="8453" width="9.59765625" style="50" customWidth="1"/>
    <col min="8454" max="8454" width="7.8984375" style="50" customWidth="1"/>
    <col min="8455" max="8456" width="11.3984375" style="50" customWidth="1"/>
    <col min="8457" max="8457" width="18.19921875" style="50" customWidth="1"/>
    <col min="8458" max="8469" width="7.8984375" style="50" customWidth="1"/>
    <col min="8470" max="8470" width="14.09765625" style="50" customWidth="1"/>
    <col min="8471" max="8471" width="0.69921875" style="50" customWidth="1"/>
    <col min="8472" max="8704" width="8.09765625" style="50" hidden="1"/>
    <col min="8705" max="8705" width="2.09765625" style="50" customWidth="1"/>
    <col min="8706" max="8706" width="0.69921875" style="50" customWidth="1"/>
    <col min="8707" max="8707" width="4" style="50" customWidth="1"/>
    <col min="8708" max="8708" width="14.5" style="50" customWidth="1"/>
    <col min="8709" max="8709" width="9.59765625" style="50" customWidth="1"/>
    <col min="8710" max="8710" width="7.8984375" style="50" customWidth="1"/>
    <col min="8711" max="8712" width="11.3984375" style="50" customWidth="1"/>
    <col min="8713" max="8713" width="18.19921875" style="50" customWidth="1"/>
    <col min="8714" max="8725" width="7.8984375" style="50" customWidth="1"/>
    <col min="8726" max="8726" width="14.09765625" style="50" customWidth="1"/>
    <col min="8727" max="8727" width="0.69921875" style="50" customWidth="1"/>
    <col min="8728" max="8960" width="8.09765625" style="50" hidden="1"/>
    <col min="8961" max="8961" width="2.09765625" style="50" customWidth="1"/>
    <col min="8962" max="8962" width="0.69921875" style="50" customWidth="1"/>
    <col min="8963" max="8963" width="4" style="50" customWidth="1"/>
    <col min="8964" max="8964" width="14.5" style="50" customWidth="1"/>
    <col min="8965" max="8965" width="9.59765625" style="50" customWidth="1"/>
    <col min="8966" max="8966" width="7.8984375" style="50" customWidth="1"/>
    <col min="8967" max="8968" width="11.3984375" style="50" customWidth="1"/>
    <col min="8969" max="8969" width="18.19921875" style="50" customWidth="1"/>
    <col min="8970" max="8981" width="7.8984375" style="50" customWidth="1"/>
    <col min="8982" max="8982" width="14.09765625" style="50" customWidth="1"/>
    <col min="8983" max="8983" width="0.69921875" style="50" customWidth="1"/>
    <col min="8984" max="9216" width="8.09765625" style="50" hidden="1"/>
    <col min="9217" max="9217" width="2.09765625" style="50" customWidth="1"/>
    <col min="9218" max="9218" width="0.69921875" style="50" customWidth="1"/>
    <col min="9219" max="9219" width="4" style="50" customWidth="1"/>
    <col min="9220" max="9220" width="14.5" style="50" customWidth="1"/>
    <col min="9221" max="9221" width="9.59765625" style="50" customWidth="1"/>
    <col min="9222" max="9222" width="7.8984375" style="50" customWidth="1"/>
    <col min="9223" max="9224" width="11.3984375" style="50" customWidth="1"/>
    <col min="9225" max="9225" width="18.19921875" style="50" customWidth="1"/>
    <col min="9226" max="9237" width="7.8984375" style="50" customWidth="1"/>
    <col min="9238" max="9238" width="14.09765625" style="50" customWidth="1"/>
    <col min="9239" max="9239" width="0.69921875" style="50" customWidth="1"/>
    <col min="9240" max="9472" width="8.09765625" style="50" hidden="1"/>
    <col min="9473" max="9473" width="2.09765625" style="50" customWidth="1"/>
    <col min="9474" max="9474" width="0.69921875" style="50" customWidth="1"/>
    <col min="9475" max="9475" width="4" style="50" customWidth="1"/>
    <col min="9476" max="9476" width="14.5" style="50" customWidth="1"/>
    <col min="9477" max="9477" width="9.59765625" style="50" customWidth="1"/>
    <col min="9478" max="9478" width="7.8984375" style="50" customWidth="1"/>
    <col min="9479" max="9480" width="11.3984375" style="50" customWidth="1"/>
    <col min="9481" max="9481" width="18.19921875" style="50" customWidth="1"/>
    <col min="9482" max="9493" width="7.8984375" style="50" customWidth="1"/>
    <col min="9494" max="9494" width="14.09765625" style="50" customWidth="1"/>
    <col min="9495" max="9495" width="0.69921875" style="50" customWidth="1"/>
    <col min="9496" max="9728" width="8.09765625" style="50" hidden="1"/>
    <col min="9729" max="9729" width="2.09765625" style="50" customWidth="1"/>
    <col min="9730" max="9730" width="0.69921875" style="50" customWidth="1"/>
    <col min="9731" max="9731" width="4" style="50" customWidth="1"/>
    <col min="9732" max="9732" width="14.5" style="50" customWidth="1"/>
    <col min="9733" max="9733" width="9.59765625" style="50" customWidth="1"/>
    <col min="9734" max="9734" width="7.8984375" style="50" customWidth="1"/>
    <col min="9735" max="9736" width="11.3984375" style="50" customWidth="1"/>
    <col min="9737" max="9737" width="18.19921875" style="50" customWidth="1"/>
    <col min="9738" max="9749" width="7.8984375" style="50" customWidth="1"/>
    <col min="9750" max="9750" width="14.09765625" style="50" customWidth="1"/>
    <col min="9751" max="9751" width="0.69921875" style="50" customWidth="1"/>
    <col min="9752" max="9984" width="8.09765625" style="50" hidden="1"/>
    <col min="9985" max="9985" width="2.09765625" style="50" customWidth="1"/>
    <col min="9986" max="9986" width="0.69921875" style="50" customWidth="1"/>
    <col min="9987" max="9987" width="4" style="50" customWidth="1"/>
    <col min="9988" max="9988" width="14.5" style="50" customWidth="1"/>
    <col min="9989" max="9989" width="9.59765625" style="50" customWidth="1"/>
    <col min="9990" max="9990" width="7.8984375" style="50" customWidth="1"/>
    <col min="9991" max="9992" width="11.3984375" style="50" customWidth="1"/>
    <col min="9993" max="9993" width="18.19921875" style="50" customWidth="1"/>
    <col min="9994" max="10005" width="7.8984375" style="50" customWidth="1"/>
    <col min="10006" max="10006" width="14.09765625" style="50" customWidth="1"/>
    <col min="10007" max="10007" width="0.69921875" style="50" customWidth="1"/>
    <col min="10008" max="10240" width="8.09765625" style="50" hidden="1"/>
    <col min="10241" max="10241" width="2.09765625" style="50" customWidth="1"/>
    <col min="10242" max="10242" width="0.69921875" style="50" customWidth="1"/>
    <col min="10243" max="10243" width="4" style="50" customWidth="1"/>
    <col min="10244" max="10244" width="14.5" style="50" customWidth="1"/>
    <col min="10245" max="10245" width="9.59765625" style="50" customWidth="1"/>
    <col min="10246" max="10246" width="7.8984375" style="50" customWidth="1"/>
    <col min="10247" max="10248" width="11.3984375" style="50" customWidth="1"/>
    <col min="10249" max="10249" width="18.19921875" style="50" customWidth="1"/>
    <col min="10250" max="10261" width="7.8984375" style="50" customWidth="1"/>
    <col min="10262" max="10262" width="14.09765625" style="50" customWidth="1"/>
    <col min="10263" max="10263" width="0.69921875" style="50" customWidth="1"/>
    <col min="10264" max="10496" width="8.09765625" style="50" hidden="1"/>
    <col min="10497" max="10497" width="2.09765625" style="50" customWidth="1"/>
    <col min="10498" max="10498" width="0.69921875" style="50" customWidth="1"/>
    <col min="10499" max="10499" width="4" style="50" customWidth="1"/>
    <col min="10500" max="10500" width="14.5" style="50" customWidth="1"/>
    <col min="10501" max="10501" width="9.59765625" style="50" customWidth="1"/>
    <col min="10502" max="10502" width="7.8984375" style="50" customWidth="1"/>
    <col min="10503" max="10504" width="11.3984375" style="50" customWidth="1"/>
    <col min="10505" max="10505" width="18.19921875" style="50" customWidth="1"/>
    <col min="10506" max="10517" width="7.8984375" style="50" customWidth="1"/>
    <col min="10518" max="10518" width="14.09765625" style="50" customWidth="1"/>
    <col min="10519" max="10519" width="0.69921875" style="50" customWidth="1"/>
    <col min="10520" max="10752" width="8.09765625" style="50" hidden="1"/>
    <col min="10753" max="10753" width="2.09765625" style="50" customWidth="1"/>
    <col min="10754" max="10754" width="0.69921875" style="50" customWidth="1"/>
    <col min="10755" max="10755" width="4" style="50" customWidth="1"/>
    <col min="10756" max="10756" width="14.5" style="50" customWidth="1"/>
    <col min="10757" max="10757" width="9.59765625" style="50" customWidth="1"/>
    <col min="10758" max="10758" width="7.8984375" style="50" customWidth="1"/>
    <col min="10759" max="10760" width="11.3984375" style="50" customWidth="1"/>
    <col min="10761" max="10761" width="18.19921875" style="50" customWidth="1"/>
    <col min="10762" max="10773" width="7.8984375" style="50" customWidth="1"/>
    <col min="10774" max="10774" width="14.09765625" style="50" customWidth="1"/>
    <col min="10775" max="10775" width="0.69921875" style="50" customWidth="1"/>
    <col min="10776" max="11008" width="8.09765625" style="50" hidden="1"/>
    <col min="11009" max="11009" width="2.09765625" style="50" customWidth="1"/>
    <col min="11010" max="11010" width="0.69921875" style="50" customWidth="1"/>
    <col min="11011" max="11011" width="4" style="50" customWidth="1"/>
    <col min="11012" max="11012" width="14.5" style="50" customWidth="1"/>
    <col min="11013" max="11013" width="9.59765625" style="50" customWidth="1"/>
    <col min="11014" max="11014" width="7.8984375" style="50" customWidth="1"/>
    <col min="11015" max="11016" width="11.3984375" style="50" customWidth="1"/>
    <col min="11017" max="11017" width="18.19921875" style="50" customWidth="1"/>
    <col min="11018" max="11029" width="7.8984375" style="50" customWidth="1"/>
    <col min="11030" max="11030" width="14.09765625" style="50" customWidth="1"/>
    <col min="11031" max="11031" width="0.69921875" style="50" customWidth="1"/>
    <col min="11032" max="11264" width="8.09765625" style="50" hidden="1"/>
    <col min="11265" max="11265" width="2.09765625" style="50" customWidth="1"/>
    <col min="11266" max="11266" width="0.69921875" style="50" customWidth="1"/>
    <col min="11267" max="11267" width="4" style="50" customWidth="1"/>
    <col min="11268" max="11268" width="14.5" style="50" customWidth="1"/>
    <col min="11269" max="11269" width="9.59765625" style="50" customWidth="1"/>
    <col min="11270" max="11270" width="7.8984375" style="50" customWidth="1"/>
    <col min="11271" max="11272" width="11.3984375" style="50" customWidth="1"/>
    <col min="11273" max="11273" width="18.19921875" style="50" customWidth="1"/>
    <col min="11274" max="11285" width="7.8984375" style="50" customWidth="1"/>
    <col min="11286" max="11286" width="14.09765625" style="50" customWidth="1"/>
    <col min="11287" max="11287" width="0.69921875" style="50" customWidth="1"/>
    <col min="11288" max="11520" width="8.09765625" style="50" hidden="1"/>
    <col min="11521" max="11521" width="2.09765625" style="50" customWidth="1"/>
    <col min="11522" max="11522" width="0.69921875" style="50" customWidth="1"/>
    <col min="11523" max="11523" width="4" style="50" customWidth="1"/>
    <col min="11524" max="11524" width="14.5" style="50" customWidth="1"/>
    <col min="11525" max="11525" width="9.59765625" style="50" customWidth="1"/>
    <col min="11526" max="11526" width="7.8984375" style="50" customWidth="1"/>
    <col min="11527" max="11528" width="11.3984375" style="50" customWidth="1"/>
    <col min="11529" max="11529" width="18.19921875" style="50" customWidth="1"/>
    <col min="11530" max="11541" width="7.8984375" style="50" customWidth="1"/>
    <col min="11542" max="11542" width="14.09765625" style="50" customWidth="1"/>
    <col min="11543" max="11543" width="0.69921875" style="50" customWidth="1"/>
    <col min="11544" max="11776" width="8.09765625" style="50" hidden="1"/>
    <col min="11777" max="11777" width="2.09765625" style="50" customWidth="1"/>
    <col min="11778" max="11778" width="0.69921875" style="50" customWidth="1"/>
    <col min="11779" max="11779" width="4" style="50" customWidth="1"/>
    <col min="11780" max="11780" width="14.5" style="50" customWidth="1"/>
    <col min="11781" max="11781" width="9.59765625" style="50" customWidth="1"/>
    <col min="11782" max="11782" width="7.8984375" style="50" customWidth="1"/>
    <col min="11783" max="11784" width="11.3984375" style="50" customWidth="1"/>
    <col min="11785" max="11785" width="18.19921875" style="50" customWidth="1"/>
    <col min="11786" max="11797" width="7.8984375" style="50" customWidth="1"/>
    <col min="11798" max="11798" width="14.09765625" style="50" customWidth="1"/>
    <col min="11799" max="11799" width="0.69921875" style="50" customWidth="1"/>
    <col min="11800" max="12032" width="8.09765625" style="50" hidden="1"/>
    <col min="12033" max="12033" width="2.09765625" style="50" customWidth="1"/>
    <col min="12034" max="12034" width="0.69921875" style="50" customWidth="1"/>
    <col min="12035" max="12035" width="4" style="50" customWidth="1"/>
    <col min="12036" max="12036" width="14.5" style="50" customWidth="1"/>
    <col min="12037" max="12037" width="9.59765625" style="50" customWidth="1"/>
    <col min="12038" max="12038" width="7.8984375" style="50" customWidth="1"/>
    <col min="12039" max="12040" width="11.3984375" style="50" customWidth="1"/>
    <col min="12041" max="12041" width="18.19921875" style="50" customWidth="1"/>
    <col min="12042" max="12053" width="7.8984375" style="50" customWidth="1"/>
    <col min="12054" max="12054" width="14.09765625" style="50" customWidth="1"/>
    <col min="12055" max="12055" width="0.69921875" style="50" customWidth="1"/>
    <col min="12056" max="12288" width="8.09765625" style="50" hidden="1"/>
    <col min="12289" max="12289" width="2.09765625" style="50" customWidth="1"/>
    <col min="12290" max="12290" width="0.69921875" style="50" customWidth="1"/>
    <col min="12291" max="12291" width="4" style="50" customWidth="1"/>
    <col min="12292" max="12292" width="14.5" style="50" customWidth="1"/>
    <col min="12293" max="12293" width="9.59765625" style="50" customWidth="1"/>
    <col min="12294" max="12294" width="7.8984375" style="50" customWidth="1"/>
    <col min="12295" max="12296" width="11.3984375" style="50" customWidth="1"/>
    <col min="12297" max="12297" width="18.19921875" style="50" customWidth="1"/>
    <col min="12298" max="12309" width="7.8984375" style="50" customWidth="1"/>
    <col min="12310" max="12310" width="14.09765625" style="50" customWidth="1"/>
    <col min="12311" max="12311" width="0.69921875" style="50" customWidth="1"/>
    <col min="12312" max="12544" width="8.09765625" style="50" hidden="1"/>
    <col min="12545" max="12545" width="2.09765625" style="50" customWidth="1"/>
    <col min="12546" max="12546" width="0.69921875" style="50" customWidth="1"/>
    <col min="12547" max="12547" width="4" style="50" customWidth="1"/>
    <col min="12548" max="12548" width="14.5" style="50" customWidth="1"/>
    <col min="12549" max="12549" width="9.59765625" style="50" customWidth="1"/>
    <col min="12550" max="12550" width="7.8984375" style="50" customWidth="1"/>
    <col min="12551" max="12552" width="11.3984375" style="50" customWidth="1"/>
    <col min="12553" max="12553" width="18.19921875" style="50" customWidth="1"/>
    <col min="12554" max="12565" width="7.8984375" style="50" customWidth="1"/>
    <col min="12566" max="12566" width="14.09765625" style="50" customWidth="1"/>
    <col min="12567" max="12567" width="0.69921875" style="50" customWidth="1"/>
    <col min="12568" max="12800" width="8.09765625" style="50" hidden="1"/>
    <col min="12801" max="12801" width="2.09765625" style="50" customWidth="1"/>
    <col min="12802" max="12802" width="0.69921875" style="50" customWidth="1"/>
    <col min="12803" max="12803" width="4" style="50" customWidth="1"/>
    <col min="12804" max="12804" width="14.5" style="50" customWidth="1"/>
    <col min="12805" max="12805" width="9.59765625" style="50" customWidth="1"/>
    <col min="12806" max="12806" width="7.8984375" style="50" customWidth="1"/>
    <col min="12807" max="12808" width="11.3984375" style="50" customWidth="1"/>
    <col min="12809" max="12809" width="18.19921875" style="50" customWidth="1"/>
    <col min="12810" max="12821" width="7.8984375" style="50" customWidth="1"/>
    <col min="12822" max="12822" width="14.09765625" style="50" customWidth="1"/>
    <col min="12823" max="12823" width="0.69921875" style="50" customWidth="1"/>
    <col min="12824" max="13056" width="8.09765625" style="50" hidden="1"/>
    <col min="13057" max="13057" width="2.09765625" style="50" customWidth="1"/>
    <col min="13058" max="13058" width="0.69921875" style="50" customWidth="1"/>
    <col min="13059" max="13059" width="4" style="50" customWidth="1"/>
    <col min="13060" max="13060" width="14.5" style="50" customWidth="1"/>
    <col min="13061" max="13061" width="9.59765625" style="50" customWidth="1"/>
    <col min="13062" max="13062" width="7.8984375" style="50" customWidth="1"/>
    <col min="13063" max="13064" width="11.3984375" style="50" customWidth="1"/>
    <col min="13065" max="13065" width="18.19921875" style="50" customWidth="1"/>
    <col min="13066" max="13077" width="7.8984375" style="50" customWidth="1"/>
    <col min="13078" max="13078" width="14.09765625" style="50" customWidth="1"/>
    <col min="13079" max="13079" width="0.69921875" style="50" customWidth="1"/>
    <col min="13080" max="13312" width="8.09765625" style="50" hidden="1"/>
    <col min="13313" max="13313" width="2.09765625" style="50" customWidth="1"/>
    <col min="13314" max="13314" width="0.69921875" style="50" customWidth="1"/>
    <col min="13315" max="13315" width="4" style="50" customWidth="1"/>
    <col min="13316" max="13316" width="14.5" style="50" customWidth="1"/>
    <col min="13317" max="13317" width="9.59765625" style="50" customWidth="1"/>
    <col min="13318" max="13318" width="7.8984375" style="50" customWidth="1"/>
    <col min="13319" max="13320" width="11.3984375" style="50" customWidth="1"/>
    <col min="13321" max="13321" width="18.19921875" style="50" customWidth="1"/>
    <col min="13322" max="13333" width="7.8984375" style="50" customWidth="1"/>
    <col min="13334" max="13334" width="14.09765625" style="50" customWidth="1"/>
    <col min="13335" max="13335" width="0.69921875" style="50" customWidth="1"/>
    <col min="13336" max="13568" width="8.09765625" style="50" hidden="1"/>
    <col min="13569" max="13569" width="2.09765625" style="50" customWidth="1"/>
    <col min="13570" max="13570" width="0.69921875" style="50" customWidth="1"/>
    <col min="13571" max="13571" width="4" style="50" customWidth="1"/>
    <col min="13572" max="13572" width="14.5" style="50" customWidth="1"/>
    <col min="13573" max="13573" width="9.59765625" style="50" customWidth="1"/>
    <col min="13574" max="13574" width="7.8984375" style="50" customWidth="1"/>
    <col min="13575" max="13576" width="11.3984375" style="50" customWidth="1"/>
    <col min="13577" max="13577" width="18.19921875" style="50" customWidth="1"/>
    <col min="13578" max="13589" width="7.8984375" style="50" customWidth="1"/>
    <col min="13590" max="13590" width="14.09765625" style="50" customWidth="1"/>
    <col min="13591" max="13591" width="0.69921875" style="50" customWidth="1"/>
    <col min="13592" max="13824" width="8.09765625" style="50" hidden="1"/>
    <col min="13825" max="13825" width="2.09765625" style="50" customWidth="1"/>
    <col min="13826" max="13826" width="0.69921875" style="50" customWidth="1"/>
    <col min="13827" max="13827" width="4" style="50" customWidth="1"/>
    <col min="13828" max="13828" width="14.5" style="50" customWidth="1"/>
    <col min="13829" max="13829" width="9.59765625" style="50" customWidth="1"/>
    <col min="13830" max="13830" width="7.8984375" style="50" customWidth="1"/>
    <col min="13831" max="13832" width="11.3984375" style="50" customWidth="1"/>
    <col min="13833" max="13833" width="18.19921875" style="50" customWidth="1"/>
    <col min="13834" max="13845" width="7.8984375" style="50" customWidth="1"/>
    <col min="13846" max="13846" width="14.09765625" style="50" customWidth="1"/>
    <col min="13847" max="13847" width="0.69921875" style="50" customWidth="1"/>
    <col min="13848" max="14080" width="8.09765625" style="50" hidden="1"/>
    <col min="14081" max="14081" width="2.09765625" style="50" customWidth="1"/>
    <col min="14082" max="14082" width="0.69921875" style="50" customWidth="1"/>
    <col min="14083" max="14083" width="4" style="50" customWidth="1"/>
    <col min="14084" max="14084" width="14.5" style="50" customWidth="1"/>
    <col min="14085" max="14085" width="9.59765625" style="50" customWidth="1"/>
    <col min="14086" max="14086" width="7.8984375" style="50" customWidth="1"/>
    <col min="14087" max="14088" width="11.3984375" style="50" customWidth="1"/>
    <col min="14089" max="14089" width="18.19921875" style="50" customWidth="1"/>
    <col min="14090" max="14101" width="7.8984375" style="50" customWidth="1"/>
    <col min="14102" max="14102" width="14.09765625" style="50" customWidth="1"/>
    <col min="14103" max="14103" width="0.69921875" style="50" customWidth="1"/>
    <col min="14104" max="14336" width="8.09765625" style="50" hidden="1"/>
    <col min="14337" max="14337" width="2.09765625" style="50" customWidth="1"/>
    <col min="14338" max="14338" width="0.69921875" style="50" customWidth="1"/>
    <col min="14339" max="14339" width="4" style="50" customWidth="1"/>
    <col min="14340" max="14340" width="14.5" style="50" customWidth="1"/>
    <col min="14341" max="14341" width="9.59765625" style="50" customWidth="1"/>
    <col min="14342" max="14342" width="7.8984375" style="50" customWidth="1"/>
    <col min="14343" max="14344" width="11.3984375" style="50" customWidth="1"/>
    <col min="14345" max="14345" width="18.19921875" style="50" customWidth="1"/>
    <col min="14346" max="14357" width="7.8984375" style="50" customWidth="1"/>
    <col min="14358" max="14358" width="14.09765625" style="50" customWidth="1"/>
    <col min="14359" max="14359" width="0.69921875" style="50" customWidth="1"/>
    <col min="14360" max="14592" width="8.09765625" style="50" hidden="1"/>
    <col min="14593" max="14593" width="2.09765625" style="50" customWidth="1"/>
    <col min="14594" max="14594" width="0.69921875" style="50" customWidth="1"/>
    <col min="14595" max="14595" width="4" style="50" customWidth="1"/>
    <col min="14596" max="14596" width="14.5" style="50" customWidth="1"/>
    <col min="14597" max="14597" width="9.59765625" style="50" customWidth="1"/>
    <col min="14598" max="14598" width="7.8984375" style="50" customWidth="1"/>
    <col min="14599" max="14600" width="11.3984375" style="50" customWidth="1"/>
    <col min="14601" max="14601" width="18.19921875" style="50" customWidth="1"/>
    <col min="14602" max="14613" width="7.8984375" style="50" customWidth="1"/>
    <col min="14614" max="14614" width="14.09765625" style="50" customWidth="1"/>
    <col min="14615" max="14615" width="0.69921875" style="50" customWidth="1"/>
    <col min="14616" max="14848" width="8.09765625" style="50" hidden="1"/>
    <col min="14849" max="14849" width="2.09765625" style="50" customWidth="1"/>
    <col min="14850" max="14850" width="0.69921875" style="50" customWidth="1"/>
    <col min="14851" max="14851" width="4" style="50" customWidth="1"/>
    <col min="14852" max="14852" width="14.5" style="50" customWidth="1"/>
    <col min="14853" max="14853" width="9.59765625" style="50" customWidth="1"/>
    <col min="14854" max="14854" width="7.8984375" style="50" customWidth="1"/>
    <col min="14855" max="14856" width="11.3984375" style="50" customWidth="1"/>
    <col min="14857" max="14857" width="18.19921875" style="50" customWidth="1"/>
    <col min="14858" max="14869" width="7.8984375" style="50" customWidth="1"/>
    <col min="14870" max="14870" width="14.09765625" style="50" customWidth="1"/>
    <col min="14871" max="14871" width="0.69921875" style="50" customWidth="1"/>
    <col min="14872" max="15104" width="8.09765625" style="50" hidden="1"/>
    <col min="15105" max="15105" width="2.09765625" style="50" customWidth="1"/>
    <col min="15106" max="15106" width="0.69921875" style="50" customWidth="1"/>
    <col min="15107" max="15107" width="4" style="50" customWidth="1"/>
    <col min="15108" max="15108" width="14.5" style="50" customWidth="1"/>
    <col min="15109" max="15109" width="9.59765625" style="50" customWidth="1"/>
    <col min="15110" max="15110" width="7.8984375" style="50" customWidth="1"/>
    <col min="15111" max="15112" width="11.3984375" style="50" customWidth="1"/>
    <col min="15113" max="15113" width="18.19921875" style="50" customWidth="1"/>
    <col min="15114" max="15125" width="7.8984375" style="50" customWidth="1"/>
    <col min="15126" max="15126" width="14.09765625" style="50" customWidth="1"/>
    <col min="15127" max="15127" width="0.69921875" style="50" customWidth="1"/>
    <col min="15128" max="15360" width="8.09765625" style="50" hidden="1"/>
    <col min="15361" max="15361" width="2.09765625" style="50" customWidth="1"/>
    <col min="15362" max="15362" width="0.69921875" style="50" customWidth="1"/>
    <col min="15363" max="15363" width="4" style="50" customWidth="1"/>
    <col min="15364" max="15364" width="14.5" style="50" customWidth="1"/>
    <col min="15365" max="15365" width="9.59765625" style="50" customWidth="1"/>
    <col min="15366" max="15366" width="7.8984375" style="50" customWidth="1"/>
    <col min="15367" max="15368" width="11.3984375" style="50" customWidth="1"/>
    <col min="15369" max="15369" width="18.19921875" style="50" customWidth="1"/>
    <col min="15370" max="15381" width="7.8984375" style="50" customWidth="1"/>
    <col min="15382" max="15382" width="14.09765625" style="50" customWidth="1"/>
    <col min="15383" max="15383" width="0.69921875" style="50" customWidth="1"/>
    <col min="15384" max="15616" width="8.09765625" style="50" hidden="1"/>
    <col min="15617" max="15617" width="2.09765625" style="50" customWidth="1"/>
    <col min="15618" max="15618" width="0.69921875" style="50" customWidth="1"/>
    <col min="15619" max="15619" width="4" style="50" customWidth="1"/>
    <col min="15620" max="15620" width="14.5" style="50" customWidth="1"/>
    <col min="15621" max="15621" width="9.59765625" style="50" customWidth="1"/>
    <col min="15622" max="15622" width="7.8984375" style="50" customWidth="1"/>
    <col min="15623" max="15624" width="11.3984375" style="50" customWidth="1"/>
    <col min="15625" max="15625" width="18.19921875" style="50" customWidth="1"/>
    <col min="15626" max="15637" width="7.8984375" style="50" customWidth="1"/>
    <col min="15638" max="15638" width="14.09765625" style="50" customWidth="1"/>
    <col min="15639" max="15639" width="0.69921875" style="50" customWidth="1"/>
    <col min="15640" max="15872" width="8.09765625" style="50" hidden="1"/>
    <col min="15873" max="15873" width="2.09765625" style="50" customWidth="1"/>
    <col min="15874" max="15874" width="0.69921875" style="50" customWidth="1"/>
    <col min="15875" max="15875" width="4" style="50" customWidth="1"/>
    <col min="15876" max="15876" width="14.5" style="50" customWidth="1"/>
    <col min="15877" max="15877" width="9.59765625" style="50" customWidth="1"/>
    <col min="15878" max="15878" width="7.8984375" style="50" customWidth="1"/>
    <col min="15879" max="15880" width="11.3984375" style="50" customWidth="1"/>
    <col min="15881" max="15881" width="18.19921875" style="50" customWidth="1"/>
    <col min="15882" max="15893" width="7.8984375" style="50" customWidth="1"/>
    <col min="15894" max="15894" width="14.09765625" style="50" customWidth="1"/>
    <col min="15895" max="15895" width="0.69921875" style="50" customWidth="1"/>
    <col min="15896" max="16128" width="8.09765625" style="50" hidden="1"/>
    <col min="16129" max="16129" width="2.09765625" style="50" customWidth="1"/>
    <col min="16130" max="16130" width="0.69921875" style="50" customWidth="1"/>
    <col min="16131" max="16131" width="4" style="50" customWidth="1"/>
    <col min="16132" max="16132" width="14.5" style="50" customWidth="1"/>
    <col min="16133" max="16133" width="9.59765625" style="50" customWidth="1"/>
    <col min="16134" max="16134" width="7.8984375" style="50" customWidth="1"/>
    <col min="16135" max="16136" width="11.3984375" style="50" customWidth="1"/>
    <col min="16137" max="16137" width="18.19921875" style="50" customWidth="1"/>
    <col min="16138" max="16149" width="7.8984375" style="50" customWidth="1"/>
    <col min="16150" max="16150" width="14.09765625" style="50" customWidth="1"/>
    <col min="16151" max="16151" width="0.69921875" style="50" customWidth="1"/>
    <col min="16152" max="16384" width="8.09765625" style="50" hidden="1"/>
  </cols>
  <sheetData>
    <row r="1" spans="1:34" s="30" customFormat="1" ht="6" customHeight="1" thickBot="1">
      <c r="A1" s="23"/>
      <c r="B1" s="23"/>
      <c r="C1" s="23"/>
      <c r="D1" s="23"/>
      <c r="E1" s="23"/>
      <c r="F1" s="23"/>
      <c r="G1" s="23"/>
      <c r="H1" s="23"/>
      <c r="I1" s="23"/>
      <c r="J1" s="23"/>
      <c r="K1" s="23"/>
      <c r="L1" s="23"/>
      <c r="M1" s="23"/>
      <c r="N1" s="23"/>
      <c r="O1" s="23"/>
      <c r="P1" s="23"/>
      <c r="Q1" s="23"/>
      <c r="R1" s="23"/>
      <c r="S1" s="23"/>
      <c r="T1" s="23"/>
      <c r="U1" s="23"/>
      <c r="V1" s="23"/>
      <c r="W1" s="23"/>
    </row>
    <row r="2" spans="1:34" s="30" customFormat="1" ht="27" customHeight="1">
      <c r="A2" s="26"/>
      <c r="B2" s="9"/>
      <c r="C2" s="322" t="s">
        <v>0</v>
      </c>
      <c r="D2" s="53"/>
      <c r="E2" s="56"/>
      <c r="F2" s="323"/>
      <c r="G2" s="323"/>
      <c r="H2" s="59"/>
      <c r="I2" s="59"/>
      <c r="J2" s="324"/>
      <c r="K2" s="324"/>
      <c r="L2" s="324"/>
      <c r="M2" s="324"/>
      <c r="N2" s="324"/>
      <c r="O2" s="324"/>
      <c r="P2" s="324"/>
      <c r="Q2" s="324"/>
      <c r="R2" s="324"/>
      <c r="S2" s="324"/>
      <c r="T2" s="324"/>
      <c r="U2" s="324"/>
      <c r="V2" s="325"/>
      <c r="W2" s="23"/>
      <c r="X2" s="206" t="e">
        <f>#REF!</f>
        <v>#REF!</v>
      </c>
    </row>
    <row r="3" spans="1:34" s="30" customFormat="1" ht="29.25" customHeight="1" thickBot="1">
      <c r="A3" s="26"/>
      <c r="B3" s="9"/>
      <c r="C3" s="326" t="s">
        <v>310</v>
      </c>
      <c r="D3" s="327"/>
      <c r="E3" s="328"/>
      <c r="F3" s="67"/>
      <c r="G3" s="67"/>
      <c r="H3" s="69"/>
      <c r="I3" s="329"/>
      <c r="J3" s="330"/>
      <c r="K3" s="330"/>
      <c r="L3" s="330"/>
      <c r="M3" s="330"/>
      <c r="N3" s="330"/>
      <c r="O3" s="330"/>
      <c r="P3" s="330"/>
      <c r="Q3" s="330"/>
      <c r="R3" s="330"/>
      <c r="S3" s="330"/>
      <c r="T3" s="330"/>
      <c r="U3" s="330"/>
      <c r="V3" s="331" t="str">
        <f>重点評価入力!U4</f>
        <v>Osakafu-新築・既存 2026V1.0</v>
      </c>
      <c r="W3" s="23"/>
      <c r="AE3" s="440"/>
    </row>
    <row r="4" spans="1:34" s="30" customFormat="1" ht="4.5" customHeight="1" thickBot="1">
      <c r="A4" s="23"/>
      <c r="B4" s="23"/>
      <c r="C4" s="23"/>
      <c r="D4" s="23"/>
      <c r="E4" s="23"/>
      <c r="F4" s="23"/>
      <c r="G4" s="23"/>
      <c r="H4" s="23"/>
      <c r="I4" s="23"/>
      <c r="J4" s="23"/>
      <c r="K4" s="23"/>
      <c r="L4" s="23"/>
      <c r="M4" s="23"/>
      <c r="N4" s="23"/>
      <c r="O4" s="23"/>
      <c r="P4" s="23"/>
      <c r="Q4" s="23"/>
      <c r="R4" s="23"/>
      <c r="S4" s="23"/>
      <c r="T4" s="23"/>
      <c r="U4" s="23"/>
      <c r="V4" s="441"/>
      <c r="W4" s="23"/>
    </row>
    <row r="5" spans="1:34" s="30" customFormat="1" ht="21.75" customHeight="1" thickBot="1">
      <c r="A5" s="23"/>
      <c r="B5" s="23"/>
      <c r="C5" s="15" t="s">
        <v>3</v>
      </c>
      <c r="D5" s="17"/>
      <c r="E5" s="18"/>
      <c r="F5" s="18"/>
      <c r="G5" s="19"/>
      <c r="H5" s="332"/>
      <c r="I5" s="333"/>
      <c r="J5" s="1291" t="s">
        <v>184</v>
      </c>
      <c r="K5" s="1467"/>
      <c r="L5" s="1293"/>
      <c r="M5" s="1294"/>
      <c r="N5" s="1294"/>
      <c r="O5" s="1294"/>
      <c r="P5" s="1294"/>
      <c r="Q5" s="1294"/>
      <c r="R5" s="1294"/>
      <c r="S5" s="1294"/>
      <c r="T5" s="1294"/>
      <c r="U5" s="1294"/>
      <c r="V5" s="1295"/>
      <c r="W5" s="23"/>
    </row>
    <row r="6" spans="1:34" s="30" customFormat="1" ht="21.75" customHeight="1" thickBot="1">
      <c r="A6" s="23"/>
      <c r="B6" s="23"/>
      <c r="C6" s="15"/>
      <c r="D6" s="17"/>
      <c r="E6" s="18"/>
      <c r="F6" s="18"/>
      <c r="G6" s="19"/>
      <c r="H6" s="334"/>
      <c r="I6" s="335"/>
      <c r="J6" s="1296" t="s">
        <v>185</v>
      </c>
      <c r="K6" s="1468"/>
      <c r="L6" s="1298"/>
      <c r="M6" s="1299"/>
      <c r="N6" s="1299"/>
      <c r="O6" s="1299"/>
      <c r="P6" s="1299"/>
      <c r="Q6" s="1299"/>
      <c r="R6" s="1299"/>
      <c r="S6" s="1299"/>
      <c r="T6" s="1299"/>
      <c r="U6" s="1299"/>
      <c r="V6" s="1300"/>
      <c r="W6" s="23"/>
    </row>
    <row r="7" spans="1:34" s="30" customFormat="1" ht="4.5" customHeight="1" thickBot="1">
      <c r="A7" s="23"/>
      <c r="B7" s="23"/>
      <c r="C7" s="23"/>
      <c r="D7" s="23"/>
      <c r="E7" s="23"/>
      <c r="F7" s="23"/>
      <c r="G7" s="23"/>
      <c r="H7" s="23"/>
      <c r="I7" s="23"/>
      <c r="J7" s="23"/>
      <c r="K7" s="23"/>
      <c r="L7" s="23"/>
      <c r="M7" s="23"/>
      <c r="N7" s="23"/>
      <c r="O7" s="23"/>
      <c r="P7" s="23"/>
      <c r="Q7" s="23"/>
      <c r="R7" s="23"/>
      <c r="S7" s="23"/>
      <c r="T7" s="23"/>
      <c r="U7" s="23"/>
      <c r="V7" s="441"/>
      <c r="W7" s="23"/>
    </row>
    <row r="8" spans="1:34" s="30" customFormat="1" ht="19.5" customHeight="1" thickBot="1">
      <c r="A8" s="26"/>
      <c r="B8" s="9"/>
      <c r="C8" s="15" t="s">
        <v>311</v>
      </c>
      <c r="D8" s="336"/>
      <c r="E8" s="336"/>
      <c r="F8" s="336"/>
      <c r="G8" s="82"/>
      <c r="H8" s="337"/>
      <c r="I8" s="337"/>
      <c r="J8" s="337"/>
      <c r="K8" s="337"/>
      <c r="L8" s="337"/>
      <c r="M8" s="337"/>
      <c r="N8" s="337"/>
      <c r="O8" s="337"/>
      <c r="P8" s="337"/>
      <c r="Q8" s="337"/>
      <c r="R8" s="337"/>
      <c r="S8" s="337"/>
      <c r="T8" s="337"/>
      <c r="U8" s="337"/>
      <c r="V8" s="337"/>
      <c r="W8" s="23"/>
      <c r="Y8" s="338" t="s">
        <v>307</v>
      </c>
      <c r="Z8" s="339"/>
      <c r="AA8" s="339"/>
      <c r="AB8" s="340"/>
    </row>
    <row r="9" spans="1:34" s="30" customFormat="1" ht="19.5" customHeight="1">
      <c r="A9" s="26"/>
      <c r="B9" s="9"/>
      <c r="C9" s="1469" t="e">
        <f>CONCATENATE("令和",AA10-1,"年度(令和",Y10,"年",Z10,"月～令和",AA10,"年3月)")</f>
        <v>#VALUE!</v>
      </c>
      <c r="D9" s="1470"/>
      <c r="E9" s="1470"/>
      <c r="F9" s="1470"/>
      <c r="G9" s="1470"/>
      <c r="H9" s="1470"/>
      <c r="I9" s="1470"/>
      <c r="J9" s="341"/>
      <c r="K9" s="341"/>
      <c r="L9" s="341"/>
      <c r="M9" s="341"/>
      <c r="N9" s="341"/>
      <c r="O9" s="341"/>
      <c r="P9" s="341"/>
      <c r="Q9" s="341"/>
      <c r="R9" s="341"/>
      <c r="S9" s="341"/>
      <c r="T9" s="341"/>
      <c r="U9" s="341"/>
      <c r="V9" s="342"/>
      <c r="W9" s="23"/>
      <c r="Y9" s="343" t="s">
        <v>131</v>
      </c>
      <c r="Z9" s="344" t="s">
        <v>132</v>
      </c>
      <c r="AA9" s="344" t="s">
        <v>134</v>
      </c>
      <c r="AB9" s="345" t="s">
        <v>259</v>
      </c>
    </row>
    <row r="10" spans="1:34" s="30" customFormat="1" ht="26.25" customHeight="1" thickBot="1">
      <c r="A10" s="26"/>
      <c r="B10" s="9"/>
      <c r="C10" s="1471" t="s">
        <v>136</v>
      </c>
      <c r="D10" s="1472"/>
      <c r="E10" s="1472"/>
      <c r="F10" s="1515" t="s">
        <v>139</v>
      </c>
      <c r="G10" s="1517" t="s">
        <v>197</v>
      </c>
      <c r="H10" s="1518"/>
      <c r="I10" s="1472" t="s">
        <v>260</v>
      </c>
      <c r="J10" s="1520" t="s">
        <v>261</v>
      </c>
      <c r="K10" s="1521"/>
      <c r="L10" s="1521"/>
      <c r="M10" s="1521"/>
      <c r="N10" s="1521"/>
      <c r="O10" s="1521"/>
      <c r="P10" s="1521"/>
      <c r="Q10" s="1521"/>
      <c r="R10" s="1521"/>
      <c r="S10" s="1521"/>
      <c r="T10" s="1521"/>
      <c r="U10" s="1522"/>
      <c r="V10" s="1523" t="s">
        <v>262</v>
      </c>
      <c r="W10" s="23"/>
      <c r="Y10" s="346" t="str">
        <f>IF(目標入力!Q8=4,"-",'消費量入力 (3年目) '!AA10)</f>
        <v>-</v>
      </c>
      <c r="Z10" s="347">
        <v>4</v>
      </c>
      <c r="AA10" s="347" t="str">
        <f>IF(目標入力!Q8=4,"-",Y10+1)</f>
        <v>-</v>
      </c>
      <c r="AB10" s="348">
        <v>3</v>
      </c>
    </row>
    <row r="11" spans="1:34" s="30" customFormat="1" ht="26.25" customHeight="1" thickBot="1">
      <c r="A11" s="26"/>
      <c r="B11" s="9"/>
      <c r="C11" s="1525" t="s">
        <v>63</v>
      </c>
      <c r="D11" s="1526"/>
      <c r="E11" s="442" t="s">
        <v>201</v>
      </c>
      <c r="F11" s="1516"/>
      <c r="G11" s="443" t="s">
        <v>202</v>
      </c>
      <c r="H11" s="444" t="s">
        <v>263</v>
      </c>
      <c r="I11" s="1519"/>
      <c r="J11" s="352" t="s">
        <v>264</v>
      </c>
      <c r="K11" s="352" t="s">
        <v>265</v>
      </c>
      <c r="L11" s="352" t="s">
        <v>266</v>
      </c>
      <c r="M11" s="352" t="s">
        <v>267</v>
      </c>
      <c r="N11" s="352" t="s">
        <v>268</v>
      </c>
      <c r="O11" s="352" t="s">
        <v>269</v>
      </c>
      <c r="P11" s="352" t="s">
        <v>270</v>
      </c>
      <c r="Q11" s="352" t="s">
        <v>271</v>
      </c>
      <c r="R11" s="352" t="s">
        <v>272</v>
      </c>
      <c r="S11" s="352" t="s">
        <v>273</v>
      </c>
      <c r="T11" s="352" t="s">
        <v>274</v>
      </c>
      <c r="U11" s="353" t="s">
        <v>275</v>
      </c>
      <c r="V11" s="1524"/>
      <c r="W11" s="23"/>
      <c r="X11" s="30" t="s">
        <v>276</v>
      </c>
      <c r="Y11" s="354" t="s">
        <v>140</v>
      </c>
      <c r="Z11" s="354" t="s">
        <v>277</v>
      </c>
      <c r="AA11" s="355" t="s">
        <v>278</v>
      </c>
      <c r="AB11" s="356" t="s">
        <v>140</v>
      </c>
      <c r="AC11" s="357" t="s">
        <v>141</v>
      </c>
      <c r="AD11" s="358" t="s">
        <v>279</v>
      </c>
      <c r="AE11" s="359"/>
      <c r="AF11" s="359"/>
      <c r="AG11" s="359"/>
      <c r="AH11" s="359"/>
    </row>
    <row r="12" spans="1:34" s="30" customFormat="1" ht="26.25" customHeight="1">
      <c r="A12" s="26"/>
      <c r="B12" s="9"/>
      <c r="C12" s="1527" t="s">
        <v>145</v>
      </c>
      <c r="D12" s="1528"/>
      <c r="E12" s="445"/>
      <c r="F12" s="361" t="s">
        <v>280</v>
      </c>
      <c r="G12" s="362">
        <f>別表!$E$36</f>
        <v>8.64</v>
      </c>
      <c r="H12" s="363" t="str">
        <f>IF(目標入力!J12="","",目標入力!J12)</f>
        <v/>
      </c>
      <c r="I12" s="364" t="str">
        <f t="shared" ref="I12:I25" si="0">IF(Z12=1,"",VLOOKUP(Z12,$AA$12:$AD$17,4,1))</f>
        <v/>
      </c>
      <c r="J12" s="365"/>
      <c r="K12" s="365"/>
      <c r="L12" s="365"/>
      <c r="M12" s="365"/>
      <c r="N12" s="365"/>
      <c r="O12" s="365"/>
      <c r="P12" s="365"/>
      <c r="Q12" s="365"/>
      <c r="R12" s="365"/>
      <c r="S12" s="365"/>
      <c r="T12" s="365"/>
      <c r="U12" s="366"/>
      <c r="V12" s="367"/>
      <c r="W12" s="23"/>
      <c r="X12" s="30" t="str">
        <f>IF(COUNT(J12:U12)=0,"-","○")</f>
        <v>-</v>
      </c>
      <c r="Y12" s="368">
        <f>IF((目標入力!U12+目標入力!U66+目標入力!U87+目標入力!U108)&gt;0,1,0)</f>
        <v>0</v>
      </c>
      <c r="Z12" s="369">
        <f t="shared" ref="Z12:Z25" si="1">IF(Y12=0,IF(OR(SUM(J12:U12)&gt;0,V12&gt;0),2,1),IF(AND(SUM(J12:U12)=0,V12=0),3,IF(AND(SUM(J12:U12)&gt;0,V12&gt;0),6,IF(V12&gt;0,5,4))))</f>
        <v>1</v>
      </c>
      <c r="AA12" s="370">
        <v>1</v>
      </c>
      <c r="AB12" s="371" t="s">
        <v>281</v>
      </c>
      <c r="AC12" s="372" t="s">
        <v>281</v>
      </c>
      <c r="AD12" s="373"/>
      <c r="AE12" s="359"/>
      <c r="AF12" s="374">
        <f>IF(OR(Z12=4,Z12=5),IF(Z12=4,SUM(J12:U12),V12),0)</f>
        <v>0</v>
      </c>
      <c r="AG12" s="374">
        <f>IF(H12="",G12*AF12,H12*AF12)</f>
        <v>0</v>
      </c>
      <c r="AH12" s="359"/>
    </row>
    <row r="13" spans="1:34" s="30" customFormat="1" ht="26.25" customHeight="1">
      <c r="A13" s="26"/>
      <c r="B13" s="9"/>
      <c r="C13" s="1529"/>
      <c r="D13" s="1530"/>
      <c r="E13" s="446" t="s">
        <v>282</v>
      </c>
      <c r="F13" s="376" t="s">
        <v>280</v>
      </c>
      <c r="G13" s="377">
        <f>別表!$E$34</f>
        <v>8.64</v>
      </c>
      <c r="H13" s="378" t="str">
        <f>IF(目標入力!J13="","",目標入力!J13)</f>
        <v/>
      </c>
      <c r="I13" s="379" t="str">
        <f t="shared" si="0"/>
        <v/>
      </c>
      <c r="J13" s="380"/>
      <c r="K13" s="380"/>
      <c r="L13" s="380"/>
      <c r="M13" s="380"/>
      <c r="N13" s="380"/>
      <c r="O13" s="380"/>
      <c r="P13" s="380"/>
      <c r="Q13" s="380"/>
      <c r="R13" s="380"/>
      <c r="S13" s="380"/>
      <c r="T13" s="380"/>
      <c r="U13" s="381"/>
      <c r="V13" s="382"/>
      <c r="W13" s="23"/>
      <c r="X13" s="30" t="str">
        <f t="shared" ref="X13:X25" si="2">IF(COUNT(J13:U13)=0,"-","○")</f>
        <v>-</v>
      </c>
      <c r="Y13" s="368">
        <f>IF((目標入力!U13+目標入力!U67+目標入力!U88+目標入力!U109)&gt;0,1,0)</f>
        <v>0</v>
      </c>
      <c r="Z13" s="369">
        <f t="shared" si="1"/>
        <v>1</v>
      </c>
      <c r="AA13" s="370">
        <v>2</v>
      </c>
      <c r="AB13" s="372" t="s">
        <v>281</v>
      </c>
      <c r="AC13" s="372" t="s">
        <v>283</v>
      </c>
      <c r="AD13" s="373" t="s">
        <v>284</v>
      </c>
      <c r="AE13" s="359"/>
      <c r="AF13" s="374">
        <f t="shared" ref="AF13:AF22" si="3">IF(OR(Z13=4,Z13=5),IF(Z13=4,SUM(J13:U13),V13),0)</f>
        <v>0</v>
      </c>
      <c r="AG13" s="374">
        <f t="shared" ref="AG13:AG22" si="4">IF(H13="",G13*AF13,H13*AF13)</f>
        <v>0</v>
      </c>
      <c r="AH13" s="359"/>
    </row>
    <row r="14" spans="1:34" s="30" customFormat="1" ht="26.25" customHeight="1">
      <c r="A14" s="26"/>
      <c r="B14" s="9"/>
      <c r="C14" s="1529"/>
      <c r="D14" s="1530"/>
      <c r="E14" s="447" t="s">
        <v>285</v>
      </c>
      <c r="F14" s="384" t="s">
        <v>280</v>
      </c>
      <c r="G14" s="385">
        <f>別表!$E$35</f>
        <v>8.64</v>
      </c>
      <c r="H14" s="386" t="str">
        <f>IF(目標入力!J14="","",目標入力!J14)</f>
        <v/>
      </c>
      <c r="I14" s="387" t="str">
        <f t="shared" si="0"/>
        <v/>
      </c>
      <c r="J14" s="388"/>
      <c r="K14" s="388"/>
      <c r="L14" s="388"/>
      <c r="M14" s="388"/>
      <c r="N14" s="388"/>
      <c r="O14" s="388"/>
      <c r="P14" s="388"/>
      <c r="Q14" s="388"/>
      <c r="R14" s="388"/>
      <c r="S14" s="388"/>
      <c r="T14" s="388"/>
      <c r="U14" s="389"/>
      <c r="V14" s="390"/>
      <c r="W14" s="23"/>
      <c r="X14" s="30" t="str">
        <f t="shared" si="2"/>
        <v>-</v>
      </c>
      <c r="Y14" s="368">
        <f>IF((目標入力!U14+目標入力!U68+目標入力!U89+目標入力!U110)&gt;0,1,0)</f>
        <v>0</v>
      </c>
      <c r="Z14" s="369">
        <f t="shared" si="1"/>
        <v>1</v>
      </c>
      <c r="AA14" s="370">
        <v>3</v>
      </c>
      <c r="AB14" s="372" t="s">
        <v>283</v>
      </c>
      <c r="AC14" s="372" t="s">
        <v>281</v>
      </c>
      <c r="AD14" s="391" t="s">
        <v>286</v>
      </c>
      <c r="AE14" s="392"/>
      <c r="AF14" s="374">
        <f t="shared" si="3"/>
        <v>0</v>
      </c>
      <c r="AG14" s="374">
        <f t="shared" si="4"/>
        <v>0</v>
      </c>
      <c r="AH14" s="392"/>
    </row>
    <row r="15" spans="1:34" s="30" customFormat="1" ht="26.25" customHeight="1">
      <c r="A15" s="26"/>
      <c r="B15" s="9"/>
      <c r="C15" s="1529" t="s">
        <v>207</v>
      </c>
      <c r="D15" s="1531"/>
      <c r="E15" s="21" t="s">
        <v>208</v>
      </c>
      <c r="F15" s="394" t="s">
        <v>287</v>
      </c>
      <c r="G15" s="395">
        <f>別表!$E$31</f>
        <v>45</v>
      </c>
      <c r="H15" s="396" t="str">
        <f>IF(目標入力!J15="","",目標入力!J15)</f>
        <v/>
      </c>
      <c r="I15" s="397" t="str">
        <f t="shared" si="0"/>
        <v/>
      </c>
      <c r="J15" s="398"/>
      <c r="K15" s="398"/>
      <c r="L15" s="398"/>
      <c r="M15" s="398"/>
      <c r="N15" s="398"/>
      <c r="O15" s="398"/>
      <c r="P15" s="398"/>
      <c r="Q15" s="398"/>
      <c r="R15" s="398"/>
      <c r="S15" s="398"/>
      <c r="T15" s="398"/>
      <c r="U15" s="399"/>
      <c r="V15" s="400"/>
      <c r="W15" s="23"/>
      <c r="X15" s="30" t="str">
        <f t="shared" si="2"/>
        <v>-</v>
      </c>
      <c r="Y15" s="368">
        <f>IF((目標入力!U15+目標入力!U69+目標入力!U90+目標入力!U111)&gt;0,1,0)</f>
        <v>0</v>
      </c>
      <c r="Z15" s="369">
        <f t="shared" si="1"/>
        <v>1</v>
      </c>
      <c r="AA15" s="370">
        <v>4</v>
      </c>
      <c r="AB15" s="372" t="s">
        <v>283</v>
      </c>
      <c r="AC15" s="372" t="s">
        <v>288</v>
      </c>
      <c r="AD15" s="391" t="s">
        <v>289</v>
      </c>
      <c r="AE15" s="392"/>
      <c r="AF15" s="374">
        <f t="shared" si="3"/>
        <v>0</v>
      </c>
      <c r="AG15" s="374">
        <f t="shared" si="4"/>
        <v>0</v>
      </c>
      <c r="AH15" s="392"/>
    </row>
    <row r="16" spans="1:34" s="30" customFormat="1" ht="26.25" customHeight="1">
      <c r="A16" s="26"/>
      <c r="B16" s="9"/>
      <c r="C16" s="1532" t="s">
        <v>152</v>
      </c>
      <c r="D16" s="1533"/>
      <c r="E16" s="448"/>
      <c r="F16" s="22" t="s">
        <v>290</v>
      </c>
      <c r="G16" s="395">
        <f>別表!$E$25</f>
        <v>50.1</v>
      </c>
      <c r="H16" s="396" t="str">
        <f>IF(目標入力!J16="","",目標入力!J16)</f>
        <v/>
      </c>
      <c r="I16" s="402" t="str">
        <f t="shared" si="0"/>
        <v/>
      </c>
      <c r="J16" s="398"/>
      <c r="K16" s="398"/>
      <c r="L16" s="398"/>
      <c r="M16" s="398"/>
      <c r="N16" s="398"/>
      <c r="O16" s="398"/>
      <c r="P16" s="398"/>
      <c r="Q16" s="398"/>
      <c r="R16" s="398"/>
      <c r="S16" s="398"/>
      <c r="T16" s="398"/>
      <c r="U16" s="399"/>
      <c r="V16" s="403"/>
      <c r="W16" s="23"/>
      <c r="X16" s="30" t="str">
        <f t="shared" si="2"/>
        <v>-</v>
      </c>
      <c r="Y16" s="368">
        <f>IF((目標入力!U16+目標入力!U70+目標入力!U91+目標入力!U112)&gt;0,1,0)</f>
        <v>0</v>
      </c>
      <c r="Z16" s="369">
        <f t="shared" si="1"/>
        <v>1</v>
      </c>
      <c r="AA16" s="370">
        <v>5</v>
      </c>
      <c r="AB16" s="372" t="s">
        <v>283</v>
      </c>
      <c r="AC16" s="372" t="s">
        <v>291</v>
      </c>
      <c r="AD16" s="391" t="s">
        <v>255</v>
      </c>
      <c r="AE16" s="392"/>
      <c r="AF16" s="374">
        <f t="shared" si="3"/>
        <v>0</v>
      </c>
      <c r="AG16" s="374">
        <f t="shared" si="4"/>
        <v>0</v>
      </c>
      <c r="AH16" s="392"/>
    </row>
    <row r="17" spans="1:34" s="30" customFormat="1" ht="26.25" customHeight="1" thickBot="1">
      <c r="A17" s="26"/>
      <c r="B17" s="9"/>
      <c r="C17" s="1513" t="s">
        <v>154</v>
      </c>
      <c r="D17" s="1514"/>
      <c r="E17" s="448"/>
      <c r="F17" s="404" t="s">
        <v>292</v>
      </c>
      <c r="G17" s="395">
        <f>別表!$E$18</f>
        <v>36.5</v>
      </c>
      <c r="H17" s="405" t="str">
        <f>IF(目標入力!J17="","",目標入力!J17)</f>
        <v/>
      </c>
      <c r="I17" s="402" t="str">
        <f t="shared" si="0"/>
        <v/>
      </c>
      <c r="J17" s="398"/>
      <c r="K17" s="398"/>
      <c r="L17" s="398"/>
      <c r="M17" s="398"/>
      <c r="N17" s="398"/>
      <c r="O17" s="398"/>
      <c r="P17" s="398"/>
      <c r="Q17" s="398"/>
      <c r="R17" s="398"/>
      <c r="S17" s="398"/>
      <c r="T17" s="398"/>
      <c r="U17" s="399"/>
      <c r="V17" s="403"/>
      <c r="W17" s="23"/>
      <c r="X17" s="30" t="str">
        <f t="shared" si="2"/>
        <v>-</v>
      </c>
      <c r="Y17" s="368">
        <f>IF((目標入力!U17+目標入力!U71+目標入力!U92+目標入力!U113)&gt;0,1,0)</f>
        <v>0</v>
      </c>
      <c r="Z17" s="369">
        <f t="shared" si="1"/>
        <v>1</v>
      </c>
      <c r="AA17" s="406">
        <v>6</v>
      </c>
      <c r="AB17" s="407" t="s">
        <v>283</v>
      </c>
      <c r="AC17" s="407" t="s">
        <v>293</v>
      </c>
      <c r="AD17" s="408" t="s">
        <v>294</v>
      </c>
      <c r="AE17" s="392"/>
      <c r="AF17" s="374">
        <f t="shared" si="3"/>
        <v>0</v>
      </c>
      <c r="AG17" s="374">
        <f t="shared" si="4"/>
        <v>0</v>
      </c>
      <c r="AH17" s="392"/>
    </row>
    <row r="18" spans="1:34" s="30" customFormat="1" ht="26.25" customHeight="1">
      <c r="A18" s="26"/>
      <c r="B18" s="9"/>
      <c r="C18" s="1529" t="s">
        <v>210</v>
      </c>
      <c r="D18" s="1531"/>
      <c r="E18" s="449" t="s">
        <v>157</v>
      </c>
      <c r="F18" s="404" t="s">
        <v>292</v>
      </c>
      <c r="G18" s="395">
        <f>別表!$E$20</f>
        <v>38.9</v>
      </c>
      <c r="H18" s="405" t="str">
        <f>IF(目標入力!J18="","",目標入力!J18)</f>
        <v/>
      </c>
      <c r="I18" s="402" t="str">
        <f t="shared" si="0"/>
        <v/>
      </c>
      <c r="J18" s="398"/>
      <c r="K18" s="398"/>
      <c r="L18" s="398"/>
      <c r="M18" s="398"/>
      <c r="N18" s="398"/>
      <c r="O18" s="398"/>
      <c r="P18" s="398"/>
      <c r="Q18" s="398"/>
      <c r="R18" s="398"/>
      <c r="S18" s="398"/>
      <c r="T18" s="398"/>
      <c r="U18" s="399"/>
      <c r="V18" s="400"/>
      <c r="W18" s="23"/>
      <c r="X18" s="30" t="str">
        <f t="shared" si="2"/>
        <v>-</v>
      </c>
      <c r="Y18" s="368">
        <f>IF((目標入力!U18+目標入力!U72+目標入力!U93+目標入力!U114)&gt;0,1,0)</f>
        <v>0</v>
      </c>
      <c r="Z18" s="369">
        <f t="shared" si="1"/>
        <v>1</v>
      </c>
      <c r="AF18" s="374">
        <f t="shared" si="3"/>
        <v>0</v>
      </c>
      <c r="AG18" s="374">
        <f t="shared" si="4"/>
        <v>0</v>
      </c>
    </row>
    <row r="19" spans="1:34" s="30" customFormat="1" ht="26.25" customHeight="1">
      <c r="A19" s="26"/>
      <c r="B19" s="9"/>
      <c r="C19" s="1529"/>
      <c r="D19" s="1531"/>
      <c r="E19" s="450" t="s">
        <v>211</v>
      </c>
      <c r="F19" s="404" t="s">
        <v>292</v>
      </c>
      <c r="G19" s="395">
        <f>別表!$E$21</f>
        <v>41.8</v>
      </c>
      <c r="H19" s="405" t="str">
        <f>IF(目標入力!J19="","",目標入力!J19)</f>
        <v/>
      </c>
      <c r="I19" s="402" t="str">
        <f t="shared" si="0"/>
        <v/>
      </c>
      <c r="J19" s="398"/>
      <c r="K19" s="398"/>
      <c r="L19" s="398"/>
      <c r="M19" s="398"/>
      <c r="N19" s="398"/>
      <c r="O19" s="398"/>
      <c r="P19" s="398"/>
      <c r="Q19" s="398"/>
      <c r="R19" s="398"/>
      <c r="S19" s="398"/>
      <c r="T19" s="398"/>
      <c r="U19" s="399"/>
      <c r="V19" s="400"/>
      <c r="W19" s="23"/>
      <c r="X19" s="30" t="str">
        <f t="shared" si="2"/>
        <v>-</v>
      </c>
      <c r="Y19" s="368">
        <f>IF((目標入力!U19+目標入力!U73+目標入力!U94+目標入力!U115)&gt;0,1,0)</f>
        <v>0</v>
      </c>
      <c r="Z19" s="369">
        <f t="shared" si="1"/>
        <v>1</v>
      </c>
      <c r="AA19" s="392"/>
      <c r="AF19" s="374">
        <f t="shared" si="3"/>
        <v>0</v>
      </c>
      <c r="AG19" s="374">
        <f t="shared" si="4"/>
        <v>0</v>
      </c>
    </row>
    <row r="20" spans="1:34" s="30" customFormat="1" ht="26.25" customHeight="1">
      <c r="A20" s="26"/>
      <c r="B20" s="9"/>
      <c r="C20" s="1529" t="s">
        <v>212</v>
      </c>
      <c r="D20" s="1531"/>
      <c r="E20" s="450" t="s">
        <v>160</v>
      </c>
      <c r="F20" s="404" t="s">
        <v>295</v>
      </c>
      <c r="G20" s="411">
        <f>別表!$E$33</f>
        <v>1.19</v>
      </c>
      <c r="H20" s="405" t="str">
        <f>IF(目標入力!J20="","",目標入力!J20)</f>
        <v/>
      </c>
      <c r="I20" s="402" t="str">
        <f t="shared" si="0"/>
        <v/>
      </c>
      <c r="J20" s="398"/>
      <c r="K20" s="398"/>
      <c r="L20" s="398"/>
      <c r="M20" s="398"/>
      <c r="N20" s="398"/>
      <c r="O20" s="398"/>
      <c r="P20" s="398"/>
      <c r="Q20" s="398"/>
      <c r="R20" s="398"/>
      <c r="S20" s="398"/>
      <c r="T20" s="398"/>
      <c r="U20" s="399"/>
      <c r="V20" s="400"/>
      <c r="W20" s="23"/>
      <c r="X20" s="30" t="str">
        <f t="shared" si="2"/>
        <v>-</v>
      </c>
      <c r="Y20" s="368">
        <f>IF((目標入力!U20+目標入力!U74+目標入力!U95+目標入力!U116)&gt;0,1,0)</f>
        <v>0</v>
      </c>
      <c r="Z20" s="369">
        <f t="shared" si="1"/>
        <v>1</v>
      </c>
      <c r="AA20" s="392"/>
      <c r="AF20" s="374">
        <f>IF(OR(Z20=4,Z20=5),IF(Z20=4,SUM(J20:U20),V20),0)</f>
        <v>0</v>
      </c>
      <c r="AG20" s="374">
        <f t="shared" si="4"/>
        <v>0</v>
      </c>
    </row>
    <row r="21" spans="1:34" s="30" customFormat="1" ht="26.25" customHeight="1">
      <c r="A21" s="26"/>
      <c r="B21" s="9"/>
      <c r="C21" s="1529"/>
      <c r="D21" s="1531"/>
      <c r="E21" s="450" t="s">
        <v>162</v>
      </c>
      <c r="F21" s="404" t="s">
        <v>295</v>
      </c>
      <c r="G21" s="411">
        <f>別表!$E$33</f>
        <v>1.19</v>
      </c>
      <c r="H21" s="405" t="str">
        <f>IF(目標入力!J21="","",目標入力!J21)</f>
        <v/>
      </c>
      <c r="I21" s="402" t="str">
        <f t="shared" si="0"/>
        <v/>
      </c>
      <c r="J21" s="398"/>
      <c r="K21" s="398"/>
      <c r="L21" s="398"/>
      <c r="M21" s="398"/>
      <c r="N21" s="398"/>
      <c r="O21" s="398"/>
      <c r="P21" s="398"/>
      <c r="Q21" s="398"/>
      <c r="R21" s="398"/>
      <c r="S21" s="398"/>
      <c r="T21" s="398"/>
      <c r="U21" s="399"/>
      <c r="V21" s="400"/>
      <c r="W21" s="23"/>
      <c r="X21" s="30" t="str">
        <f t="shared" si="2"/>
        <v>-</v>
      </c>
      <c r="Y21" s="368">
        <f>IF((目標入力!U21+目標入力!U75+目標入力!U96+目標入力!U117)&gt;0,1,0)</f>
        <v>0</v>
      </c>
      <c r="Z21" s="369">
        <f t="shared" si="1"/>
        <v>1</v>
      </c>
      <c r="AA21" s="392"/>
      <c r="AF21" s="374">
        <f t="shared" si="3"/>
        <v>0</v>
      </c>
      <c r="AG21" s="374">
        <f t="shared" si="4"/>
        <v>0</v>
      </c>
    </row>
    <row r="22" spans="1:34" s="30" customFormat="1" ht="26.25" customHeight="1">
      <c r="A22" s="26"/>
      <c r="B22" s="9"/>
      <c r="C22" s="1529"/>
      <c r="D22" s="1531"/>
      <c r="E22" s="450" t="s">
        <v>163</v>
      </c>
      <c r="F22" s="404" t="s">
        <v>295</v>
      </c>
      <c r="G22" s="411">
        <f>別表!$E$33</f>
        <v>1.19</v>
      </c>
      <c r="H22" s="405" t="str">
        <f>IF(目標入力!J22="","",目標入力!J22)</f>
        <v/>
      </c>
      <c r="I22" s="402" t="str">
        <f t="shared" si="0"/>
        <v/>
      </c>
      <c r="J22" s="412"/>
      <c r="K22" s="412"/>
      <c r="L22" s="412"/>
      <c r="M22" s="412"/>
      <c r="N22" s="412"/>
      <c r="O22" s="412"/>
      <c r="P22" s="412"/>
      <c r="Q22" s="412"/>
      <c r="R22" s="412"/>
      <c r="S22" s="412"/>
      <c r="T22" s="412"/>
      <c r="U22" s="413"/>
      <c r="V22" s="400"/>
      <c r="W22" s="23"/>
      <c r="X22" s="30" t="str">
        <f t="shared" si="2"/>
        <v>-</v>
      </c>
      <c r="Y22" s="368">
        <f>IF((目標入力!U22+目標入力!U76+目標入力!U97+目標入力!U118)&gt;0,1,0)</f>
        <v>0</v>
      </c>
      <c r="Z22" s="369">
        <f t="shared" si="1"/>
        <v>1</v>
      </c>
      <c r="AA22" s="392"/>
      <c r="AF22" s="374">
        <f t="shared" si="3"/>
        <v>0</v>
      </c>
      <c r="AG22" s="374">
        <f t="shared" si="4"/>
        <v>0</v>
      </c>
    </row>
    <row r="23" spans="1:34" s="30" customFormat="1" ht="26.25" customHeight="1">
      <c r="A23" s="26"/>
      <c r="B23" s="9"/>
      <c r="C23" s="1534" t="s">
        <v>248</v>
      </c>
      <c r="D23" s="451" t="str">
        <f>IF(目標入力!D23="","",目標入力!D23)</f>
        <v/>
      </c>
      <c r="E23" s="451" t="str">
        <f>IF(目標入力!F23="","",目標入力!F23)</f>
        <v/>
      </c>
      <c r="F23" s="451" t="str">
        <f>IF(目標入力!G23="","",目標入力!G23)</f>
        <v/>
      </c>
      <c r="G23" s="415" t="str">
        <f>IF(目標入力!H23="","",目標入力!H23)</f>
        <v>-</v>
      </c>
      <c r="H23" s="416" t="str">
        <f>IF(目標入力!J23="","",目標入力!J23)</f>
        <v/>
      </c>
      <c r="I23" s="402" t="str">
        <f t="shared" si="0"/>
        <v/>
      </c>
      <c r="J23" s="398"/>
      <c r="K23" s="398"/>
      <c r="L23" s="398"/>
      <c r="M23" s="398"/>
      <c r="N23" s="398"/>
      <c r="O23" s="398"/>
      <c r="P23" s="398"/>
      <c r="Q23" s="398"/>
      <c r="R23" s="398"/>
      <c r="S23" s="398"/>
      <c r="T23" s="398"/>
      <c r="U23" s="399"/>
      <c r="V23" s="400"/>
      <c r="W23" s="23"/>
      <c r="X23" s="30" t="str">
        <f t="shared" si="2"/>
        <v>-</v>
      </c>
      <c r="Y23" s="368">
        <f>IF((目標入力!U23+目標入力!U77+目標入力!U98+目標入力!U119)&gt;0,1,0)</f>
        <v>0</v>
      </c>
      <c r="Z23" s="369">
        <f t="shared" si="1"/>
        <v>1</v>
      </c>
      <c r="AA23" s="392"/>
      <c r="AF23" s="374">
        <f>IF(OR(Z23=2,Z23=4,Z23=5),IF(Z23=2,IF(SUM(J23:U23)&gt;0,SUM(J23:U23),V23),IF(Z23=4,SUM(J23:U23),V23)),0)</f>
        <v>0</v>
      </c>
      <c r="AG23" s="374">
        <f>IF(H23="",0,H23*AF23)</f>
        <v>0</v>
      </c>
    </row>
    <row r="24" spans="1:34" s="30" customFormat="1" ht="26.25" customHeight="1">
      <c r="A24" s="26"/>
      <c r="B24" s="9"/>
      <c r="C24" s="1535"/>
      <c r="D24" s="452" t="str">
        <f>IF(目標入力!B24="","",目標入力!B24)</f>
        <v/>
      </c>
      <c r="E24" s="452" t="str">
        <f>IF(目標入力!E24="","",目標入力!E24)</f>
        <v/>
      </c>
      <c r="F24" s="451" t="str">
        <f>IF(目標入力!F24="","",目標入力!F24)</f>
        <v/>
      </c>
      <c r="G24" s="415" t="str">
        <f>IF(目標入力!H24="","",目標入力!H24)</f>
        <v>-</v>
      </c>
      <c r="H24" s="416" t="str">
        <f>IF(目標入力!J24="","",目標入力!J24)</f>
        <v/>
      </c>
      <c r="I24" s="402" t="str">
        <f t="shared" si="0"/>
        <v/>
      </c>
      <c r="J24" s="412"/>
      <c r="K24" s="412"/>
      <c r="L24" s="412"/>
      <c r="M24" s="412"/>
      <c r="N24" s="412"/>
      <c r="O24" s="412"/>
      <c r="P24" s="412"/>
      <c r="Q24" s="412"/>
      <c r="R24" s="412"/>
      <c r="S24" s="412"/>
      <c r="T24" s="412"/>
      <c r="U24" s="413"/>
      <c r="V24" s="400"/>
      <c r="W24" s="23"/>
      <c r="X24" s="30" t="str">
        <f t="shared" si="2"/>
        <v>-</v>
      </c>
      <c r="Y24" s="368">
        <f>IF((目標入力!U24+目標入力!U78+目標入力!U99+目標入力!U120)&gt;0,1,0)</f>
        <v>0</v>
      </c>
      <c r="Z24" s="369">
        <f t="shared" si="1"/>
        <v>1</v>
      </c>
      <c r="AA24" s="392"/>
      <c r="AB24" s="392"/>
      <c r="AC24" s="392"/>
      <c r="AF24" s="374">
        <f>IF(OR(Z24=2,Z24=4,Z24=5),IF(Z24=2,IF(SUM(J24:U24)&gt;0,SUM(J24:U24),V24),IF(Z24=4,SUM(J24:U24),V24)),0)</f>
        <v>0</v>
      </c>
      <c r="AG24" s="374">
        <f>IF(H24="",0,H24*AF24)</f>
        <v>0</v>
      </c>
    </row>
    <row r="25" spans="1:34" s="30" customFormat="1" ht="26.25" customHeight="1" thickBot="1">
      <c r="A25" s="26"/>
      <c r="B25" s="9"/>
      <c r="C25" s="1536"/>
      <c r="D25" s="453" t="str">
        <f>IF(目標入力!B25="","",目標入力!B25)</f>
        <v/>
      </c>
      <c r="E25" s="453" t="str">
        <f>IF(目標入力!E25="","",目標入力!E25)</f>
        <v/>
      </c>
      <c r="F25" s="453" t="str">
        <f>IF(目標入力!F25="","",目標入力!F25)</f>
        <v/>
      </c>
      <c r="G25" s="420" t="str">
        <f>IF(目標入力!H25="","",目標入力!H25)</f>
        <v>-</v>
      </c>
      <c r="H25" s="421" t="str">
        <f>IF(目標入力!J25="","",目標入力!J25)</f>
        <v/>
      </c>
      <c r="I25" s="422" t="str">
        <f t="shared" si="0"/>
        <v/>
      </c>
      <c r="J25" s="423"/>
      <c r="K25" s="423"/>
      <c r="L25" s="423"/>
      <c r="M25" s="423"/>
      <c r="N25" s="423"/>
      <c r="O25" s="423"/>
      <c r="P25" s="423"/>
      <c r="Q25" s="423"/>
      <c r="R25" s="423"/>
      <c r="S25" s="423"/>
      <c r="T25" s="423"/>
      <c r="U25" s="424"/>
      <c r="V25" s="425"/>
      <c r="W25" s="23"/>
      <c r="X25" s="30" t="str">
        <f t="shared" si="2"/>
        <v>-</v>
      </c>
      <c r="Y25" s="426">
        <f>IF((目標入力!U25+目標入力!U79+目標入力!U100+目標入力!U121)&gt;0,1,0)</f>
        <v>0</v>
      </c>
      <c r="Z25" s="427">
        <f t="shared" si="1"/>
        <v>1</v>
      </c>
      <c r="AA25" s="392"/>
      <c r="AB25" s="392"/>
      <c r="AC25" s="392"/>
      <c r="AF25" s="374">
        <f>IF(OR(Z25=2,Z25=4,Z25=5),IF(Z25=2,IF(SUM(J25:U25)&gt;0,SUM(J25:U25),V25),IF(Z25=4,SUM(J25:U25),V25)),0)</f>
        <v>0</v>
      </c>
      <c r="AG25" s="374">
        <f>IF(H25="",0,H25*AF25)</f>
        <v>0</v>
      </c>
    </row>
    <row r="26" spans="1:34" s="30" customFormat="1" ht="11.25" customHeight="1" thickBot="1">
      <c r="A26" s="26"/>
      <c r="B26" s="9"/>
      <c r="C26" s="160"/>
      <c r="D26" s="23"/>
      <c r="E26" s="23"/>
      <c r="F26" s="23"/>
      <c r="G26" s="23"/>
      <c r="H26" s="23"/>
      <c r="I26" s="23"/>
      <c r="J26" s="23"/>
      <c r="K26" s="23"/>
      <c r="L26" s="23"/>
      <c r="M26" s="23"/>
      <c r="N26" s="23"/>
      <c r="O26" s="23"/>
      <c r="P26" s="23"/>
      <c r="Q26" s="23"/>
      <c r="R26" s="23"/>
      <c r="S26" s="23"/>
      <c r="T26" s="23"/>
      <c r="U26" s="23"/>
      <c r="V26" s="161"/>
      <c r="W26" s="23"/>
      <c r="AF26" s="428">
        <f>SUM(AG12:AG25)</f>
        <v>0</v>
      </c>
      <c r="AG26" s="226">
        <f>SUM(AG12:AG25)</f>
        <v>0</v>
      </c>
    </row>
    <row r="27" spans="1:34" s="30" customFormat="1" ht="18.75" customHeight="1">
      <c r="A27" s="26"/>
      <c r="B27" s="9"/>
      <c r="C27" s="429" t="s">
        <v>296</v>
      </c>
      <c r="D27" s="430"/>
      <c r="E27" s="431"/>
      <c r="F27" s="432"/>
      <c r="G27" s="432"/>
      <c r="H27" s="433"/>
      <c r="I27" s="433"/>
      <c r="J27" s="433"/>
      <c r="K27" s="433"/>
      <c r="L27" s="433"/>
      <c r="M27" s="433"/>
      <c r="N27" s="433"/>
      <c r="O27" s="433"/>
      <c r="P27" s="433"/>
      <c r="Q27" s="433"/>
      <c r="R27" s="433"/>
      <c r="S27" s="433"/>
      <c r="T27" s="433"/>
      <c r="U27" s="433"/>
      <c r="V27" s="434"/>
      <c r="W27" s="23"/>
    </row>
    <row r="28" spans="1:34" s="30" customFormat="1" ht="120.75" customHeight="1" thickBot="1">
      <c r="A28" s="26"/>
      <c r="B28" s="9"/>
      <c r="C28" s="1496" t="s">
        <v>297</v>
      </c>
      <c r="D28" s="1497"/>
      <c r="E28" s="1498"/>
      <c r="F28" s="1499"/>
      <c r="G28" s="1499"/>
      <c r="H28" s="1499"/>
      <c r="I28" s="1500"/>
      <c r="J28" s="1511" t="s">
        <v>298</v>
      </c>
      <c r="K28" s="1512"/>
      <c r="L28" s="1498"/>
      <c r="M28" s="1499"/>
      <c r="N28" s="1499"/>
      <c r="O28" s="1499"/>
      <c r="P28" s="1499"/>
      <c r="Q28" s="1499"/>
      <c r="R28" s="1499"/>
      <c r="S28" s="1499"/>
      <c r="T28" s="1499"/>
      <c r="U28" s="1499"/>
      <c r="V28" s="1507"/>
      <c r="W28" s="23"/>
    </row>
    <row r="29" spans="1:34" s="30" customFormat="1" ht="4.5" customHeight="1">
      <c r="A29" s="26"/>
      <c r="B29" s="9"/>
      <c r="C29" s="435"/>
      <c r="D29" s="436"/>
      <c r="E29" s="437"/>
      <c r="F29" s="437"/>
      <c r="G29" s="437"/>
      <c r="H29" s="437"/>
      <c r="I29" s="437"/>
      <c r="J29" s="438"/>
      <c r="K29" s="438"/>
      <c r="L29" s="437"/>
      <c r="M29" s="437"/>
      <c r="N29" s="437"/>
      <c r="O29" s="437"/>
      <c r="P29" s="437"/>
      <c r="Q29" s="437"/>
      <c r="R29" s="437"/>
      <c r="S29" s="437"/>
      <c r="T29" s="437"/>
      <c r="U29" s="437"/>
      <c r="V29" s="439"/>
      <c r="W29" s="23"/>
    </row>
    <row r="30" spans="1:34" s="30" customFormat="1" ht="12.75" customHeight="1">
      <c r="A30" s="26"/>
      <c r="B30" s="9"/>
      <c r="C30" s="1508" t="s">
        <v>299</v>
      </c>
      <c r="D30" s="1509"/>
      <c r="E30" s="1509"/>
      <c r="F30" s="1509"/>
      <c r="G30" s="1509"/>
      <c r="H30" s="1509"/>
      <c r="I30" s="1509"/>
      <c r="J30" s="1509"/>
      <c r="K30" s="1509"/>
      <c r="L30" s="1509"/>
      <c r="M30" s="1509"/>
      <c r="N30" s="1509"/>
      <c r="O30" s="1509"/>
      <c r="P30" s="1509"/>
      <c r="Q30" s="1509"/>
      <c r="R30" s="1509"/>
      <c r="S30" s="1509"/>
      <c r="T30" s="1509"/>
      <c r="U30" s="1509"/>
      <c r="V30" s="1510"/>
      <c r="W30" s="23"/>
    </row>
    <row r="31" spans="1:34" s="30" customFormat="1" ht="12.75" customHeight="1">
      <c r="A31" s="26"/>
      <c r="B31" s="9"/>
      <c r="C31" s="1508" t="s">
        <v>300</v>
      </c>
      <c r="D31" s="1509"/>
      <c r="E31" s="1509"/>
      <c r="F31" s="1509"/>
      <c r="G31" s="1509"/>
      <c r="H31" s="1509"/>
      <c r="I31" s="1509"/>
      <c r="J31" s="1509"/>
      <c r="K31" s="1509"/>
      <c r="L31" s="1509"/>
      <c r="M31" s="1509"/>
      <c r="N31" s="1509"/>
      <c r="O31" s="1509"/>
      <c r="P31" s="1509"/>
      <c r="Q31" s="1509"/>
      <c r="R31" s="1509"/>
      <c r="S31" s="1509"/>
      <c r="T31" s="1509"/>
      <c r="U31" s="1509"/>
      <c r="V31" s="1510"/>
      <c r="W31" s="23"/>
    </row>
    <row r="32" spans="1:34" s="30" customFormat="1" ht="12.75" customHeight="1">
      <c r="A32" s="26"/>
      <c r="B32" s="9"/>
      <c r="C32" s="1508" t="s">
        <v>301</v>
      </c>
      <c r="D32" s="1509"/>
      <c r="E32" s="1509"/>
      <c r="F32" s="1509"/>
      <c r="G32" s="1509"/>
      <c r="H32" s="1509"/>
      <c r="I32" s="1509"/>
      <c r="J32" s="1509"/>
      <c r="K32" s="1509"/>
      <c r="L32" s="1509"/>
      <c r="M32" s="1509"/>
      <c r="N32" s="1509"/>
      <c r="O32" s="1509"/>
      <c r="P32" s="1509"/>
      <c r="Q32" s="1509"/>
      <c r="R32" s="1509"/>
      <c r="S32" s="1509"/>
      <c r="T32" s="1509"/>
      <c r="U32" s="1509"/>
      <c r="V32" s="1510"/>
      <c r="W32" s="23"/>
    </row>
    <row r="33" spans="1:23" s="30" customFormat="1" ht="12.75" customHeight="1">
      <c r="A33" s="26"/>
      <c r="B33" s="9"/>
      <c r="C33" s="1508" t="s">
        <v>302</v>
      </c>
      <c r="D33" s="1509"/>
      <c r="E33" s="1509"/>
      <c r="F33" s="1509"/>
      <c r="G33" s="1509"/>
      <c r="H33" s="1509"/>
      <c r="I33" s="1509"/>
      <c r="J33" s="1509"/>
      <c r="K33" s="1509"/>
      <c r="L33" s="1509"/>
      <c r="M33" s="1509"/>
      <c r="N33" s="1509"/>
      <c r="O33" s="1509"/>
      <c r="P33" s="1509"/>
      <c r="Q33" s="1509"/>
      <c r="R33" s="1509"/>
      <c r="S33" s="1509"/>
      <c r="T33" s="1509"/>
      <c r="U33" s="1509"/>
      <c r="V33" s="1510"/>
      <c r="W33" s="23"/>
    </row>
    <row r="34" spans="1:23" s="30" customFormat="1" ht="12.75" customHeight="1">
      <c r="A34" s="26"/>
      <c r="B34" s="9"/>
      <c r="C34" s="1501" t="s">
        <v>303</v>
      </c>
      <c r="D34" s="1502"/>
      <c r="E34" s="1502"/>
      <c r="F34" s="1502"/>
      <c r="G34" s="1502"/>
      <c r="H34" s="1502"/>
      <c r="I34" s="1502"/>
      <c r="J34" s="1502"/>
      <c r="K34" s="1502"/>
      <c r="L34" s="1502"/>
      <c r="M34" s="1502"/>
      <c r="N34" s="1502"/>
      <c r="O34" s="1502"/>
      <c r="P34" s="1502"/>
      <c r="Q34" s="1502"/>
      <c r="R34" s="1502"/>
      <c r="S34" s="1502"/>
      <c r="T34" s="1502"/>
      <c r="U34" s="1502"/>
      <c r="V34" s="1503"/>
      <c r="W34" s="23"/>
    </row>
    <row r="35" spans="1:23" s="30" customFormat="1" ht="12.75" customHeight="1">
      <c r="A35" s="26"/>
      <c r="B35" s="9"/>
      <c r="C35" s="1501" t="s">
        <v>304</v>
      </c>
      <c r="D35" s="1502"/>
      <c r="E35" s="1502"/>
      <c r="F35" s="1502"/>
      <c r="G35" s="1502"/>
      <c r="H35" s="1502"/>
      <c r="I35" s="1502"/>
      <c r="J35" s="1502"/>
      <c r="K35" s="1502"/>
      <c r="L35" s="1502"/>
      <c r="M35" s="1502"/>
      <c r="N35" s="1502"/>
      <c r="O35" s="1502"/>
      <c r="P35" s="1502"/>
      <c r="Q35" s="1502"/>
      <c r="R35" s="1502"/>
      <c r="S35" s="1502"/>
      <c r="T35" s="1502"/>
      <c r="U35" s="1502"/>
      <c r="V35" s="1503"/>
      <c r="W35" s="23"/>
    </row>
    <row r="36" spans="1:23" s="30" customFormat="1" ht="5.25" customHeight="1" thickBot="1">
      <c r="A36" s="26"/>
      <c r="B36" s="9"/>
      <c r="C36" s="1504"/>
      <c r="D36" s="1505"/>
      <c r="E36" s="1505"/>
      <c r="F36" s="1505"/>
      <c r="G36" s="1505"/>
      <c r="H36" s="1505"/>
      <c r="I36" s="1505"/>
      <c r="J36" s="1505"/>
      <c r="K36" s="1505"/>
      <c r="L36" s="1505"/>
      <c r="M36" s="1505"/>
      <c r="N36" s="1505"/>
      <c r="O36" s="1505"/>
      <c r="P36" s="1505"/>
      <c r="Q36" s="1505"/>
      <c r="R36" s="1505"/>
      <c r="S36" s="1505"/>
      <c r="T36" s="1505"/>
      <c r="U36" s="1505"/>
      <c r="V36" s="1506"/>
      <c r="W36" s="23"/>
    </row>
    <row r="37" spans="1:23" s="30" customFormat="1" ht="5.25" customHeight="1">
      <c r="A37" s="26"/>
      <c r="B37" s="9"/>
      <c r="C37" s="24"/>
      <c r="D37" s="24"/>
      <c r="E37" s="24"/>
      <c r="F37" s="20"/>
      <c r="G37" s="20"/>
      <c r="H37" s="20"/>
      <c r="I37" s="20"/>
      <c r="J37" s="20"/>
      <c r="K37" s="20"/>
      <c r="L37" s="20"/>
      <c r="M37" s="20"/>
      <c r="N37" s="20"/>
      <c r="O37" s="20"/>
      <c r="P37" s="20"/>
      <c r="Q37" s="20"/>
      <c r="R37" s="20"/>
      <c r="S37" s="20"/>
      <c r="T37" s="20"/>
      <c r="U37" s="20"/>
      <c r="V37" s="9"/>
      <c r="W37" s="23"/>
    </row>
  </sheetData>
  <sheetProtection algorithmName="SHA-512" hashValue="FWyLlnZ9iDRdwYxG4dQEG3n2gNXUNJhkg0/A8PWSN6gAnpy8EI/V/x3srSbKU8ECnb6onFk4PZNz+yvNMIuJ9w==" saltValue="AnBPXr5M9K8Gb0tsd3g7Nw==" spinCount="100000" sheet="1" objects="1" scenarios="1"/>
  <mergeCells count="30">
    <mergeCell ref="C35:V35"/>
    <mergeCell ref="C36:V36"/>
    <mergeCell ref="L28:V28"/>
    <mergeCell ref="C30:V30"/>
    <mergeCell ref="C31:V31"/>
    <mergeCell ref="C32:V32"/>
    <mergeCell ref="C33:V33"/>
    <mergeCell ref="C34:V34"/>
    <mergeCell ref="J28:K28"/>
    <mergeCell ref="C18:D19"/>
    <mergeCell ref="C20:D22"/>
    <mergeCell ref="C23:C25"/>
    <mergeCell ref="C28:D28"/>
    <mergeCell ref="E28:I28"/>
    <mergeCell ref="C17:D17"/>
    <mergeCell ref="J5:K5"/>
    <mergeCell ref="L5:V5"/>
    <mergeCell ref="J6:K6"/>
    <mergeCell ref="L6:V6"/>
    <mergeCell ref="C9:I9"/>
    <mergeCell ref="C10:E10"/>
    <mergeCell ref="F10:F11"/>
    <mergeCell ref="G10:H10"/>
    <mergeCell ref="I10:I11"/>
    <mergeCell ref="J10:U10"/>
    <mergeCell ref="V10:V11"/>
    <mergeCell ref="C11:D11"/>
    <mergeCell ref="C12:D14"/>
    <mergeCell ref="C15:D15"/>
    <mergeCell ref="C16:D16"/>
  </mergeCells>
  <phoneticPr fontId="1"/>
  <conditionalFormatting sqref="G8:I11 G26:I34 C8:F34 J8:V34 C35:V36">
    <cfRule type="expression" dxfId="2" priority="1" stopIfTrue="1">
      <formula>($Y$10="-")</formula>
    </cfRule>
  </conditionalFormatting>
  <conditionalFormatting sqref="I12:I25">
    <cfRule type="expression" dxfId="1" priority="2" stopIfTrue="1">
      <formula>($Y$10="-")</formula>
    </cfRule>
    <cfRule type="expression" dxfId="0" priority="3" stopIfTrue="1">
      <formula>OR($Z12=2,$Z12=3,$Z12=6)</formula>
    </cfRule>
  </conditionalFormatting>
  <dataValidations count="1">
    <dataValidation type="decimal" operator="greaterThanOrEqual" allowBlank="1" showInputMessage="1" showErrorMessage="1" sqref="J12:V25 JF12:JR25 TB12:TN25 ACX12:ADJ25 AMT12:ANF25 AWP12:AXB25 BGL12:BGX25 BQH12:BQT25 CAD12:CAP25 CJZ12:CKL25 CTV12:CUH25 DDR12:DED25 DNN12:DNZ25 DXJ12:DXV25 EHF12:EHR25 ERB12:ERN25 FAX12:FBJ25 FKT12:FLF25 FUP12:FVB25 GEL12:GEX25 GOH12:GOT25 GYD12:GYP25 HHZ12:HIL25 HRV12:HSH25 IBR12:ICD25 ILN12:ILZ25 IVJ12:IVV25 JFF12:JFR25 JPB12:JPN25 JYX12:JZJ25 KIT12:KJF25 KSP12:KTB25 LCL12:LCX25 LMH12:LMT25 LWD12:LWP25 MFZ12:MGL25 MPV12:MQH25 MZR12:NAD25 NJN12:NJZ25 NTJ12:NTV25 ODF12:ODR25 ONB12:ONN25 OWX12:OXJ25 PGT12:PHF25 PQP12:PRB25 QAL12:QAX25 QKH12:QKT25 QUD12:QUP25 RDZ12:REL25 RNV12:ROH25 RXR12:RYD25 SHN12:SHZ25 SRJ12:SRV25 TBF12:TBR25 TLB12:TLN25 TUX12:TVJ25 UET12:UFF25 UOP12:UPB25 UYL12:UYX25 VIH12:VIT25 VSD12:VSP25 WBZ12:WCL25 WLV12:WMH25 WVR12:WWD25 J65548:V65561 JF65548:JR65561 TB65548:TN65561 ACX65548:ADJ65561 AMT65548:ANF65561 AWP65548:AXB65561 BGL65548:BGX65561 BQH65548:BQT65561 CAD65548:CAP65561 CJZ65548:CKL65561 CTV65548:CUH65561 DDR65548:DED65561 DNN65548:DNZ65561 DXJ65548:DXV65561 EHF65548:EHR65561 ERB65548:ERN65561 FAX65548:FBJ65561 FKT65548:FLF65561 FUP65548:FVB65561 GEL65548:GEX65561 GOH65548:GOT65561 GYD65548:GYP65561 HHZ65548:HIL65561 HRV65548:HSH65561 IBR65548:ICD65561 ILN65548:ILZ65561 IVJ65548:IVV65561 JFF65548:JFR65561 JPB65548:JPN65561 JYX65548:JZJ65561 KIT65548:KJF65561 KSP65548:KTB65561 LCL65548:LCX65561 LMH65548:LMT65561 LWD65548:LWP65561 MFZ65548:MGL65561 MPV65548:MQH65561 MZR65548:NAD65561 NJN65548:NJZ65561 NTJ65548:NTV65561 ODF65548:ODR65561 ONB65548:ONN65561 OWX65548:OXJ65561 PGT65548:PHF65561 PQP65548:PRB65561 QAL65548:QAX65561 QKH65548:QKT65561 QUD65548:QUP65561 RDZ65548:REL65561 RNV65548:ROH65561 RXR65548:RYD65561 SHN65548:SHZ65561 SRJ65548:SRV65561 TBF65548:TBR65561 TLB65548:TLN65561 TUX65548:TVJ65561 UET65548:UFF65561 UOP65548:UPB65561 UYL65548:UYX65561 VIH65548:VIT65561 VSD65548:VSP65561 WBZ65548:WCL65561 WLV65548:WMH65561 WVR65548:WWD65561 J131084:V131097 JF131084:JR131097 TB131084:TN131097 ACX131084:ADJ131097 AMT131084:ANF131097 AWP131084:AXB131097 BGL131084:BGX131097 BQH131084:BQT131097 CAD131084:CAP131097 CJZ131084:CKL131097 CTV131084:CUH131097 DDR131084:DED131097 DNN131084:DNZ131097 DXJ131084:DXV131097 EHF131084:EHR131097 ERB131084:ERN131097 FAX131084:FBJ131097 FKT131084:FLF131097 FUP131084:FVB131097 GEL131084:GEX131097 GOH131084:GOT131097 GYD131084:GYP131097 HHZ131084:HIL131097 HRV131084:HSH131097 IBR131084:ICD131097 ILN131084:ILZ131097 IVJ131084:IVV131097 JFF131084:JFR131097 JPB131084:JPN131097 JYX131084:JZJ131097 KIT131084:KJF131097 KSP131084:KTB131097 LCL131084:LCX131097 LMH131084:LMT131097 LWD131084:LWP131097 MFZ131084:MGL131097 MPV131084:MQH131097 MZR131084:NAD131097 NJN131084:NJZ131097 NTJ131084:NTV131097 ODF131084:ODR131097 ONB131084:ONN131097 OWX131084:OXJ131097 PGT131084:PHF131097 PQP131084:PRB131097 QAL131084:QAX131097 QKH131084:QKT131097 QUD131084:QUP131097 RDZ131084:REL131097 RNV131084:ROH131097 RXR131084:RYD131097 SHN131084:SHZ131097 SRJ131084:SRV131097 TBF131084:TBR131097 TLB131084:TLN131097 TUX131084:TVJ131097 UET131084:UFF131097 UOP131084:UPB131097 UYL131084:UYX131097 VIH131084:VIT131097 VSD131084:VSP131097 WBZ131084:WCL131097 WLV131084:WMH131097 WVR131084:WWD131097 J196620:V196633 JF196620:JR196633 TB196620:TN196633 ACX196620:ADJ196633 AMT196620:ANF196633 AWP196620:AXB196633 BGL196620:BGX196633 BQH196620:BQT196633 CAD196620:CAP196633 CJZ196620:CKL196633 CTV196620:CUH196633 DDR196620:DED196633 DNN196620:DNZ196633 DXJ196620:DXV196633 EHF196620:EHR196633 ERB196620:ERN196633 FAX196620:FBJ196633 FKT196620:FLF196633 FUP196620:FVB196633 GEL196620:GEX196633 GOH196620:GOT196633 GYD196620:GYP196633 HHZ196620:HIL196633 HRV196620:HSH196633 IBR196620:ICD196633 ILN196620:ILZ196633 IVJ196620:IVV196633 JFF196620:JFR196633 JPB196620:JPN196633 JYX196620:JZJ196633 KIT196620:KJF196633 KSP196620:KTB196633 LCL196620:LCX196633 LMH196620:LMT196633 LWD196620:LWP196633 MFZ196620:MGL196633 MPV196620:MQH196633 MZR196620:NAD196633 NJN196620:NJZ196633 NTJ196620:NTV196633 ODF196620:ODR196633 ONB196620:ONN196633 OWX196620:OXJ196633 PGT196620:PHF196633 PQP196620:PRB196633 QAL196620:QAX196633 QKH196620:QKT196633 QUD196620:QUP196633 RDZ196620:REL196633 RNV196620:ROH196633 RXR196620:RYD196633 SHN196620:SHZ196633 SRJ196620:SRV196633 TBF196620:TBR196633 TLB196620:TLN196633 TUX196620:TVJ196633 UET196620:UFF196633 UOP196620:UPB196633 UYL196620:UYX196633 VIH196620:VIT196633 VSD196620:VSP196633 WBZ196620:WCL196633 WLV196620:WMH196633 WVR196620:WWD196633 J262156:V262169 JF262156:JR262169 TB262156:TN262169 ACX262156:ADJ262169 AMT262156:ANF262169 AWP262156:AXB262169 BGL262156:BGX262169 BQH262156:BQT262169 CAD262156:CAP262169 CJZ262156:CKL262169 CTV262156:CUH262169 DDR262156:DED262169 DNN262156:DNZ262169 DXJ262156:DXV262169 EHF262156:EHR262169 ERB262156:ERN262169 FAX262156:FBJ262169 FKT262156:FLF262169 FUP262156:FVB262169 GEL262156:GEX262169 GOH262156:GOT262169 GYD262156:GYP262169 HHZ262156:HIL262169 HRV262156:HSH262169 IBR262156:ICD262169 ILN262156:ILZ262169 IVJ262156:IVV262169 JFF262156:JFR262169 JPB262156:JPN262169 JYX262156:JZJ262169 KIT262156:KJF262169 KSP262156:KTB262169 LCL262156:LCX262169 LMH262156:LMT262169 LWD262156:LWP262169 MFZ262156:MGL262169 MPV262156:MQH262169 MZR262156:NAD262169 NJN262156:NJZ262169 NTJ262156:NTV262169 ODF262156:ODR262169 ONB262156:ONN262169 OWX262156:OXJ262169 PGT262156:PHF262169 PQP262156:PRB262169 QAL262156:QAX262169 QKH262156:QKT262169 QUD262156:QUP262169 RDZ262156:REL262169 RNV262156:ROH262169 RXR262156:RYD262169 SHN262156:SHZ262169 SRJ262156:SRV262169 TBF262156:TBR262169 TLB262156:TLN262169 TUX262156:TVJ262169 UET262156:UFF262169 UOP262156:UPB262169 UYL262156:UYX262169 VIH262156:VIT262169 VSD262156:VSP262169 WBZ262156:WCL262169 WLV262156:WMH262169 WVR262156:WWD262169 J327692:V327705 JF327692:JR327705 TB327692:TN327705 ACX327692:ADJ327705 AMT327692:ANF327705 AWP327692:AXB327705 BGL327692:BGX327705 BQH327692:BQT327705 CAD327692:CAP327705 CJZ327692:CKL327705 CTV327692:CUH327705 DDR327692:DED327705 DNN327692:DNZ327705 DXJ327692:DXV327705 EHF327692:EHR327705 ERB327692:ERN327705 FAX327692:FBJ327705 FKT327692:FLF327705 FUP327692:FVB327705 GEL327692:GEX327705 GOH327692:GOT327705 GYD327692:GYP327705 HHZ327692:HIL327705 HRV327692:HSH327705 IBR327692:ICD327705 ILN327692:ILZ327705 IVJ327692:IVV327705 JFF327692:JFR327705 JPB327692:JPN327705 JYX327692:JZJ327705 KIT327692:KJF327705 KSP327692:KTB327705 LCL327692:LCX327705 LMH327692:LMT327705 LWD327692:LWP327705 MFZ327692:MGL327705 MPV327692:MQH327705 MZR327692:NAD327705 NJN327692:NJZ327705 NTJ327692:NTV327705 ODF327692:ODR327705 ONB327692:ONN327705 OWX327692:OXJ327705 PGT327692:PHF327705 PQP327692:PRB327705 QAL327692:QAX327705 QKH327692:QKT327705 QUD327692:QUP327705 RDZ327692:REL327705 RNV327692:ROH327705 RXR327692:RYD327705 SHN327692:SHZ327705 SRJ327692:SRV327705 TBF327692:TBR327705 TLB327692:TLN327705 TUX327692:TVJ327705 UET327692:UFF327705 UOP327692:UPB327705 UYL327692:UYX327705 VIH327692:VIT327705 VSD327692:VSP327705 WBZ327692:WCL327705 WLV327692:WMH327705 WVR327692:WWD327705 J393228:V393241 JF393228:JR393241 TB393228:TN393241 ACX393228:ADJ393241 AMT393228:ANF393241 AWP393228:AXB393241 BGL393228:BGX393241 BQH393228:BQT393241 CAD393228:CAP393241 CJZ393228:CKL393241 CTV393228:CUH393241 DDR393228:DED393241 DNN393228:DNZ393241 DXJ393228:DXV393241 EHF393228:EHR393241 ERB393228:ERN393241 FAX393228:FBJ393241 FKT393228:FLF393241 FUP393228:FVB393241 GEL393228:GEX393241 GOH393228:GOT393241 GYD393228:GYP393241 HHZ393228:HIL393241 HRV393228:HSH393241 IBR393228:ICD393241 ILN393228:ILZ393241 IVJ393228:IVV393241 JFF393228:JFR393241 JPB393228:JPN393241 JYX393228:JZJ393241 KIT393228:KJF393241 KSP393228:KTB393241 LCL393228:LCX393241 LMH393228:LMT393241 LWD393228:LWP393241 MFZ393228:MGL393241 MPV393228:MQH393241 MZR393228:NAD393241 NJN393228:NJZ393241 NTJ393228:NTV393241 ODF393228:ODR393241 ONB393228:ONN393241 OWX393228:OXJ393241 PGT393228:PHF393241 PQP393228:PRB393241 QAL393228:QAX393241 QKH393228:QKT393241 QUD393228:QUP393241 RDZ393228:REL393241 RNV393228:ROH393241 RXR393228:RYD393241 SHN393228:SHZ393241 SRJ393228:SRV393241 TBF393228:TBR393241 TLB393228:TLN393241 TUX393228:TVJ393241 UET393228:UFF393241 UOP393228:UPB393241 UYL393228:UYX393241 VIH393228:VIT393241 VSD393228:VSP393241 WBZ393228:WCL393241 WLV393228:WMH393241 WVR393228:WWD393241 J458764:V458777 JF458764:JR458777 TB458764:TN458777 ACX458764:ADJ458777 AMT458764:ANF458777 AWP458764:AXB458777 BGL458764:BGX458777 BQH458764:BQT458777 CAD458764:CAP458777 CJZ458764:CKL458777 CTV458764:CUH458777 DDR458764:DED458777 DNN458764:DNZ458777 DXJ458764:DXV458777 EHF458764:EHR458777 ERB458764:ERN458777 FAX458764:FBJ458777 FKT458764:FLF458777 FUP458764:FVB458777 GEL458764:GEX458777 GOH458764:GOT458777 GYD458764:GYP458777 HHZ458764:HIL458777 HRV458764:HSH458777 IBR458764:ICD458777 ILN458764:ILZ458777 IVJ458764:IVV458777 JFF458764:JFR458777 JPB458764:JPN458777 JYX458764:JZJ458777 KIT458764:KJF458777 KSP458764:KTB458777 LCL458764:LCX458777 LMH458764:LMT458777 LWD458764:LWP458777 MFZ458764:MGL458777 MPV458764:MQH458777 MZR458764:NAD458777 NJN458764:NJZ458777 NTJ458764:NTV458777 ODF458764:ODR458777 ONB458764:ONN458777 OWX458764:OXJ458777 PGT458764:PHF458777 PQP458764:PRB458777 QAL458764:QAX458777 QKH458764:QKT458777 QUD458764:QUP458777 RDZ458764:REL458777 RNV458764:ROH458777 RXR458764:RYD458777 SHN458764:SHZ458777 SRJ458764:SRV458777 TBF458764:TBR458777 TLB458764:TLN458777 TUX458764:TVJ458777 UET458764:UFF458777 UOP458764:UPB458777 UYL458764:UYX458777 VIH458764:VIT458777 VSD458764:VSP458777 WBZ458764:WCL458777 WLV458764:WMH458777 WVR458764:WWD458777 J524300:V524313 JF524300:JR524313 TB524300:TN524313 ACX524300:ADJ524313 AMT524300:ANF524313 AWP524300:AXB524313 BGL524300:BGX524313 BQH524300:BQT524313 CAD524300:CAP524313 CJZ524300:CKL524313 CTV524300:CUH524313 DDR524300:DED524313 DNN524300:DNZ524313 DXJ524300:DXV524313 EHF524300:EHR524313 ERB524300:ERN524313 FAX524300:FBJ524313 FKT524300:FLF524313 FUP524300:FVB524313 GEL524300:GEX524313 GOH524300:GOT524313 GYD524300:GYP524313 HHZ524300:HIL524313 HRV524300:HSH524313 IBR524300:ICD524313 ILN524300:ILZ524313 IVJ524300:IVV524313 JFF524300:JFR524313 JPB524300:JPN524313 JYX524300:JZJ524313 KIT524300:KJF524313 KSP524300:KTB524313 LCL524300:LCX524313 LMH524300:LMT524313 LWD524300:LWP524313 MFZ524300:MGL524313 MPV524300:MQH524313 MZR524300:NAD524313 NJN524300:NJZ524313 NTJ524300:NTV524313 ODF524300:ODR524313 ONB524300:ONN524313 OWX524300:OXJ524313 PGT524300:PHF524313 PQP524300:PRB524313 QAL524300:QAX524313 QKH524300:QKT524313 QUD524300:QUP524313 RDZ524300:REL524313 RNV524300:ROH524313 RXR524300:RYD524313 SHN524300:SHZ524313 SRJ524300:SRV524313 TBF524300:TBR524313 TLB524300:TLN524313 TUX524300:TVJ524313 UET524300:UFF524313 UOP524300:UPB524313 UYL524300:UYX524313 VIH524300:VIT524313 VSD524300:VSP524313 WBZ524300:WCL524313 WLV524300:WMH524313 WVR524300:WWD524313 J589836:V589849 JF589836:JR589849 TB589836:TN589849 ACX589836:ADJ589849 AMT589836:ANF589849 AWP589836:AXB589849 BGL589836:BGX589849 BQH589836:BQT589849 CAD589836:CAP589849 CJZ589836:CKL589849 CTV589836:CUH589849 DDR589836:DED589849 DNN589836:DNZ589849 DXJ589836:DXV589849 EHF589836:EHR589849 ERB589836:ERN589849 FAX589836:FBJ589849 FKT589836:FLF589849 FUP589836:FVB589849 GEL589836:GEX589849 GOH589836:GOT589849 GYD589836:GYP589849 HHZ589836:HIL589849 HRV589836:HSH589849 IBR589836:ICD589849 ILN589836:ILZ589849 IVJ589836:IVV589849 JFF589836:JFR589849 JPB589836:JPN589849 JYX589836:JZJ589849 KIT589836:KJF589849 KSP589836:KTB589849 LCL589836:LCX589849 LMH589836:LMT589849 LWD589836:LWP589849 MFZ589836:MGL589849 MPV589836:MQH589849 MZR589836:NAD589849 NJN589836:NJZ589849 NTJ589836:NTV589849 ODF589836:ODR589849 ONB589836:ONN589849 OWX589836:OXJ589849 PGT589836:PHF589849 PQP589836:PRB589849 QAL589836:QAX589849 QKH589836:QKT589849 QUD589836:QUP589849 RDZ589836:REL589849 RNV589836:ROH589849 RXR589836:RYD589849 SHN589836:SHZ589849 SRJ589836:SRV589849 TBF589836:TBR589849 TLB589836:TLN589849 TUX589836:TVJ589849 UET589836:UFF589849 UOP589836:UPB589849 UYL589836:UYX589849 VIH589836:VIT589849 VSD589836:VSP589849 WBZ589836:WCL589849 WLV589836:WMH589849 WVR589836:WWD589849 J655372:V655385 JF655372:JR655385 TB655372:TN655385 ACX655372:ADJ655385 AMT655372:ANF655385 AWP655372:AXB655385 BGL655372:BGX655385 BQH655372:BQT655385 CAD655372:CAP655385 CJZ655372:CKL655385 CTV655372:CUH655385 DDR655372:DED655385 DNN655372:DNZ655385 DXJ655372:DXV655385 EHF655372:EHR655385 ERB655372:ERN655385 FAX655372:FBJ655385 FKT655372:FLF655385 FUP655372:FVB655385 GEL655372:GEX655385 GOH655372:GOT655385 GYD655372:GYP655385 HHZ655372:HIL655385 HRV655372:HSH655385 IBR655372:ICD655385 ILN655372:ILZ655385 IVJ655372:IVV655385 JFF655372:JFR655385 JPB655372:JPN655385 JYX655372:JZJ655385 KIT655372:KJF655385 KSP655372:KTB655385 LCL655372:LCX655385 LMH655372:LMT655385 LWD655372:LWP655385 MFZ655372:MGL655385 MPV655372:MQH655385 MZR655372:NAD655385 NJN655372:NJZ655385 NTJ655372:NTV655385 ODF655372:ODR655385 ONB655372:ONN655385 OWX655372:OXJ655385 PGT655372:PHF655385 PQP655372:PRB655385 QAL655372:QAX655385 QKH655372:QKT655385 QUD655372:QUP655385 RDZ655372:REL655385 RNV655372:ROH655385 RXR655372:RYD655385 SHN655372:SHZ655385 SRJ655372:SRV655385 TBF655372:TBR655385 TLB655372:TLN655385 TUX655372:TVJ655385 UET655372:UFF655385 UOP655372:UPB655385 UYL655372:UYX655385 VIH655372:VIT655385 VSD655372:VSP655385 WBZ655372:WCL655385 WLV655372:WMH655385 WVR655372:WWD655385 J720908:V720921 JF720908:JR720921 TB720908:TN720921 ACX720908:ADJ720921 AMT720908:ANF720921 AWP720908:AXB720921 BGL720908:BGX720921 BQH720908:BQT720921 CAD720908:CAP720921 CJZ720908:CKL720921 CTV720908:CUH720921 DDR720908:DED720921 DNN720908:DNZ720921 DXJ720908:DXV720921 EHF720908:EHR720921 ERB720908:ERN720921 FAX720908:FBJ720921 FKT720908:FLF720921 FUP720908:FVB720921 GEL720908:GEX720921 GOH720908:GOT720921 GYD720908:GYP720921 HHZ720908:HIL720921 HRV720908:HSH720921 IBR720908:ICD720921 ILN720908:ILZ720921 IVJ720908:IVV720921 JFF720908:JFR720921 JPB720908:JPN720921 JYX720908:JZJ720921 KIT720908:KJF720921 KSP720908:KTB720921 LCL720908:LCX720921 LMH720908:LMT720921 LWD720908:LWP720921 MFZ720908:MGL720921 MPV720908:MQH720921 MZR720908:NAD720921 NJN720908:NJZ720921 NTJ720908:NTV720921 ODF720908:ODR720921 ONB720908:ONN720921 OWX720908:OXJ720921 PGT720908:PHF720921 PQP720908:PRB720921 QAL720908:QAX720921 QKH720908:QKT720921 QUD720908:QUP720921 RDZ720908:REL720921 RNV720908:ROH720921 RXR720908:RYD720921 SHN720908:SHZ720921 SRJ720908:SRV720921 TBF720908:TBR720921 TLB720908:TLN720921 TUX720908:TVJ720921 UET720908:UFF720921 UOP720908:UPB720921 UYL720908:UYX720921 VIH720908:VIT720921 VSD720908:VSP720921 WBZ720908:WCL720921 WLV720908:WMH720921 WVR720908:WWD720921 J786444:V786457 JF786444:JR786457 TB786444:TN786457 ACX786444:ADJ786457 AMT786444:ANF786457 AWP786444:AXB786457 BGL786444:BGX786457 BQH786444:BQT786457 CAD786444:CAP786457 CJZ786444:CKL786457 CTV786444:CUH786457 DDR786444:DED786457 DNN786444:DNZ786457 DXJ786444:DXV786457 EHF786444:EHR786457 ERB786444:ERN786457 FAX786444:FBJ786457 FKT786444:FLF786457 FUP786444:FVB786457 GEL786444:GEX786457 GOH786444:GOT786457 GYD786444:GYP786457 HHZ786444:HIL786457 HRV786444:HSH786457 IBR786444:ICD786457 ILN786444:ILZ786457 IVJ786444:IVV786457 JFF786444:JFR786457 JPB786444:JPN786457 JYX786444:JZJ786457 KIT786444:KJF786457 KSP786444:KTB786457 LCL786444:LCX786457 LMH786444:LMT786457 LWD786444:LWP786457 MFZ786444:MGL786457 MPV786444:MQH786457 MZR786444:NAD786457 NJN786444:NJZ786457 NTJ786444:NTV786457 ODF786444:ODR786457 ONB786444:ONN786457 OWX786444:OXJ786457 PGT786444:PHF786457 PQP786444:PRB786457 QAL786444:QAX786457 QKH786444:QKT786457 QUD786444:QUP786457 RDZ786444:REL786457 RNV786444:ROH786457 RXR786444:RYD786457 SHN786444:SHZ786457 SRJ786444:SRV786457 TBF786444:TBR786457 TLB786444:TLN786457 TUX786444:TVJ786457 UET786444:UFF786457 UOP786444:UPB786457 UYL786444:UYX786457 VIH786444:VIT786457 VSD786444:VSP786457 WBZ786444:WCL786457 WLV786444:WMH786457 WVR786444:WWD786457 J851980:V851993 JF851980:JR851993 TB851980:TN851993 ACX851980:ADJ851993 AMT851980:ANF851993 AWP851980:AXB851993 BGL851980:BGX851993 BQH851980:BQT851993 CAD851980:CAP851993 CJZ851980:CKL851993 CTV851980:CUH851993 DDR851980:DED851993 DNN851980:DNZ851993 DXJ851980:DXV851993 EHF851980:EHR851993 ERB851980:ERN851993 FAX851980:FBJ851993 FKT851980:FLF851993 FUP851980:FVB851993 GEL851980:GEX851993 GOH851980:GOT851993 GYD851980:GYP851993 HHZ851980:HIL851993 HRV851980:HSH851993 IBR851980:ICD851993 ILN851980:ILZ851993 IVJ851980:IVV851993 JFF851980:JFR851993 JPB851980:JPN851993 JYX851980:JZJ851993 KIT851980:KJF851993 KSP851980:KTB851993 LCL851980:LCX851993 LMH851980:LMT851993 LWD851980:LWP851993 MFZ851980:MGL851993 MPV851980:MQH851993 MZR851980:NAD851993 NJN851980:NJZ851993 NTJ851980:NTV851993 ODF851980:ODR851993 ONB851980:ONN851993 OWX851980:OXJ851993 PGT851980:PHF851993 PQP851980:PRB851993 QAL851980:QAX851993 QKH851980:QKT851993 QUD851980:QUP851993 RDZ851980:REL851993 RNV851980:ROH851993 RXR851980:RYD851993 SHN851980:SHZ851993 SRJ851980:SRV851993 TBF851980:TBR851993 TLB851980:TLN851993 TUX851980:TVJ851993 UET851980:UFF851993 UOP851980:UPB851993 UYL851980:UYX851993 VIH851980:VIT851993 VSD851980:VSP851993 WBZ851980:WCL851993 WLV851980:WMH851993 WVR851980:WWD851993 J917516:V917529 JF917516:JR917529 TB917516:TN917529 ACX917516:ADJ917529 AMT917516:ANF917529 AWP917516:AXB917529 BGL917516:BGX917529 BQH917516:BQT917529 CAD917516:CAP917529 CJZ917516:CKL917529 CTV917516:CUH917529 DDR917516:DED917529 DNN917516:DNZ917529 DXJ917516:DXV917529 EHF917516:EHR917529 ERB917516:ERN917529 FAX917516:FBJ917529 FKT917516:FLF917529 FUP917516:FVB917529 GEL917516:GEX917529 GOH917516:GOT917529 GYD917516:GYP917529 HHZ917516:HIL917529 HRV917516:HSH917529 IBR917516:ICD917529 ILN917516:ILZ917529 IVJ917516:IVV917529 JFF917516:JFR917529 JPB917516:JPN917529 JYX917516:JZJ917529 KIT917516:KJF917529 KSP917516:KTB917529 LCL917516:LCX917529 LMH917516:LMT917529 LWD917516:LWP917529 MFZ917516:MGL917529 MPV917516:MQH917529 MZR917516:NAD917529 NJN917516:NJZ917529 NTJ917516:NTV917529 ODF917516:ODR917529 ONB917516:ONN917529 OWX917516:OXJ917529 PGT917516:PHF917529 PQP917516:PRB917529 QAL917516:QAX917529 QKH917516:QKT917529 QUD917516:QUP917529 RDZ917516:REL917529 RNV917516:ROH917529 RXR917516:RYD917529 SHN917516:SHZ917529 SRJ917516:SRV917529 TBF917516:TBR917529 TLB917516:TLN917529 TUX917516:TVJ917529 UET917516:UFF917529 UOP917516:UPB917529 UYL917516:UYX917529 VIH917516:VIT917529 VSD917516:VSP917529 WBZ917516:WCL917529 WLV917516:WMH917529 WVR917516:WWD917529 J983052:V983065 JF983052:JR983065 TB983052:TN983065 ACX983052:ADJ983065 AMT983052:ANF983065 AWP983052:AXB983065 BGL983052:BGX983065 BQH983052:BQT983065 CAD983052:CAP983065 CJZ983052:CKL983065 CTV983052:CUH983065 DDR983052:DED983065 DNN983052:DNZ983065 DXJ983052:DXV983065 EHF983052:EHR983065 ERB983052:ERN983065 FAX983052:FBJ983065 FKT983052:FLF983065 FUP983052:FVB983065 GEL983052:GEX983065 GOH983052:GOT983065 GYD983052:GYP983065 HHZ983052:HIL983065 HRV983052:HSH983065 IBR983052:ICD983065 ILN983052:ILZ983065 IVJ983052:IVV983065 JFF983052:JFR983065 JPB983052:JPN983065 JYX983052:JZJ983065 KIT983052:KJF983065 KSP983052:KTB983065 LCL983052:LCX983065 LMH983052:LMT983065 LWD983052:LWP983065 MFZ983052:MGL983065 MPV983052:MQH983065 MZR983052:NAD983065 NJN983052:NJZ983065 NTJ983052:NTV983065 ODF983052:ODR983065 ONB983052:ONN983065 OWX983052:OXJ983065 PGT983052:PHF983065 PQP983052:PRB983065 QAL983052:QAX983065 QKH983052:QKT983065 QUD983052:QUP983065 RDZ983052:REL983065 RNV983052:ROH983065 RXR983052:RYD983065 SHN983052:SHZ983065 SRJ983052:SRV983065 TBF983052:TBR983065 TLB983052:TLN983065 TUX983052:TVJ983065 UET983052:UFF983065 UOP983052:UPB983065 UYL983052:UYX983065 VIH983052:VIT983065 VSD983052:VSP983065 WBZ983052:WCL983065 WLV983052:WMH983065 WVR983052:WWD983065" xr:uid="{8A76F162-E162-4253-9CC6-D78CF6FECA79}">
      <formula1>0</formula1>
    </dataValidation>
  </dataValidations>
  <printOptions horizontalCentered="1"/>
  <pageMargins left="0.39370078740157483" right="0.78740157480314965" top="0.78740157480314965" bottom="0.39370078740157483" header="0.51181102362204722" footer="0.51181102362204722"/>
  <pageSetup paperSize="9" scale="60" fitToHeight="2" orientation="landscape" horizontalDpi="4294967293" vertic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2C4A-557A-4DD3-91C1-CE5DC8A80581}">
  <dimension ref="B1:G37"/>
  <sheetViews>
    <sheetView topLeftCell="A4" zoomScaleNormal="100" workbookViewId="0">
      <selection activeCell="C39" sqref="C39"/>
    </sheetView>
  </sheetViews>
  <sheetFormatPr defaultRowHeight="13.2"/>
  <cols>
    <col min="1" max="1" width="0.69921875" style="49" customWidth="1"/>
    <col min="2" max="2" width="30.19921875" style="49" customWidth="1"/>
    <col min="3" max="3" width="12.59765625" style="49" customWidth="1"/>
    <col min="4" max="4" width="8.69921875" style="49"/>
    <col min="5" max="5" width="15.09765625" style="49" customWidth="1"/>
    <col min="6" max="6" width="10.8984375" style="49" customWidth="1"/>
    <col min="7" max="7" width="0.8984375" style="49" customWidth="1"/>
    <col min="8" max="256" width="8.69921875" style="49"/>
    <col min="257" max="257" width="0.69921875" style="49" customWidth="1"/>
    <col min="258" max="258" width="30.19921875" style="49" customWidth="1"/>
    <col min="259" max="259" width="12.59765625" style="49" customWidth="1"/>
    <col min="260" max="260" width="8.69921875" style="49"/>
    <col min="261" max="261" width="15.09765625" style="49" customWidth="1"/>
    <col min="262" max="262" width="10.8984375" style="49" customWidth="1"/>
    <col min="263" max="263" width="0.8984375" style="49" customWidth="1"/>
    <col min="264" max="512" width="8.69921875" style="49"/>
    <col min="513" max="513" width="0.69921875" style="49" customWidth="1"/>
    <col min="514" max="514" width="30.19921875" style="49" customWidth="1"/>
    <col min="515" max="515" width="12.59765625" style="49" customWidth="1"/>
    <col min="516" max="516" width="8.69921875" style="49"/>
    <col min="517" max="517" width="15.09765625" style="49" customWidth="1"/>
    <col min="518" max="518" width="10.8984375" style="49" customWidth="1"/>
    <col min="519" max="519" width="0.8984375" style="49" customWidth="1"/>
    <col min="520" max="768" width="8.69921875" style="49"/>
    <col min="769" max="769" width="0.69921875" style="49" customWidth="1"/>
    <col min="770" max="770" width="30.19921875" style="49" customWidth="1"/>
    <col min="771" max="771" width="12.59765625" style="49" customWidth="1"/>
    <col min="772" max="772" width="8.69921875" style="49"/>
    <col min="773" max="773" width="15.09765625" style="49" customWidth="1"/>
    <col min="774" max="774" width="10.8984375" style="49" customWidth="1"/>
    <col min="775" max="775" width="0.8984375" style="49" customWidth="1"/>
    <col min="776" max="1024" width="8.69921875" style="49"/>
    <col min="1025" max="1025" width="0.69921875" style="49" customWidth="1"/>
    <col min="1026" max="1026" width="30.19921875" style="49" customWidth="1"/>
    <col min="1027" max="1027" width="12.59765625" style="49" customWidth="1"/>
    <col min="1028" max="1028" width="8.69921875" style="49"/>
    <col min="1029" max="1029" width="15.09765625" style="49" customWidth="1"/>
    <col min="1030" max="1030" width="10.8984375" style="49" customWidth="1"/>
    <col min="1031" max="1031" width="0.8984375" style="49" customWidth="1"/>
    <col min="1032" max="1280" width="8.69921875" style="49"/>
    <col min="1281" max="1281" width="0.69921875" style="49" customWidth="1"/>
    <col min="1282" max="1282" width="30.19921875" style="49" customWidth="1"/>
    <col min="1283" max="1283" width="12.59765625" style="49" customWidth="1"/>
    <col min="1284" max="1284" width="8.69921875" style="49"/>
    <col min="1285" max="1285" width="15.09765625" style="49" customWidth="1"/>
    <col min="1286" max="1286" width="10.8984375" style="49" customWidth="1"/>
    <col min="1287" max="1287" width="0.8984375" style="49" customWidth="1"/>
    <col min="1288" max="1536" width="8.69921875" style="49"/>
    <col min="1537" max="1537" width="0.69921875" style="49" customWidth="1"/>
    <col min="1538" max="1538" width="30.19921875" style="49" customWidth="1"/>
    <col min="1539" max="1539" width="12.59765625" style="49" customWidth="1"/>
    <col min="1540" max="1540" width="8.69921875" style="49"/>
    <col min="1541" max="1541" width="15.09765625" style="49" customWidth="1"/>
    <col min="1542" max="1542" width="10.8984375" style="49" customWidth="1"/>
    <col min="1543" max="1543" width="0.8984375" style="49" customWidth="1"/>
    <col min="1544" max="1792" width="8.69921875" style="49"/>
    <col min="1793" max="1793" width="0.69921875" style="49" customWidth="1"/>
    <col min="1794" max="1794" width="30.19921875" style="49" customWidth="1"/>
    <col min="1795" max="1795" width="12.59765625" style="49" customWidth="1"/>
    <col min="1796" max="1796" width="8.69921875" style="49"/>
    <col min="1797" max="1797" width="15.09765625" style="49" customWidth="1"/>
    <col min="1798" max="1798" width="10.8984375" style="49" customWidth="1"/>
    <col min="1799" max="1799" width="0.8984375" style="49" customWidth="1"/>
    <col min="1800" max="2048" width="8.69921875" style="49"/>
    <col min="2049" max="2049" width="0.69921875" style="49" customWidth="1"/>
    <col min="2050" max="2050" width="30.19921875" style="49" customWidth="1"/>
    <col min="2051" max="2051" width="12.59765625" style="49" customWidth="1"/>
    <col min="2052" max="2052" width="8.69921875" style="49"/>
    <col min="2053" max="2053" width="15.09765625" style="49" customWidth="1"/>
    <col min="2054" max="2054" width="10.8984375" style="49" customWidth="1"/>
    <col min="2055" max="2055" width="0.8984375" style="49" customWidth="1"/>
    <col min="2056" max="2304" width="8.69921875" style="49"/>
    <col min="2305" max="2305" width="0.69921875" style="49" customWidth="1"/>
    <col min="2306" max="2306" width="30.19921875" style="49" customWidth="1"/>
    <col min="2307" max="2307" width="12.59765625" style="49" customWidth="1"/>
    <col min="2308" max="2308" width="8.69921875" style="49"/>
    <col min="2309" max="2309" width="15.09765625" style="49" customWidth="1"/>
    <col min="2310" max="2310" width="10.8984375" style="49" customWidth="1"/>
    <col min="2311" max="2311" width="0.8984375" style="49" customWidth="1"/>
    <col min="2312" max="2560" width="8.69921875" style="49"/>
    <col min="2561" max="2561" width="0.69921875" style="49" customWidth="1"/>
    <col min="2562" max="2562" width="30.19921875" style="49" customWidth="1"/>
    <col min="2563" max="2563" width="12.59765625" style="49" customWidth="1"/>
    <col min="2564" max="2564" width="8.69921875" style="49"/>
    <col min="2565" max="2565" width="15.09765625" style="49" customWidth="1"/>
    <col min="2566" max="2566" width="10.8984375" style="49" customWidth="1"/>
    <col min="2567" max="2567" width="0.8984375" style="49" customWidth="1"/>
    <col min="2568" max="2816" width="8.69921875" style="49"/>
    <col min="2817" max="2817" width="0.69921875" style="49" customWidth="1"/>
    <col min="2818" max="2818" width="30.19921875" style="49" customWidth="1"/>
    <col min="2819" max="2819" width="12.59765625" style="49" customWidth="1"/>
    <col min="2820" max="2820" width="8.69921875" style="49"/>
    <col min="2821" max="2821" width="15.09765625" style="49" customWidth="1"/>
    <col min="2822" max="2822" width="10.8984375" style="49" customWidth="1"/>
    <col min="2823" max="2823" width="0.8984375" style="49" customWidth="1"/>
    <col min="2824" max="3072" width="8.69921875" style="49"/>
    <col min="3073" max="3073" width="0.69921875" style="49" customWidth="1"/>
    <col min="3074" max="3074" width="30.19921875" style="49" customWidth="1"/>
    <col min="3075" max="3075" width="12.59765625" style="49" customWidth="1"/>
    <col min="3076" max="3076" width="8.69921875" style="49"/>
    <col min="3077" max="3077" width="15.09765625" style="49" customWidth="1"/>
    <col min="3078" max="3078" width="10.8984375" style="49" customWidth="1"/>
    <col min="3079" max="3079" width="0.8984375" style="49" customWidth="1"/>
    <col min="3080" max="3328" width="8.69921875" style="49"/>
    <col min="3329" max="3329" width="0.69921875" style="49" customWidth="1"/>
    <col min="3330" max="3330" width="30.19921875" style="49" customWidth="1"/>
    <col min="3331" max="3331" width="12.59765625" style="49" customWidth="1"/>
    <col min="3332" max="3332" width="8.69921875" style="49"/>
    <col min="3333" max="3333" width="15.09765625" style="49" customWidth="1"/>
    <col min="3334" max="3334" width="10.8984375" style="49" customWidth="1"/>
    <col min="3335" max="3335" width="0.8984375" style="49" customWidth="1"/>
    <col min="3336" max="3584" width="8.69921875" style="49"/>
    <col min="3585" max="3585" width="0.69921875" style="49" customWidth="1"/>
    <col min="3586" max="3586" width="30.19921875" style="49" customWidth="1"/>
    <col min="3587" max="3587" width="12.59765625" style="49" customWidth="1"/>
    <col min="3588" max="3588" width="8.69921875" style="49"/>
    <col min="3589" max="3589" width="15.09765625" style="49" customWidth="1"/>
    <col min="3590" max="3590" width="10.8984375" style="49" customWidth="1"/>
    <col min="3591" max="3591" width="0.8984375" style="49" customWidth="1"/>
    <col min="3592" max="3840" width="8.69921875" style="49"/>
    <col min="3841" max="3841" width="0.69921875" style="49" customWidth="1"/>
    <col min="3842" max="3842" width="30.19921875" style="49" customWidth="1"/>
    <col min="3843" max="3843" width="12.59765625" style="49" customWidth="1"/>
    <col min="3844" max="3844" width="8.69921875" style="49"/>
    <col min="3845" max="3845" width="15.09765625" style="49" customWidth="1"/>
    <col min="3846" max="3846" width="10.8984375" style="49" customWidth="1"/>
    <col min="3847" max="3847" width="0.8984375" style="49" customWidth="1"/>
    <col min="3848" max="4096" width="8.69921875" style="49"/>
    <col min="4097" max="4097" width="0.69921875" style="49" customWidth="1"/>
    <col min="4098" max="4098" width="30.19921875" style="49" customWidth="1"/>
    <col min="4099" max="4099" width="12.59765625" style="49" customWidth="1"/>
    <col min="4100" max="4100" width="8.69921875" style="49"/>
    <col min="4101" max="4101" width="15.09765625" style="49" customWidth="1"/>
    <col min="4102" max="4102" width="10.8984375" style="49" customWidth="1"/>
    <col min="4103" max="4103" width="0.8984375" style="49" customWidth="1"/>
    <col min="4104" max="4352" width="8.69921875" style="49"/>
    <col min="4353" max="4353" width="0.69921875" style="49" customWidth="1"/>
    <col min="4354" max="4354" width="30.19921875" style="49" customWidth="1"/>
    <col min="4355" max="4355" width="12.59765625" style="49" customWidth="1"/>
    <col min="4356" max="4356" width="8.69921875" style="49"/>
    <col min="4357" max="4357" width="15.09765625" style="49" customWidth="1"/>
    <col min="4358" max="4358" width="10.8984375" style="49" customWidth="1"/>
    <col min="4359" max="4359" width="0.8984375" style="49" customWidth="1"/>
    <col min="4360" max="4608" width="8.69921875" style="49"/>
    <col min="4609" max="4609" width="0.69921875" style="49" customWidth="1"/>
    <col min="4610" max="4610" width="30.19921875" style="49" customWidth="1"/>
    <col min="4611" max="4611" width="12.59765625" style="49" customWidth="1"/>
    <col min="4612" max="4612" width="8.69921875" style="49"/>
    <col min="4613" max="4613" width="15.09765625" style="49" customWidth="1"/>
    <col min="4614" max="4614" width="10.8984375" style="49" customWidth="1"/>
    <col min="4615" max="4615" width="0.8984375" style="49" customWidth="1"/>
    <col min="4616" max="4864" width="8.69921875" style="49"/>
    <col min="4865" max="4865" width="0.69921875" style="49" customWidth="1"/>
    <col min="4866" max="4866" width="30.19921875" style="49" customWidth="1"/>
    <col min="4867" max="4867" width="12.59765625" style="49" customWidth="1"/>
    <col min="4868" max="4868" width="8.69921875" style="49"/>
    <col min="4869" max="4869" width="15.09765625" style="49" customWidth="1"/>
    <col min="4870" max="4870" width="10.8984375" style="49" customWidth="1"/>
    <col min="4871" max="4871" width="0.8984375" style="49" customWidth="1"/>
    <col min="4872" max="5120" width="8.69921875" style="49"/>
    <col min="5121" max="5121" width="0.69921875" style="49" customWidth="1"/>
    <col min="5122" max="5122" width="30.19921875" style="49" customWidth="1"/>
    <col min="5123" max="5123" width="12.59765625" style="49" customWidth="1"/>
    <col min="5124" max="5124" width="8.69921875" style="49"/>
    <col min="5125" max="5125" width="15.09765625" style="49" customWidth="1"/>
    <col min="5126" max="5126" width="10.8984375" style="49" customWidth="1"/>
    <col min="5127" max="5127" width="0.8984375" style="49" customWidth="1"/>
    <col min="5128" max="5376" width="8.69921875" style="49"/>
    <col min="5377" max="5377" width="0.69921875" style="49" customWidth="1"/>
    <col min="5378" max="5378" width="30.19921875" style="49" customWidth="1"/>
    <col min="5379" max="5379" width="12.59765625" style="49" customWidth="1"/>
    <col min="5380" max="5380" width="8.69921875" style="49"/>
    <col min="5381" max="5381" width="15.09765625" style="49" customWidth="1"/>
    <col min="5382" max="5382" width="10.8984375" style="49" customWidth="1"/>
    <col min="5383" max="5383" width="0.8984375" style="49" customWidth="1"/>
    <col min="5384" max="5632" width="8.69921875" style="49"/>
    <col min="5633" max="5633" width="0.69921875" style="49" customWidth="1"/>
    <col min="5634" max="5634" width="30.19921875" style="49" customWidth="1"/>
    <col min="5635" max="5635" width="12.59765625" style="49" customWidth="1"/>
    <col min="5636" max="5636" width="8.69921875" style="49"/>
    <col min="5637" max="5637" width="15.09765625" style="49" customWidth="1"/>
    <col min="5638" max="5638" width="10.8984375" style="49" customWidth="1"/>
    <col min="5639" max="5639" width="0.8984375" style="49" customWidth="1"/>
    <col min="5640" max="5888" width="8.69921875" style="49"/>
    <col min="5889" max="5889" width="0.69921875" style="49" customWidth="1"/>
    <col min="5890" max="5890" width="30.19921875" style="49" customWidth="1"/>
    <col min="5891" max="5891" width="12.59765625" style="49" customWidth="1"/>
    <col min="5892" max="5892" width="8.69921875" style="49"/>
    <col min="5893" max="5893" width="15.09765625" style="49" customWidth="1"/>
    <col min="5894" max="5894" width="10.8984375" style="49" customWidth="1"/>
    <col min="5895" max="5895" width="0.8984375" style="49" customWidth="1"/>
    <col min="5896" max="6144" width="8.69921875" style="49"/>
    <col min="6145" max="6145" width="0.69921875" style="49" customWidth="1"/>
    <col min="6146" max="6146" width="30.19921875" style="49" customWidth="1"/>
    <col min="6147" max="6147" width="12.59765625" style="49" customWidth="1"/>
    <col min="6148" max="6148" width="8.69921875" style="49"/>
    <col min="6149" max="6149" width="15.09765625" style="49" customWidth="1"/>
    <col min="6150" max="6150" width="10.8984375" style="49" customWidth="1"/>
    <col min="6151" max="6151" width="0.8984375" style="49" customWidth="1"/>
    <col min="6152" max="6400" width="8.69921875" style="49"/>
    <col min="6401" max="6401" width="0.69921875" style="49" customWidth="1"/>
    <col min="6402" max="6402" width="30.19921875" style="49" customWidth="1"/>
    <col min="6403" max="6403" width="12.59765625" style="49" customWidth="1"/>
    <col min="6404" max="6404" width="8.69921875" style="49"/>
    <col min="6405" max="6405" width="15.09765625" style="49" customWidth="1"/>
    <col min="6406" max="6406" width="10.8984375" style="49" customWidth="1"/>
    <col min="6407" max="6407" width="0.8984375" style="49" customWidth="1"/>
    <col min="6408" max="6656" width="8.69921875" style="49"/>
    <col min="6657" max="6657" width="0.69921875" style="49" customWidth="1"/>
    <col min="6658" max="6658" width="30.19921875" style="49" customWidth="1"/>
    <col min="6659" max="6659" width="12.59765625" style="49" customWidth="1"/>
    <col min="6660" max="6660" width="8.69921875" style="49"/>
    <col min="6661" max="6661" width="15.09765625" style="49" customWidth="1"/>
    <col min="6662" max="6662" width="10.8984375" style="49" customWidth="1"/>
    <col min="6663" max="6663" width="0.8984375" style="49" customWidth="1"/>
    <col min="6664" max="6912" width="8.69921875" style="49"/>
    <col min="6913" max="6913" width="0.69921875" style="49" customWidth="1"/>
    <col min="6914" max="6914" width="30.19921875" style="49" customWidth="1"/>
    <col min="6915" max="6915" width="12.59765625" style="49" customWidth="1"/>
    <col min="6916" max="6916" width="8.69921875" style="49"/>
    <col min="6917" max="6917" width="15.09765625" style="49" customWidth="1"/>
    <col min="6918" max="6918" width="10.8984375" style="49" customWidth="1"/>
    <col min="6919" max="6919" width="0.8984375" style="49" customWidth="1"/>
    <col min="6920" max="7168" width="8.69921875" style="49"/>
    <col min="7169" max="7169" width="0.69921875" style="49" customWidth="1"/>
    <col min="7170" max="7170" width="30.19921875" style="49" customWidth="1"/>
    <col min="7171" max="7171" width="12.59765625" style="49" customWidth="1"/>
    <col min="7172" max="7172" width="8.69921875" style="49"/>
    <col min="7173" max="7173" width="15.09765625" style="49" customWidth="1"/>
    <col min="7174" max="7174" width="10.8984375" style="49" customWidth="1"/>
    <col min="7175" max="7175" width="0.8984375" style="49" customWidth="1"/>
    <col min="7176" max="7424" width="8.69921875" style="49"/>
    <col min="7425" max="7425" width="0.69921875" style="49" customWidth="1"/>
    <col min="7426" max="7426" width="30.19921875" style="49" customWidth="1"/>
    <col min="7427" max="7427" width="12.59765625" style="49" customWidth="1"/>
    <col min="7428" max="7428" width="8.69921875" style="49"/>
    <col min="7429" max="7429" width="15.09765625" style="49" customWidth="1"/>
    <col min="7430" max="7430" width="10.8984375" style="49" customWidth="1"/>
    <col min="7431" max="7431" width="0.8984375" style="49" customWidth="1"/>
    <col min="7432" max="7680" width="8.69921875" style="49"/>
    <col min="7681" max="7681" width="0.69921875" style="49" customWidth="1"/>
    <col min="7682" max="7682" width="30.19921875" style="49" customWidth="1"/>
    <col min="7683" max="7683" width="12.59765625" style="49" customWidth="1"/>
    <col min="7684" max="7684" width="8.69921875" style="49"/>
    <col min="7685" max="7685" width="15.09765625" style="49" customWidth="1"/>
    <col min="7686" max="7686" width="10.8984375" style="49" customWidth="1"/>
    <col min="7687" max="7687" width="0.8984375" style="49" customWidth="1"/>
    <col min="7688" max="7936" width="8.69921875" style="49"/>
    <col min="7937" max="7937" width="0.69921875" style="49" customWidth="1"/>
    <col min="7938" max="7938" width="30.19921875" style="49" customWidth="1"/>
    <col min="7939" max="7939" width="12.59765625" style="49" customWidth="1"/>
    <col min="7940" max="7940" width="8.69921875" style="49"/>
    <col min="7941" max="7941" width="15.09765625" style="49" customWidth="1"/>
    <col min="7942" max="7942" width="10.8984375" style="49" customWidth="1"/>
    <col min="7943" max="7943" width="0.8984375" style="49" customWidth="1"/>
    <col min="7944" max="8192" width="8.69921875" style="49"/>
    <col min="8193" max="8193" width="0.69921875" style="49" customWidth="1"/>
    <col min="8194" max="8194" width="30.19921875" style="49" customWidth="1"/>
    <col min="8195" max="8195" width="12.59765625" style="49" customWidth="1"/>
    <col min="8196" max="8196" width="8.69921875" style="49"/>
    <col min="8197" max="8197" width="15.09765625" style="49" customWidth="1"/>
    <col min="8198" max="8198" width="10.8984375" style="49" customWidth="1"/>
    <col min="8199" max="8199" width="0.8984375" style="49" customWidth="1"/>
    <col min="8200" max="8448" width="8.69921875" style="49"/>
    <col min="8449" max="8449" width="0.69921875" style="49" customWidth="1"/>
    <col min="8450" max="8450" width="30.19921875" style="49" customWidth="1"/>
    <col min="8451" max="8451" width="12.59765625" style="49" customWidth="1"/>
    <col min="8452" max="8452" width="8.69921875" style="49"/>
    <col min="8453" max="8453" width="15.09765625" style="49" customWidth="1"/>
    <col min="8454" max="8454" width="10.8984375" style="49" customWidth="1"/>
    <col min="8455" max="8455" width="0.8984375" style="49" customWidth="1"/>
    <col min="8456" max="8704" width="8.69921875" style="49"/>
    <col min="8705" max="8705" width="0.69921875" style="49" customWidth="1"/>
    <col min="8706" max="8706" width="30.19921875" style="49" customWidth="1"/>
    <col min="8707" max="8707" width="12.59765625" style="49" customWidth="1"/>
    <col min="8708" max="8708" width="8.69921875" style="49"/>
    <col min="8709" max="8709" width="15.09765625" style="49" customWidth="1"/>
    <col min="8710" max="8710" width="10.8984375" style="49" customWidth="1"/>
    <col min="8711" max="8711" width="0.8984375" style="49" customWidth="1"/>
    <col min="8712" max="8960" width="8.69921875" style="49"/>
    <col min="8961" max="8961" width="0.69921875" style="49" customWidth="1"/>
    <col min="8962" max="8962" width="30.19921875" style="49" customWidth="1"/>
    <col min="8963" max="8963" width="12.59765625" style="49" customWidth="1"/>
    <col min="8964" max="8964" width="8.69921875" style="49"/>
    <col min="8965" max="8965" width="15.09765625" style="49" customWidth="1"/>
    <col min="8966" max="8966" width="10.8984375" style="49" customWidth="1"/>
    <col min="8967" max="8967" width="0.8984375" style="49" customWidth="1"/>
    <col min="8968" max="9216" width="8.69921875" style="49"/>
    <col min="9217" max="9217" width="0.69921875" style="49" customWidth="1"/>
    <col min="9218" max="9218" width="30.19921875" style="49" customWidth="1"/>
    <col min="9219" max="9219" width="12.59765625" style="49" customWidth="1"/>
    <col min="9220" max="9220" width="8.69921875" style="49"/>
    <col min="9221" max="9221" width="15.09765625" style="49" customWidth="1"/>
    <col min="9222" max="9222" width="10.8984375" style="49" customWidth="1"/>
    <col min="9223" max="9223" width="0.8984375" style="49" customWidth="1"/>
    <col min="9224" max="9472" width="8.69921875" style="49"/>
    <col min="9473" max="9473" width="0.69921875" style="49" customWidth="1"/>
    <col min="9474" max="9474" width="30.19921875" style="49" customWidth="1"/>
    <col min="9475" max="9475" width="12.59765625" style="49" customWidth="1"/>
    <col min="9476" max="9476" width="8.69921875" style="49"/>
    <col min="9477" max="9477" width="15.09765625" style="49" customWidth="1"/>
    <col min="9478" max="9478" width="10.8984375" style="49" customWidth="1"/>
    <col min="9479" max="9479" width="0.8984375" style="49" customWidth="1"/>
    <col min="9480" max="9728" width="8.69921875" style="49"/>
    <col min="9729" max="9729" width="0.69921875" style="49" customWidth="1"/>
    <col min="9730" max="9730" width="30.19921875" style="49" customWidth="1"/>
    <col min="9731" max="9731" width="12.59765625" style="49" customWidth="1"/>
    <col min="9732" max="9732" width="8.69921875" style="49"/>
    <col min="9733" max="9733" width="15.09765625" style="49" customWidth="1"/>
    <col min="9734" max="9734" width="10.8984375" style="49" customWidth="1"/>
    <col min="9735" max="9735" width="0.8984375" style="49" customWidth="1"/>
    <col min="9736" max="9984" width="8.69921875" style="49"/>
    <col min="9985" max="9985" width="0.69921875" style="49" customWidth="1"/>
    <col min="9986" max="9986" width="30.19921875" style="49" customWidth="1"/>
    <col min="9987" max="9987" width="12.59765625" style="49" customWidth="1"/>
    <col min="9988" max="9988" width="8.69921875" style="49"/>
    <col min="9989" max="9989" width="15.09765625" style="49" customWidth="1"/>
    <col min="9990" max="9990" width="10.8984375" style="49" customWidth="1"/>
    <col min="9991" max="9991" width="0.8984375" style="49" customWidth="1"/>
    <col min="9992" max="10240" width="8.69921875" style="49"/>
    <col min="10241" max="10241" width="0.69921875" style="49" customWidth="1"/>
    <col min="10242" max="10242" width="30.19921875" style="49" customWidth="1"/>
    <col min="10243" max="10243" width="12.59765625" style="49" customWidth="1"/>
    <col min="10244" max="10244" width="8.69921875" style="49"/>
    <col min="10245" max="10245" width="15.09765625" style="49" customWidth="1"/>
    <col min="10246" max="10246" width="10.8984375" style="49" customWidth="1"/>
    <col min="10247" max="10247" width="0.8984375" style="49" customWidth="1"/>
    <col min="10248" max="10496" width="8.69921875" style="49"/>
    <col min="10497" max="10497" width="0.69921875" style="49" customWidth="1"/>
    <col min="10498" max="10498" width="30.19921875" style="49" customWidth="1"/>
    <col min="10499" max="10499" width="12.59765625" style="49" customWidth="1"/>
    <col min="10500" max="10500" width="8.69921875" style="49"/>
    <col min="10501" max="10501" width="15.09765625" style="49" customWidth="1"/>
    <col min="10502" max="10502" width="10.8984375" style="49" customWidth="1"/>
    <col min="10503" max="10503" width="0.8984375" style="49" customWidth="1"/>
    <col min="10504" max="10752" width="8.69921875" style="49"/>
    <col min="10753" max="10753" width="0.69921875" style="49" customWidth="1"/>
    <col min="10754" max="10754" width="30.19921875" style="49" customWidth="1"/>
    <col min="10755" max="10755" width="12.59765625" style="49" customWidth="1"/>
    <col min="10756" max="10756" width="8.69921875" style="49"/>
    <col min="10757" max="10757" width="15.09765625" style="49" customWidth="1"/>
    <col min="10758" max="10758" width="10.8984375" style="49" customWidth="1"/>
    <col min="10759" max="10759" width="0.8984375" style="49" customWidth="1"/>
    <col min="10760" max="11008" width="8.69921875" style="49"/>
    <col min="11009" max="11009" width="0.69921875" style="49" customWidth="1"/>
    <col min="11010" max="11010" width="30.19921875" style="49" customWidth="1"/>
    <col min="11011" max="11011" width="12.59765625" style="49" customWidth="1"/>
    <col min="11012" max="11012" width="8.69921875" style="49"/>
    <col min="11013" max="11013" width="15.09765625" style="49" customWidth="1"/>
    <col min="11014" max="11014" width="10.8984375" style="49" customWidth="1"/>
    <col min="11015" max="11015" width="0.8984375" style="49" customWidth="1"/>
    <col min="11016" max="11264" width="8.69921875" style="49"/>
    <col min="11265" max="11265" width="0.69921875" style="49" customWidth="1"/>
    <col min="11266" max="11266" width="30.19921875" style="49" customWidth="1"/>
    <col min="11267" max="11267" width="12.59765625" style="49" customWidth="1"/>
    <col min="11268" max="11268" width="8.69921875" style="49"/>
    <col min="11269" max="11269" width="15.09765625" style="49" customWidth="1"/>
    <col min="11270" max="11270" width="10.8984375" style="49" customWidth="1"/>
    <col min="11271" max="11271" width="0.8984375" style="49" customWidth="1"/>
    <col min="11272" max="11520" width="8.69921875" style="49"/>
    <col min="11521" max="11521" width="0.69921875" style="49" customWidth="1"/>
    <col min="11522" max="11522" width="30.19921875" style="49" customWidth="1"/>
    <col min="11523" max="11523" width="12.59765625" style="49" customWidth="1"/>
    <col min="11524" max="11524" width="8.69921875" style="49"/>
    <col min="11525" max="11525" width="15.09765625" style="49" customWidth="1"/>
    <col min="11526" max="11526" width="10.8984375" style="49" customWidth="1"/>
    <col min="11527" max="11527" width="0.8984375" style="49" customWidth="1"/>
    <col min="11528" max="11776" width="8.69921875" style="49"/>
    <col min="11777" max="11777" width="0.69921875" style="49" customWidth="1"/>
    <col min="11778" max="11778" width="30.19921875" style="49" customWidth="1"/>
    <col min="11779" max="11779" width="12.59765625" style="49" customWidth="1"/>
    <col min="11780" max="11780" width="8.69921875" style="49"/>
    <col min="11781" max="11781" width="15.09765625" style="49" customWidth="1"/>
    <col min="11782" max="11782" width="10.8984375" style="49" customWidth="1"/>
    <col min="11783" max="11783" width="0.8984375" style="49" customWidth="1"/>
    <col min="11784" max="12032" width="8.69921875" style="49"/>
    <col min="12033" max="12033" width="0.69921875" style="49" customWidth="1"/>
    <col min="12034" max="12034" width="30.19921875" style="49" customWidth="1"/>
    <col min="12035" max="12035" width="12.59765625" style="49" customWidth="1"/>
    <col min="12036" max="12036" width="8.69921875" style="49"/>
    <col min="12037" max="12037" width="15.09765625" style="49" customWidth="1"/>
    <col min="12038" max="12038" width="10.8984375" style="49" customWidth="1"/>
    <col min="12039" max="12039" width="0.8984375" style="49" customWidth="1"/>
    <col min="12040" max="12288" width="8.69921875" style="49"/>
    <col min="12289" max="12289" width="0.69921875" style="49" customWidth="1"/>
    <col min="12290" max="12290" width="30.19921875" style="49" customWidth="1"/>
    <col min="12291" max="12291" width="12.59765625" style="49" customWidth="1"/>
    <col min="12292" max="12292" width="8.69921875" style="49"/>
    <col min="12293" max="12293" width="15.09765625" style="49" customWidth="1"/>
    <col min="12294" max="12294" width="10.8984375" style="49" customWidth="1"/>
    <col min="12295" max="12295" width="0.8984375" style="49" customWidth="1"/>
    <col min="12296" max="12544" width="8.69921875" style="49"/>
    <col min="12545" max="12545" width="0.69921875" style="49" customWidth="1"/>
    <col min="12546" max="12546" width="30.19921875" style="49" customWidth="1"/>
    <col min="12547" max="12547" width="12.59765625" style="49" customWidth="1"/>
    <col min="12548" max="12548" width="8.69921875" style="49"/>
    <col min="12549" max="12549" width="15.09765625" style="49" customWidth="1"/>
    <col min="12550" max="12550" width="10.8984375" style="49" customWidth="1"/>
    <col min="12551" max="12551" width="0.8984375" style="49" customWidth="1"/>
    <col min="12552" max="12800" width="8.69921875" style="49"/>
    <col min="12801" max="12801" width="0.69921875" style="49" customWidth="1"/>
    <col min="12802" max="12802" width="30.19921875" style="49" customWidth="1"/>
    <col min="12803" max="12803" width="12.59765625" style="49" customWidth="1"/>
    <col min="12804" max="12804" width="8.69921875" style="49"/>
    <col min="12805" max="12805" width="15.09765625" style="49" customWidth="1"/>
    <col min="12806" max="12806" width="10.8984375" style="49" customWidth="1"/>
    <col min="12807" max="12807" width="0.8984375" style="49" customWidth="1"/>
    <col min="12808" max="13056" width="8.69921875" style="49"/>
    <col min="13057" max="13057" width="0.69921875" style="49" customWidth="1"/>
    <col min="13058" max="13058" width="30.19921875" style="49" customWidth="1"/>
    <col min="13059" max="13059" width="12.59765625" style="49" customWidth="1"/>
    <col min="13060" max="13060" width="8.69921875" style="49"/>
    <col min="13061" max="13061" width="15.09765625" style="49" customWidth="1"/>
    <col min="13062" max="13062" width="10.8984375" style="49" customWidth="1"/>
    <col min="13063" max="13063" width="0.8984375" style="49" customWidth="1"/>
    <col min="13064" max="13312" width="8.69921875" style="49"/>
    <col min="13313" max="13313" width="0.69921875" style="49" customWidth="1"/>
    <col min="13314" max="13314" width="30.19921875" style="49" customWidth="1"/>
    <col min="13315" max="13315" width="12.59765625" style="49" customWidth="1"/>
    <col min="13316" max="13316" width="8.69921875" style="49"/>
    <col min="13317" max="13317" width="15.09765625" style="49" customWidth="1"/>
    <col min="13318" max="13318" width="10.8984375" style="49" customWidth="1"/>
    <col min="13319" max="13319" width="0.8984375" style="49" customWidth="1"/>
    <col min="13320" max="13568" width="8.69921875" style="49"/>
    <col min="13569" max="13569" width="0.69921875" style="49" customWidth="1"/>
    <col min="13570" max="13570" width="30.19921875" style="49" customWidth="1"/>
    <col min="13571" max="13571" width="12.59765625" style="49" customWidth="1"/>
    <col min="13572" max="13572" width="8.69921875" style="49"/>
    <col min="13573" max="13573" width="15.09765625" style="49" customWidth="1"/>
    <col min="13574" max="13574" width="10.8984375" style="49" customWidth="1"/>
    <col min="13575" max="13575" width="0.8984375" style="49" customWidth="1"/>
    <col min="13576" max="13824" width="8.69921875" style="49"/>
    <col min="13825" max="13825" width="0.69921875" style="49" customWidth="1"/>
    <col min="13826" max="13826" width="30.19921875" style="49" customWidth="1"/>
    <col min="13827" max="13827" width="12.59765625" style="49" customWidth="1"/>
    <col min="13828" max="13828" width="8.69921875" style="49"/>
    <col min="13829" max="13829" width="15.09765625" style="49" customWidth="1"/>
    <col min="13830" max="13830" width="10.8984375" style="49" customWidth="1"/>
    <col min="13831" max="13831" width="0.8984375" style="49" customWidth="1"/>
    <col min="13832" max="14080" width="8.69921875" style="49"/>
    <col min="14081" max="14081" width="0.69921875" style="49" customWidth="1"/>
    <col min="14082" max="14082" width="30.19921875" style="49" customWidth="1"/>
    <col min="14083" max="14083" width="12.59765625" style="49" customWidth="1"/>
    <col min="14084" max="14084" width="8.69921875" style="49"/>
    <col min="14085" max="14085" width="15.09765625" style="49" customWidth="1"/>
    <col min="14086" max="14086" width="10.8984375" style="49" customWidth="1"/>
    <col min="14087" max="14087" width="0.8984375" style="49" customWidth="1"/>
    <col min="14088" max="14336" width="8.69921875" style="49"/>
    <col min="14337" max="14337" width="0.69921875" style="49" customWidth="1"/>
    <col min="14338" max="14338" width="30.19921875" style="49" customWidth="1"/>
    <col min="14339" max="14339" width="12.59765625" style="49" customWidth="1"/>
    <col min="14340" max="14340" width="8.69921875" style="49"/>
    <col min="14341" max="14341" width="15.09765625" style="49" customWidth="1"/>
    <col min="14342" max="14342" width="10.8984375" style="49" customWidth="1"/>
    <col min="14343" max="14343" width="0.8984375" style="49" customWidth="1"/>
    <col min="14344" max="14592" width="8.69921875" style="49"/>
    <col min="14593" max="14593" width="0.69921875" style="49" customWidth="1"/>
    <col min="14594" max="14594" width="30.19921875" style="49" customWidth="1"/>
    <col min="14595" max="14595" width="12.59765625" style="49" customWidth="1"/>
    <col min="14596" max="14596" width="8.69921875" style="49"/>
    <col min="14597" max="14597" width="15.09765625" style="49" customWidth="1"/>
    <col min="14598" max="14598" width="10.8984375" style="49" customWidth="1"/>
    <col min="14599" max="14599" width="0.8984375" style="49" customWidth="1"/>
    <col min="14600" max="14848" width="8.69921875" style="49"/>
    <col min="14849" max="14849" width="0.69921875" style="49" customWidth="1"/>
    <col min="14850" max="14850" width="30.19921875" style="49" customWidth="1"/>
    <col min="14851" max="14851" width="12.59765625" style="49" customWidth="1"/>
    <col min="14852" max="14852" width="8.69921875" style="49"/>
    <col min="14853" max="14853" width="15.09765625" style="49" customWidth="1"/>
    <col min="14854" max="14854" width="10.8984375" style="49" customWidth="1"/>
    <col min="14855" max="14855" width="0.8984375" style="49" customWidth="1"/>
    <col min="14856" max="15104" width="8.69921875" style="49"/>
    <col min="15105" max="15105" width="0.69921875" style="49" customWidth="1"/>
    <col min="15106" max="15106" width="30.19921875" style="49" customWidth="1"/>
    <col min="15107" max="15107" width="12.59765625" style="49" customWidth="1"/>
    <col min="15108" max="15108" width="8.69921875" style="49"/>
    <col min="15109" max="15109" width="15.09765625" style="49" customWidth="1"/>
    <col min="15110" max="15110" width="10.8984375" style="49" customWidth="1"/>
    <col min="15111" max="15111" width="0.8984375" style="49" customWidth="1"/>
    <col min="15112" max="15360" width="8.69921875" style="49"/>
    <col min="15361" max="15361" width="0.69921875" style="49" customWidth="1"/>
    <col min="15362" max="15362" width="30.19921875" style="49" customWidth="1"/>
    <col min="15363" max="15363" width="12.59765625" style="49" customWidth="1"/>
    <col min="15364" max="15364" width="8.69921875" style="49"/>
    <col min="15365" max="15365" width="15.09765625" style="49" customWidth="1"/>
    <col min="15366" max="15366" width="10.8984375" style="49" customWidth="1"/>
    <col min="15367" max="15367" width="0.8984375" style="49" customWidth="1"/>
    <col min="15368" max="15616" width="8.69921875" style="49"/>
    <col min="15617" max="15617" width="0.69921875" style="49" customWidth="1"/>
    <col min="15618" max="15618" width="30.19921875" style="49" customWidth="1"/>
    <col min="15619" max="15619" width="12.59765625" style="49" customWidth="1"/>
    <col min="15620" max="15620" width="8.69921875" style="49"/>
    <col min="15621" max="15621" width="15.09765625" style="49" customWidth="1"/>
    <col min="15622" max="15622" width="10.8984375" style="49" customWidth="1"/>
    <col min="15623" max="15623" width="0.8984375" style="49" customWidth="1"/>
    <col min="15624" max="15872" width="8.69921875" style="49"/>
    <col min="15873" max="15873" width="0.69921875" style="49" customWidth="1"/>
    <col min="15874" max="15874" width="30.19921875" style="49" customWidth="1"/>
    <col min="15875" max="15875" width="12.59765625" style="49" customWidth="1"/>
    <col min="15876" max="15876" width="8.69921875" style="49"/>
    <col min="15877" max="15877" width="15.09765625" style="49" customWidth="1"/>
    <col min="15878" max="15878" width="10.8984375" style="49" customWidth="1"/>
    <col min="15879" max="15879" width="0.8984375" style="49" customWidth="1"/>
    <col min="15880" max="16128" width="8.69921875" style="49"/>
    <col min="16129" max="16129" width="0.69921875" style="49" customWidth="1"/>
    <col min="16130" max="16130" width="30.19921875" style="49" customWidth="1"/>
    <col min="16131" max="16131" width="12.59765625" style="49" customWidth="1"/>
    <col min="16132" max="16132" width="8.69921875" style="49"/>
    <col min="16133" max="16133" width="15.09765625" style="49" customWidth="1"/>
    <col min="16134" max="16134" width="10.8984375" style="49" customWidth="1"/>
    <col min="16135" max="16135" width="0.8984375" style="49" customWidth="1"/>
    <col min="16136" max="16384" width="8.69921875" style="49"/>
  </cols>
  <sheetData>
    <row r="1" spans="2:7" ht="13.8" thickBot="1"/>
    <row r="2" spans="2:7" s="23" customFormat="1" ht="27" customHeight="1">
      <c r="B2" s="52" t="s">
        <v>0</v>
      </c>
      <c r="C2" s="54"/>
      <c r="D2" s="55"/>
      <c r="E2" s="454"/>
      <c r="F2" s="455"/>
      <c r="G2" s="26"/>
    </row>
    <row r="3" spans="2:7" s="23" customFormat="1" ht="27" customHeight="1" thickBot="1">
      <c r="B3" s="62" t="s">
        <v>312</v>
      </c>
      <c r="C3" s="64"/>
      <c r="D3" s="65"/>
      <c r="E3" s="456"/>
      <c r="F3" s="457" t="str">
        <f>重点評価入力!U4</f>
        <v>Osakafu-新築・既存 2026V1.0</v>
      </c>
      <c r="G3" s="458"/>
    </row>
    <row r="4" spans="2:7" ht="3" customHeight="1"/>
    <row r="5" spans="2:7" ht="13.8" thickBot="1">
      <c r="B5" s="49" t="s">
        <v>312</v>
      </c>
    </row>
    <row r="6" spans="2:7" ht="13.5" customHeight="1">
      <c r="B6" s="1537" t="s">
        <v>136</v>
      </c>
      <c r="C6" s="1538"/>
      <c r="D6" s="1539"/>
      <c r="E6" s="1540" t="s">
        <v>197</v>
      </c>
      <c r="F6" s="1541"/>
    </row>
    <row r="7" spans="2:7" ht="13.5" customHeight="1">
      <c r="B7" s="459" t="s">
        <v>63</v>
      </c>
      <c r="C7" s="460" t="s">
        <v>201</v>
      </c>
      <c r="D7" s="393" t="s">
        <v>139</v>
      </c>
      <c r="E7" s="461"/>
      <c r="F7" s="462" t="s">
        <v>313</v>
      </c>
    </row>
    <row r="8" spans="2:7">
      <c r="B8" s="463" t="s">
        <v>314</v>
      </c>
      <c r="C8" s="464"/>
      <c r="D8" s="465" t="s">
        <v>315</v>
      </c>
      <c r="E8" s="466">
        <v>28.7</v>
      </c>
      <c r="F8" s="467" t="s">
        <v>316</v>
      </c>
    </row>
    <row r="9" spans="2:7">
      <c r="B9" s="468" t="s">
        <v>317</v>
      </c>
      <c r="C9" s="464"/>
      <c r="D9" s="465" t="s">
        <v>315</v>
      </c>
      <c r="E9" s="466">
        <v>26.1</v>
      </c>
      <c r="F9" s="467" t="s">
        <v>316</v>
      </c>
    </row>
    <row r="10" spans="2:7">
      <c r="B10" s="468" t="s">
        <v>318</v>
      </c>
      <c r="C10" s="464"/>
      <c r="D10" s="465" t="s">
        <v>315</v>
      </c>
      <c r="E10" s="466">
        <v>27.8</v>
      </c>
      <c r="F10" s="467" t="s">
        <v>316</v>
      </c>
    </row>
    <row r="11" spans="2:7">
      <c r="B11" s="468" t="s">
        <v>319</v>
      </c>
      <c r="C11" s="464"/>
      <c r="D11" s="465" t="s">
        <v>315</v>
      </c>
      <c r="E11" s="466">
        <v>29</v>
      </c>
      <c r="F11" s="467" t="s">
        <v>316</v>
      </c>
    </row>
    <row r="12" spans="2:7">
      <c r="B12" s="468" t="s">
        <v>320</v>
      </c>
      <c r="C12" s="464"/>
      <c r="D12" s="465" t="s">
        <v>315</v>
      </c>
      <c r="E12" s="466">
        <v>37.299999999999997</v>
      </c>
      <c r="F12" s="467" t="s">
        <v>316</v>
      </c>
    </row>
    <row r="13" spans="2:7">
      <c r="B13" s="1542" t="s">
        <v>321</v>
      </c>
      <c r="C13" s="824" t="s">
        <v>322</v>
      </c>
      <c r="D13" s="465" t="s">
        <v>323</v>
      </c>
      <c r="E13" s="466">
        <v>38.299999999999997</v>
      </c>
      <c r="F13" s="467" t="s">
        <v>324</v>
      </c>
    </row>
    <row r="14" spans="2:7">
      <c r="B14" s="1543"/>
      <c r="C14" s="824" t="s">
        <v>325</v>
      </c>
      <c r="D14" s="465" t="s">
        <v>323</v>
      </c>
      <c r="E14" s="466">
        <v>34.799999999999997</v>
      </c>
      <c r="F14" s="467" t="s">
        <v>324</v>
      </c>
    </row>
    <row r="15" spans="2:7">
      <c r="B15" s="468" t="s">
        <v>326</v>
      </c>
      <c r="C15" s="824"/>
      <c r="D15" s="465" t="s">
        <v>323</v>
      </c>
      <c r="E15" s="466">
        <v>33.299999999999997</v>
      </c>
      <c r="F15" s="467" t="s">
        <v>324</v>
      </c>
    </row>
    <row r="16" spans="2:7">
      <c r="B16" s="468" t="s">
        <v>327</v>
      </c>
      <c r="C16" s="824"/>
      <c r="D16" s="465" t="s">
        <v>323</v>
      </c>
      <c r="E16" s="466">
        <v>33.4</v>
      </c>
      <c r="F16" s="467" t="s">
        <v>324</v>
      </c>
    </row>
    <row r="17" spans="2:6">
      <c r="B17" s="468" t="s">
        <v>328</v>
      </c>
      <c r="C17" s="824"/>
      <c r="D17" s="465" t="s">
        <v>323</v>
      </c>
      <c r="E17" s="466">
        <v>36.299999999999997</v>
      </c>
      <c r="F17" s="467" t="s">
        <v>324</v>
      </c>
    </row>
    <row r="18" spans="2:6">
      <c r="B18" s="468" t="s">
        <v>329</v>
      </c>
      <c r="C18" s="824"/>
      <c r="D18" s="465" t="s">
        <v>323</v>
      </c>
      <c r="E18" s="466">
        <v>36.5</v>
      </c>
      <c r="F18" s="467" t="s">
        <v>324</v>
      </c>
    </row>
    <row r="19" spans="2:6">
      <c r="B19" s="468" t="s">
        <v>330</v>
      </c>
      <c r="C19" s="824"/>
      <c r="D19" s="465" t="s">
        <v>323</v>
      </c>
      <c r="E19" s="466">
        <v>38</v>
      </c>
      <c r="F19" s="467" t="s">
        <v>324</v>
      </c>
    </row>
    <row r="20" spans="2:6">
      <c r="B20" s="1542" t="s">
        <v>331</v>
      </c>
      <c r="C20" s="824" t="s">
        <v>157</v>
      </c>
      <c r="D20" s="465" t="s">
        <v>323</v>
      </c>
      <c r="E20" s="466">
        <v>38.9</v>
      </c>
      <c r="F20" s="467" t="s">
        <v>324</v>
      </c>
    </row>
    <row r="21" spans="2:6">
      <c r="B21" s="1543"/>
      <c r="C21" s="824" t="s">
        <v>332</v>
      </c>
      <c r="D21" s="465" t="s">
        <v>323</v>
      </c>
      <c r="E21" s="466">
        <v>41.8</v>
      </c>
      <c r="F21" s="467" t="s">
        <v>324</v>
      </c>
    </row>
    <row r="22" spans="2:6">
      <c r="B22" s="468" t="s">
        <v>333</v>
      </c>
      <c r="C22" s="824"/>
      <c r="D22" s="465" t="s">
        <v>334</v>
      </c>
      <c r="E22" s="466">
        <v>40</v>
      </c>
      <c r="F22" s="467" t="s">
        <v>316</v>
      </c>
    </row>
    <row r="23" spans="2:6">
      <c r="B23" s="468" t="s">
        <v>335</v>
      </c>
      <c r="C23" s="824"/>
      <c r="D23" s="465" t="s">
        <v>334</v>
      </c>
      <c r="E23" s="466">
        <v>34.1</v>
      </c>
      <c r="F23" s="467" t="s">
        <v>316</v>
      </c>
    </row>
    <row r="24" spans="2:6">
      <c r="B24" s="468" t="s">
        <v>336</v>
      </c>
      <c r="C24" s="824"/>
      <c r="D24" s="465" t="s">
        <v>151</v>
      </c>
      <c r="E24" s="466">
        <v>46.1</v>
      </c>
      <c r="F24" s="467" t="s">
        <v>337</v>
      </c>
    </row>
    <row r="25" spans="2:6">
      <c r="B25" s="468" t="s">
        <v>338</v>
      </c>
      <c r="C25" s="824"/>
      <c r="D25" s="465" t="s">
        <v>334</v>
      </c>
      <c r="E25" s="466">
        <v>50.1</v>
      </c>
      <c r="F25" s="467" t="s">
        <v>316</v>
      </c>
    </row>
    <row r="26" spans="2:6">
      <c r="B26" s="468" t="s">
        <v>339</v>
      </c>
      <c r="C26" s="824"/>
      <c r="D26" s="465" t="s">
        <v>334</v>
      </c>
      <c r="E26" s="466">
        <v>54.7</v>
      </c>
      <c r="F26" s="467" t="s">
        <v>316</v>
      </c>
    </row>
    <row r="27" spans="2:6">
      <c r="B27" s="468" t="s">
        <v>340</v>
      </c>
      <c r="C27" s="824"/>
      <c r="D27" s="465" t="s">
        <v>151</v>
      </c>
      <c r="E27" s="466">
        <v>38.4</v>
      </c>
      <c r="F27" s="467" t="s">
        <v>337</v>
      </c>
    </row>
    <row r="28" spans="2:6">
      <c r="B28" s="468" t="s">
        <v>341</v>
      </c>
      <c r="C28" s="824"/>
      <c r="D28" s="465" t="s">
        <v>151</v>
      </c>
      <c r="E28" s="466">
        <v>18.399999999999999</v>
      </c>
      <c r="F28" s="467" t="s">
        <v>337</v>
      </c>
    </row>
    <row r="29" spans="2:6">
      <c r="B29" s="468" t="s">
        <v>342</v>
      </c>
      <c r="C29" s="824"/>
      <c r="D29" s="465" t="s">
        <v>151</v>
      </c>
      <c r="E29" s="466">
        <v>3.23</v>
      </c>
      <c r="F29" s="467" t="s">
        <v>337</v>
      </c>
    </row>
    <row r="30" spans="2:6">
      <c r="B30" s="468" t="s">
        <v>343</v>
      </c>
      <c r="C30" s="825"/>
      <c r="D30" s="465" t="s">
        <v>151</v>
      </c>
      <c r="E30" s="466">
        <v>7.53</v>
      </c>
      <c r="F30" s="467" t="s">
        <v>337</v>
      </c>
    </row>
    <row r="31" spans="2:6">
      <c r="B31" s="469" t="s">
        <v>344</v>
      </c>
      <c r="C31" s="824"/>
      <c r="D31" s="465" t="s">
        <v>151</v>
      </c>
      <c r="E31" s="466">
        <v>45</v>
      </c>
      <c r="F31" s="467" t="s">
        <v>337</v>
      </c>
    </row>
    <row r="32" spans="2:6">
      <c r="B32" s="470" t="s">
        <v>345</v>
      </c>
      <c r="C32" s="824"/>
      <c r="D32" s="465" t="s">
        <v>161</v>
      </c>
      <c r="E32" s="466">
        <v>1.17</v>
      </c>
      <c r="F32" s="467" t="s">
        <v>346</v>
      </c>
    </row>
    <row r="33" spans="2:6" ht="13.5" customHeight="1">
      <c r="B33" s="471" t="s">
        <v>347</v>
      </c>
      <c r="C33" s="824"/>
      <c r="D33" s="465" t="s">
        <v>161</v>
      </c>
      <c r="E33" s="466">
        <v>1.19</v>
      </c>
      <c r="F33" s="467" t="s">
        <v>346</v>
      </c>
    </row>
    <row r="34" spans="2:6" ht="13.5" customHeight="1">
      <c r="B34" s="472" t="s">
        <v>348</v>
      </c>
      <c r="C34" s="826" t="s">
        <v>349</v>
      </c>
      <c r="D34" s="465" t="s">
        <v>350</v>
      </c>
      <c r="E34" s="466">
        <v>8.64</v>
      </c>
      <c r="F34" s="467" t="s">
        <v>351</v>
      </c>
    </row>
    <row r="35" spans="2:6">
      <c r="B35" s="474"/>
      <c r="C35" s="826" t="s">
        <v>352</v>
      </c>
      <c r="D35" s="465" t="s">
        <v>350</v>
      </c>
      <c r="E35" s="466">
        <v>8.64</v>
      </c>
      <c r="F35" s="467" t="s">
        <v>351</v>
      </c>
    </row>
    <row r="36" spans="2:6">
      <c r="B36" s="472" t="s">
        <v>353</v>
      </c>
      <c r="C36" s="473" t="s">
        <v>354</v>
      </c>
      <c r="D36" s="465" t="s">
        <v>350</v>
      </c>
      <c r="E36" s="466">
        <v>8.64</v>
      </c>
      <c r="F36" s="467" t="s">
        <v>351</v>
      </c>
    </row>
    <row r="37" spans="2:6" ht="13.8" thickBot="1">
      <c r="B37" s="475"/>
      <c r="C37" s="476" t="s">
        <v>355</v>
      </c>
      <c r="D37" s="477" t="s">
        <v>350</v>
      </c>
      <c r="E37" s="478">
        <v>8.64</v>
      </c>
      <c r="F37" s="479" t="s">
        <v>351</v>
      </c>
    </row>
  </sheetData>
  <sheetProtection algorithmName="SHA-512" hashValue="GxlN5c0FB4nbJmGKU2iCzcHuK99NfJllnnQh4LOHLhtoaJYKDYzHFC1YzYR+ej2hh9VEa2ZgFqfA1g1RPgOkZw==" saltValue="UTtvef/U2AHlGUmeGZotVA==" spinCount="100000" sheet="1" objects="1" scenarios="1"/>
  <mergeCells count="4">
    <mergeCell ref="B6:D6"/>
    <mergeCell ref="E6:F6"/>
    <mergeCell ref="B13:B14"/>
    <mergeCell ref="B20:B21"/>
  </mergeCells>
  <phoneticPr fontI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6961-A0D8-44ED-9D96-05A680760502}">
  <sheetPr>
    <pageSetUpPr fitToPage="1"/>
  </sheetPr>
  <dimension ref="A13:WWA71"/>
  <sheetViews>
    <sheetView showGridLines="0" view="pageBreakPreview" zoomScaleNormal="100" zoomScaleSheetLayoutView="100" workbookViewId="0">
      <selection activeCell="IY14" sqref="IY14"/>
    </sheetView>
  </sheetViews>
  <sheetFormatPr defaultColWidth="0" defaultRowHeight="13.5" customHeight="1"/>
  <cols>
    <col min="1" max="1" width="1" style="480" customWidth="1"/>
    <col min="2" max="12" width="7.8984375" style="480" customWidth="1"/>
    <col min="13" max="13" width="8.8984375" style="480" customWidth="1"/>
    <col min="14" max="15" width="7.8984375" style="480" customWidth="1"/>
    <col min="16" max="17" width="9.69921875" style="480" customWidth="1"/>
    <col min="18" max="18" width="9.09765625" style="480" customWidth="1"/>
    <col min="19" max="19" width="1.19921875" style="480" customWidth="1"/>
    <col min="20" max="256" width="7.8984375" style="480" hidden="1"/>
    <col min="257" max="257" width="1" style="480" customWidth="1"/>
    <col min="258" max="268" width="7.8984375" style="480" customWidth="1"/>
    <col min="269" max="269" width="8.8984375" style="480" customWidth="1"/>
    <col min="270" max="271" width="7.8984375" style="480" customWidth="1"/>
    <col min="272" max="273" width="9.69921875" style="480" customWidth="1"/>
    <col min="274" max="274" width="9.09765625" style="480" customWidth="1"/>
    <col min="275" max="275" width="1.19921875" style="480" customWidth="1"/>
    <col min="276" max="512" width="7.8984375" style="480" hidden="1"/>
    <col min="513" max="513" width="1" style="480" customWidth="1"/>
    <col min="514" max="524" width="7.8984375" style="480" customWidth="1"/>
    <col min="525" max="525" width="8.8984375" style="480" customWidth="1"/>
    <col min="526" max="527" width="7.8984375" style="480" customWidth="1"/>
    <col min="528" max="529" width="9.69921875" style="480" customWidth="1"/>
    <col min="530" max="530" width="9.09765625" style="480" customWidth="1"/>
    <col min="531" max="531" width="1.19921875" style="480" customWidth="1"/>
    <col min="532" max="768" width="7.8984375" style="480" hidden="1"/>
    <col min="769" max="769" width="1" style="480" customWidth="1"/>
    <col min="770" max="780" width="7.8984375" style="480" customWidth="1"/>
    <col min="781" max="781" width="8.8984375" style="480" customWidth="1"/>
    <col min="782" max="783" width="7.8984375" style="480" customWidth="1"/>
    <col min="784" max="785" width="9.69921875" style="480" customWidth="1"/>
    <col min="786" max="786" width="9.09765625" style="480" customWidth="1"/>
    <col min="787" max="787" width="1.19921875" style="480" customWidth="1"/>
    <col min="788" max="1024" width="7.8984375" style="480" hidden="1"/>
    <col min="1025" max="1025" width="1" style="480" customWidth="1"/>
    <col min="1026" max="1036" width="7.8984375" style="480" customWidth="1"/>
    <col min="1037" max="1037" width="8.8984375" style="480" customWidth="1"/>
    <col min="1038" max="1039" width="7.8984375" style="480" customWidth="1"/>
    <col min="1040" max="1041" width="9.69921875" style="480" customWidth="1"/>
    <col min="1042" max="1042" width="9.09765625" style="480" customWidth="1"/>
    <col min="1043" max="1043" width="1.19921875" style="480" customWidth="1"/>
    <col min="1044" max="1280" width="7.8984375" style="480" hidden="1"/>
    <col min="1281" max="1281" width="1" style="480" customWidth="1"/>
    <col min="1282" max="1292" width="7.8984375" style="480" customWidth="1"/>
    <col min="1293" max="1293" width="8.8984375" style="480" customWidth="1"/>
    <col min="1294" max="1295" width="7.8984375" style="480" customWidth="1"/>
    <col min="1296" max="1297" width="9.69921875" style="480" customWidth="1"/>
    <col min="1298" max="1298" width="9.09765625" style="480" customWidth="1"/>
    <col min="1299" max="1299" width="1.19921875" style="480" customWidth="1"/>
    <col min="1300" max="1536" width="7.8984375" style="480" hidden="1"/>
    <col min="1537" max="1537" width="1" style="480" customWidth="1"/>
    <col min="1538" max="1548" width="7.8984375" style="480" customWidth="1"/>
    <col min="1549" max="1549" width="8.8984375" style="480" customWidth="1"/>
    <col min="1550" max="1551" width="7.8984375" style="480" customWidth="1"/>
    <col min="1552" max="1553" width="9.69921875" style="480" customWidth="1"/>
    <col min="1554" max="1554" width="9.09765625" style="480" customWidth="1"/>
    <col min="1555" max="1555" width="1.19921875" style="480" customWidth="1"/>
    <col min="1556" max="1792" width="7.8984375" style="480" hidden="1"/>
    <col min="1793" max="1793" width="1" style="480" customWidth="1"/>
    <col min="1794" max="1804" width="7.8984375" style="480" customWidth="1"/>
    <col min="1805" max="1805" width="8.8984375" style="480" customWidth="1"/>
    <col min="1806" max="1807" width="7.8984375" style="480" customWidth="1"/>
    <col min="1808" max="1809" width="9.69921875" style="480" customWidth="1"/>
    <col min="1810" max="1810" width="9.09765625" style="480" customWidth="1"/>
    <col min="1811" max="1811" width="1.19921875" style="480" customWidth="1"/>
    <col min="1812" max="2048" width="7.8984375" style="480" hidden="1"/>
    <col min="2049" max="2049" width="1" style="480" customWidth="1"/>
    <col min="2050" max="2060" width="7.8984375" style="480" customWidth="1"/>
    <col min="2061" max="2061" width="8.8984375" style="480" customWidth="1"/>
    <col min="2062" max="2063" width="7.8984375" style="480" customWidth="1"/>
    <col min="2064" max="2065" width="9.69921875" style="480" customWidth="1"/>
    <col min="2066" max="2066" width="9.09765625" style="480" customWidth="1"/>
    <col min="2067" max="2067" width="1.19921875" style="480" customWidth="1"/>
    <col min="2068" max="2304" width="7.8984375" style="480" hidden="1"/>
    <col min="2305" max="2305" width="1" style="480" customWidth="1"/>
    <col min="2306" max="2316" width="7.8984375" style="480" customWidth="1"/>
    <col min="2317" max="2317" width="8.8984375" style="480" customWidth="1"/>
    <col min="2318" max="2319" width="7.8984375" style="480" customWidth="1"/>
    <col min="2320" max="2321" width="9.69921875" style="480" customWidth="1"/>
    <col min="2322" max="2322" width="9.09765625" style="480" customWidth="1"/>
    <col min="2323" max="2323" width="1.19921875" style="480" customWidth="1"/>
    <col min="2324" max="2560" width="7.8984375" style="480" hidden="1"/>
    <col min="2561" max="2561" width="1" style="480" customWidth="1"/>
    <col min="2562" max="2572" width="7.8984375" style="480" customWidth="1"/>
    <col min="2573" max="2573" width="8.8984375" style="480" customWidth="1"/>
    <col min="2574" max="2575" width="7.8984375" style="480" customWidth="1"/>
    <col min="2576" max="2577" width="9.69921875" style="480" customWidth="1"/>
    <col min="2578" max="2578" width="9.09765625" style="480" customWidth="1"/>
    <col min="2579" max="2579" width="1.19921875" style="480" customWidth="1"/>
    <col min="2580" max="2816" width="7.8984375" style="480" hidden="1"/>
    <col min="2817" max="2817" width="1" style="480" customWidth="1"/>
    <col min="2818" max="2828" width="7.8984375" style="480" customWidth="1"/>
    <col min="2829" max="2829" width="8.8984375" style="480" customWidth="1"/>
    <col min="2830" max="2831" width="7.8984375" style="480" customWidth="1"/>
    <col min="2832" max="2833" width="9.69921875" style="480" customWidth="1"/>
    <col min="2834" max="2834" width="9.09765625" style="480" customWidth="1"/>
    <col min="2835" max="2835" width="1.19921875" style="480" customWidth="1"/>
    <col min="2836" max="3072" width="7.8984375" style="480" hidden="1"/>
    <col min="3073" max="3073" width="1" style="480" customWidth="1"/>
    <col min="3074" max="3084" width="7.8984375" style="480" customWidth="1"/>
    <col min="3085" max="3085" width="8.8984375" style="480" customWidth="1"/>
    <col min="3086" max="3087" width="7.8984375" style="480" customWidth="1"/>
    <col min="3088" max="3089" width="9.69921875" style="480" customWidth="1"/>
    <col min="3090" max="3090" width="9.09765625" style="480" customWidth="1"/>
    <col min="3091" max="3091" width="1.19921875" style="480" customWidth="1"/>
    <col min="3092" max="3328" width="7.8984375" style="480" hidden="1"/>
    <col min="3329" max="3329" width="1" style="480" customWidth="1"/>
    <col min="3330" max="3340" width="7.8984375" style="480" customWidth="1"/>
    <col min="3341" max="3341" width="8.8984375" style="480" customWidth="1"/>
    <col min="3342" max="3343" width="7.8984375" style="480" customWidth="1"/>
    <col min="3344" max="3345" width="9.69921875" style="480" customWidth="1"/>
    <col min="3346" max="3346" width="9.09765625" style="480" customWidth="1"/>
    <col min="3347" max="3347" width="1.19921875" style="480" customWidth="1"/>
    <col min="3348" max="3584" width="7.8984375" style="480" hidden="1"/>
    <col min="3585" max="3585" width="1" style="480" customWidth="1"/>
    <col min="3586" max="3596" width="7.8984375" style="480" customWidth="1"/>
    <col min="3597" max="3597" width="8.8984375" style="480" customWidth="1"/>
    <col min="3598" max="3599" width="7.8984375" style="480" customWidth="1"/>
    <col min="3600" max="3601" width="9.69921875" style="480" customWidth="1"/>
    <col min="3602" max="3602" width="9.09765625" style="480" customWidth="1"/>
    <col min="3603" max="3603" width="1.19921875" style="480" customWidth="1"/>
    <col min="3604" max="3840" width="7.8984375" style="480" hidden="1"/>
    <col min="3841" max="3841" width="1" style="480" customWidth="1"/>
    <col min="3842" max="3852" width="7.8984375" style="480" customWidth="1"/>
    <col min="3853" max="3853" width="8.8984375" style="480" customWidth="1"/>
    <col min="3854" max="3855" width="7.8984375" style="480" customWidth="1"/>
    <col min="3856" max="3857" width="9.69921875" style="480" customWidth="1"/>
    <col min="3858" max="3858" width="9.09765625" style="480" customWidth="1"/>
    <col min="3859" max="3859" width="1.19921875" style="480" customWidth="1"/>
    <col min="3860" max="4096" width="7.8984375" style="480" hidden="1"/>
    <col min="4097" max="4097" width="1" style="480" customWidth="1"/>
    <col min="4098" max="4108" width="7.8984375" style="480" customWidth="1"/>
    <col min="4109" max="4109" width="8.8984375" style="480" customWidth="1"/>
    <col min="4110" max="4111" width="7.8984375" style="480" customWidth="1"/>
    <col min="4112" max="4113" width="9.69921875" style="480" customWidth="1"/>
    <col min="4114" max="4114" width="9.09765625" style="480" customWidth="1"/>
    <col min="4115" max="4115" width="1.19921875" style="480" customWidth="1"/>
    <col min="4116" max="4352" width="7.8984375" style="480" hidden="1"/>
    <col min="4353" max="4353" width="1" style="480" customWidth="1"/>
    <col min="4354" max="4364" width="7.8984375" style="480" customWidth="1"/>
    <col min="4365" max="4365" width="8.8984375" style="480" customWidth="1"/>
    <col min="4366" max="4367" width="7.8984375" style="480" customWidth="1"/>
    <col min="4368" max="4369" width="9.69921875" style="480" customWidth="1"/>
    <col min="4370" max="4370" width="9.09765625" style="480" customWidth="1"/>
    <col min="4371" max="4371" width="1.19921875" style="480" customWidth="1"/>
    <col min="4372" max="4608" width="7.8984375" style="480" hidden="1"/>
    <col min="4609" max="4609" width="1" style="480" customWidth="1"/>
    <col min="4610" max="4620" width="7.8984375" style="480" customWidth="1"/>
    <col min="4621" max="4621" width="8.8984375" style="480" customWidth="1"/>
    <col min="4622" max="4623" width="7.8984375" style="480" customWidth="1"/>
    <col min="4624" max="4625" width="9.69921875" style="480" customWidth="1"/>
    <col min="4626" max="4626" width="9.09765625" style="480" customWidth="1"/>
    <col min="4627" max="4627" width="1.19921875" style="480" customWidth="1"/>
    <col min="4628" max="4864" width="7.8984375" style="480" hidden="1"/>
    <col min="4865" max="4865" width="1" style="480" customWidth="1"/>
    <col min="4866" max="4876" width="7.8984375" style="480" customWidth="1"/>
    <col min="4877" max="4877" width="8.8984375" style="480" customWidth="1"/>
    <col min="4878" max="4879" width="7.8984375" style="480" customWidth="1"/>
    <col min="4880" max="4881" width="9.69921875" style="480" customWidth="1"/>
    <col min="4882" max="4882" width="9.09765625" style="480" customWidth="1"/>
    <col min="4883" max="4883" width="1.19921875" style="480" customWidth="1"/>
    <col min="4884" max="5120" width="7.8984375" style="480" hidden="1"/>
    <col min="5121" max="5121" width="1" style="480" customWidth="1"/>
    <col min="5122" max="5132" width="7.8984375" style="480" customWidth="1"/>
    <col min="5133" max="5133" width="8.8984375" style="480" customWidth="1"/>
    <col min="5134" max="5135" width="7.8984375" style="480" customWidth="1"/>
    <col min="5136" max="5137" width="9.69921875" style="480" customWidth="1"/>
    <col min="5138" max="5138" width="9.09765625" style="480" customWidth="1"/>
    <col min="5139" max="5139" width="1.19921875" style="480" customWidth="1"/>
    <col min="5140" max="5376" width="7.8984375" style="480" hidden="1"/>
    <col min="5377" max="5377" width="1" style="480" customWidth="1"/>
    <col min="5378" max="5388" width="7.8984375" style="480" customWidth="1"/>
    <col min="5389" max="5389" width="8.8984375" style="480" customWidth="1"/>
    <col min="5390" max="5391" width="7.8984375" style="480" customWidth="1"/>
    <col min="5392" max="5393" width="9.69921875" style="480" customWidth="1"/>
    <col min="5394" max="5394" width="9.09765625" style="480" customWidth="1"/>
    <col min="5395" max="5395" width="1.19921875" style="480" customWidth="1"/>
    <col min="5396" max="5632" width="7.8984375" style="480" hidden="1"/>
    <col min="5633" max="5633" width="1" style="480" customWidth="1"/>
    <col min="5634" max="5644" width="7.8984375" style="480" customWidth="1"/>
    <col min="5645" max="5645" width="8.8984375" style="480" customWidth="1"/>
    <col min="5646" max="5647" width="7.8984375" style="480" customWidth="1"/>
    <col min="5648" max="5649" width="9.69921875" style="480" customWidth="1"/>
    <col min="5650" max="5650" width="9.09765625" style="480" customWidth="1"/>
    <col min="5651" max="5651" width="1.19921875" style="480" customWidth="1"/>
    <col min="5652" max="5888" width="7.8984375" style="480" hidden="1"/>
    <col min="5889" max="5889" width="1" style="480" customWidth="1"/>
    <col min="5890" max="5900" width="7.8984375" style="480" customWidth="1"/>
    <col min="5901" max="5901" width="8.8984375" style="480" customWidth="1"/>
    <col min="5902" max="5903" width="7.8984375" style="480" customWidth="1"/>
    <col min="5904" max="5905" width="9.69921875" style="480" customWidth="1"/>
    <col min="5906" max="5906" width="9.09765625" style="480" customWidth="1"/>
    <col min="5907" max="5907" width="1.19921875" style="480" customWidth="1"/>
    <col min="5908" max="6144" width="7.8984375" style="480" hidden="1"/>
    <col min="6145" max="6145" width="1" style="480" customWidth="1"/>
    <col min="6146" max="6156" width="7.8984375" style="480" customWidth="1"/>
    <col min="6157" max="6157" width="8.8984375" style="480" customWidth="1"/>
    <col min="6158" max="6159" width="7.8984375" style="480" customWidth="1"/>
    <col min="6160" max="6161" width="9.69921875" style="480" customWidth="1"/>
    <col min="6162" max="6162" width="9.09765625" style="480" customWidth="1"/>
    <col min="6163" max="6163" width="1.19921875" style="480" customWidth="1"/>
    <col min="6164" max="6400" width="7.8984375" style="480" hidden="1"/>
    <col min="6401" max="6401" width="1" style="480" customWidth="1"/>
    <col min="6402" max="6412" width="7.8984375" style="480" customWidth="1"/>
    <col min="6413" max="6413" width="8.8984375" style="480" customWidth="1"/>
    <col min="6414" max="6415" width="7.8984375" style="480" customWidth="1"/>
    <col min="6416" max="6417" width="9.69921875" style="480" customWidth="1"/>
    <col min="6418" max="6418" width="9.09765625" style="480" customWidth="1"/>
    <col min="6419" max="6419" width="1.19921875" style="480" customWidth="1"/>
    <col min="6420" max="6656" width="7.8984375" style="480" hidden="1"/>
    <col min="6657" max="6657" width="1" style="480" customWidth="1"/>
    <col min="6658" max="6668" width="7.8984375" style="480" customWidth="1"/>
    <col min="6669" max="6669" width="8.8984375" style="480" customWidth="1"/>
    <col min="6670" max="6671" width="7.8984375" style="480" customWidth="1"/>
    <col min="6672" max="6673" width="9.69921875" style="480" customWidth="1"/>
    <col min="6674" max="6674" width="9.09765625" style="480" customWidth="1"/>
    <col min="6675" max="6675" width="1.19921875" style="480" customWidth="1"/>
    <col min="6676" max="6912" width="7.8984375" style="480" hidden="1"/>
    <col min="6913" max="6913" width="1" style="480" customWidth="1"/>
    <col min="6914" max="6924" width="7.8984375" style="480" customWidth="1"/>
    <col min="6925" max="6925" width="8.8984375" style="480" customWidth="1"/>
    <col min="6926" max="6927" width="7.8984375" style="480" customWidth="1"/>
    <col min="6928" max="6929" width="9.69921875" style="480" customWidth="1"/>
    <col min="6930" max="6930" width="9.09765625" style="480" customWidth="1"/>
    <col min="6931" max="6931" width="1.19921875" style="480" customWidth="1"/>
    <col min="6932" max="7168" width="7.8984375" style="480" hidden="1"/>
    <col min="7169" max="7169" width="1" style="480" customWidth="1"/>
    <col min="7170" max="7180" width="7.8984375" style="480" customWidth="1"/>
    <col min="7181" max="7181" width="8.8984375" style="480" customWidth="1"/>
    <col min="7182" max="7183" width="7.8984375" style="480" customWidth="1"/>
    <col min="7184" max="7185" width="9.69921875" style="480" customWidth="1"/>
    <col min="7186" max="7186" width="9.09765625" style="480" customWidth="1"/>
    <col min="7187" max="7187" width="1.19921875" style="480" customWidth="1"/>
    <col min="7188" max="7424" width="7.8984375" style="480" hidden="1"/>
    <col min="7425" max="7425" width="1" style="480" customWidth="1"/>
    <col min="7426" max="7436" width="7.8984375" style="480" customWidth="1"/>
    <col min="7437" max="7437" width="8.8984375" style="480" customWidth="1"/>
    <col min="7438" max="7439" width="7.8984375" style="480" customWidth="1"/>
    <col min="7440" max="7441" width="9.69921875" style="480" customWidth="1"/>
    <col min="7442" max="7442" width="9.09765625" style="480" customWidth="1"/>
    <col min="7443" max="7443" width="1.19921875" style="480" customWidth="1"/>
    <col min="7444" max="7680" width="7.8984375" style="480" hidden="1"/>
    <col min="7681" max="7681" width="1" style="480" customWidth="1"/>
    <col min="7682" max="7692" width="7.8984375" style="480" customWidth="1"/>
    <col min="7693" max="7693" width="8.8984375" style="480" customWidth="1"/>
    <col min="7694" max="7695" width="7.8984375" style="480" customWidth="1"/>
    <col min="7696" max="7697" width="9.69921875" style="480" customWidth="1"/>
    <col min="7698" max="7698" width="9.09765625" style="480" customWidth="1"/>
    <col min="7699" max="7699" width="1.19921875" style="480" customWidth="1"/>
    <col min="7700" max="7936" width="7.8984375" style="480" hidden="1"/>
    <col min="7937" max="7937" width="1" style="480" customWidth="1"/>
    <col min="7938" max="7948" width="7.8984375" style="480" customWidth="1"/>
    <col min="7949" max="7949" width="8.8984375" style="480" customWidth="1"/>
    <col min="7950" max="7951" width="7.8984375" style="480" customWidth="1"/>
    <col min="7952" max="7953" width="9.69921875" style="480" customWidth="1"/>
    <col min="7954" max="7954" width="9.09765625" style="480" customWidth="1"/>
    <col min="7955" max="7955" width="1.19921875" style="480" customWidth="1"/>
    <col min="7956" max="8192" width="7.8984375" style="480" hidden="1"/>
    <col min="8193" max="8193" width="1" style="480" customWidth="1"/>
    <col min="8194" max="8204" width="7.8984375" style="480" customWidth="1"/>
    <col min="8205" max="8205" width="8.8984375" style="480" customWidth="1"/>
    <col min="8206" max="8207" width="7.8984375" style="480" customWidth="1"/>
    <col min="8208" max="8209" width="9.69921875" style="480" customWidth="1"/>
    <col min="8210" max="8210" width="9.09765625" style="480" customWidth="1"/>
    <col min="8211" max="8211" width="1.19921875" style="480" customWidth="1"/>
    <col min="8212" max="8448" width="7.8984375" style="480" hidden="1"/>
    <col min="8449" max="8449" width="1" style="480" customWidth="1"/>
    <col min="8450" max="8460" width="7.8984375" style="480" customWidth="1"/>
    <col min="8461" max="8461" width="8.8984375" style="480" customWidth="1"/>
    <col min="8462" max="8463" width="7.8984375" style="480" customWidth="1"/>
    <col min="8464" max="8465" width="9.69921875" style="480" customWidth="1"/>
    <col min="8466" max="8466" width="9.09765625" style="480" customWidth="1"/>
    <col min="8467" max="8467" width="1.19921875" style="480" customWidth="1"/>
    <col min="8468" max="8704" width="7.8984375" style="480" hidden="1"/>
    <col min="8705" max="8705" width="1" style="480" customWidth="1"/>
    <col min="8706" max="8716" width="7.8984375" style="480" customWidth="1"/>
    <col min="8717" max="8717" width="8.8984375" style="480" customWidth="1"/>
    <col min="8718" max="8719" width="7.8984375" style="480" customWidth="1"/>
    <col min="8720" max="8721" width="9.69921875" style="480" customWidth="1"/>
    <col min="8722" max="8722" width="9.09765625" style="480" customWidth="1"/>
    <col min="8723" max="8723" width="1.19921875" style="480" customWidth="1"/>
    <col min="8724" max="8960" width="7.8984375" style="480" hidden="1"/>
    <col min="8961" max="8961" width="1" style="480" customWidth="1"/>
    <col min="8962" max="8972" width="7.8984375" style="480" customWidth="1"/>
    <col min="8973" max="8973" width="8.8984375" style="480" customWidth="1"/>
    <col min="8974" max="8975" width="7.8984375" style="480" customWidth="1"/>
    <col min="8976" max="8977" width="9.69921875" style="480" customWidth="1"/>
    <col min="8978" max="8978" width="9.09765625" style="480" customWidth="1"/>
    <col min="8979" max="8979" width="1.19921875" style="480" customWidth="1"/>
    <col min="8980" max="9216" width="7.8984375" style="480" hidden="1"/>
    <col min="9217" max="9217" width="1" style="480" customWidth="1"/>
    <col min="9218" max="9228" width="7.8984375" style="480" customWidth="1"/>
    <col min="9229" max="9229" width="8.8984375" style="480" customWidth="1"/>
    <col min="9230" max="9231" width="7.8984375" style="480" customWidth="1"/>
    <col min="9232" max="9233" width="9.69921875" style="480" customWidth="1"/>
    <col min="9234" max="9234" width="9.09765625" style="480" customWidth="1"/>
    <col min="9235" max="9235" width="1.19921875" style="480" customWidth="1"/>
    <col min="9236" max="9472" width="7.8984375" style="480" hidden="1"/>
    <col min="9473" max="9473" width="1" style="480" customWidth="1"/>
    <col min="9474" max="9484" width="7.8984375" style="480" customWidth="1"/>
    <col min="9485" max="9485" width="8.8984375" style="480" customWidth="1"/>
    <col min="9486" max="9487" width="7.8984375" style="480" customWidth="1"/>
    <col min="9488" max="9489" width="9.69921875" style="480" customWidth="1"/>
    <col min="9490" max="9490" width="9.09765625" style="480" customWidth="1"/>
    <col min="9491" max="9491" width="1.19921875" style="480" customWidth="1"/>
    <col min="9492" max="9728" width="7.8984375" style="480" hidden="1"/>
    <col min="9729" max="9729" width="1" style="480" customWidth="1"/>
    <col min="9730" max="9740" width="7.8984375" style="480" customWidth="1"/>
    <col min="9741" max="9741" width="8.8984375" style="480" customWidth="1"/>
    <col min="9742" max="9743" width="7.8984375" style="480" customWidth="1"/>
    <col min="9744" max="9745" width="9.69921875" style="480" customWidth="1"/>
    <col min="9746" max="9746" width="9.09765625" style="480" customWidth="1"/>
    <col min="9747" max="9747" width="1.19921875" style="480" customWidth="1"/>
    <col min="9748" max="9984" width="7.8984375" style="480" hidden="1"/>
    <col min="9985" max="9985" width="1" style="480" customWidth="1"/>
    <col min="9986" max="9996" width="7.8984375" style="480" customWidth="1"/>
    <col min="9997" max="9997" width="8.8984375" style="480" customWidth="1"/>
    <col min="9998" max="9999" width="7.8984375" style="480" customWidth="1"/>
    <col min="10000" max="10001" width="9.69921875" style="480" customWidth="1"/>
    <col min="10002" max="10002" width="9.09765625" style="480" customWidth="1"/>
    <col min="10003" max="10003" width="1.19921875" style="480" customWidth="1"/>
    <col min="10004" max="10240" width="7.8984375" style="480" hidden="1"/>
    <col min="10241" max="10241" width="1" style="480" customWidth="1"/>
    <col min="10242" max="10252" width="7.8984375" style="480" customWidth="1"/>
    <col min="10253" max="10253" width="8.8984375" style="480" customWidth="1"/>
    <col min="10254" max="10255" width="7.8984375" style="480" customWidth="1"/>
    <col min="10256" max="10257" width="9.69921875" style="480" customWidth="1"/>
    <col min="10258" max="10258" width="9.09765625" style="480" customWidth="1"/>
    <col min="10259" max="10259" width="1.19921875" style="480" customWidth="1"/>
    <col min="10260" max="10496" width="7.8984375" style="480" hidden="1"/>
    <col min="10497" max="10497" width="1" style="480" customWidth="1"/>
    <col min="10498" max="10508" width="7.8984375" style="480" customWidth="1"/>
    <col min="10509" max="10509" width="8.8984375" style="480" customWidth="1"/>
    <col min="10510" max="10511" width="7.8984375" style="480" customWidth="1"/>
    <col min="10512" max="10513" width="9.69921875" style="480" customWidth="1"/>
    <col min="10514" max="10514" width="9.09765625" style="480" customWidth="1"/>
    <col min="10515" max="10515" width="1.19921875" style="480" customWidth="1"/>
    <col min="10516" max="10752" width="7.8984375" style="480" hidden="1"/>
    <col min="10753" max="10753" width="1" style="480" customWidth="1"/>
    <col min="10754" max="10764" width="7.8984375" style="480" customWidth="1"/>
    <col min="10765" max="10765" width="8.8984375" style="480" customWidth="1"/>
    <col min="10766" max="10767" width="7.8984375" style="480" customWidth="1"/>
    <col min="10768" max="10769" width="9.69921875" style="480" customWidth="1"/>
    <col min="10770" max="10770" width="9.09765625" style="480" customWidth="1"/>
    <col min="10771" max="10771" width="1.19921875" style="480" customWidth="1"/>
    <col min="10772" max="11008" width="7.8984375" style="480" hidden="1"/>
    <col min="11009" max="11009" width="1" style="480" customWidth="1"/>
    <col min="11010" max="11020" width="7.8984375" style="480" customWidth="1"/>
    <col min="11021" max="11021" width="8.8984375" style="480" customWidth="1"/>
    <col min="11022" max="11023" width="7.8984375" style="480" customWidth="1"/>
    <col min="11024" max="11025" width="9.69921875" style="480" customWidth="1"/>
    <col min="11026" max="11026" width="9.09765625" style="480" customWidth="1"/>
    <col min="11027" max="11027" width="1.19921875" style="480" customWidth="1"/>
    <col min="11028" max="11264" width="7.8984375" style="480" hidden="1"/>
    <col min="11265" max="11265" width="1" style="480" customWidth="1"/>
    <col min="11266" max="11276" width="7.8984375" style="480" customWidth="1"/>
    <col min="11277" max="11277" width="8.8984375" style="480" customWidth="1"/>
    <col min="11278" max="11279" width="7.8984375" style="480" customWidth="1"/>
    <col min="11280" max="11281" width="9.69921875" style="480" customWidth="1"/>
    <col min="11282" max="11282" width="9.09765625" style="480" customWidth="1"/>
    <col min="11283" max="11283" width="1.19921875" style="480" customWidth="1"/>
    <col min="11284" max="11520" width="7.8984375" style="480" hidden="1"/>
    <col min="11521" max="11521" width="1" style="480" customWidth="1"/>
    <col min="11522" max="11532" width="7.8984375" style="480" customWidth="1"/>
    <col min="11533" max="11533" width="8.8984375" style="480" customWidth="1"/>
    <col min="11534" max="11535" width="7.8984375" style="480" customWidth="1"/>
    <col min="11536" max="11537" width="9.69921875" style="480" customWidth="1"/>
    <col min="11538" max="11538" width="9.09765625" style="480" customWidth="1"/>
    <col min="11539" max="11539" width="1.19921875" style="480" customWidth="1"/>
    <col min="11540" max="11776" width="7.8984375" style="480" hidden="1"/>
    <col min="11777" max="11777" width="1" style="480" customWidth="1"/>
    <col min="11778" max="11788" width="7.8984375" style="480" customWidth="1"/>
    <col min="11789" max="11789" width="8.8984375" style="480" customWidth="1"/>
    <col min="11790" max="11791" width="7.8984375" style="480" customWidth="1"/>
    <col min="11792" max="11793" width="9.69921875" style="480" customWidth="1"/>
    <col min="11794" max="11794" width="9.09765625" style="480" customWidth="1"/>
    <col min="11795" max="11795" width="1.19921875" style="480" customWidth="1"/>
    <col min="11796" max="12032" width="7.8984375" style="480" hidden="1"/>
    <col min="12033" max="12033" width="1" style="480" customWidth="1"/>
    <col min="12034" max="12044" width="7.8984375" style="480" customWidth="1"/>
    <col min="12045" max="12045" width="8.8984375" style="480" customWidth="1"/>
    <col min="12046" max="12047" width="7.8984375" style="480" customWidth="1"/>
    <col min="12048" max="12049" width="9.69921875" style="480" customWidth="1"/>
    <col min="12050" max="12050" width="9.09765625" style="480" customWidth="1"/>
    <col min="12051" max="12051" width="1.19921875" style="480" customWidth="1"/>
    <col min="12052" max="12288" width="7.8984375" style="480" hidden="1"/>
    <col min="12289" max="12289" width="1" style="480" customWidth="1"/>
    <col min="12290" max="12300" width="7.8984375" style="480" customWidth="1"/>
    <col min="12301" max="12301" width="8.8984375" style="480" customWidth="1"/>
    <col min="12302" max="12303" width="7.8984375" style="480" customWidth="1"/>
    <col min="12304" max="12305" width="9.69921875" style="480" customWidth="1"/>
    <col min="12306" max="12306" width="9.09765625" style="480" customWidth="1"/>
    <col min="12307" max="12307" width="1.19921875" style="480" customWidth="1"/>
    <col min="12308" max="12544" width="7.8984375" style="480" hidden="1"/>
    <col min="12545" max="12545" width="1" style="480" customWidth="1"/>
    <col min="12546" max="12556" width="7.8984375" style="480" customWidth="1"/>
    <col min="12557" max="12557" width="8.8984375" style="480" customWidth="1"/>
    <col min="12558" max="12559" width="7.8984375" style="480" customWidth="1"/>
    <col min="12560" max="12561" width="9.69921875" style="480" customWidth="1"/>
    <col min="12562" max="12562" width="9.09765625" style="480" customWidth="1"/>
    <col min="12563" max="12563" width="1.19921875" style="480" customWidth="1"/>
    <col min="12564" max="12800" width="7.8984375" style="480" hidden="1"/>
    <col min="12801" max="12801" width="1" style="480" customWidth="1"/>
    <col min="12802" max="12812" width="7.8984375" style="480" customWidth="1"/>
    <col min="12813" max="12813" width="8.8984375" style="480" customWidth="1"/>
    <col min="12814" max="12815" width="7.8984375" style="480" customWidth="1"/>
    <col min="12816" max="12817" width="9.69921875" style="480" customWidth="1"/>
    <col min="12818" max="12818" width="9.09765625" style="480" customWidth="1"/>
    <col min="12819" max="12819" width="1.19921875" style="480" customWidth="1"/>
    <col min="12820" max="13056" width="7.8984375" style="480" hidden="1"/>
    <col min="13057" max="13057" width="1" style="480" customWidth="1"/>
    <col min="13058" max="13068" width="7.8984375" style="480" customWidth="1"/>
    <col min="13069" max="13069" width="8.8984375" style="480" customWidth="1"/>
    <col min="13070" max="13071" width="7.8984375" style="480" customWidth="1"/>
    <col min="13072" max="13073" width="9.69921875" style="480" customWidth="1"/>
    <col min="13074" max="13074" width="9.09765625" style="480" customWidth="1"/>
    <col min="13075" max="13075" width="1.19921875" style="480" customWidth="1"/>
    <col min="13076" max="13312" width="7.8984375" style="480" hidden="1"/>
    <col min="13313" max="13313" width="1" style="480" customWidth="1"/>
    <col min="13314" max="13324" width="7.8984375" style="480" customWidth="1"/>
    <col min="13325" max="13325" width="8.8984375" style="480" customWidth="1"/>
    <col min="13326" max="13327" width="7.8984375" style="480" customWidth="1"/>
    <col min="13328" max="13329" width="9.69921875" style="480" customWidth="1"/>
    <col min="13330" max="13330" width="9.09765625" style="480" customWidth="1"/>
    <col min="13331" max="13331" width="1.19921875" style="480" customWidth="1"/>
    <col min="13332" max="13568" width="7.8984375" style="480" hidden="1"/>
    <col min="13569" max="13569" width="1" style="480" customWidth="1"/>
    <col min="13570" max="13580" width="7.8984375" style="480" customWidth="1"/>
    <col min="13581" max="13581" width="8.8984375" style="480" customWidth="1"/>
    <col min="13582" max="13583" width="7.8984375" style="480" customWidth="1"/>
    <col min="13584" max="13585" width="9.69921875" style="480" customWidth="1"/>
    <col min="13586" max="13586" width="9.09765625" style="480" customWidth="1"/>
    <col min="13587" max="13587" width="1.19921875" style="480" customWidth="1"/>
    <col min="13588" max="13824" width="7.8984375" style="480" hidden="1"/>
    <col min="13825" max="13825" width="1" style="480" customWidth="1"/>
    <col min="13826" max="13836" width="7.8984375" style="480" customWidth="1"/>
    <col min="13837" max="13837" width="8.8984375" style="480" customWidth="1"/>
    <col min="13838" max="13839" width="7.8984375" style="480" customWidth="1"/>
    <col min="13840" max="13841" width="9.69921875" style="480" customWidth="1"/>
    <col min="13842" max="13842" width="9.09765625" style="480" customWidth="1"/>
    <col min="13843" max="13843" width="1.19921875" style="480" customWidth="1"/>
    <col min="13844" max="14080" width="7.8984375" style="480" hidden="1"/>
    <col min="14081" max="14081" width="1" style="480" customWidth="1"/>
    <col min="14082" max="14092" width="7.8984375" style="480" customWidth="1"/>
    <col min="14093" max="14093" width="8.8984375" style="480" customWidth="1"/>
    <col min="14094" max="14095" width="7.8984375" style="480" customWidth="1"/>
    <col min="14096" max="14097" width="9.69921875" style="480" customWidth="1"/>
    <col min="14098" max="14098" width="9.09765625" style="480" customWidth="1"/>
    <col min="14099" max="14099" width="1.19921875" style="480" customWidth="1"/>
    <col min="14100" max="14336" width="7.8984375" style="480" hidden="1"/>
    <col min="14337" max="14337" width="1" style="480" customWidth="1"/>
    <col min="14338" max="14348" width="7.8984375" style="480" customWidth="1"/>
    <col min="14349" max="14349" width="8.8984375" style="480" customWidth="1"/>
    <col min="14350" max="14351" width="7.8984375" style="480" customWidth="1"/>
    <col min="14352" max="14353" width="9.69921875" style="480" customWidth="1"/>
    <col min="14354" max="14354" width="9.09765625" style="480" customWidth="1"/>
    <col min="14355" max="14355" width="1.19921875" style="480" customWidth="1"/>
    <col min="14356" max="14592" width="7.8984375" style="480" hidden="1"/>
    <col min="14593" max="14593" width="1" style="480" customWidth="1"/>
    <col min="14594" max="14604" width="7.8984375" style="480" customWidth="1"/>
    <col min="14605" max="14605" width="8.8984375" style="480" customWidth="1"/>
    <col min="14606" max="14607" width="7.8984375" style="480" customWidth="1"/>
    <col min="14608" max="14609" width="9.69921875" style="480" customWidth="1"/>
    <col min="14610" max="14610" width="9.09765625" style="480" customWidth="1"/>
    <col min="14611" max="14611" width="1.19921875" style="480" customWidth="1"/>
    <col min="14612" max="14848" width="7.8984375" style="480" hidden="1"/>
    <col min="14849" max="14849" width="1" style="480" customWidth="1"/>
    <col min="14850" max="14860" width="7.8984375" style="480" customWidth="1"/>
    <col min="14861" max="14861" width="8.8984375" style="480" customWidth="1"/>
    <col min="14862" max="14863" width="7.8984375" style="480" customWidth="1"/>
    <col min="14864" max="14865" width="9.69921875" style="480" customWidth="1"/>
    <col min="14866" max="14866" width="9.09765625" style="480" customWidth="1"/>
    <col min="14867" max="14867" width="1.19921875" style="480" customWidth="1"/>
    <col min="14868" max="15104" width="7.8984375" style="480" hidden="1"/>
    <col min="15105" max="15105" width="1" style="480" customWidth="1"/>
    <col min="15106" max="15116" width="7.8984375" style="480" customWidth="1"/>
    <col min="15117" max="15117" width="8.8984375" style="480" customWidth="1"/>
    <col min="15118" max="15119" width="7.8984375" style="480" customWidth="1"/>
    <col min="15120" max="15121" width="9.69921875" style="480" customWidth="1"/>
    <col min="15122" max="15122" width="9.09765625" style="480" customWidth="1"/>
    <col min="15123" max="15123" width="1.19921875" style="480" customWidth="1"/>
    <col min="15124" max="15360" width="7.8984375" style="480" hidden="1"/>
    <col min="15361" max="15361" width="1" style="480" customWidth="1"/>
    <col min="15362" max="15372" width="7.8984375" style="480" customWidth="1"/>
    <col min="15373" max="15373" width="8.8984375" style="480" customWidth="1"/>
    <col min="15374" max="15375" width="7.8984375" style="480" customWidth="1"/>
    <col min="15376" max="15377" width="9.69921875" style="480" customWidth="1"/>
    <col min="15378" max="15378" width="9.09765625" style="480" customWidth="1"/>
    <col min="15379" max="15379" width="1.19921875" style="480" customWidth="1"/>
    <col min="15380" max="15616" width="7.8984375" style="480" hidden="1"/>
    <col min="15617" max="15617" width="1" style="480" customWidth="1"/>
    <col min="15618" max="15628" width="7.8984375" style="480" customWidth="1"/>
    <col min="15629" max="15629" width="8.8984375" style="480" customWidth="1"/>
    <col min="15630" max="15631" width="7.8984375" style="480" customWidth="1"/>
    <col min="15632" max="15633" width="9.69921875" style="480" customWidth="1"/>
    <col min="15634" max="15634" width="9.09765625" style="480" customWidth="1"/>
    <col min="15635" max="15635" width="1.19921875" style="480" customWidth="1"/>
    <col min="15636" max="15872" width="7.8984375" style="480" hidden="1"/>
    <col min="15873" max="15873" width="1" style="480" customWidth="1"/>
    <col min="15874" max="15884" width="7.8984375" style="480" customWidth="1"/>
    <col min="15885" max="15885" width="8.8984375" style="480" customWidth="1"/>
    <col min="15886" max="15887" width="7.8984375" style="480" customWidth="1"/>
    <col min="15888" max="15889" width="9.69921875" style="480" customWidth="1"/>
    <col min="15890" max="15890" width="9.09765625" style="480" customWidth="1"/>
    <col min="15891" max="15891" width="1.19921875" style="480" customWidth="1"/>
    <col min="15892" max="16128" width="7.8984375" style="480" hidden="1"/>
    <col min="16129" max="16129" width="1" style="480" customWidth="1"/>
    <col min="16130" max="16140" width="7.8984375" style="480" customWidth="1"/>
    <col min="16141" max="16141" width="8.8984375" style="480" customWidth="1"/>
    <col min="16142" max="16143" width="7.8984375" style="480" customWidth="1"/>
    <col min="16144" max="16145" width="9.69921875" style="480" customWidth="1"/>
    <col min="16146" max="16146" width="9.09765625" style="480" customWidth="1"/>
    <col min="16147" max="16147" width="1.19921875" style="480" customWidth="1"/>
    <col min="16148" max="16384" width="7.8984375" style="480" hidden="1"/>
  </cols>
  <sheetData>
    <row r="13" spans="5:5" ht="19.2">
      <c r="E13" s="481"/>
    </row>
    <row r="71" spans="11:11" ht="13.5" customHeight="1">
      <c r="K71" s="480">
        <v>1</v>
      </c>
    </row>
  </sheetData>
  <sheetProtection algorithmName="SHA-512" hashValue="LLAzpmz+gDUAGFC6/t6td4gKBCQdFsslCkTOk6ylcS2FUeQLT5hVcKOYgKyIOR0eZ9a7/WlsYBO2C/hxZwq4Eg==" saltValue="nOc3hZ5J6s4eOSlO+feFPA==" spinCount="100000" sheet="1" selectLockedCells="1"/>
  <phoneticPr fontId="1"/>
  <printOptions horizontalCentered="1" verticalCentered="1"/>
  <pageMargins left="0.59055118110236227" right="0.59055118110236227" top="0.78740157480314965" bottom="0.59055118110236227" header="0.51181102362204722" footer="0.51181102362204722"/>
  <pageSetup paperSize="9" scale="85" orientation="landscape" r:id="rId1"/>
  <headerFooter alignWithMargins="0"/>
  <rowBreaks count="1" manualBreakCount="1">
    <brk id="37" max="1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EFA7-077B-4855-B732-AB6CCE4774FE}">
  <dimension ref="A1"/>
  <sheetViews>
    <sheetView workbookViewId="0"/>
  </sheetViews>
  <sheetFormatPr defaultRowHeight="18"/>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CBA2-730C-484E-B76D-795051904AF1}">
  <sheetPr>
    <pageSetUpPr fitToPage="1"/>
  </sheetPr>
  <dimension ref="A1:WVT79"/>
  <sheetViews>
    <sheetView showGridLines="0" view="pageBreakPreview" zoomScaleNormal="75" zoomScaleSheetLayoutView="100" workbookViewId="0">
      <selection activeCell="D27" sqref="D27:F27"/>
    </sheetView>
  </sheetViews>
  <sheetFormatPr defaultColWidth="0" defaultRowHeight="0" customHeight="1" zeroHeight="1"/>
  <cols>
    <col min="1" max="1" width="1.59765625" style="33" customWidth="1"/>
    <col min="2" max="2" width="19.5" style="45" customWidth="1"/>
    <col min="3" max="3" width="22" style="45" customWidth="1"/>
    <col min="4" max="4" width="18.59765625" style="45" customWidth="1"/>
    <col min="5" max="5" width="5.3984375" style="45" customWidth="1"/>
    <col min="6" max="6" width="43.5" style="45" customWidth="1"/>
    <col min="7" max="7" width="28.59765625" style="45" customWidth="1"/>
    <col min="8" max="8" width="6.09765625" style="45" customWidth="1"/>
    <col min="9" max="9" width="5.69921875" style="45" customWidth="1"/>
    <col min="10" max="10" width="3" style="33" customWidth="1"/>
    <col min="11" max="11" width="6.3984375" style="33" customWidth="1"/>
    <col min="12" max="12" width="6.8984375" style="33" customWidth="1"/>
    <col min="13" max="256" width="8.09765625" style="33" hidden="1"/>
    <col min="257" max="257" width="1.59765625" style="33" customWidth="1"/>
    <col min="258" max="258" width="19.5" style="33" customWidth="1"/>
    <col min="259" max="259" width="22" style="33" customWidth="1"/>
    <col min="260" max="260" width="18.59765625" style="33" customWidth="1"/>
    <col min="261" max="261" width="5.3984375" style="33" customWidth="1"/>
    <col min="262" max="262" width="43.5" style="33" customWidth="1"/>
    <col min="263" max="263" width="28.59765625" style="33" customWidth="1"/>
    <col min="264" max="264" width="6.09765625" style="33" customWidth="1"/>
    <col min="265" max="265" width="5.69921875" style="33" customWidth="1"/>
    <col min="266" max="266" width="3" style="33" customWidth="1"/>
    <col min="267" max="267" width="6.3984375" style="33" customWidth="1"/>
    <col min="268" max="268" width="6.8984375" style="33" customWidth="1"/>
    <col min="269" max="512" width="8.09765625" style="33" hidden="1"/>
    <col min="513" max="513" width="1.59765625" style="33" customWidth="1"/>
    <col min="514" max="514" width="19.5" style="33" customWidth="1"/>
    <col min="515" max="515" width="22" style="33" customWidth="1"/>
    <col min="516" max="516" width="18.59765625" style="33" customWidth="1"/>
    <col min="517" max="517" width="5.3984375" style="33" customWidth="1"/>
    <col min="518" max="518" width="43.5" style="33" customWidth="1"/>
    <col min="519" max="519" width="28.59765625" style="33" customWidth="1"/>
    <col min="520" max="520" width="6.09765625" style="33" customWidth="1"/>
    <col min="521" max="521" width="5.69921875" style="33" customWidth="1"/>
    <col min="522" max="522" width="3" style="33" customWidth="1"/>
    <col min="523" max="523" width="6.3984375" style="33" customWidth="1"/>
    <col min="524" max="524" width="6.8984375" style="33" customWidth="1"/>
    <col min="525" max="768" width="8.09765625" style="33" hidden="1"/>
    <col min="769" max="769" width="1.59765625" style="33" customWidth="1"/>
    <col min="770" max="770" width="19.5" style="33" customWidth="1"/>
    <col min="771" max="771" width="22" style="33" customWidth="1"/>
    <col min="772" max="772" width="18.59765625" style="33" customWidth="1"/>
    <col min="773" max="773" width="5.3984375" style="33" customWidth="1"/>
    <col min="774" max="774" width="43.5" style="33" customWidth="1"/>
    <col min="775" max="775" width="28.59765625" style="33" customWidth="1"/>
    <col min="776" max="776" width="6.09765625" style="33" customWidth="1"/>
    <col min="777" max="777" width="5.69921875" style="33" customWidth="1"/>
    <col min="778" max="778" width="3" style="33" customWidth="1"/>
    <col min="779" max="779" width="6.3984375" style="33" customWidth="1"/>
    <col min="780" max="780" width="6.8984375" style="33" customWidth="1"/>
    <col min="781" max="1024" width="8.09765625" style="33" hidden="1"/>
    <col min="1025" max="1025" width="1.59765625" style="33" customWidth="1"/>
    <col min="1026" max="1026" width="19.5" style="33" customWidth="1"/>
    <col min="1027" max="1027" width="22" style="33" customWidth="1"/>
    <col min="1028" max="1028" width="18.59765625" style="33" customWidth="1"/>
    <col min="1029" max="1029" width="5.3984375" style="33" customWidth="1"/>
    <col min="1030" max="1030" width="43.5" style="33" customWidth="1"/>
    <col min="1031" max="1031" width="28.59765625" style="33" customWidth="1"/>
    <col min="1032" max="1032" width="6.09765625" style="33" customWidth="1"/>
    <col min="1033" max="1033" width="5.69921875" style="33" customWidth="1"/>
    <col min="1034" max="1034" width="3" style="33" customWidth="1"/>
    <col min="1035" max="1035" width="6.3984375" style="33" customWidth="1"/>
    <col min="1036" max="1036" width="6.8984375" style="33" customWidth="1"/>
    <col min="1037" max="1280" width="8.09765625" style="33" hidden="1"/>
    <col min="1281" max="1281" width="1.59765625" style="33" customWidth="1"/>
    <col min="1282" max="1282" width="19.5" style="33" customWidth="1"/>
    <col min="1283" max="1283" width="22" style="33" customWidth="1"/>
    <col min="1284" max="1284" width="18.59765625" style="33" customWidth="1"/>
    <col min="1285" max="1285" width="5.3984375" style="33" customWidth="1"/>
    <col min="1286" max="1286" width="43.5" style="33" customWidth="1"/>
    <col min="1287" max="1287" width="28.59765625" style="33" customWidth="1"/>
    <col min="1288" max="1288" width="6.09765625" style="33" customWidth="1"/>
    <col min="1289" max="1289" width="5.69921875" style="33" customWidth="1"/>
    <col min="1290" max="1290" width="3" style="33" customWidth="1"/>
    <col min="1291" max="1291" width="6.3984375" style="33" customWidth="1"/>
    <col min="1292" max="1292" width="6.8984375" style="33" customWidth="1"/>
    <col min="1293" max="1536" width="8.09765625" style="33" hidden="1"/>
    <col min="1537" max="1537" width="1.59765625" style="33" customWidth="1"/>
    <col min="1538" max="1538" width="19.5" style="33" customWidth="1"/>
    <col min="1539" max="1539" width="22" style="33" customWidth="1"/>
    <col min="1540" max="1540" width="18.59765625" style="33" customWidth="1"/>
    <col min="1541" max="1541" width="5.3984375" style="33" customWidth="1"/>
    <col min="1542" max="1542" width="43.5" style="33" customWidth="1"/>
    <col min="1543" max="1543" width="28.59765625" style="33" customWidth="1"/>
    <col min="1544" max="1544" width="6.09765625" style="33" customWidth="1"/>
    <col min="1545" max="1545" width="5.69921875" style="33" customWidth="1"/>
    <col min="1546" max="1546" width="3" style="33" customWidth="1"/>
    <col min="1547" max="1547" width="6.3984375" style="33" customWidth="1"/>
    <col min="1548" max="1548" width="6.8984375" style="33" customWidth="1"/>
    <col min="1549" max="1792" width="8.09765625" style="33" hidden="1"/>
    <col min="1793" max="1793" width="1.59765625" style="33" customWidth="1"/>
    <col min="1794" max="1794" width="19.5" style="33" customWidth="1"/>
    <col min="1795" max="1795" width="22" style="33" customWidth="1"/>
    <col min="1796" max="1796" width="18.59765625" style="33" customWidth="1"/>
    <col min="1797" max="1797" width="5.3984375" style="33" customWidth="1"/>
    <col min="1798" max="1798" width="43.5" style="33" customWidth="1"/>
    <col min="1799" max="1799" width="28.59765625" style="33" customWidth="1"/>
    <col min="1800" max="1800" width="6.09765625" style="33" customWidth="1"/>
    <col min="1801" max="1801" width="5.69921875" style="33" customWidth="1"/>
    <col min="1802" max="1802" width="3" style="33" customWidth="1"/>
    <col min="1803" max="1803" width="6.3984375" style="33" customWidth="1"/>
    <col min="1804" max="1804" width="6.8984375" style="33" customWidth="1"/>
    <col min="1805" max="2048" width="8.09765625" style="33" hidden="1"/>
    <col min="2049" max="2049" width="1.59765625" style="33" customWidth="1"/>
    <col min="2050" max="2050" width="19.5" style="33" customWidth="1"/>
    <col min="2051" max="2051" width="22" style="33" customWidth="1"/>
    <col min="2052" max="2052" width="18.59765625" style="33" customWidth="1"/>
    <col min="2053" max="2053" width="5.3984375" style="33" customWidth="1"/>
    <col min="2054" max="2054" width="43.5" style="33" customWidth="1"/>
    <col min="2055" max="2055" width="28.59765625" style="33" customWidth="1"/>
    <col min="2056" max="2056" width="6.09765625" style="33" customWidth="1"/>
    <col min="2057" max="2057" width="5.69921875" style="33" customWidth="1"/>
    <col min="2058" max="2058" width="3" style="33" customWidth="1"/>
    <col min="2059" max="2059" width="6.3984375" style="33" customWidth="1"/>
    <col min="2060" max="2060" width="6.8984375" style="33" customWidth="1"/>
    <col min="2061" max="2304" width="8.09765625" style="33" hidden="1"/>
    <col min="2305" max="2305" width="1.59765625" style="33" customWidth="1"/>
    <col min="2306" max="2306" width="19.5" style="33" customWidth="1"/>
    <col min="2307" max="2307" width="22" style="33" customWidth="1"/>
    <col min="2308" max="2308" width="18.59765625" style="33" customWidth="1"/>
    <col min="2309" max="2309" width="5.3984375" style="33" customWidth="1"/>
    <col min="2310" max="2310" width="43.5" style="33" customWidth="1"/>
    <col min="2311" max="2311" width="28.59765625" style="33" customWidth="1"/>
    <col min="2312" max="2312" width="6.09765625" style="33" customWidth="1"/>
    <col min="2313" max="2313" width="5.69921875" style="33" customWidth="1"/>
    <col min="2314" max="2314" width="3" style="33" customWidth="1"/>
    <col min="2315" max="2315" width="6.3984375" style="33" customWidth="1"/>
    <col min="2316" max="2316" width="6.8984375" style="33" customWidth="1"/>
    <col min="2317" max="2560" width="8.09765625" style="33" hidden="1"/>
    <col min="2561" max="2561" width="1.59765625" style="33" customWidth="1"/>
    <col min="2562" max="2562" width="19.5" style="33" customWidth="1"/>
    <col min="2563" max="2563" width="22" style="33" customWidth="1"/>
    <col min="2564" max="2564" width="18.59765625" style="33" customWidth="1"/>
    <col min="2565" max="2565" width="5.3984375" style="33" customWidth="1"/>
    <col min="2566" max="2566" width="43.5" style="33" customWidth="1"/>
    <col min="2567" max="2567" width="28.59765625" style="33" customWidth="1"/>
    <col min="2568" max="2568" width="6.09765625" style="33" customWidth="1"/>
    <col min="2569" max="2569" width="5.69921875" style="33" customWidth="1"/>
    <col min="2570" max="2570" width="3" style="33" customWidth="1"/>
    <col min="2571" max="2571" width="6.3984375" style="33" customWidth="1"/>
    <col min="2572" max="2572" width="6.8984375" style="33" customWidth="1"/>
    <col min="2573" max="2816" width="8.09765625" style="33" hidden="1"/>
    <col min="2817" max="2817" width="1.59765625" style="33" customWidth="1"/>
    <col min="2818" max="2818" width="19.5" style="33" customWidth="1"/>
    <col min="2819" max="2819" width="22" style="33" customWidth="1"/>
    <col min="2820" max="2820" width="18.59765625" style="33" customWidth="1"/>
    <col min="2821" max="2821" width="5.3984375" style="33" customWidth="1"/>
    <col min="2822" max="2822" width="43.5" style="33" customWidth="1"/>
    <col min="2823" max="2823" width="28.59765625" style="33" customWidth="1"/>
    <col min="2824" max="2824" width="6.09765625" style="33" customWidth="1"/>
    <col min="2825" max="2825" width="5.69921875" style="33" customWidth="1"/>
    <col min="2826" max="2826" width="3" style="33" customWidth="1"/>
    <col min="2827" max="2827" width="6.3984375" style="33" customWidth="1"/>
    <col min="2828" max="2828" width="6.8984375" style="33" customWidth="1"/>
    <col min="2829" max="3072" width="8.09765625" style="33" hidden="1"/>
    <col min="3073" max="3073" width="1.59765625" style="33" customWidth="1"/>
    <col min="3074" max="3074" width="19.5" style="33" customWidth="1"/>
    <col min="3075" max="3075" width="22" style="33" customWidth="1"/>
    <col min="3076" max="3076" width="18.59765625" style="33" customWidth="1"/>
    <col min="3077" max="3077" width="5.3984375" style="33" customWidth="1"/>
    <col min="3078" max="3078" width="43.5" style="33" customWidth="1"/>
    <col min="3079" max="3079" width="28.59765625" style="33" customWidth="1"/>
    <col min="3080" max="3080" width="6.09765625" style="33" customWidth="1"/>
    <col min="3081" max="3081" width="5.69921875" style="33" customWidth="1"/>
    <col min="3082" max="3082" width="3" style="33" customWidth="1"/>
    <col min="3083" max="3083" width="6.3984375" style="33" customWidth="1"/>
    <col min="3084" max="3084" width="6.8984375" style="33" customWidth="1"/>
    <col min="3085" max="3328" width="8.09765625" style="33" hidden="1"/>
    <col min="3329" max="3329" width="1.59765625" style="33" customWidth="1"/>
    <col min="3330" max="3330" width="19.5" style="33" customWidth="1"/>
    <col min="3331" max="3331" width="22" style="33" customWidth="1"/>
    <col min="3332" max="3332" width="18.59765625" style="33" customWidth="1"/>
    <col min="3333" max="3333" width="5.3984375" style="33" customWidth="1"/>
    <col min="3334" max="3334" width="43.5" style="33" customWidth="1"/>
    <col min="3335" max="3335" width="28.59765625" style="33" customWidth="1"/>
    <col min="3336" max="3336" width="6.09765625" style="33" customWidth="1"/>
    <col min="3337" max="3337" width="5.69921875" style="33" customWidth="1"/>
    <col min="3338" max="3338" width="3" style="33" customWidth="1"/>
    <col min="3339" max="3339" width="6.3984375" style="33" customWidth="1"/>
    <col min="3340" max="3340" width="6.8984375" style="33" customWidth="1"/>
    <col min="3341" max="3584" width="8.09765625" style="33" hidden="1"/>
    <col min="3585" max="3585" width="1.59765625" style="33" customWidth="1"/>
    <col min="3586" max="3586" width="19.5" style="33" customWidth="1"/>
    <col min="3587" max="3587" width="22" style="33" customWidth="1"/>
    <col min="3588" max="3588" width="18.59765625" style="33" customWidth="1"/>
    <col min="3589" max="3589" width="5.3984375" style="33" customWidth="1"/>
    <col min="3590" max="3590" width="43.5" style="33" customWidth="1"/>
    <col min="3591" max="3591" width="28.59765625" style="33" customWidth="1"/>
    <col min="3592" max="3592" width="6.09765625" style="33" customWidth="1"/>
    <col min="3593" max="3593" width="5.69921875" style="33" customWidth="1"/>
    <col min="3594" max="3594" width="3" style="33" customWidth="1"/>
    <col min="3595" max="3595" width="6.3984375" style="33" customWidth="1"/>
    <col min="3596" max="3596" width="6.8984375" style="33" customWidth="1"/>
    <col min="3597" max="3840" width="8.09765625" style="33" hidden="1"/>
    <col min="3841" max="3841" width="1.59765625" style="33" customWidth="1"/>
    <col min="3842" max="3842" width="19.5" style="33" customWidth="1"/>
    <col min="3843" max="3843" width="22" style="33" customWidth="1"/>
    <col min="3844" max="3844" width="18.59765625" style="33" customWidth="1"/>
    <col min="3845" max="3845" width="5.3984375" style="33" customWidth="1"/>
    <col min="3846" max="3846" width="43.5" style="33" customWidth="1"/>
    <col min="3847" max="3847" width="28.59765625" style="33" customWidth="1"/>
    <col min="3848" max="3848" width="6.09765625" style="33" customWidth="1"/>
    <col min="3849" max="3849" width="5.69921875" style="33" customWidth="1"/>
    <col min="3850" max="3850" width="3" style="33" customWidth="1"/>
    <col min="3851" max="3851" width="6.3984375" style="33" customWidth="1"/>
    <col min="3852" max="3852" width="6.8984375" style="33" customWidth="1"/>
    <col min="3853" max="4096" width="8.09765625" style="33" hidden="1"/>
    <col min="4097" max="4097" width="1.59765625" style="33" customWidth="1"/>
    <col min="4098" max="4098" width="19.5" style="33" customWidth="1"/>
    <col min="4099" max="4099" width="22" style="33" customWidth="1"/>
    <col min="4100" max="4100" width="18.59765625" style="33" customWidth="1"/>
    <col min="4101" max="4101" width="5.3984375" style="33" customWidth="1"/>
    <col min="4102" max="4102" width="43.5" style="33" customWidth="1"/>
    <col min="4103" max="4103" width="28.59765625" style="33" customWidth="1"/>
    <col min="4104" max="4104" width="6.09765625" style="33" customWidth="1"/>
    <col min="4105" max="4105" width="5.69921875" style="33" customWidth="1"/>
    <col min="4106" max="4106" width="3" style="33" customWidth="1"/>
    <col min="4107" max="4107" width="6.3984375" style="33" customWidth="1"/>
    <col min="4108" max="4108" width="6.8984375" style="33" customWidth="1"/>
    <col min="4109" max="4352" width="8.09765625" style="33" hidden="1"/>
    <col min="4353" max="4353" width="1.59765625" style="33" customWidth="1"/>
    <col min="4354" max="4354" width="19.5" style="33" customWidth="1"/>
    <col min="4355" max="4355" width="22" style="33" customWidth="1"/>
    <col min="4356" max="4356" width="18.59765625" style="33" customWidth="1"/>
    <col min="4357" max="4357" width="5.3984375" style="33" customWidth="1"/>
    <col min="4358" max="4358" width="43.5" style="33" customWidth="1"/>
    <col min="4359" max="4359" width="28.59765625" style="33" customWidth="1"/>
    <col min="4360" max="4360" width="6.09765625" style="33" customWidth="1"/>
    <col min="4361" max="4361" width="5.69921875" style="33" customWidth="1"/>
    <col min="4362" max="4362" width="3" style="33" customWidth="1"/>
    <col min="4363" max="4363" width="6.3984375" style="33" customWidth="1"/>
    <col min="4364" max="4364" width="6.8984375" style="33" customWidth="1"/>
    <col min="4365" max="4608" width="8.09765625" style="33" hidden="1"/>
    <col min="4609" max="4609" width="1.59765625" style="33" customWidth="1"/>
    <col min="4610" max="4610" width="19.5" style="33" customWidth="1"/>
    <col min="4611" max="4611" width="22" style="33" customWidth="1"/>
    <col min="4612" max="4612" width="18.59765625" style="33" customWidth="1"/>
    <col min="4613" max="4613" width="5.3984375" style="33" customWidth="1"/>
    <col min="4614" max="4614" width="43.5" style="33" customWidth="1"/>
    <col min="4615" max="4615" width="28.59765625" style="33" customWidth="1"/>
    <col min="4616" max="4616" width="6.09765625" style="33" customWidth="1"/>
    <col min="4617" max="4617" width="5.69921875" style="33" customWidth="1"/>
    <col min="4618" max="4618" width="3" style="33" customWidth="1"/>
    <col min="4619" max="4619" width="6.3984375" style="33" customWidth="1"/>
    <col min="4620" max="4620" width="6.8984375" style="33" customWidth="1"/>
    <col min="4621" max="4864" width="8.09765625" style="33" hidden="1"/>
    <col min="4865" max="4865" width="1.59765625" style="33" customWidth="1"/>
    <col min="4866" max="4866" width="19.5" style="33" customWidth="1"/>
    <col min="4867" max="4867" width="22" style="33" customWidth="1"/>
    <col min="4868" max="4868" width="18.59765625" style="33" customWidth="1"/>
    <col min="4869" max="4869" width="5.3984375" style="33" customWidth="1"/>
    <col min="4870" max="4870" width="43.5" style="33" customWidth="1"/>
    <col min="4871" max="4871" width="28.59765625" style="33" customWidth="1"/>
    <col min="4872" max="4872" width="6.09765625" style="33" customWidth="1"/>
    <col min="4873" max="4873" width="5.69921875" style="33" customWidth="1"/>
    <col min="4874" max="4874" width="3" style="33" customWidth="1"/>
    <col min="4875" max="4875" width="6.3984375" style="33" customWidth="1"/>
    <col min="4876" max="4876" width="6.8984375" style="33" customWidth="1"/>
    <col min="4877" max="5120" width="8.09765625" style="33" hidden="1"/>
    <col min="5121" max="5121" width="1.59765625" style="33" customWidth="1"/>
    <col min="5122" max="5122" width="19.5" style="33" customWidth="1"/>
    <col min="5123" max="5123" width="22" style="33" customWidth="1"/>
    <col min="5124" max="5124" width="18.59765625" style="33" customWidth="1"/>
    <col min="5125" max="5125" width="5.3984375" style="33" customWidth="1"/>
    <col min="5126" max="5126" width="43.5" style="33" customWidth="1"/>
    <col min="5127" max="5127" width="28.59765625" style="33" customWidth="1"/>
    <col min="5128" max="5128" width="6.09765625" style="33" customWidth="1"/>
    <col min="5129" max="5129" width="5.69921875" style="33" customWidth="1"/>
    <col min="5130" max="5130" width="3" style="33" customWidth="1"/>
    <col min="5131" max="5131" width="6.3984375" style="33" customWidth="1"/>
    <col min="5132" max="5132" width="6.8984375" style="33" customWidth="1"/>
    <col min="5133" max="5376" width="8.09765625" style="33" hidden="1"/>
    <col min="5377" max="5377" width="1.59765625" style="33" customWidth="1"/>
    <col min="5378" max="5378" width="19.5" style="33" customWidth="1"/>
    <col min="5379" max="5379" width="22" style="33" customWidth="1"/>
    <col min="5380" max="5380" width="18.59765625" style="33" customWidth="1"/>
    <col min="5381" max="5381" width="5.3984375" style="33" customWidth="1"/>
    <col min="5382" max="5382" width="43.5" style="33" customWidth="1"/>
    <col min="5383" max="5383" width="28.59765625" style="33" customWidth="1"/>
    <col min="5384" max="5384" width="6.09765625" style="33" customWidth="1"/>
    <col min="5385" max="5385" width="5.69921875" style="33" customWidth="1"/>
    <col min="5386" max="5386" width="3" style="33" customWidth="1"/>
    <col min="5387" max="5387" width="6.3984375" style="33" customWidth="1"/>
    <col min="5388" max="5388" width="6.8984375" style="33" customWidth="1"/>
    <col min="5389" max="5632" width="8.09765625" style="33" hidden="1"/>
    <col min="5633" max="5633" width="1.59765625" style="33" customWidth="1"/>
    <col min="5634" max="5634" width="19.5" style="33" customWidth="1"/>
    <col min="5635" max="5635" width="22" style="33" customWidth="1"/>
    <col min="5636" max="5636" width="18.59765625" style="33" customWidth="1"/>
    <col min="5637" max="5637" width="5.3984375" style="33" customWidth="1"/>
    <col min="5638" max="5638" width="43.5" style="33" customWidth="1"/>
    <col min="5639" max="5639" width="28.59765625" style="33" customWidth="1"/>
    <col min="5640" max="5640" width="6.09765625" style="33" customWidth="1"/>
    <col min="5641" max="5641" width="5.69921875" style="33" customWidth="1"/>
    <col min="5642" max="5642" width="3" style="33" customWidth="1"/>
    <col min="5643" max="5643" width="6.3984375" style="33" customWidth="1"/>
    <col min="5644" max="5644" width="6.8984375" style="33" customWidth="1"/>
    <col min="5645" max="5888" width="8.09765625" style="33" hidden="1"/>
    <col min="5889" max="5889" width="1.59765625" style="33" customWidth="1"/>
    <col min="5890" max="5890" width="19.5" style="33" customWidth="1"/>
    <col min="5891" max="5891" width="22" style="33" customWidth="1"/>
    <col min="5892" max="5892" width="18.59765625" style="33" customWidth="1"/>
    <col min="5893" max="5893" width="5.3984375" style="33" customWidth="1"/>
    <col min="5894" max="5894" width="43.5" style="33" customWidth="1"/>
    <col min="5895" max="5895" width="28.59765625" style="33" customWidth="1"/>
    <col min="5896" max="5896" width="6.09765625" style="33" customWidth="1"/>
    <col min="5897" max="5897" width="5.69921875" style="33" customWidth="1"/>
    <col min="5898" max="5898" width="3" style="33" customWidth="1"/>
    <col min="5899" max="5899" width="6.3984375" style="33" customWidth="1"/>
    <col min="5900" max="5900" width="6.8984375" style="33" customWidth="1"/>
    <col min="5901" max="6144" width="8.09765625" style="33" hidden="1"/>
    <col min="6145" max="6145" width="1.59765625" style="33" customWidth="1"/>
    <col min="6146" max="6146" width="19.5" style="33" customWidth="1"/>
    <col min="6147" max="6147" width="22" style="33" customWidth="1"/>
    <col min="6148" max="6148" width="18.59765625" style="33" customWidth="1"/>
    <col min="6149" max="6149" width="5.3984375" style="33" customWidth="1"/>
    <col min="6150" max="6150" width="43.5" style="33" customWidth="1"/>
    <col min="6151" max="6151" width="28.59765625" style="33" customWidth="1"/>
    <col min="6152" max="6152" width="6.09765625" style="33" customWidth="1"/>
    <col min="6153" max="6153" width="5.69921875" style="33" customWidth="1"/>
    <col min="6154" max="6154" width="3" style="33" customWidth="1"/>
    <col min="6155" max="6155" width="6.3984375" style="33" customWidth="1"/>
    <col min="6156" max="6156" width="6.8984375" style="33" customWidth="1"/>
    <col min="6157" max="6400" width="8.09765625" style="33" hidden="1"/>
    <col min="6401" max="6401" width="1.59765625" style="33" customWidth="1"/>
    <col min="6402" max="6402" width="19.5" style="33" customWidth="1"/>
    <col min="6403" max="6403" width="22" style="33" customWidth="1"/>
    <col min="6404" max="6404" width="18.59765625" style="33" customWidth="1"/>
    <col min="6405" max="6405" width="5.3984375" style="33" customWidth="1"/>
    <col min="6406" max="6406" width="43.5" style="33" customWidth="1"/>
    <col min="6407" max="6407" width="28.59765625" style="33" customWidth="1"/>
    <col min="6408" max="6408" width="6.09765625" style="33" customWidth="1"/>
    <col min="6409" max="6409" width="5.69921875" style="33" customWidth="1"/>
    <col min="6410" max="6410" width="3" style="33" customWidth="1"/>
    <col min="6411" max="6411" width="6.3984375" style="33" customWidth="1"/>
    <col min="6412" max="6412" width="6.8984375" style="33" customWidth="1"/>
    <col min="6413" max="6656" width="8.09765625" style="33" hidden="1"/>
    <col min="6657" max="6657" width="1.59765625" style="33" customWidth="1"/>
    <col min="6658" max="6658" width="19.5" style="33" customWidth="1"/>
    <col min="6659" max="6659" width="22" style="33" customWidth="1"/>
    <col min="6660" max="6660" width="18.59765625" style="33" customWidth="1"/>
    <col min="6661" max="6661" width="5.3984375" style="33" customWidth="1"/>
    <col min="6662" max="6662" width="43.5" style="33" customWidth="1"/>
    <col min="6663" max="6663" width="28.59765625" style="33" customWidth="1"/>
    <col min="6664" max="6664" width="6.09765625" style="33" customWidth="1"/>
    <col min="6665" max="6665" width="5.69921875" style="33" customWidth="1"/>
    <col min="6666" max="6666" width="3" style="33" customWidth="1"/>
    <col min="6667" max="6667" width="6.3984375" style="33" customWidth="1"/>
    <col min="6668" max="6668" width="6.8984375" style="33" customWidth="1"/>
    <col min="6669" max="6912" width="8.09765625" style="33" hidden="1"/>
    <col min="6913" max="6913" width="1.59765625" style="33" customWidth="1"/>
    <col min="6914" max="6914" width="19.5" style="33" customWidth="1"/>
    <col min="6915" max="6915" width="22" style="33" customWidth="1"/>
    <col min="6916" max="6916" width="18.59765625" style="33" customWidth="1"/>
    <col min="6917" max="6917" width="5.3984375" style="33" customWidth="1"/>
    <col min="6918" max="6918" width="43.5" style="33" customWidth="1"/>
    <col min="6919" max="6919" width="28.59765625" style="33" customWidth="1"/>
    <col min="6920" max="6920" width="6.09765625" style="33" customWidth="1"/>
    <col min="6921" max="6921" width="5.69921875" style="33" customWidth="1"/>
    <col min="6922" max="6922" width="3" style="33" customWidth="1"/>
    <col min="6923" max="6923" width="6.3984375" style="33" customWidth="1"/>
    <col min="6924" max="6924" width="6.8984375" style="33" customWidth="1"/>
    <col min="6925" max="7168" width="8.09765625" style="33" hidden="1"/>
    <col min="7169" max="7169" width="1.59765625" style="33" customWidth="1"/>
    <col min="7170" max="7170" width="19.5" style="33" customWidth="1"/>
    <col min="7171" max="7171" width="22" style="33" customWidth="1"/>
    <col min="7172" max="7172" width="18.59765625" style="33" customWidth="1"/>
    <col min="7173" max="7173" width="5.3984375" style="33" customWidth="1"/>
    <col min="7174" max="7174" width="43.5" style="33" customWidth="1"/>
    <col min="7175" max="7175" width="28.59765625" style="33" customWidth="1"/>
    <col min="7176" max="7176" width="6.09765625" style="33" customWidth="1"/>
    <col min="7177" max="7177" width="5.69921875" style="33" customWidth="1"/>
    <col min="7178" max="7178" width="3" style="33" customWidth="1"/>
    <col min="7179" max="7179" width="6.3984375" style="33" customWidth="1"/>
    <col min="7180" max="7180" width="6.8984375" style="33" customWidth="1"/>
    <col min="7181" max="7424" width="8.09765625" style="33" hidden="1"/>
    <col min="7425" max="7425" width="1.59765625" style="33" customWidth="1"/>
    <col min="7426" max="7426" width="19.5" style="33" customWidth="1"/>
    <col min="7427" max="7427" width="22" style="33" customWidth="1"/>
    <col min="7428" max="7428" width="18.59765625" style="33" customWidth="1"/>
    <col min="7429" max="7429" width="5.3984375" style="33" customWidth="1"/>
    <col min="7430" max="7430" width="43.5" style="33" customWidth="1"/>
    <col min="7431" max="7431" width="28.59765625" style="33" customWidth="1"/>
    <col min="7432" max="7432" width="6.09765625" style="33" customWidth="1"/>
    <col min="7433" max="7433" width="5.69921875" style="33" customWidth="1"/>
    <col min="7434" max="7434" width="3" style="33" customWidth="1"/>
    <col min="7435" max="7435" width="6.3984375" style="33" customWidth="1"/>
    <col min="7436" max="7436" width="6.8984375" style="33" customWidth="1"/>
    <col min="7437" max="7680" width="8.09765625" style="33" hidden="1"/>
    <col min="7681" max="7681" width="1.59765625" style="33" customWidth="1"/>
    <col min="7682" max="7682" width="19.5" style="33" customWidth="1"/>
    <col min="7683" max="7683" width="22" style="33" customWidth="1"/>
    <col min="7684" max="7684" width="18.59765625" style="33" customWidth="1"/>
    <col min="7685" max="7685" width="5.3984375" style="33" customWidth="1"/>
    <col min="7686" max="7686" width="43.5" style="33" customWidth="1"/>
    <col min="7687" max="7687" width="28.59765625" style="33" customWidth="1"/>
    <col min="7688" max="7688" width="6.09765625" style="33" customWidth="1"/>
    <col min="7689" max="7689" width="5.69921875" style="33" customWidth="1"/>
    <col min="7690" max="7690" width="3" style="33" customWidth="1"/>
    <col min="7691" max="7691" width="6.3984375" style="33" customWidth="1"/>
    <col min="7692" max="7692" width="6.8984375" style="33" customWidth="1"/>
    <col min="7693" max="7936" width="8.09765625" style="33" hidden="1"/>
    <col min="7937" max="7937" width="1.59765625" style="33" customWidth="1"/>
    <col min="7938" max="7938" width="19.5" style="33" customWidth="1"/>
    <col min="7939" max="7939" width="22" style="33" customWidth="1"/>
    <col min="7940" max="7940" width="18.59765625" style="33" customWidth="1"/>
    <col min="7941" max="7941" width="5.3984375" style="33" customWidth="1"/>
    <col min="7942" max="7942" width="43.5" style="33" customWidth="1"/>
    <col min="7943" max="7943" width="28.59765625" style="33" customWidth="1"/>
    <col min="7944" max="7944" width="6.09765625" style="33" customWidth="1"/>
    <col min="7945" max="7945" width="5.69921875" style="33" customWidth="1"/>
    <col min="7946" max="7946" width="3" style="33" customWidth="1"/>
    <col min="7947" max="7947" width="6.3984375" style="33" customWidth="1"/>
    <col min="7948" max="7948" width="6.8984375" style="33" customWidth="1"/>
    <col min="7949" max="8192" width="8.09765625" style="33" hidden="1"/>
    <col min="8193" max="8193" width="1.59765625" style="33" customWidth="1"/>
    <col min="8194" max="8194" width="19.5" style="33" customWidth="1"/>
    <col min="8195" max="8195" width="22" style="33" customWidth="1"/>
    <col min="8196" max="8196" width="18.59765625" style="33" customWidth="1"/>
    <col min="8197" max="8197" width="5.3984375" style="33" customWidth="1"/>
    <col min="8198" max="8198" width="43.5" style="33" customWidth="1"/>
    <col min="8199" max="8199" width="28.59765625" style="33" customWidth="1"/>
    <col min="8200" max="8200" width="6.09765625" style="33" customWidth="1"/>
    <col min="8201" max="8201" width="5.69921875" style="33" customWidth="1"/>
    <col min="8202" max="8202" width="3" style="33" customWidth="1"/>
    <col min="8203" max="8203" width="6.3984375" style="33" customWidth="1"/>
    <col min="8204" max="8204" width="6.8984375" style="33" customWidth="1"/>
    <col min="8205" max="8448" width="8.09765625" style="33" hidden="1"/>
    <col min="8449" max="8449" width="1.59765625" style="33" customWidth="1"/>
    <col min="8450" max="8450" width="19.5" style="33" customWidth="1"/>
    <col min="8451" max="8451" width="22" style="33" customWidth="1"/>
    <col min="8452" max="8452" width="18.59765625" style="33" customWidth="1"/>
    <col min="8453" max="8453" width="5.3984375" style="33" customWidth="1"/>
    <col min="8454" max="8454" width="43.5" style="33" customWidth="1"/>
    <col min="8455" max="8455" width="28.59765625" style="33" customWidth="1"/>
    <col min="8456" max="8456" width="6.09765625" style="33" customWidth="1"/>
    <col min="8457" max="8457" width="5.69921875" style="33" customWidth="1"/>
    <col min="8458" max="8458" width="3" style="33" customWidth="1"/>
    <col min="8459" max="8459" width="6.3984375" style="33" customWidth="1"/>
    <col min="8460" max="8460" width="6.8984375" style="33" customWidth="1"/>
    <col min="8461" max="8704" width="8.09765625" style="33" hidden="1"/>
    <col min="8705" max="8705" width="1.59765625" style="33" customWidth="1"/>
    <col min="8706" max="8706" width="19.5" style="33" customWidth="1"/>
    <col min="8707" max="8707" width="22" style="33" customWidth="1"/>
    <col min="8708" max="8708" width="18.59765625" style="33" customWidth="1"/>
    <col min="8709" max="8709" width="5.3984375" style="33" customWidth="1"/>
    <col min="8710" max="8710" width="43.5" style="33" customWidth="1"/>
    <col min="8711" max="8711" width="28.59765625" style="33" customWidth="1"/>
    <col min="8712" max="8712" width="6.09765625" style="33" customWidth="1"/>
    <col min="8713" max="8713" width="5.69921875" style="33" customWidth="1"/>
    <col min="8714" max="8714" width="3" style="33" customWidth="1"/>
    <col min="8715" max="8715" width="6.3984375" style="33" customWidth="1"/>
    <col min="8716" max="8716" width="6.8984375" style="33" customWidth="1"/>
    <col min="8717" max="8960" width="8.09765625" style="33" hidden="1"/>
    <col min="8961" max="8961" width="1.59765625" style="33" customWidth="1"/>
    <col min="8962" max="8962" width="19.5" style="33" customWidth="1"/>
    <col min="8963" max="8963" width="22" style="33" customWidth="1"/>
    <col min="8964" max="8964" width="18.59765625" style="33" customWidth="1"/>
    <col min="8965" max="8965" width="5.3984375" style="33" customWidth="1"/>
    <col min="8966" max="8966" width="43.5" style="33" customWidth="1"/>
    <col min="8967" max="8967" width="28.59765625" style="33" customWidth="1"/>
    <col min="8968" max="8968" width="6.09765625" style="33" customWidth="1"/>
    <col min="8969" max="8969" width="5.69921875" style="33" customWidth="1"/>
    <col min="8970" max="8970" width="3" style="33" customWidth="1"/>
    <col min="8971" max="8971" width="6.3984375" style="33" customWidth="1"/>
    <col min="8972" max="8972" width="6.8984375" style="33" customWidth="1"/>
    <col min="8973" max="9216" width="8.09765625" style="33" hidden="1"/>
    <col min="9217" max="9217" width="1.59765625" style="33" customWidth="1"/>
    <col min="9218" max="9218" width="19.5" style="33" customWidth="1"/>
    <col min="9219" max="9219" width="22" style="33" customWidth="1"/>
    <col min="9220" max="9220" width="18.59765625" style="33" customWidth="1"/>
    <col min="9221" max="9221" width="5.3984375" style="33" customWidth="1"/>
    <col min="9222" max="9222" width="43.5" style="33" customWidth="1"/>
    <col min="9223" max="9223" width="28.59765625" style="33" customWidth="1"/>
    <col min="9224" max="9224" width="6.09765625" style="33" customWidth="1"/>
    <col min="9225" max="9225" width="5.69921875" style="33" customWidth="1"/>
    <col min="9226" max="9226" width="3" style="33" customWidth="1"/>
    <col min="9227" max="9227" width="6.3984375" style="33" customWidth="1"/>
    <col min="9228" max="9228" width="6.8984375" style="33" customWidth="1"/>
    <col min="9229" max="9472" width="8.09765625" style="33" hidden="1"/>
    <col min="9473" max="9473" width="1.59765625" style="33" customWidth="1"/>
    <col min="9474" max="9474" width="19.5" style="33" customWidth="1"/>
    <col min="9475" max="9475" width="22" style="33" customWidth="1"/>
    <col min="9476" max="9476" width="18.59765625" style="33" customWidth="1"/>
    <col min="9477" max="9477" width="5.3984375" style="33" customWidth="1"/>
    <col min="9478" max="9478" width="43.5" style="33" customWidth="1"/>
    <col min="9479" max="9479" width="28.59765625" style="33" customWidth="1"/>
    <col min="9480" max="9480" width="6.09765625" style="33" customWidth="1"/>
    <col min="9481" max="9481" width="5.69921875" style="33" customWidth="1"/>
    <col min="9482" max="9482" width="3" style="33" customWidth="1"/>
    <col min="9483" max="9483" width="6.3984375" style="33" customWidth="1"/>
    <col min="9484" max="9484" width="6.8984375" style="33" customWidth="1"/>
    <col min="9485" max="9728" width="8.09765625" style="33" hidden="1"/>
    <col min="9729" max="9729" width="1.59765625" style="33" customWidth="1"/>
    <col min="9730" max="9730" width="19.5" style="33" customWidth="1"/>
    <col min="9731" max="9731" width="22" style="33" customWidth="1"/>
    <col min="9732" max="9732" width="18.59765625" style="33" customWidth="1"/>
    <col min="9733" max="9733" width="5.3984375" style="33" customWidth="1"/>
    <col min="9734" max="9734" width="43.5" style="33" customWidth="1"/>
    <col min="9735" max="9735" width="28.59765625" style="33" customWidth="1"/>
    <col min="9736" max="9736" width="6.09765625" style="33" customWidth="1"/>
    <col min="9737" max="9737" width="5.69921875" style="33" customWidth="1"/>
    <col min="9738" max="9738" width="3" style="33" customWidth="1"/>
    <col min="9739" max="9739" width="6.3984375" style="33" customWidth="1"/>
    <col min="9740" max="9740" width="6.8984375" style="33" customWidth="1"/>
    <col min="9741" max="9984" width="8.09765625" style="33" hidden="1"/>
    <col min="9985" max="9985" width="1.59765625" style="33" customWidth="1"/>
    <col min="9986" max="9986" width="19.5" style="33" customWidth="1"/>
    <col min="9987" max="9987" width="22" style="33" customWidth="1"/>
    <col min="9988" max="9988" width="18.59765625" style="33" customWidth="1"/>
    <col min="9989" max="9989" width="5.3984375" style="33" customWidth="1"/>
    <col min="9990" max="9990" width="43.5" style="33" customWidth="1"/>
    <col min="9991" max="9991" width="28.59765625" style="33" customWidth="1"/>
    <col min="9992" max="9992" width="6.09765625" style="33" customWidth="1"/>
    <col min="9993" max="9993" width="5.69921875" style="33" customWidth="1"/>
    <col min="9994" max="9994" width="3" style="33" customWidth="1"/>
    <col min="9995" max="9995" width="6.3984375" style="33" customWidth="1"/>
    <col min="9996" max="9996" width="6.8984375" style="33" customWidth="1"/>
    <col min="9997" max="10240" width="8.09765625" style="33" hidden="1"/>
    <col min="10241" max="10241" width="1.59765625" style="33" customWidth="1"/>
    <col min="10242" max="10242" width="19.5" style="33" customWidth="1"/>
    <col min="10243" max="10243" width="22" style="33" customWidth="1"/>
    <col min="10244" max="10244" width="18.59765625" style="33" customWidth="1"/>
    <col min="10245" max="10245" width="5.3984375" style="33" customWidth="1"/>
    <col min="10246" max="10246" width="43.5" style="33" customWidth="1"/>
    <col min="10247" max="10247" width="28.59765625" style="33" customWidth="1"/>
    <col min="10248" max="10248" width="6.09765625" style="33" customWidth="1"/>
    <col min="10249" max="10249" width="5.69921875" style="33" customWidth="1"/>
    <col min="10250" max="10250" width="3" style="33" customWidth="1"/>
    <col min="10251" max="10251" width="6.3984375" style="33" customWidth="1"/>
    <col min="10252" max="10252" width="6.8984375" style="33" customWidth="1"/>
    <col min="10253" max="10496" width="8.09765625" style="33" hidden="1"/>
    <col min="10497" max="10497" width="1.59765625" style="33" customWidth="1"/>
    <col min="10498" max="10498" width="19.5" style="33" customWidth="1"/>
    <col min="10499" max="10499" width="22" style="33" customWidth="1"/>
    <col min="10500" max="10500" width="18.59765625" style="33" customWidth="1"/>
    <col min="10501" max="10501" width="5.3984375" style="33" customWidth="1"/>
    <col min="10502" max="10502" width="43.5" style="33" customWidth="1"/>
    <col min="10503" max="10503" width="28.59765625" style="33" customWidth="1"/>
    <col min="10504" max="10504" width="6.09765625" style="33" customWidth="1"/>
    <col min="10505" max="10505" width="5.69921875" style="33" customWidth="1"/>
    <col min="10506" max="10506" width="3" style="33" customWidth="1"/>
    <col min="10507" max="10507" width="6.3984375" style="33" customWidth="1"/>
    <col min="10508" max="10508" width="6.8984375" style="33" customWidth="1"/>
    <col min="10509" max="10752" width="8.09765625" style="33" hidden="1"/>
    <col min="10753" max="10753" width="1.59765625" style="33" customWidth="1"/>
    <col min="10754" max="10754" width="19.5" style="33" customWidth="1"/>
    <col min="10755" max="10755" width="22" style="33" customWidth="1"/>
    <col min="10756" max="10756" width="18.59765625" style="33" customWidth="1"/>
    <col min="10757" max="10757" width="5.3984375" style="33" customWidth="1"/>
    <col min="10758" max="10758" width="43.5" style="33" customWidth="1"/>
    <col min="10759" max="10759" width="28.59765625" style="33" customWidth="1"/>
    <col min="10760" max="10760" width="6.09765625" style="33" customWidth="1"/>
    <col min="10761" max="10761" width="5.69921875" style="33" customWidth="1"/>
    <col min="10762" max="10762" width="3" style="33" customWidth="1"/>
    <col min="10763" max="10763" width="6.3984375" style="33" customWidth="1"/>
    <col min="10764" max="10764" width="6.8984375" style="33" customWidth="1"/>
    <col min="10765" max="11008" width="8.09765625" style="33" hidden="1"/>
    <col min="11009" max="11009" width="1.59765625" style="33" customWidth="1"/>
    <col min="11010" max="11010" width="19.5" style="33" customWidth="1"/>
    <col min="11011" max="11011" width="22" style="33" customWidth="1"/>
    <col min="11012" max="11012" width="18.59765625" style="33" customWidth="1"/>
    <col min="11013" max="11013" width="5.3984375" style="33" customWidth="1"/>
    <col min="11014" max="11014" width="43.5" style="33" customWidth="1"/>
    <col min="11015" max="11015" width="28.59765625" style="33" customWidth="1"/>
    <col min="11016" max="11016" width="6.09765625" style="33" customWidth="1"/>
    <col min="11017" max="11017" width="5.69921875" style="33" customWidth="1"/>
    <col min="11018" max="11018" width="3" style="33" customWidth="1"/>
    <col min="11019" max="11019" width="6.3984375" style="33" customWidth="1"/>
    <col min="11020" max="11020" width="6.8984375" style="33" customWidth="1"/>
    <col min="11021" max="11264" width="8.09765625" style="33" hidden="1"/>
    <col min="11265" max="11265" width="1.59765625" style="33" customWidth="1"/>
    <col min="11266" max="11266" width="19.5" style="33" customWidth="1"/>
    <col min="11267" max="11267" width="22" style="33" customWidth="1"/>
    <col min="11268" max="11268" width="18.59765625" style="33" customWidth="1"/>
    <col min="11269" max="11269" width="5.3984375" style="33" customWidth="1"/>
    <col min="11270" max="11270" width="43.5" style="33" customWidth="1"/>
    <col min="11271" max="11271" width="28.59765625" style="33" customWidth="1"/>
    <col min="11272" max="11272" width="6.09765625" style="33" customWidth="1"/>
    <col min="11273" max="11273" width="5.69921875" style="33" customWidth="1"/>
    <col min="11274" max="11274" width="3" style="33" customWidth="1"/>
    <col min="11275" max="11275" width="6.3984375" style="33" customWidth="1"/>
    <col min="11276" max="11276" width="6.8984375" style="33" customWidth="1"/>
    <col min="11277" max="11520" width="8.09765625" style="33" hidden="1"/>
    <col min="11521" max="11521" width="1.59765625" style="33" customWidth="1"/>
    <col min="11522" max="11522" width="19.5" style="33" customWidth="1"/>
    <col min="11523" max="11523" width="22" style="33" customWidth="1"/>
    <col min="11524" max="11524" width="18.59765625" style="33" customWidth="1"/>
    <col min="11525" max="11525" width="5.3984375" style="33" customWidth="1"/>
    <col min="11526" max="11526" width="43.5" style="33" customWidth="1"/>
    <col min="11527" max="11527" width="28.59765625" style="33" customWidth="1"/>
    <col min="11528" max="11528" width="6.09765625" style="33" customWidth="1"/>
    <col min="11529" max="11529" width="5.69921875" style="33" customWidth="1"/>
    <col min="11530" max="11530" width="3" style="33" customWidth="1"/>
    <col min="11531" max="11531" width="6.3984375" style="33" customWidth="1"/>
    <col min="11532" max="11532" width="6.8984375" style="33" customWidth="1"/>
    <col min="11533" max="11776" width="8.09765625" style="33" hidden="1"/>
    <col min="11777" max="11777" width="1.59765625" style="33" customWidth="1"/>
    <col min="11778" max="11778" width="19.5" style="33" customWidth="1"/>
    <col min="11779" max="11779" width="22" style="33" customWidth="1"/>
    <col min="11780" max="11780" width="18.59765625" style="33" customWidth="1"/>
    <col min="11781" max="11781" width="5.3984375" style="33" customWidth="1"/>
    <col min="11782" max="11782" width="43.5" style="33" customWidth="1"/>
    <col min="11783" max="11783" width="28.59765625" style="33" customWidth="1"/>
    <col min="11784" max="11784" width="6.09765625" style="33" customWidth="1"/>
    <col min="11785" max="11785" width="5.69921875" style="33" customWidth="1"/>
    <col min="11786" max="11786" width="3" style="33" customWidth="1"/>
    <col min="11787" max="11787" width="6.3984375" style="33" customWidth="1"/>
    <col min="11788" max="11788" width="6.8984375" style="33" customWidth="1"/>
    <col min="11789" max="12032" width="8.09765625" style="33" hidden="1"/>
    <col min="12033" max="12033" width="1.59765625" style="33" customWidth="1"/>
    <col min="12034" max="12034" width="19.5" style="33" customWidth="1"/>
    <col min="12035" max="12035" width="22" style="33" customWidth="1"/>
    <col min="12036" max="12036" width="18.59765625" style="33" customWidth="1"/>
    <col min="12037" max="12037" width="5.3984375" style="33" customWidth="1"/>
    <col min="12038" max="12038" width="43.5" style="33" customWidth="1"/>
    <col min="12039" max="12039" width="28.59765625" style="33" customWidth="1"/>
    <col min="12040" max="12040" width="6.09765625" style="33" customWidth="1"/>
    <col min="12041" max="12041" width="5.69921875" style="33" customWidth="1"/>
    <col min="12042" max="12042" width="3" style="33" customWidth="1"/>
    <col min="12043" max="12043" width="6.3984375" style="33" customWidth="1"/>
    <col min="12044" max="12044" width="6.8984375" style="33" customWidth="1"/>
    <col min="12045" max="12288" width="8.09765625" style="33" hidden="1"/>
    <col min="12289" max="12289" width="1.59765625" style="33" customWidth="1"/>
    <col min="12290" max="12290" width="19.5" style="33" customWidth="1"/>
    <col min="12291" max="12291" width="22" style="33" customWidth="1"/>
    <col min="12292" max="12292" width="18.59765625" style="33" customWidth="1"/>
    <col min="12293" max="12293" width="5.3984375" style="33" customWidth="1"/>
    <col min="12294" max="12294" width="43.5" style="33" customWidth="1"/>
    <col min="12295" max="12295" width="28.59765625" style="33" customWidth="1"/>
    <col min="12296" max="12296" width="6.09765625" style="33" customWidth="1"/>
    <col min="12297" max="12297" width="5.69921875" style="33" customWidth="1"/>
    <col min="12298" max="12298" width="3" style="33" customWidth="1"/>
    <col min="12299" max="12299" width="6.3984375" style="33" customWidth="1"/>
    <col min="12300" max="12300" width="6.8984375" style="33" customWidth="1"/>
    <col min="12301" max="12544" width="8.09765625" style="33" hidden="1"/>
    <col min="12545" max="12545" width="1.59765625" style="33" customWidth="1"/>
    <col min="12546" max="12546" width="19.5" style="33" customWidth="1"/>
    <col min="12547" max="12547" width="22" style="33" customWidth="1"/>
    <col min="12548" max="12548" width="18.59765625" style="33" customWidth="1"/>
    <col min="12549" max="12549" width="5.3984375" style="33" customWidth="1"/>
    <col min="12550" max="12550" width="43.5" style="33" customWidth="1"/>
    <col min="12551" max="12551" width="28.59765625" style="33" customWidth="1"/>
    <col min="12552" max="12552" width="6.09765625" style="33" customWidth="1"/>
    <col min="12553" max="12553" width="5.69921875" style="33" customWidth="1"/>
    <col min="12554" max="12554" width="3" style="33" customWidth="1"/>
    <col min="12555" max="12555" width="6.3984375" style="33" customWidth="1"/>
    <col min="12556" max="12556" width="6.8984375" style="33" customWidth="1"/>
    <col min="12557" max="12800" width="8.09765625" style="33" hidden="1"/>
    <col min="12801" max="12801" width="1.59765625" style="33" customWidth="1"/>
    <col min="12802" max="12802" width="19.5" style="33" customWidth="1"/>
    <col min="12803" max="12803" width="22" style="33" customWidth="1"/>
    <col min="12804" max="12804" width="18.59765625" style="33" customWidth="1"/>
    <col min="12805" max="12805" width="5.3984375" style="33" customWidth="1"/>
    <col min="12806" max="12806" width="43.5" style="33" customWidth="1"/>
    <col min="12807" max="12807" width="28.59765625" style="33" customWidth="1"/>
    <col min="12808" max="12808" width="6.09765625" style="33" customWidth="1"/>
    <col min="12809" max="12809" width="5.69921875" style="33" customWidth="1"/>
    <col min="12810" max="12810" width="3" style="33" customWidth="1"/>
    <col min="12811" max="12811" width="6.3984375" style="33" customWidth="1"/>
    <col min="12812" max="12812" width="6.8984375" style="33" customWidth="1"/>
    <col min="12813" max="13056" width="8.09765625" style="33" hidden="1"/>
    <col min="13057" max="13057" width="1.59765625" style="33" customWidth="1"/>
    <col min="13058" max="13058" width="19.5" style="33" customWidth="1"/>
    <col min="13059" max="13059" width="22" style="33" customWidth="1"/>
    <col min="13060" max="13060" width="18.59765625" style="33" customWidth="1"/>
    <col min="13061" max="13061" width="5.3984375" style="33" customWidth="1"/>
    <col min="13062" max="13062" width="43.5" style="33" customWidth="1"/>
    <col min="13063" max="13063" width="28.59765625" style="33" customWidth="1"/>
    <col min="13064" max="13064" width="6.09765625" style="33" customWidth="1"/>
    <col min="13065" max="13065" width="5.69921875" style="33" customWidth="1"/>
    <col min="13066" max="13066" width="3" style="33" customWidth="1"/>
    <col min="13067" max="13067" width="6.3984375" style="33" customWidth="1"/>
    <col min="13068" max="13068" width="6.8984375" style="33" customWidth="1"/>
    <col min="13069" max="13312" width="8.09765625" style="33" hidden="1"/>
    <col min="13313" max="13313" width="1.59765625" style="33" customWidth="1"/>
    <col min="13314" max="13314" width="19.5" style="33" customWidth="1"/>
    <col min="13315" max="13315" width="22" style="33" customWidth="1"/>
    <col min="13316" max="13316" width="18.59765625" style="33" customWidth="1"/>
    <col min="13317" max="13317" width="5.3984375" style="33" customWidth="1"/>
    <col min="13318" max="13318" width="43.5" style="33" customWidth="1"/>
    <col min="13319" max="13319" width="28.59765625" style="33" customWidth="1"/>
    <col min="13320" max="13320" width="6.09765625" style="33" customWidth="1"/>
    <col min="13321" max="13321" width="5.69921875" style="33" customWidth="1"/>
    <col min="13322" max="13322" width="3" style="33" customWidth="1"/>
    <col min="13323" max="13323" width="6.3984375" style="33" customWidth="1"/>
    <col min="13324" max="13324" width="6.8984375" style="33" customWidth="1"/>
    <col min="13325" max="13568" width="8.09765625" style="33" hidden="1"/>
    <col min="13569" max="13569" width="1.59765625" style="33" customWidth="1"/>
    <col min="13570" max="13570" width="19.5" style="33" customWidth="1"/>
    <col min="13571" max="13571" width="22" style="33" customWidth="1"/>
    <col min="13572" max="13572" width="18.59765625" style="33" customWidth="1"/>
    <col min="13573" max="13573" width="5.3984375" style="33" customWidth="1"/>
    <col min="13574" max="13574" width="43.5" style="33" customWidth="1"/>
    <col min="13575" max="13575" width="28.59765625" style="33" customWidth="1"/>
    <col min="13576" max="13576" width="6.09765625" style="33" customWidth="1"/>
    <col min="13577" max="13577" width="5.69921875" style="33" customWidth="1"/>
    <col min="13578" max="13578" width="3" style="33" customWidth="1"/>
    <col min="13579" max="13579" width="6.3984375" style="33" customWidth="1"/>
    <col min="13580" max="13580" width="6.8984375" style="33" customWidth="1"/>
    <col min="13581" max="13824" width="8.09765625" style="33" hidden="1"/>
    <col min="13825" max="13825" width="1.59765625" style="33" customWidth="1"/>
    <col min="13826" max="13826" width="19.5" style="33" customWidth="1"/>
    <col min="13827" max="13827" width="22" style="33" customWidth="1"/>
    <col min="13828" max="13828" width="18.59765625" style="33" customWidth="1"/>
    <col min="13829" max="13829" width="5.3984375" style="33" customWidth="1"/>
    <col min="13830" max="13830" width="43.5" style="33" customWidth="1"/>
    <col min="13831" max="13831" width="28.59765625" style="33" customWidth="1"/>
    <col min="13832" max="13832" width="6.09765625" style="33" customWidth="1"/>
    <col min="13833" max="13833" width="5.69921875" style="33" customWidth="1"/>
    <col min="13834" max="13834" width="3" style="33" customWidth="1"/>
    <col min="13835" max="13835" width="6.3984375" style="33" customWidth="1"/>
    <col min="13836" max="13836" width="6.8984375" style="33" customWidth="1"/>
    <col min="13837" max="14080" width="8.09765625" style="33" hidden="1"/>
    <col min="14081" max="14081" width="1.59765625" style="33" customWidth="1"/>
    <col min="14082" max="14082" width="19.5" style="33" customWidth="1"/>
    <col min="14083" max="14083" width="22" style="33" customWidth="1"/>
    <col min="14084" max="14084" width="18.59765625" style="33" customWidth="1"/>
    <col min="14085" max="14085" width="5.3984375" style="33" customWidth="1"/>
    <col min="14086" max="14086" width="43.5" style="33" customWidth="1"/>
    <col min="14087" max="14087" width="28.59765625" style="33" customWidth="1"/>
    <col min="14088" max="14088" width="6.09765625" style="33" customWidth="1"/>
    <col min="14089" max="14089" width="5.69921875" style="33" customWidth="1"/>
    <col min="14090" max="14090" width="3" style="33" customWidth="1"/>
    <col min="14091" max="14091" width="6.3984375" style="33" customWidth="1"/>
    <col min="14092" max="14092" width="6.8984375" style="33" customWidth="1"/>
    <col min="14093" max="14336" width="8.09765625" style="33" hidden="1"/>
    <col min="14337" max="14337" width="1.59765625" style="33" customWidth="1"/>
    <col min="14338" max="14338" width="19.5" style="33" customWidth="1"/>
    <col min="14339" max="14339" width="22" style="33" customWidth="1"/>
    <col min="14340" max="14340" width="18.59765625" style="33" customWidth="1"/>
    <col min="14341" max="14341" width="5.3984375" style="33" customWidth="1"/>
    <col min="14342" max="14342" width="43.5" style="33" customWidth="1"/>
    <col min="14343" max="14343" width="28.59765625" style="33" customWidth="1"/>
    <col min="14344" max="14344" width="6.09765625" style="33" customWidth="1"/>
    <col min="14345" max="14345" width="5.69921875" style="33" customWidth="1"/>
    <col min="14346" max="14346" width="3" style="33" customWidth="1"/>
    <col min="14347" max="14347" width="6.3984375" style="33" customWidth="1"/>
    <col min="14348" max="14348" width="6.8984375" style="33" customWidth="1"/>
    <col min="14349" max="14592" width="8.09765625" style="33" hidden="1"/>
    <col min="14593" max="14593" width="1.59765625" style="33" customWidth="1"/>
    <col min="14594" max="14594" width="19.5" style="33" customWidth="1"/>
    <col min="14595" max="14595" width="22" style="33" customWidth="1"/>
    <col min="14596" max="14596" width="18.59765625" style="33" customWidth="1"/>
    <col min="14597" max="14597" width="5.3984375" style="33" customWidth="1"/>
    <col min="14598" max="14598" width="43.5" style="33" customWidth="1"/>
    <col min="14599" max="14599" width="28.59765625" style="33" customWidth="1"/>
    <col min="14600" max="14600" width="6.09765625" style="33" customWidth="1"/>
    <col min="14601" max="14601" width="5.69921875" style="33" customWidth="1"/>
    <col min="14602" max="14602" width="3" style="33" customWidth="1"/>
    <col min="14603" max="14603" width="6.3984375" style="33" customWidth="1"/>
    <col min="14604" max="14604" width="6.8984375" style="33" customWidth="1"/>
    <col min="14605" max="14848" width="8.09765625" style="33" hidden="1"/>
    <col min="14849" max="14849" width="1.59765625" style="33" customWidth="1"/>
    <col min="14850" max="14850" width="19.5" style="33" customWidth="1"/>
    <col min="14851" max="14851" width="22" style="33" customWidth="1"/>
    <col min="14852" max="14852" width="18.59765625" style="33" customWidth="1"/>
    <col min="14853" max="14853" width="5.3984375" style="33" customWidth="1"/>
    <col min="14854" max="14854" width="43.5" style="33" customWidth="1"/>
    <col min="14855" max="14855" width="28.59765625" style="33" customWidth="1"/>
    <col min="14856" max="14856" width="6.09765625" style="33" customWidth="1"/>
    <col min="14857" max="14857" width="5.69921875" style="33" customWidth="1"/>
    <col min="14858" max="14858" width="3" style="33" customWidth="1"/>
    <col min="14859" max="14859" width="6.3984375" style="33" customWidth="1"/>
    <col min="14860" max="14860" width="6.8984375" style="33" customWidth="1"/>
    <col min="14861" max="15104" width="8.09765625" style="33" hidden="1"/>
    <col min="15105" max="15105" width="1.59765625" style="33" customWidth="1"/>
    <col min="15106" max="15106" width="19.5" style="33" customWidth="1"/>
    <col min="15107" max="15107" width="22" style="33" customWidth="1"/>
    <col min="15108" max="15108" width="18.59765625" style="33" customWidth="1"/>
    <col min="15109" max="15109" width="5.3984375" style="33" customWidth="1"/>
    <col min="15110" max="15110" width="43.5" style="33" customWidth="1"/>
    <col min="15111" max="15111" width="28.59765625" style="33" customWidth="1"/>
    <col min="15112" max="15112" width="6.09765625" style="33" customWidth="1"/>
    <col min="15113" max="15113" width="5.69921875" style="33" customWidth="1"/>
    <col min="15114" max="15114" width="3" style="33" customWidth="1"/>
    <col min="15115" max="15115" width="6.3984375" style="33" customWidth="1"/>
    <col min="15116" max="15116" width="6.8984375" style="33" customWidth="1"/>
    <col min="15117" max="15360" width="8.09765625" style="33" hidden="1"/>
    <col min="15361" max="15361" width="1.59765625" style="33" customWidth="1"/>
    <col min="15362" max="15362" width="19.5" style="33" customWidth="1"/>
    <col min="15363" max="15363" width="22" style="33" customWidth="1"/>
    <col min="15364" max="15364" width="18.59765625" style="33" customWidth="1"/>
    <col min="15365" max="15365" width="5.3984375" style="33" customWidth="1"/>
    <col min="15366" max="15366" width="43.5" style="33" customWidth="1"/>
    <col min="15367" max="15367" width="28.59765625" style="33" customWidth="1"/>
    <col min="15368" max="15368" width="6.09765625" style="33" customWidth="1"/>
    <col min="15369" max="15369" width="5.69921875" style="33" customWidth="1"/>
    <col min="15370" max="15370" width="3" style="33" customWidth="1"/>
    <col min="15371" max="15371" width="6.3984375" style="33" customWidth="1"/>
    <col min="15372" max="15372" width="6.8984375" style="33" customWidth="1"/>
    <col min="15373" max="15616" width="8.09765625" style="33" hidden="1"/>
    <col min="15617" max="15617" width="1.59765625" style="33" customWidth="1"/>
    <col min="15618" max="15618" width="19.5" style="33" customWidth="1"/>
    <col min="15619" max="15619" width="22" style="33" customWidth="1"/>
    <col min="15620" max="15620" width="18.59765625" style="33" customWidth="1"/>
    <col min="15621" max="15621" width="5.3984375" style="33" customWidth="1"/>
    <col min="15622" max="15622" width="43.5" style="33" customWidth="1"/>
    <col min="15623" max="15623" width="28.59765625" style="33" customWidth="1"/>
    <col min="15624" max="15624" width="6.09765625" style="33" customWidth="1"/>
    <col min="15625" max="15625" width="5.69921875" style="33" customWidth="1"/>
    <col min="15626" max="15626" width="3" style="33" customWidth="1"/>
    <col min="15627" max="15627" width="6.3984375" style="33" customWidth="1"/>
    <col min="15628" max="15628" width="6.8984375" style="33" customWidth="1"/>
    <col min="15629" max="15872" width="8.09765625" style="33" hidden="1"/>
    <col min="15873" max="15873" width="1.59765625" style="33" customWidth="1"/>
    <col min="15874" max="15874" width="19.5" style="33" customWidth="1"/>
    <col min="15875" max="15875" width="22" style="33" customWidth="1"/>
    <col min="15876" max="15876" width="18.59765625" style="33" customWidth="1"/>
    <col min="15877" max="15877" width="5.3984375" style="33" customWidth="1"/>
    <col min="15878" max="15878" width="43.5" style="33" customWidth="1"/>
    <col min="15879" max="15879" width="28.59765625" style="33" customWidth="1"/>
    <col min="15880" max="15880" width="6.09765625" style="33" customWidth="1"/>
    <col min="15881" max="15881" width="5.69921875" style="33" customWidth="1"/>
    <col min="15882" max="15882" width="3" style="33" customWidth="1"/>
    <col min="15883" max="15883" width="6.3984375" style="33" customWidth="1"/>
    <col min="15884" max="15884" width="6.8984375" style="33" customWidth="1"/>
    <col min="15885" max="16128" width="8.09765625" style="33" hidden="1"/>
    <col min="16129" max="16129" width="1.59765625" style="33" customWidth="1"/>
    <col min="16130" max="16130" width="19.5" style="33" customWidth="1"/>
    <col min="16131" max="16131" width="22" style="33" customWidth="1"/>
    <col min="16132" max="16132" width="18.59765625" style="33" customWidth="1"/>
    <col min="16133" max="16133" width="5.3984375" style="33" customWidth="1"/>
    <col min="16134" max="16134" width="43.5" style="33" customWidth="1"/>
    <col min="16135" max="16135" width="28.59765625" style="33" customWidth="1"/>
    <col min="16136" max="16136" width="6.09765625" style="33" customWidth="1"/>
    <col min="16137" max="16137" width="5.69921875" style="33" customWidth="1"/>
    <col min="16138" max="16138" width="3" style="33" customWidth="1"/>
    <col min="16139" max="16139" width="6.3984375" style="33" customWidth="1"/>
    <col min="16140" max="16140" width="6.8984375" style="33" customWidth="1"/>
    <col min="16141" max="16384" width="8.09765625" style="33" hidden="1"/>
  </cols>
  <sheetData>
    <row r="1" spans="1:13" ht="14.25" customHeight="1">
      <c r="A1" s="31"/>
      <c r="B1" s="31"/>
      <c r="C1" s="31"/>
      <c r="D1" s="31"/>
      <c r="E1" s="31"/>
      <c r="F1" s="31"/>
      <c r="G1" s="31"/>
      <c r="H1" s="31"/>
      <c r="I1" s="31"/>
      <c r="J1" s="31"/>
      <c r="K1" s="32"/>
      <c r="L1" s="32"/>
      <c r="M1" s="32"/>
    </row>
    <row r="2" spans="1:13" ht="6" customHeight="1">
      <c r="A2" s="31"/>
      <c r="B2" s="31"/>
      <c r="C2" s="31"/>
      <c r="D2" s="31"/>
      <c r="E2" s="31"/>
      <c r="F2" s="31"/>
      <c r="G2" s="31"/>
      <c r="H2" s="31"/>
      <c r="I2" s="31"/>
      <c r="J2" s="31"/>
    </row>
    <row r="3" spans="1:13" ht="23.25" customHeight="1">
      <c r="A3" s="31"/>
      <c r="B3" s="31"/>
      <c r="C3" s="31"/>
      <c r="D3" s="31"/>
      <c r="E3" s="31"/>
      <c r="F3" s="31"/>
      <c r="G3" s="31"/>
      <c r="H3" s="31"/>
      <c r="I3" s="31"/>
      <c r="J3" s="31"/>
    </row>
    <row r="4" spans="1:13" ht="32.25" customHeight="1">
      <c r="A4" s="31"/>
      <c r="B4" s="31"/>
      <c r="C4" s="31"/>
      <c r="D4" s="31"/>
      <c r="E4" s="31"/>
      <c r="F4" s="31"/>
      <c r="G4" s="31"/>
      <c r="H4" s="31"/>
      <c r="I4" s="31"/>
      <c r="J4" s="31"/>
      <c r="K4" s="32"/>
      <c r="L4" s="32"/>
      <c r="M4" s="32"/>
    </row>
    <row r="5" spans="1:13" ht="17.25" customHeight="1">
      <c r="A5" s="31"/>
      <c r="B5" s="31"/>
      <c r="C5" s="31"/>
      <c r="D5" s="31"/>
      <c r="E5" s="31"/>
      <c r="F5" s="31"/>
      <c r="G5" s="31"/>
      <c r="H5" s="31"/>
      <c r="I5" s="31"/>
      <c r="J5" s="31"/>
      <c r="K5" s="32"/>
      <c r="L5" s="32"/>
      <c r="M5" s="32"/>
    </row>
    <row r="6" spans="1:13" ht="17.25" customHeight="1">
      <c r="A6" s="31"/>
      <c r="B6" s="31"/>
      <c r="C6" s="31"/>
      <c r="D6" s="31"/>
      <c r="E6" s="31"/>
      <c r="F6" s="31"/>
      <c r="G6" s="31"/>
      <c r="H6" s="31"/>
      <c r="I6" s="31"/>
      <c r="J6" s="31"/>
      <c r="K6" s="32"/>
      <c r="M6" s="32" t="s">
        <v>86</v>
      </c>
    </row>
    <row r="7" spans="1:13" ht="17.25" customHeight="1">
      <c r="A7" s="31"/>
      <c r="B7" s="31"/>
      <c r="C7" s="31"/>
      <c r="D7" s="31"/>
      <c r="E7" s="31"/>
      <c r="F7" s="31"/>
      <c r="G7" s="31"/>
      <c r="H7" s="31"/>
      <c r="I7" s="31"/>
      <c r="J7" s="31"/>
      <c r="K7" s="34" t="s">
        <v>32</v>
      </c>
      <c r="L7" s="33">
        <f t="shared" ref="L7:L15" si="0">IF($G$8=K7,$H$8,0)+IF($G$9=K7,$H$9,0)+IF($G$10=K7,$H$10,0)+IF($G$11=K7,$H$11,0)</f>
        <v>0</v>
      </c>
      <c r="M7" s="34"/>
    </row>
    <row r="8" spans="1:13" ht="17.25" customHeight="1">
      <c r="A8" s="31"/>
      <c r="B8" s="31"/>
      <c r="C8" s="31"/>
      <c r="D8" s="31"/>
      <c r="E8" s="31"/>
      <c r="F8" s="31"/>
      <c r="G8" s="31"/>
      <c r="H8" s="31"/>
      <c r="I8" s="31"/>
      <c r="J8" s="31"/>
      <c r="K8" s="34" t="s">
        <v>87</v>
      </c>
      <c r="L8" s="33">
        <f t="shared" si="0"/>
        <v>0</v>
      </c>
      <c r="M8" s="34"/>
    </row>
    <row r="9" spans="1:13" ht="17.25" customHeight="1">
      <c r="A9" s="31"/>
      <c r="B9" s="31"/>
      <c r="C9" s="31"/>
      <c r="D9" s="31"/>
      <c r="E9" s="31"/>
      <c r="F9" s="31"/>
      <c r="G9" s="31"/>
      <c r="H9" s="31"/>
      <c r="I9" s="31"/>
      <c r="J9" s="31"/>
      <c r="K9" s="34" t="s">
        <v>45</v>
      </c>
      <c r="L9" s="33">
        <f t="shared" si="0"/>
        <v>0</v>
      </c>
      <c r="M9" s="34"/>
    </row>
    <row r="10" spans="1:13" ht="17.25" customHeight="1">
      <c r="A10" s="31"/>
      <c r="B10" s="31"/>
      <c r="C10" s="31"/>
      <c r="D10" s="31"/>
      <c r="E10" s="31"/>
      <c r="F10" s="31"/>
      <c r="G10" s="31"/>
      <c r="H10" s="31"/>
      <c r="I10" s="31"/>
      <c r="J10" s="31"/>
      <c r="K10" s="34" t="s">
        <v>47</v>
      </c>
      <c r="L10" s="33">
        <f t="shared" si="0"/>
        <v>0</v>
      </c>
      <c r="M10" s="34"/>
    </row>
    <row r="11" spans="1:13" s="32" customFormat="1" ht="17.25" customHeight="1">
      <c r="A11" s="31"/>
      <c r="B11" s="31"/>
      <c r="C11" s="31"/>
      <c r="D11" s="31"/>
      <c r="E11" s="31"/>
      <c r="F11" s="31"/>
      <c r="G11" s="31"/>
      <c r="H11" s="31"/>
      <c r="I11" s="31"/>
      <c r="J11" s="31"/>
      <c r="K11" s="34" t="s">
        <v>88</v>
      </c>
      <c r="L11" s="33">
        <f t="shared" si="0"/>
        <v>0</v>
      </c>
      <c r="M11" s="34"/>
    </row>
    <row r="12" spans="1:13" ht="17.25" customHeight="1">
      <c r="A12" s="31"/>
      <c r="B12" s="31"/>
      <c r="C12" s="31"/>
      <c r="D12" s="31"/>
      <c r="E12" s="31"/>
      <c r="F12" s="31"/>
      <c r="G12" s="31"/>
      <c r="H12" s="31"/>
      <c r="I12" s="31"/>
      <c r="J12" s="31"/>
      <c r="K12" s="34" t="s">
        <v>89</v>
      </c>
      <c r="L12" s="33">
        <f t="shared" si="0"/>
        <v>0</v>
      </c>
      <c r="M12" s="34">
        <f>L12*H14</f>
        <v>0</v>
      </c>
    </row>
    <row r="13" spans="1:13" ht="17.25" customHeight="1">
      <c r="A13" s="31"/>
      <c r="B13" s="31"/>
      <c r="C13" s="31"/>
      <c r="D13" s="31"/>
      <c r="E13" s="31"/>
      <c r="F13" s="31"/>
      <c r="G13" s="31"/>
      <c r="H13" s="31"/>
      <c r="I13" s="31"/>
      <c r="J13" s="31"/>
      <c r="K13" s="34" t="s">
        <v>55</v>
      </c>
      <c r="L13" s="33">
        <f t="shared" si="0"/>
        <v>0</v>
      </c>
      <c r="M13" s="34">
        <f>L13*H15</f>
        <v>0</v>
      </c>
    </row>
    <row r="14" spans="1:13" ht="17.25" customHeight="1">
      <c r="A14" s="31"/>
      <c r="B14" s="31"/>
      <c r="C14" s="31"/>
      <c r="D14" s="31"/>
      <c r="E14" s="31"/>
      <c r="F14" s="31"/>
      <c r="G14" s="31"/>
      <c r="H14" s="31"/>
      <c r="I14" s="31"/>
      <c r="J14" s="31"/>
      <c r="K14" s="34" t="s">
        <v>90</v>
      </c>
      <c r="L14" s="33">
        <f t="shared" si="0"/>
        <v>0</v>
      </c>
      <c r="M14" s="34">
        <f>L14*H16</f>
        <v>0</v>
      </c>
    </row>
    <row r="15" spans="1:13" ht="17.25" customHeight="1">
      <c r="A15" s="31"/>
      <c r="B15" s="31"/>
      <c r="C15" s="31"/>
      <c r="D15" s="31"/>
      <c r="E15" s="31"/>
      <c r="F15" s="31"/>
      <c r="G15" s="31"/>
      <c r="H15" s="31"/>
      <c r="I15" s="31"/>
      <c r="J15" s="31"/>
      <c r="K15" s="34" t="s">
        <v>52</v>
      </c>
      <c r="L15" s="33">
        <f t="shared" si="0"/>
        <v>0</v>
      </c>
      <c r="M15" s="34"/>
    </row>
    <row r="16" spans="1:13" ht="17.25" customHeight="1">
      <c r="A16" s="31"/>
      <c r="B16" s="31"/>
      <c r="C16" s="31"/>
      <c r="D16" s="31"/>
      <c r="E16" s="31"/>
      <c r="F16" s="31"/>
      <c r="G16" s="31"/>
      <c r="H16" s="31"/>
      <c r="I16" s="31"/>
      <c r="J16" s="31"/>
      <c r="K16" s="34" t="s">
        <v>91</v>
      </c>
      <c r="L16" s="33">
        <f>SUM(L7:L15)</f>
        <v>0</v>
      </c>
      <c r="M16" s="34"/>
    </row>
    <row r="17" spans="1:13" ht="17.25" customHeight="1">
      <c r="A17" s="31"/>
      <c r="B17" s="31"/>
      <c r="C17" s="31"/>
      <c r="D17" s="31"/>
      <c r="E17" s="31"/>
      <c r="F17" s="31"/>
      <c r="G17" s="31"/>
      <c r="H17" s="31"/>
      <c r="I17" s="31"/>
      <c r="J17" s="31"/>
      <c r="K17" s="34"/>
      <c r="M17" s="34"/>
    </row>
    <row r="18" spans="1:13" ht="17.25" customHeight="1">
      <c r="A18" s="31"/>
      <c r="B18" s="31"/>
      <c r="C18" s="31"/>
      <c r="D18" s="31"/>
      <c r="E18" s="31"/>
      <c r="F18" s="31"/>
      <c r="G18" s="31"/>
      <c r="H18" s="31"/>
      <c r="I18" s="31"/>
      <c r="J18" s="31"/>
      <c r="K18" s="34"/>
      <c r="M18" s="34"/>
    </row>
    <row r="19" spans="1:13" ht="17.25" customHeight="1">
      <c r="A19" s="31"/>
      <c r="B19" s="31"/>
      <c r="C19" s="31"/>
      <c r="D19" s="31"/>
      <c r="E19" s="31"/>
      <c r="F19" s="31"/>
      <c r="G19" s="31"/>
      <c r="H19" s="31"/>
      <c r="I19" s="31"/>
      <c r="J19" s="31"/>
      <c r="K19" s="34"/>
      <c r="M19" s="34"/>
    </row>
    <row r="20" spans="1:13" ht="17.25" customHeight="1">
      <c r="A20" s="31"/>
      <c r="B20" s="31"/>
      <c r="C20" s="31"/>
      <c r="D20" s="31"/>
      <c r="E20" s="31"/>
      <c r="F20" s="31"/>
      <c r="G20" s="31"/>
      <c r="H20" s="31"/>
      <c r="I20" s="31"/>
      <c r="J20" s="31"/>
      <c r="K20" s="34"/>
      <c r="M20" s="34"/>
    </row>
    <row r="21" spans="1:13" s="36" customFormat="1" ht="17.25" customHeight="1">
      <c r="A21" s="31"/>
      <c r="B21" s="31"/>
      <c r="C21" s="31"/>
      <c r="D21" s="31"/>
      <c r="E21" s="31"/>
      <c r="F21" s="31"/>
      <c r="G21" s="31"/>
      <c r="H21" s="31"/>
      <c r="I21" s="31"/>
      <c r="J21" s="31"/>
      <c r="K21" s="35"/>
      <c r="L21" s="35"/>
      <c r="M21" s="35"/>
    </row>
    <row r="22" spans="1:13" s="36" customFormat="1" ht="17.25" customHeight="1">
      <c r="A22" s="31"/>
      <c r="B22" s="31"/>
      <c r="C22" s="31"/>
      <c r="D22" s="31"/>
      <c r="E22" s="31"/>
      <c r="F22" s="31"/>
      <c r="G22" s="31"/>
      <c r="H22" s="31"/>
      <c r="I22" s="31"/>
      <c r="J22" s="31"/>
      <c r="K22" s="37"/>
      <c r="L22" s="35"/>
      <c r="M22" s="37"/>
    </row>
    <row r="23" spans="1:13" ht="17.25" customHeight="1">
      <c r="A23" s="31"/>
      <c r="B23" s="31"/>
      <c r="C23" s="31"/>
      <c r="D23" s="31"/>
      <c r="E23" s="31"/>
      <c r="F23" s="31"/>
      <c r="G23" s="31"/>
      <c r="H23" s="31"/>
      <c r="I23" s="31"/>
      <c r="J23" s="31"/>
      <c r="K23" s="37"/>
      <c r="L23" s="32"/>
      <c r="M23" s="37"/>
    </row>
    <row r="24" spans="1:13" ht="17.25" customHeight="1">
      <c r="A24" s="31"/>
      <c r="B24" s="31"/>
      <c r="C24" s="31"/>
      <c r="D24" s="31"/>
      <c r="E24" s="31"/>
      <c r="F24" s="31"/>
      <c r="G24" s="31"/>
      <c r="H24" s="31"/>
      <c r="I24" s="31"/>
      <c r="J24" s="31"/>
      <c r="K24" s="37"/>
      <c r="L24" s="32"/>
      <c r="M24" s="37"/>
    </row>
    <row r="25" spans="1:13" ht="17.25" customHeight="1">
      <c r="A25" s="31"/>
      <c r="B25" s="31"/>
      <c r="C25" s="31"/>
      <c r="D25" s="31"/>
      <c r="E25" s="31"/>
      <c r="F25" s="31"/>
      <c r="G25" s="31"/>
      <c r="H25" s="31"/>
      <c r="I25" s="31"/>
      <c r="J25" s="31"/>
      <c r="K25" s="38"/>
      <c r="L25" s="32"/>
      <c r="M25" s="38"/>
    </row>
    <row r="26" spans="1:13" ht="17.25" customHeight="1">
      <c r="A26" s="31"/>
      <c r="B26" s="31"/>
      <c r="C26" s="39" t="s">
        <v>92</v>
      </c>
      <c r="D26" s="31"/>
      <c r="E26" s="31"/>
      <c r="F26" s="31"/>
      <c r="G26" s="31"/>
      <c r="H26" s="31"/>
      <c r="I26" s="31"/>
      <c r="J26" s="31"/>
      <c r="K26" s="38"/>
      <c r="L26" s="32"/>
      <c r="M26" s="38"/>
    </row>
    <row r="27" spans="1:13" ht="17.25" customHeight="1">
      <c r="A27" s="31"/>
      <c r="B27" s="31"/>
      <c r="C27" s="40" t="s">
        <v>93</v>
      </c>
      <c r="D27" s="850" t="s">
        <v>94</v>
      </c>
      <c r="E27" s="850"/>
      <c r="F27" s="850"/>
      <c r="G27" s="40" t="s">
        <v>95</v>
      </c>
      <c r="H27" s="31"/>
      <c r="I27" s="31"/>
      <c r="J27" s="31"/>
      <c r="K27" s="41"/>
      <c r="L27" s="42"/>
      <c r="M27" s="41"/>
    </row>
    <row r="28" spans="1:13" ht="17.25" customHeight="1">
      <c r="A28" s="31"/>
      <c r="B28" s="31"/>
      <c r="C28" s="40"/>
      <c r="D28" s="43"/>
      <c r="E28" s="40"/>
      <c r="F28" s="40"/>
      <c r="G28" s="40"/>
      <c r="H28" s="31"/>
      <c r="I28" s="31"/>
      <c r="J28" s="31"/>
      <c r="K28" s="41"/>
      <c r="L28" s="42"/>
      <c r="M28" s="41"/>
    </row>
    <row r="29" spans="1:13" ht="17.25" customHeight="1">
      <c r="A29" s="31"/>
      <c r="B29" s="31"/>
      <c r="C29" s="40"/>
      <c r="D29" s="43"/>
      <c r="E29" s="40"/>
      <c r="F29" s="40"/>
      <c r="G29" s="40"/>
      <c r="H29" s="31"/>
      <c r="I29" s="31"/>
      <c r="J29" s="31"/>
      <c r="K29" s="41"/>
      <c r="L29" s="42"/>
      <c r="M29" s="41"/>
    </row>
    <row r="30" spans="1:13" ht="17.25" customHeight="1">
      <c r="A30" s="31"/>
      <c r="B30" s="31"/>
      <c r="C30" s="40"/>
      <c r="D30" s="43"/>
      <c r="E30" s="40"/>
      <c r="F30" s="40"/>
      <c r="G30" s="40"/>
      <c r="H30" s="31"/>
      <c r="I30" s="31"/>
      <c r="J30" s="31"/>
      <c r="K30" s="41"/>
      <c r="L30" s="42"/>
      <c r="M30" s="41"/>
    </row>
    <row r="31" spans="1:13" ht="17.25" customHeight="1">
      <c r="A31" s="31"/>
      <c r="B31" s="31"/>
      <c r="C31" s="40"/>
      <c r="D31" s="43"/>
      <c r="E31" s="40"/>
      <c r="F31" s="40"/>
      <c r="G31" s="40"/>
      <c r="H31" s="31"/>
      <c r="I31" s="31"/>
      <c r="J31" s="31"/>
      <c r="K31" s="41"/>
      <c r="L31" s="42"/>
      <c r="M31" s="41"/>
    </row>
    <row r="32" spans="1:13" ht="17.25" customHeight="1">
      <c r="A32" s="31"/>
      <c r="B32" s="31"/>
      <c r="C32" s="31"/>
      <c r="D32" s="31"/>
      <c r="E32" s="31"/>
      <c r="F32" s="31"/>
      <c r="G32" s="31"/>
      <c r="H32" s="31"/>
      <c r="I32" s="31"/>
      <c r="J32" s="31"/>
      <c r="K32" s="41"/>
      <c r="L32" s="42"/>
      <c r="M32" s="41"/>
    </row>
    <row r="33" spans="1:13" s="32" customFormat="1" ht="17.25" customHeight="1">
      <c r="A33" s="31"/>
      <c r="B33" s="31"/>
      <c r="C33" s="31"/>
      <c r="D33" s="31"/>
      <c r="E33" s="31"/>
      <c r="F33" s="31"/>
      <c r="G33" s="31"/>
      <c r="H33" s="31"/>
      <c r="I33" s="31"/>
      <c r="J33" s="31"/>
      <c r="K33" s="41"/>
      <c r="L33" s="42"/>
      <c r="M33" s="41"/>
    </row>
    <row r="34" spans="1:13" s="32" customFormat="1" ht="17.25" customHeight="1">
      <c r="A34" s="31"/>
      <c r="B34" s="31"/>
      <c r="C34" s="31"/>
      <c r="D34" s="31"/>
      <c r="E34" s="31"/>
      <c r="F34" s="31"/>
      <c r="G34" s="31"/>
      <c r="H34" s="44" t="str">
        <f>評価結果表示!O3</f>
        <v>Osakafu-新築・既存 2026V1.0</v>
      </c>
      <c r="I34" s="31"/>
      <c r="J34" s="31"/>
      <c r="K34" s="41"/>
      <c r="L34" s="42"/>
      <c r="M34" s="41"/>
    </row>
    <row r="35" spans="1:13" s="32" customFormat="1" ht="17.25" customHeight="1">
      <c r="A35" s="31"/>
      <c r="B35" s="31"/>
      <c r="C35" s="31"/>
      <c r="D35" s="31"/>
      <c r="E35" s="31"/>
      <c r="F35" s="31"/>
      <c r="G35" s="31"/>
      <c r="H35" s="31"/>
      <c r="I35" s="31"/>
      <c r="J35" s="31"/>
    </row>
    <row r="36" spans="1:13" s="32" customFormat="1" ht="17.25" customHeight="1">
      <c r="A36" s="31"/>
      <c r="B36" s="31"/>
      <c r="C36" s="31"/>
      <c r="D36" s="31"/>
      <c r="E36" s="31"/>
      <c r="F36" s="31"/>
      <c r="G36" s="31"/>
      <c r="H36" s="31"/>
      <c r="I36" s="31"/>
      <c r="J36" s="31"/>
    </row>
    <row r="37" spans="1:13" ht="13.2"/>
    <row r="38" spans="1:13" ht="13.2"/>
    <row r="39" spans="1:13" ht="13.2"/>
    <row r="40" spans="1:13" ht="13.2"/>
    <row r="41" spans="1:13" ht="13.2"/>
    <row r="42" spans="1:13" ht="13.2"/>
    <row r="43" spans="1:13" ht="13.2"/>
    <row r="44" spans="1:13" ht="13.2"/>
    <row r="45" spans="1:13" ht="13.2"/>
    <row r="46" spans="1:13" ht="13.2"/>
    <row r="47" spans="1:13" ht="13.2"/>
    <row r="48" spans="1:13"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sheetData>
  <sheetProtection algorithmName="SHA-512" hashValue="7Nfr4HrtYPWg6HU0wNLWwcrXaIrswh3Iq/t6p+XPKcRlEphiwQZHhK1kLyVENa7GypZvVk/wRFqpQw/YUzXT3w==" saltValue="rsMk2H7BPpUSC2iv9OzdhA==" spinCount="100000" sheet="1" selectLockedCells="1"/>
  <mergeCells count="1">
    <mergeCell ref="D27:F27"/>
  </mergeCells>
  <phoneticPr fontId="1"/>
  <hyperlinks>
    <hyperlink ref="D27" r:id="rId1" display="http://www.pref.osaka.jp/kenshi_shinsa/casbee_index_html/index.html" xr:uid="{C179DFC7-1447-414C-B318-60B10BD79575}"/>
    <hyperlink ref="D27:F27" r:id="rId2" display="http://www.pref.osaka.lg.jp/kenshi_shinsa/casbee_index_html/index.html" xr:uid="{654E0AE8-0045-4D9F-9242-A7019E5B7F25}"/>
  </hyperlinks>
  <printOptions horizontalCentered="1" verticalCentered="1"/>
  <pageMargins left="0" right="0" top="0" bottom="0" header="0.51181102362204722" footer="0.51181102362204722"/>
  <pageSetup paperSize="9" scale="85" orientation="landscape" r:id="rId3"/>
  <headerFooter alignWithMargins="0"/>
  <colBreaks count="1" manualBreakCount="1">
    <brk id="10" max="104857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EF13-68F5-43C5-9C93-0700FBDC3AE0}">
  <dimension ref="A1"/>
  <sheetViews>
    <sheetView showGridLines="0" showRowColHeaders="0" zoomScale="110" zoomScaleNormal="110" workbookViewId="0">
      <selection activeCell="O21" sqref="O21"/>
    </sheetView>
  </sheetViews>
  <sheetFormatPr defaultRowHeight="18"/>
  <sheetData/>
  <sheetProtection algorithmName="SHA-512" hashValue="ItV83sgceAOVnhZ593sMNhEUdYN/Qp4x9uWsOqg3C8+D+FXFZoS2eYOHD0MO6vJRN3LJM4IzD8tW5hWLVvvvhA==" saltValue="Pv+cWfDj611xU3WjijQ7hQ==" spinCount="100000" sheet="1" objects="1" scenarios="1"/>
  <phoneticPr fontId="1"/>
  <pageMargins left="0.51181102362204722" right="0.11811023622047245" top="0.74803149606299213" bottom="0.74803149606299213" header="0.31496062992125984" footer="0.31496062992125984"/>
  <pageSetup paperSize="9" scale="10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15CD-1D99-42FD-AD76-7CC03CA33DF5}">
  <dimension ref="A25"/>
  <sheetViews>
    <sheetView showGridLines="0" showRowColHeaders="0" view="pageBreakPreview" zoomScale="110" zoomScaleNormal="100" zoomScaleSheetLayoutView="110" workbookViewId="0">
      <selection activeCell="Q22" sqref="Q22"/>
    </sheetView>
  </sheetViews>
  <sheetFormatPr defaultRowHeight="18"/>
  <cols>
    <col min="14" max="14" width="3.19921875" customWidth="1"/>
  </cols>
  <sheetData>
    <row r="25" ht="2.4" customHeight="1"/>
  </sheetData>
  <sheetProtection algorithmName="SHA-512" hashValue="VYE5S3DI7tSCUDLBLd4E6c5+SuECPiiSeK7bh5HmtX0jrfkihGRD9y1RgESZ32EF5KL6RN+xmHT6zba2ufQ3+w==" saltValue="QDKamNtWLQv4I6s4sU8SKQ==" spinCount="100000" sheet="1" objects="1" scenarios="1"/>
  <phoneticPr fontId="1"/>
  <printOptions horizontalCentered="1" verticalCentered="1"/>
  <pageMargins left="0" right="0" top="0.74803149606299213" bottom="0.74803149606299213"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0AA7-CBB1-4401-9EC0-9EABD4C77DCB}">
  <sheetPr>
    <pageSetUpPr fitToPage="1"/>
  </sheetPr>
  <dimension ref="A1:XFC54"/>
  <sheetViews>
    <sheetView showGridLines="0" view="pageBreakPreview" zoomScale="60" zoomScaleNormal="115" workbookViewId="0">
      <selection activeCell="P2" sqref="P2:U2"/>
    </sheetView>
  </sheetViews>
  <sheetFormatPr defaultColWidth="0" defaultRowHeight="30" customHeight="1"/>
  <cols>
    <col min="1" max="1" width="0.69921875" style="656" customWidth="1"/>
    <col min="2" max="3" width="3.19921875" style="657" customWidth="1"/>
    <col min="4" max="4" width="7.69921875" style="657" customWidth="1"/>
    <col min="5" max="5" width="1.69921875" style="658" customWidth="1"/>
    <col min="6" max="6" width="20.19921875" style="659" customWidth="1"/>
    <col min="7" max="7" width="19.19921875" style="660" customWidth="1"/>
    <col min="8" max="9" width="4.19921875" style="660" customWidth="1"/>
    <col min="10" max="10" width="4.19921875" style="661" customWidth="1"/>
    <col min="11" max="11" width="6.3984375" style="661" customWidth="1"/>
    <col min="12" max="12" width="11.3984375" style="660" customWidth="1"/>
    <col min="13" max="13" width="6.3984375" style="660" customWidth="1"/>
    <col min="14" max="14" width="15.09765625" style="660" customWidth="1"/>
    <col min="15" max="15" width="6.3984375" style="662" customWidth="1"/>
    <col min="16" max="16" width="3.8984375" style="662" customWidth="1"/>
    <col min="17" max="19" width="3.8984375" style="663" customWidth="1"/>
    <col min="20" max="20" width="5.19921875" style="662" customWidth="1"/>
    <col min="21" max="21" width="0.8984375" style="662" customWidth="1"/>
    <col min="22" max="22" width="0.69921875" style="656" customWidth="1"/>
    <col min="23" max="23" width="6.8984375" style="656" customWidth="1"/>
    <col min="24" max="255" width="8.09765625" style="504" customWidth="1"/>
    <col min="256" max="256" width="2.09765625" style="504" hidden="1"/>
    <col min="257" max="257" width="0.69921875" style="504" customWidth="1"/>
    <col min="258" max="259" width="3.19921875" style="504" customWidth="1"/>
    <col min="260" max="260" width="7.69921875" style="504" customWidth="1"/>
    <col min="261" max="261" width="14.69921875" style="504" customWidth="1"/>
    <col min="262" max="262" width="8.19921875" style="504" customWidth="1"/>
    <col min="263" max="263" width="18.5" style="504" customWidth="1"/>
    <col min="264" max="266" width="4.19921875" style="504" customWidth="1"/>
    <col min="267" max="267" width="6.3984375" style="504" customWidth="1"/>
    <col min="268" max="268" width="11.3984375" style="504" customWidth="1"/>
    <col min="269" max="269" width="6.3984375" style="504" customWidth="1"/>
    <col min="270" max="270" width="15.09765625" style="504" customWidth="1"/>
    <col min="271" max="271" width="6.3984375" style="504" customWidth="1"/>
    <col min="272" max="275" width="3.8984375" style="504" customWidth="1"/>
    <col min="276" max="276" width="5.19921875" style="504" customWidth="1"/>
    <col min="277" max="277" width="0.8984375" style="504" customWidth="1"/>
    <col min="278" max="278" width="0.69921875" style="504" customWidth="1"/>
    <col min="279" max="279" width="6.8984375" style="504" customWidth="1"/>
    <col min="280" max="511" width="8.09765625" style="504" customWidth="1"/>
    <col min="512" max="512" width="2.09765625" style="504" hidden="1"/>
    <col min="513" max="513" width="0.69921875" style="504" customWidth="1"/>
    <col min="514" max="515" width="3.19921875" style="504" customWidth="1"/>
    <col min="516" max="516" width="7.69921875" style="504" customWidth="1"/>
    <col min="517" max="517" width="14.69921875" style="504" customWidth="1"/>
    <col min="518" max="518" width="8.19921875" style="504" customWidth="1"/>
    <col min="519" max="519" width="18.5" style="504" customWidth="1"/>
    <col min="520" max="522" width="4.19921875" style="504" customWidth="1"/>
    <col min="523" max="523" width="6.3984375" style="504" customWidth="1"/>
    <col min="524" max="524" width="11.3984375" style="504" customWidth="1"/>
    <col min="525" max="525" width="6.3984375" style="504" customWidth="1"/>
    <col min="526" max="526" width="15.09765625" style="504" customWidth="1"/>
    <col min="527" max="527" width="6.3984375" style="504" customWidth="1"/>
    <col min="528" max="531" width="3.8984375" style="504" customWidth="1"/>
    <col min="532" max="532" width="5.19921875" style="504" customWidth="1"/>
    <col min="533" max="533" width="0.8984375" style="504" customWidth="1"/>
    <col min="534" max="534" width="0.69921875" style="504" customWidth="1"/>
    <col min="535" max="535" width="6.8984375" style="504" customWidth="1"/>
    <col min="536" max="767" width="8.09765625" style="504" customWidth="1"/>
    <col min="768" max="768" width="2.09765625" style="504" hidden="1"/>
    <col min="769" max="769" width="0.69921875" style="504" customWidth="1"/>
    <col min="770" max="771" width="3.19921875" style="504" customWidth="1"/>
    <col min="772" max="772" width="7.69921875" style="504" customWidth="1"/>
    <col min="773" max="773" width="14.69921875" style="504" customWidth="1"/>
    <col min="774" max="774" width="8.19921875" style="504" customWidth="1"/>
    <col min="775" max="775" width="18.5" style="504" customWidth="1"/>
    <col min="776" max="778" width="4.19921875" style="504" customWidth="1"/>
    <col min="779" max="779" width="6.3984375" style="504" customWidth="1"/>
    <col min="780" max="780" width="11.3984375" style="504" customWidth="1"/>
    <col min="781" max="781" width="6.3984375" style="504" customWidth="1"/>
    <col min="782" max="782" width="15.09765625" style="504" customWidth="1"/>
    <col min="783" max="783" width="6.3984375" style="504" customWidth="1"/>
    <col min="784" max="787" width="3.8984375" style="504" customWidth="1"/>
    <col min="788" max="788" width="5.19921875" style="504" customWidth="1"/>
    <col min="789" max="789" width="0.8984375" style="504" customWidth="1"/>
    <col min="790" max="790" width="0.69921875" style="504" customWidth="1"/>
    <col min="791" max="791" width="6.8984375" style="504" customWidth="1"/>
    <col min="792" max="1023" width="8.09765625" style="504" customWidth="1"/>
    <col min="1024" max="1024" width="2.09765625" style="504" hidden="1"/>
    <col min="1025" max="1025" width="0.69921875" style="504" customWidth="1"/>
    <col min="1026" max="1027" width="3.19921875" style="504" customWidth="1"/>
    <col min="1028" max="1028" width="7.69921875" style="504" customWidth="1"/>
    <col min="1029" max="1029" width="14.69921875" style="504" customWidth="1"/>
    <col min="1030" max="1030" width="8.19921875" style="504" customWidth="1"/>
    <col min="1031" max="1031" width="18.5" style="504" customWidth="1"/>
    <col min="1032" max="1034" width="4.19921875" style="504" customWidth="1"/>
    <col min="1035" max="1035" width="6.3984375" style="504" customWidth="1"/>
    <col min="1036" max="1036" width="11.3984375" style="504" customWidth="1"/>
    <col min="1037" max="1037" width="6.3984375" style="504" customWidth="1"/>
    <col min="1038" max="1038" width="15.09765625" style="504" customWidth="1"/>
    <col min="1039" max="1039" width="6.3984375" style="504" customWidth="1"/>
    <col min="1040" max="1043" width="3.8984375" style="504" customWidth="1"/>
    <col min="1044" max="1044" width="5.19921875" style="504" customWidth="1"/>
    <col min="1045" max="1045" width="0.8984375" style="504" customWidth="1"/>
    <col min="1046" max="1046" width="0.69921875" style="504" customWidth="1"/>
    <col min="1047" max="1047" width="6.8984375" style="504" customWidth="1"/>
    <col min="1048" max="1279" width="8.09765625" style="504" customWidth="1"/>
    <col min="1280" max="1280" width="2.09765625" style="504" hidden="1"/>
    <col min="1281" max="1281" width="0.69921875" style="504" customWidth="1"/>
    <col min="1282" max="1283" width="3.19921875" style="504" customWidth="1"/>
    <col min="1284" max="1284" width="7.69921875" style="504" customWidth="1"/>
    <col min="1285" max="1285" width="14.69921875" style="504" customWidth="1"/>
    <col min="1286" max="1286" width="8.19921875" style="504" customWidth="1"/>
    <col min="1287" max="1287" width="18.5" style="504" customWidth="1"/>
    <col min="1288" max="1290" width="4.19921875" style="504" customWidth="1"/>
    <col min="1291" max="1291" width="6.3984375" style="504" customWidth="1"/>
    <col min="1292" max="1292" width="11.3984375" style="504" customWidth="1"/>
    <col min="1293" max="1293" width="6.3984375" style="504" customWidth="1"/>
    <col min="1294" max="1294" width="15.09765625" style="504" customWidth="1"/>
    <col min="1295" max="1295" width="6.3984375" style="504" customWidth="1"/>
    <col min="1296" max="1299" width="3.8984375" style="504" customWidth="1"/>
    <col min="1300" max="1300" width="5.19921875" style="504" customWidth="1"/>
    <col min="1301" max="1301" width="0.8984375" style="504" customWidth="1"/>
    <col min="1302" max="1302" width="0.69921875" style="504" customWidth="1"/>
    <col min="1303" max="1303" width="6.8984375" style="504" customWidth="1"/>
    <col min="1304" max="1535" width="8.09765625" style="504" customWidth="1"/>
    <col min="1536" max="1536" width="2.09765625" style="504" hidden="1"/>
    <col min="1537" max="1537" width="0.69921875" style="504" customWidth="1"/>
    <col min="1538" max="1539" width="3.19921875" style="504" customWidth="1"/>
    <col min="1540" max="1540" width="7.69921875" style="504" customWidth="1"/>
    <col min="1541" max="1541" width="14.69921875" style="504" customWidth="1"/>
    <col min="1542" max="1542" width="8.19921875" style="504" customWidth="1"/>
    <col min="1543" max="1543" width="18.5" style="504" customWidth="1"/>
    <col min="1544" max="1546" width="4.19921875" style="504" customWidth="1"/>
    <col min="1547" max="1547" width="6.3984375" style="504" customWidth="1"/>
    <col min="1548" max="1548" width="11.3984375" style="504" customWidth="1"/>
    <col min="1549" max="1549" width="6.3984375" style="504" customWidth="1"/>
    <col min="1550" max="1550" width="15.09765625" style="504" customWidth="1"/>
    <col min="1551" max="1551" width="6.3984375" style="504" customWidth="1"/>
    <col min="1552" max="1555" width="3.8984375" style="504" customWidth="1"/>
    <col min="1556" max="1556" width="5.19921875" style="504" customWidth="1"/>
    <col min="1557" max="1557" width="0.8984375" style="504" customWidth="1"/>
    <col min="1558" max="1558" width="0.69921875" style="504" customWidth="1"/>
    <col min="1559" max="1559" width="6.8984375" style="504" customWidth="1"/>
    <col min="1560" max="1791" width="8.09765625" style="504" customWidth="1"/>
    <col min="1792" max="1792" width="2.09765625" style="504" hidden="1"/>
    <col min="1793" max="1793" width="0.69921875" style="504" customWidth="1"/>
    <col min="1794" max="1795" width="3.19921875" style="504" customWidth="1"/>
    <col min="1796" max="1796" width="7.69921875" style="504" customWidth="1"/>
    <col min="1797" max="1797" width="14.69921875" style="504" customWidth="1"/>
    <col min="1798" max="1798" width="8.19921875" style="504" customWidth="1"/>
    <col min="1799" max="1799" width="18.5" style="504" customWidth="1"/>
    <col min="1800" max="1802" width="4.19921875" style="504" customWidth="1"/>
    <col min="1803" max="1803" width="6.3984375" style="504" customWidth="1"/>
    <col min="1804" max="1804" width="11.3984375" style="504" customWidth="1"/>
    <col min="1805" max="1805" width="6.3984375" style="504" customWidth="1"/>
    <col min="1806" max="1806" width="15.09765625" style="504" customWidth="1"/>
    <col min="1807" max="1807" width="6.3984375" style="504" customWidth="1"/>
    <col min="1808" max="1811" width="3.8984375" style="504" customWidth="1"/>
    <col min="1812" max="1812" width="5.19921875" style="504" customWidth="1"/>
    <col min="1813" max="1813" width="0.8984375" style="504" customWidth="1"/>
    <col min="1814" max="1814" width="0.69921875" style="504" customWidth="1"/>
    <col min="1815" max="1815" width="6.8984375" style="504" customWidth="1"/>
    <col min="1816" max="2047" width="8.09765625" style="504" customWidth="1"/>
    <col min="2048" max="2048" width="2.09765625" style="504" hidden="1"/>
    <col min="2049" max="2049" width="0.69921875" style="504" customWidth="1"/>
    <col min="2050" max="2051" width="3.19921875" style="504" customWidth="1"/>
    <col min="2052" max="2052" width="7.69921875" style="504" customWidth="1"/>
    <col min="2053" max="2053" width="14.69921875" style="504" customWidth="1"/>
    <col min="2054" max="2054" width="8.19921875" style="504" customWidth="1"/>
    <col min="2055" max="2055" width="18.5" style="504" customWidth="1"/>
    <col min="2056" max="2058" width="4.19921875" style="504" customWidth="1"/>
    <col min="2059" max="2059" width="6.3984375" style="504" customWidth="1"/>
    <col min="2060" max="2060" width="11.3984375" style="504" customWidth="1"/>
    <col min="2061" max="2061" width="6.3984375" style="504" customWidth="1"/>
    <col min="2062" max="2062" width="15.09765625" style="504" customWidth="1"/>
    <col min="2063" max="2063" width="6.3984375" style="504" customWidth="1"/>
    <col min="2064" max="2067" width="3.8984375" style="504" customWidth="1"/>
    <col min="2068" max="2068" width="5.19921875" style="504" customWidth="1"/>
    <col min="2069" max="2069" width="0.8984375" style="504" customWidth="1"/>
    <col min="2070" max="2070" width="0.69921875" style="504" customWidth="1"/>
    <col min="2071" max="2071" width="6.8984375" style="504" customWidth="1"/>
    <col min="2072" max="2303" width="8.09765625" style="504" customWidth="1"/>
    <col min="2304" max="2304" width="2.09765625" style="504" hidden="1"/>
    <col min="2305" max="2305" width="0.69921875" style="504" customWidth="1"/>
    <col min="2306" max="2307" width="3.19921875" style="504" customWidth="1"/>
    <col min="2308" max="2308" width="7.69921875" style="504" customWidth="1"/>
    <col min="2309" max="2309" width="14.69921875" style="504" customWidth="1"/>
    <col min="2310" max="2310" width="8.19921875" style="504" customWidth="1"/>
    <col min="2311" max="2311" width="18.5" style="504" customWidth="1"/>
    <col min="2312" max="2314" width="4.19921875" style="504" customWidth="1"/>
    <col min="2315" max="2315" width="6.3984375" style="504" customWidth="1"/>
    <col min="2316" max="2316" width="11.3984375" style="504" customWidth="1"/>
    <col min="2317" max="2317" width="6.3984375" style="504" customWidth="1"/>
    <col min="2318" max="2318" width="15.09765625" style="504" customWidth="1"/>
    <col min="2319" max="2319" width="6.3984375" style="504" customWidth="1"/>
    <col min="2320" max="2323" width="3.8984375" style="504" customWidth="1"/>
    <col min="2324" max="2324" width="5.19921875" style="504" customWidth="1"/>
    <col min="2325" max="2325" width="0.8984375" style="504" customWidth="1"/>
    <col min="2326" max="2326" width="0.69921875" style="504" customWidth="1"/>
    <col min="2327" max="2327" width="6.8984375" style="504" customWidth="1"/>
    <col min="2328" max="2559" width="8.09765625" style="504" customWidth="1"/>
    <col min="2560" max="2560" width="2.09765625" style="504" hidden="1"/>
    <col min="2561" max="2561" width="0.69921875" style="504" customWidth="1"/>
    <col min="2562" max="2563" width="3.19921875" style="504" customWidth="1"/>
    <col min="2564" max="2564" width="7.69921875" style="504" customWidth="1"/>
    <col min="2565" max="2565" width="14.69921875" style="504" customWidth="1"/>
    <col min="2566" max="2566" width="8.19921875" style="504" customWidth="1"/>
    <col min="2567" max="2567" width="18.5" style="504" customWidth="1"/>
    <col min="2568" max="2570" width="4.19921875" style="504" customWidth="1"/>
    <col min="2571" max="2571" width="6.3984375" style="504" customWidth="1"/>
    <col min="2572" max="2572" width="11.3984375" style="504" customWidth="1"/>
    <col min="2573" max="2573" width="6.3984375" style="504" customWidth="1"/>
    <col min="2574" max="2574" width="15.09765625" style="504" customWidth="1"/>
    <col min="2575" max="2575" width="6.3984375" style="504" customWidth="1"/>
    <col min="2576" max="2579" width="3.8984375" style="504" customWidth="1"/>
    <col min="2580" max="2580" width="5.19921875" style="504" customWidth="1"/>
    <col min="2581" max="2581" width="0.8984375" style="504" customWidth="1"/>
    <col min="2582" max="2582" width="0.69921875" style="504" customWidth="1"/>
    <col min="2583" max="2583" width="6.8984375" style="504" customWidth="1"/>
    <col min="2584" max="2815" width="8.09765625" style="504" customWidth="1"/>
    <col min="2816" max="2816" width="2.09765625" style="504" hidden="1"/>
    <col min="2817" max="2817" width="0.69921875" style="504" customWidth="1"/>
    <col min="2818" max="2819" width="3.19921875" style="504" customWidth="1"/>
    <col min="2820" max="2820" width="7.69921875" style="504" customWidth="1"/>
    <col min="2821" max="2821" width="14.69921875" style="504" customWidth="1"/>
    <col min="2822" max="2822" width="8.19921875" style="504" customWidth="1"/>
    <col min="2823" max="2823" width="18.5" style="504" customWidth="1"/>
    <col min="2824" max="2826" width="4.19921875" style="504" customWidth="1"/>
    <col min="2827" max="2827" width="6.3984375" style="504" customWidth="1"/>
    <col min="2828" max="2828" width="11.3984375" style="504" customWidth="1"/>
    <col min="2829" max="2829" width="6.3984375" style="504" customWidth="1"/>
    <col min="2830" max="2830" width="15.09765625" style="504" customWidth="1"/>
    <col min="2831" max="2831" width="6.3984375" style="504" customWidth="1"/>
    <col min="2832" max="2835" width="3.8984375" style="504" customWidth="1"/>
    <col min="2836" max="2836" width="5.19921875" style="504" customWidth="1"/>
    <col min="2837" max="2837" width="0.8984375" style="504" customWidth="1"/>
    <col min="2838" max="2838" width="0.69921875" style="504" customWidth="1"/>
    <col min="2839" max="2839" width="6.8984375" style="504" customWidth="1"/>
    <col min="2840" max="3071" width="8.09765625" style="504" customWidth="1"/>
    <col min="3072" max="3072" width="2.09765625" style="504" hidden="1"/>
    <col min="3073" max="3073" width="0.69921875" style="504" customWidth="1"/>
    <col min="3074" max="3075" width="3.19921875" style="504" customWidth="1"/>
    <col min="3076" max="3076" width="7.69921875" style="504" customWidth="1"/>
    <col min="3077" max="3077" width="14.69921875" style="504" customWidth="1"/>
    <col min="3078" max="3078" width="8.19921875" style="504" customWidth="1"/>
    <col min="3079" max="3079" width="18.5" style="504" customWidth="1"/>
    <col min="3080" max="3082" width="4.19921875" style="504" customWidth="1"/>
    <col min="3083" max="3083" width="6.3984375" style="504" customWidth="1"/>
    <col min="3084" max="3084" width="11.3984375" style="504" customWidth="1"/>
    <col min="3085" max="3085" width="6.3984375" style="504" customWidth="1"/>
    <col min="3086" max="3086" width="15.09765625" style="504" customWidth="1"/>
    <col min="3087" max="3087" width="6.3984375" style="504" customWidth="1"/>
    <col min="3088" max="3091" width="3.8984375" style="504" customWidth="1"/>
    <col min="3092" max="3092" width="5.19921875" style="504" customWidth="1"/>
    <col min="3093" max="3093" width="0.8984375" style="504" customWidth="1"/>
    <col min="3094" max="3094" width="0.69921875" style="504" customWidth="1"/>
    <col min="3095" max="3095" width="6.8984375" style="504" customWidth="1"/>
    <col min="3096" max="3327" width="8.09765625" style="504" customWidth="1"/>
    <col min="3328" max="3328" width="2.09765625" style="504" hidden="1"/>
    <col min="3329" max="3329" width="0.69921875" style="504" customWidth="1"/>
    <col min="3330" max="3331" width="3.19921875" style="504" customWidth="1"/>
    <col min="3332" max="3332" width="7.69921875" style="504" customWidth="1"/>
    <col min="3333" max="3333" width="14.69921875" style="504" customWidth="1"/>
    <col min="3334" max="3334" width="8.19921875" style="504" customWidth="1"/>
    <col min="3335" max="3335" width="18.5" style="504" customWidth="1"/>
    <col min="3336" max="3338" width="4.19921875" style="504" customWidth="1"/>
    <col min="3339" max="3339" width="6.3984375" style="504" customWidth="1"/>
    <col min="3340" max="3340" width="11.3984375" style="504" customWidth="1"/>
    <col min="3341" max="3341" width="6.3984375" style="504" customWidth="1"/>
    <col min="3342" max="3342" width="15.09765625" style="504" customWidth="1"/>
    <col min="3343" max="3343" width="6.3984375" style="504" customWidth="1"/>
    <col min="3344" max="3347" width="3.8984375" style="504" customWidth="1"/>
    <col min="3348" max="3348" width="5.19921875" style="504" customWidth="1"/>
    <col min="3349" max="3349" width="0.8984375" style="504" customWidth="1"/>
    <col min="3350" max="3350" width="0.69921875" style="504" customWidth="1"/>
    <col min="3351" max="3351" width="6.8984375" style="504" customWidth="1"/>
    <col min="3352" max="3583" width="8.09765625" style="504" customWidth="1"/>
    <col min="3584" max="3584" width="2.09765625" style="504" hidden="1"/>
    <col min="3585" max="3585" width="0.69921875" style="504" customWidth="1"/>
    <col min="3586" max="3587" width="3.19921875" style="504" customWidth="1"/>
    <col min="3588" max="3588" width="7.69921875" style="504" customWidth="1"/>
    <col min="3589" max="3589" width="14.69921875" style="504" customWidth="1"/>
    <col min="3590" max="3590" width="8.19921875" style="504" customWidth="1"/>
    <col min="3591" max="3591" width="18.5" style="504" customWidth="1"/>
    <col min="3592" max="3594" width="4.19921875" style="504" customWidth="1"/>
    <col min="3595" max="3595" width="6.3984375" style="504" customWidth="1"/>
    <col min="3596" max="3596" width="11.3984375" style="504" customWidth="1"/>
    <col min="3597" max="3597" width="6.3984375" style="504" customWidth="1"/>
    <col min="3598" max="3598" width="15.09765625" style="504" customWidth="1"/>
    <col min="3599" max="3599" width="6.3984375" style="504" customWidth="1"/>
    <col min="3600" max="3603" width="3.8984375" style="504" customWidth="1"/>
    <col min="3604" max="3604" width="5.19921875" style="504" customWidth="1"/>
    <col min="3605" max="3605" width="0.8984375" style="504" customWidth="1"/>
    <col min="3606" max="3606" width="0.69921875" style="504" customWidth="1"/>
    <col min="3607" max="3607" width="6.8984375" style="504" customWidth="1"/>
    <col min="3608" max="3839" width="8.09765625" style="504" customWidth="1"/>
    <col min="3840" max="3840" width="2.09765625" style="504" hidden="1"/>
    <col min="3841" max="3841" width="0.69921875" style="504" customWidth="1"/>
    <col min="3842" max="3843" width="3.19921875" style="504" customWidth="1"/>
    <col min="3844" max="3844" width="7.69921875" style="504" customWidth="1"/>
    <col min="3845" max="3845" width="14.69921875" style="504" customWidth="1"/>
    <col min="3846" max="3846" width="8.19921875" style="504" customWidth="1"/>
    <col min="3847" max="3847" width="18.5" style="504" customWidth="1"/>
    <col min="3848" max="3850" width="4.19921875" style="504" customWidth="1"/>
    <col min="3851" max="3851" width="6.3984375" style="504" customWidth="1"/>
    <col min="3852" max="3852" width="11.3984375" style="504" customWidth="1"/>
    <col min="3853" max="3853" width="6.3984375" style="504" customWidth="1"/>
    <col min="3854" max="3854" width="15.09765625" style="504" customWidth="1"/>
    <col min="3855" max="3855" width="6.3984375" style="504" customWidth="1"/>
    <col min="3856" max="3859" width="3.8984375" style="504" customWidth="1"/>
    <col min="3860" max="3860" width="5.19921875" style="504" customWidth="1"/>
    <col min="3861" max="3861" width="0.8984375" style="504" customWidth="1"/>
    <col min="3862" max="3862" width="0.69921875" style="504" customWidth="1"/>
    <col min="3863" max="3863" width="6.8984375" style="504" customWidth="1"/>
    <col min="3864" max="4095" width="8.09765625" style="504" customWidth="1"/>
    <col min="4096" max="4096" width="2.09765625" style="504" hidden="1"/>
    <col min="4097" max="4097" width="0.69921875" style="504" customWidth="1"/>
    <col min="4098" max="4099" width="3.19921875" style="504" customWidth="1"/>
    <col min="4100" max="4100" width="7.69921875" style="504" customWidth="1"/>
    <col min="4101" max="4101" width="14.69921875" style="504" customWidth="1"/>
    <col min="4102" max="4102" width="8.19921875" style="504" customWidth="1"/>
    <col min="4103" max="4103" width="18.5" style="504" customWidth="1"/>
    <col min="4104" max="4106" width="4.19921875" style="504" customWidth="1"/>
    <col min="4107" max="4107" width="6.3984375" style="504" customWidth="1"/>
    <col min="4108" max="4108" width="11.3984375" style="504" customWidth="1"/>
    <col min="4109" max="4109" width="6.3984375" style="504" customWidth="1"/>
    <col min="4110" max="4110" width="15.09765625" style="504" customWidth="1"/>
    <col min="4111" max="4111" width="6.3984375" style="504" customWidth="1"/>
    <col min="4112" max="4115" width="3.8984375" style="504" customWidth="1"/>
    <col min="4116" max="4116" width="5.19921875" style="504" customWidth="1"/>
    <col min="4117" max="4117" width="0.8984375" style="504" customWidth="1"/>
    <col min="4118" max="4118" width="0.69921875" style="504" customWidth="1"/>
    <col min="4119" max="4119" width="6.8984375" style="504" customWidth="1"/>
    <col min="4120" max="4351" width="8.09765625" style="504" customWidth="1"/>
    <col min="4352" max="4352" width="2.09765625" style="504" hidden="1"/>
    <col min="4353" max="4353" width="0.69921875" style="504" customWidth="1"/>
    <col min="4354" max="4355" width="3.19921875" style="504" customWidth="1"/>
    <col min="4356" max="4356" width="7.69921875" style="504" customWidth="1"/>
    <col min="4357" max="4357" width="14.69921875" style="504" customWidth="1"/>
    <col min="4358" max="4358" width="8.19921875" style="504" customWidth="1"/>
    <col min="4359" max="4359" width="18.5" style="504" customWidth="1"/>
    <col min="4360" max="4362" width="4.19921875" style="504" customWidth="1"/>
    <col min="4363" max="4363" width="6.3984375" style="504" customWidth="1"/>
    <col min="4364" max="4364" width="11.3984375" style="504" customWidth="1"/>
    <col min="4365" max="4365" width="6.3984375" style="504" customWidth="1"/>
    <col min="4366" max="4366" width="15.09765625" style="504" customWidth="1"/>
    <col min="4367" max="4367" width="6.3984375" style="504" customWidth="1"/>
    <col min="4368" max="4371" width="3.8984375" style="504" customWidth="1"/>
    <col min="4372" max="4372" width="5.19921875" style="504" customWidth="1"/>
    <col min="4373" max="4373" width="0.8984375" style="504" customWidth="1"/>
    <col min="4374" max="4374" width="0.69921875" style="504" customWidth="1"/>
    <col min="4375" max="4375" width="6.8984375" style="504" customWidth="1"/>
    <col min="4376" max="4607" width="8.09765625" style="504" customWidth="1"/>
    <col min="4608" max="4608" width="2.09765625" style="504" hidden="1"/>
    <col min="4609" max="4609" width="0.69921875" style="504" customWidth="1"/>
    <col min="4610" max="4611" width="3.19921875" style="504" customWidth="1"/>
    <col min="4612" max="4612" width="7.69921875" style="504" customWidth="1"/>
    <col min="4613" max="4613" width="14.69921875" style="504" customWidth="1"/>
    <col min="4614" max="4614" width="8.19921875" style="504" customWidth="1"/>
    <col min="4615" max="4615" width="18.5" style="504" customWidth="1"/>
    <col min="4616" max="4618" width="4.19921875" style="504" customWidth="1"/>
    <col min="4619" max="4619" width="6.3984375" style="504" customWidth="1"/>
    <col min="4620" max="4620" width="11.3984375" style="504" customWidth="1"/>
    <col min="4621" max="4621" width="6.3984375" style="504" customWidth="1"/>
    <col min="4622" max="4622" width="15.09765625" style="504" customWidth="1"/>
    <col min="4623" max="4623" width="6.3984375" style="504" customWidth="1"/>
    <col min="4624" max="4627" width="3.8984375" style="504" customWidth="1"/>
    <col min="4628" max="4628" width="5.19921875" style="504" customWidth="1"/>
    <col min="4629" max="4629" width="0.8984375" style="504" customWidth="1"/>
    <col min="4630" max="4630" width="0.69921875" style="504" customWidth="1"/>
    <col min="4631" max="4631" width="6.8984375" style="504" customWidth="1"/>
    <col min="4632" max="4863" width="8.09765625" style="504" customWidth="1"/>
    <col min="4864" max="4864" width="2.09765625" style="504" hidden="1"/>
    <col min="4865" max="4865" width="0.69921875" style="504" customWidth="1"/>
    <col min="4866" max="4867" width="3.19921875" style="504" customWidth="1"/>
    <col min="4868" max="4868" width="7.69921875" style="504" customWidth="1"/>
    <col min="4869" max="4869" width="14.69921875" style="504" customWidth="1"/>
    <col min="4870" max="4870" width="8.19921875" style="504" customWidth="1"/>
    <col min="4871" max="4871" width="18.5" style="504" customWidth="1"/>
    <col min="4872" max="4874" width="4.19921875" style="504" customWidth="1"/>
    <col min="4875" max="4875" width="6.3984375" style="504" customWidth="1"/>
    <col min="4876" max="4876" width="11.3984375" style="504" customWidth="1"/>
    <col min="4877" max="4877" width="6.3984375" style="504" customWidth="1"/>
    <col min="4878" max="4878" width="15.09765625" style="504" customWidth="1"/>
    <col min="4879" max="4879" width="6.3984375" style="504" customWidth="1"/>
    <col min="4880" max="4883" width="3.8984375" style="504" customWidth="1"/>
    <col min="4884" max="4884" width="5.19921875" style="504" customWidth="1"/>
    <col min="4885" max="4885" width="0.8984375" style="504" customWidth="1"/>
    <col min="4886" max="4886" width="0.69921875" style="504" customWidth="1"/>
    <col min="4887" max="4887" width="6.8984375" style="504" customWidth="1"/>
    <col min="4888" max="5119" width="8.09765625" style="504" customWidth="1"/>
    <col min="5120" max="5120" width="2.09765625" style="504" hidden="1"/>
    <col min="5121" max="5121" width="0.69921875" style="504" customWidth="1"/>
    <col min="5122" max="5123" width="3.19921875" style="504" customWidth="1"/>
    <col min="5124" max="5124" width="7.69921875" style="504" customWidth="1"/>
    <col min="5125" max="5125" width="14.69921875" style="504" customWidth="1"/>
    <col min="5126" max="5126" width="8.19921875" style="504" customWidth="1"/>
    <col min="5127" max="5127" width="18.5" style="504" customWidth="1"/>
    <col min="5128" max="5130" width="4.19921875" style="504" customWidth="1"/>
    <col min="5131" max="5131" width="6.3984375" style="504" customWidth="1"/>
    <col min="5132" max="5132" width="11.3984375" style="504" customWidth="1"/>
    <col min="5133" max="5133" width="6.3984375" style="504" customWidth="1"/>
    <col min="5134" max="5134" width="15.09765625" style="504" customWidth="1"/>
    <col min="5135" max="5135" width="6.3984375" style="504" customWidth="1"/>
    <col min="5136" max="5139" width="3.8984375" style="504" customWidth="1"/>
    <col min="5140" max="5140" width="5.19921875" style="504" customWidth="1"/>
    <col min="5141" max="5141" width="0.8984375" style="504" customWidth="1"/>
    <col min="5142" max="5142" width="0.69921875" style="504" customWidth="1"/>
    <col min="5143" max="5143" width="6.8984375" style="504" customWidth="1"/>
    <col min="5144" max="5375" width="8.09765625" style="504" customWidth="1"/>
    <col min="5376" max="5376" width="2.09765625" style="504" hidden="1"/>
    <col min="5377" max="5377" width="0.69921875" style="504" customWidth="1"/>
    <col min="5378" max="5379" width="3.19921875" style="504" customWidth="1"/>
    <col min="5380" max="5380" width="7.69921875" style="504" customWidth="1"/>
    <col min="5381" max="5381" width="14.69921875" style="504" customWidth="1"/>
    <col min="5382" max="5382" width="8.19921875" style="504" customWidth="1"/>
    <col min="5383" max="5383" width="18.5" style="504" customWidth="1"/>
    <col min="5384" max="5386" width="4.19921875" style="504" customWidth="1"/>
    <col min="5387" max="5387" width="6.3984375" style="504" customWidth="1"/>
    <col min="5388" max="5388" width="11.3984375" style="504" customWidth="1"/>
    <col min="5389" max="5389" width="6.3984375" style="504" customWidth="1"/>
    <col min="5390" max="5390" width="15.09765625" style="504" customWidth="1"/>
    <col min="5391" max="5391" width="6.3984375" style="504" customWidth="1"/>
    <col min="5392" max="5395" width="3.8984375" style="504" customWidth="1"/>
    <col min="5396" max="5396" width="5.19921875" style="504" customWidth="1"/>
    <col min="5397" max="5397" width="0.8984375" style="504" customWidth="1"/>
    <col min="5398" max="5398" width="0.69921875" style="504" customWidth="1"/>
    <col min="5399" max="5399" width="6.8984375" style="504" customWidth="1"/>
    <col min="5400" max="5631" width="8.09765625" style="504" customWidth="1"/>
    <col min="5632" max="5632" width="2.09765625" style="504" hidden="1"/>
    <col min="5633" max="5633" width="0.69921875" style="504" customWidth="1"/>
    <col min="5634" max="5635" width="3.19921875" style="504" customWidth="1"/>
    <col min="5636" max="5636" width="7.69921875" style="504" customWidth="1"/>
    <col min="5637" max="5637" width="14.69921875" style="504" customWidth="1"/>
    <col min="5638" max="5638" width="8.19921875" style="504" customWidth="1"/>
    <col min="5639" max="5639" width="18.5" style="504" customWidth="1"/>
    <col min="5640" max="5642" width="4.19921875" style="504" customWidth="1"/>
    <col min="5643" max="5643" width="6.3984375" style="504" customWidth="1"/>
    <col min="5644" max="5644" width="11.3984375" style="504" customWidth="1"/>
    <col min="5645" max="5645" width="6.3984375" style="504" customWidth="1"/>
    <col min="5646" max="5646" width="15.09765625" style="504" customWidth="1"/>
    <col min="5647" max="5647" width="6.3984375" style="504" customWidth="1"/>
    <col min="5648" max="5651" width="3.8984375" style="504" customWidth="1"/>
    <col min="5652" max="5652" width="5.19921875" style="504" customWidth="1"/>
    <col min="5653" max="5653" width="0.8984375" style="504" customWidth="1"/>
    <col min="5654" max="5654" width="0.69921875" style="504" customWidth="1"/>
    <col min="5655" max="5655" width="6.8984375" style="504" customWidth="1"/>
    <col min="5656" max="5887" width="8.09765625" style="504" customWidth="1"/>
    <col min="5888" max="5888" width="2.09765625" style="504" hidden="1"/>
    <col min="5889" max="5889" width="0.69921875" style="504" customWidth="1"/>
    <col min="5890" max="5891" width="3.19921875" style="504" customWidth="1"/>
    <col min="5892" max="5892" width="7.69921875" style="504" customWidth="1"/>
    <col min="5893" max="5893" width="14.69921875" style="504" customWidth="1"/>
    <col min="5894" max="5894" width="8.19921875" style="504" customWidth="1"/>
    <col min="5895" max="5895" width="18.5" style="504" customWidth="1"/>
    <col min="5896" max="5898" width="4.19921875" style="504" customWidth="1"/>
    <col min="5899" max="5899" width="6.3984375" style="504" customWidth="1"/>
    <col min="5900" max="5900" width="11.3984375" style="504" customWidth="1"/>
    <col min="5901" max="5901" width="6.3984375" style="504" customWidth="1"/>
    <col min="5902" max="5902" width="15.09765625" style="504" customWidth="1"/>
    <col min="5903" max="5903" width="6.3984375" style="504" customWidth="1"/>
    <col min="5904" max="5907" width="3.8984375" style="504" customWidth="1"/>
    <col min="5908" max="5908" width="5.19921875" style="504" customWidth="1"/>
    <col min="5909" max="5909" width="0.8984375" style="504" customWidth="1"/>
    <col min="5910" max="5910" width="0.69921875" style="504" customWidth="1"/>
    <col min="5911" max="5911" width="6.8984375" style="504" customWidth="1"/>
    <col min="5912" max="6143" width="8.09765625" style="504" customWidth="1"/>
    <col min="6144" max="6144" width="2.09765625" style="504" hidden="1"/>
    <col min="6145" max="6145" width="0.69921875" style="504" customWidth="1"/>
    <col min="6146" max="6147" width="3.19921875" style="504" customWidth="1"/>
    <col min="6148" max="6148" width="7.69921875" style="504" customWidth="1"/>
    <col min="6149" max="6149" width="14.69921875" style="504" customWidth="1"/>
    <col min="6150" max="6150" width="8.19921875" style="504" customWidth="1"/>
    <col min="6151" max="6151" width="18.5" style="504" customWidth="1"/>
    <col min="6152" max="6154" width="4.19921875" style="504" customWidth="1"/>
    <col min="6155" max="6155" width="6.3984375" style="504" customWidth="1"/>
    <col min="6156" max="6156" width="11.3984375" style="504" customWidth="1"/>
    <col min="6157" max="6157" width="6.3984375" style="504" customWidth="1"/>
    <col min="6158" max="6158" width="15.09765625" style="504" customWidth="1"/>
    <col min="6159" max="6159" width="6.3984375" style="504" customWidth="1"/>
    <col min="6160" max="6163" width="3.8984375" style="504" customWidth="1"/>
    <col min="6164" max="6164" width="5.19921875" style="504" customWidth="1"/>
    <col min="6165" max="6165" width="0.8984375" style="504" customWidth="1"/>
    <col min="6166" max="6166" width="0.69921875" style="504" customWidth="1"/>
    <col min="6167" max="6167" width="6.8984375" style="504" customWidth="1"/>
    <col min="6168" max="6399" width="8.09765625" style="504" customWidth="1"/>
    <col min="6400" max="6400" width="2.09765625" style="504" hidden="1"/>
    <col min="6401" max="6401" width="0.69921875" style="504" customWidth="1"/>
    <col min="6402" max="6403" width="3.19921875" style="504" customWidth="1"/>
    <col min="6404" max="6404" width="7.69921875" style="504" customWidth="1"/>
    <col min="6405" max="6405" width="14.69921875" style="504" customWidth="1"/>
    <col min="6406" max="6406" width="8.19921875" style="504" customWidth="1"/>
    <col min="6407" max="6407" width="18.5" style="504" customWidth="1"/>
    <col min="6408" max="6410" width="4.19921875" style="504" customWidth="1"/>
    <col min="6411" max="6411" width="6.3984375" style="504" customWidth="1"/>
    <col min="6412" max="6412" width="11.3984375" style="504" customWidth="1"/>
    <col min="6413" max="6413" width="6.3984375" style="504" customWidth="1"/>
    <col min="6414" max="6414" width="15.09765625" style="504" customWidth="1"/>
    <col min="6415" max="6415" width="6.3984375" style="504" customWidth="1"/>
    <col min="6416" max="6419" width="3.8984375" style="504" customWidth="1"/>
    <col min="6420" max="6420" width="5.19921875" style="504" customWidth="1"/>
    <col min="6421" max="6421" width="0.8984375" style="504" customWidth="1"/>
    <col min="6422" max="6422" width="0.69921875" style="504" customWidth="1"/>
    <col min="6423" max="6423" width="6.8984375" style="504" customWidth="1"/>
    <col min="6424" max="6655" width="8.09765625" style="504" customWidth="1"/>
    <col min="6656" max="6656" width="2.09765625" style="504" hidden="1"/>
    <col min="6657" max="6657" width="0.69921875" style="504" customWidth="1"/>
    <col min="6658" max="6659" width="3.19921875" style="504" customWidth="1"/>
    <col min="6660" max="6660" width="7.69921875" style="504" customWidth="1"/>
    <col min="6661" max="6661" width="14.69921875" style="504" customWidth="1"/>
    <col min="6662" max="6662" width="8.19921875" style="504" customWidth="1"/>
    <col min="6663" max="6663" width="18.5" style="504" customWidth="1"/>
    <col min="6664" max="6666" width="4.19921875" style="504" customWidth="1"/>
    <col min="6667" max="6667" width="6.3984375" style="504" customWidth="1"/>
    <col min="6668" max="6668" width="11.3984375" style="504" customWidth="1"/>
    <col min="6669" max="6669" width="6.3984375" style="504" customWidth="1"/>
    <col min="6670" max="6670" width="15.09765625" style="504" customWidth="1"/>
    <col min="6671" max="6671" width="6.3984375" style="504" customWidth="1"/>
    <col min="6672" max="6675" width="3.8984375" style="504" customWidth="1"/>
    <col min="6676" max="6676" width="5.19921875" style="504" customWidth="1"/>
    <col min="6677" max="6677" width="0.8984375" style="504" customWidth="1"/>
    <col min="6678" max="6678" width="0.69921875" style="504" customWidth="1"/>
    <col min="6679" max="6679" width="6.8984375" style="504" customWidth="1"/>
    <col min="6680" max="6911" width="8.09765625" style="504" customWidth="1"/>
    <col min="6912" max="6912" width="2.09765625" style="504" hidden="1"/>
    <col min="6913" max="6913" width="0.69921875" style="504" customWidth="1"/>
    <col min="6914" max="6915" width="3.19921875" style="504" customWidth="1"/>
    <col min="6916" max="6916" width="7.69921875" style="504" customWidth="1"/>
    <col min="6917" max="6917" width="14.69921875" style="504" customWidth="1"/>
    <col min="6918" max="6918" width="8.19921875" style="504" customWidth="1"/>
    <col min="6919" max="6919" width="18.5" style="504" customWidth="1"/>
    <col min="6920" max="6922" width="4.19921875" style="504" customWidth="1"/>
    <col min="6923" max="6923" width="6.3984375" style="504" customWidth="1"/>
    <col min="6924" max="6924" width="11.3984375" style="504" customWidth="1"/>
    <col min="6925" max="6925" width="6.3984375" style="504" customWidth="1"/>
    <col min="6926" max="6926" width="15.09765625" style="504" customWidth="1"/>
    <col min="6927" max="6927" width="6.3984375" style="504" customWidth="1"/>
    <col min="6928" max="6931" width="3.8984375" style="504" customWidth="1"/>
    <col min="6932" max="6932" width="5.19921875" style="504" customWidth="1"/>
    <col min="6933" max="6933" width="0.8984375" style="504" customWidth="1"/>
    <col min="6934" max="6934" width="0.69921875" style="504" customWidth="1"/>
    <col min="6935" max="6935" width="6.8984375" style="504" customWidth="1"/>
    <col min="6936" max="7167" width="8.09765625" style="504" customWidth="1"/>
    <col min="7168" max="7168" width="2.09765625" style="504" hidden="1"/>
    <col min="7169" max="7169" width="0.69921875" style="504" customWidth="1"/>
    <col min="7170" max="7171" width="3.19921875" style="504" customWidth="1"/>
    <col min="7172" max="7172" width="7.69921875" style="504" customWidth="1"/>
    <col min="7173" max="7173" width="14.69921875" style="504" customWidth="1"/>
    <col min="7174" max="7174" width="8.19921875" style="504" customWidth="1"/>
    <col min="7175" max="7175" width="18.5" style="504" customWidth="1"/>
    <col min="7176" max="7178" width="4.19921875" style="504" customWidth="1"/>
    <col min="7179" max="7179" width="6.3984375" style="504" customWidth="1"/>
    <col min="7180" max="7180" width="11.3984375" style="504" customWidth="1"/>
    <col min="7181" max="7181" width="6.3984375" style="504" customWidth="1"/>
    <col min="7182" max="7182" width="15.09765625" style="504" customWidth="1"/>
    <col min="7183" max="7183" width="6.3984375" style="504" customWidth="1"/>
    <col min="7184" max="7187" width="3.8984375" style="504" customWidth="1"/>
    <col min="7188" max="7188" width="5.19921875" style="504" customWidth="1"/>
    <col min="7189" max="7189" width="0.8984375" style="504" customWidth="1"/>
    <col min="7190" max="7190" width="0.69921875" style="504" customWidth="1"/>
    <col min="7191" max="7191" width="6.8984375" style="504" customWidth="1"/>
    <col min="7192" max="7423" width="8.09765625" style="504" customWidth="1"/>
    <col min="7424" max="7424" width="2.09765625" style="504" hidden="1"/>
    <col min="7425" max="7425" width="0.69921875" style="504" customWidth="1"/>
    <col min="7426" max="7427" width="3.19921875" style="504" customWidth="1"/>
    <col min="7428" max="7428" width="7.69921875" style="504" customWidth="1"/>
    <col min="7429" max="7429" width="14.69921875" style="504" customWidth="1"/>
    <col min="7430" max="7430" width="8.19921875" style="504" customWidth="1"/>
    <col min="7431" max="7431" width="18.5" style="504" customWidth="1"/>
    <col min="7432" max="7434" width="4.19921875" style="504" customWidth="1"/>
    <col min="7435" max="7435" width="6.3984375" style="504" customWidth="1"/>
    <col min="7436" max="7436" width="11.3984375" style="504" customWidth="1"/>
    <col min="7437" max="7437" width="6.3984375" style="504" customWidth="1"/>
    <col min="7438" max="7438" width="15.09765625" style="504" customWidth="1"/>
    <col min="7439" max="7439" width="6.3984375" style="504" customWidth="1"/>
    <col min="7440" max="7443" width="3.8984375" style="504" customWidth="1"/>
    <col min="7444" max="7444" width="5.19921875" style="504" customWidth="1"/>
    <col min="7445" max="7445" width="0.8984375" style="504" customWidth="1"/>
    <col min="7446" max="7446" width="0.69921875" style="504" customWidth="1"/>
    <col min="7447" max="7447" width="6.8984375" style="504" customWidth="1"/>
    <col min="7448" max="7679" width="8.09765625" style="504" customWidth="1"/>
    <col min="7680" max="7680" width="2.09765625" style="504" hidden="1"/>
    <col min="7681" max="7681" width="0.69921875" style="504" customWidth="1"/>
    <col min="7682" max="7683" width="3.19921875" style="504" customWidth="1"/>
    <col min="7684" max="7684" width="7.69921875" style="504" customWidth="1"/>
    <col min="7685" max="7685" width="14.69921875" style="504" customWidth="1"/>
    <col min="7686" max="7686" width="8.19921875" style="504" customWidth="1"/>
    <col min="7687" max="7687" width="18.5" style="504" customWidth="1"/>
    <col min="7688" max="7690" width="4.19921875" style="504" customWidth="1"/>
    <col min="7691" max="7691" width="6.3984375" style="504" customWidth="1"/>
    <col min="7692" max="7692" width="11.3984375" style="504" customWidth="1"/>
    <col min="7693" max="7693" width="6.3984375" style="504" customWidth="1"/>
    <col min="7694" max="7694" width="15.09765625" style="504" customWidth="1"/>
    <col min="7695" max="7695" width="6.3984375" style="504" customWidth="1"/>
    <col min="7696" max="7699" width="3.8984375" style="504" customWidth="1"/>
    <col min="7700" max="7700" width="5.19921875" style="504" customWidth="1"/>
    <col min="7701" max="7701" width="0.8984375" style="504" customWidth="1"/>
    <col min="7702" max="7702" width="0.69921875" style="504" customWidth="1"/>
    <col min="7703" max="7703" width="6.8984375" style="504" customWidth="1"/>
    <col min="7704" max="7935" width="8.09765625" style="504" customWidth="1"/>
    <col min="7936" max="7936" width="2.09765625" style="504" hidden="1"/>
    <col min="7937" max="7937" width="0.69921875" style="504" customWidth="1"/>
    <col min="7938" max="7939" width="3.19921875" style="504" customWidth="1"/>
    <col min="7940" max="7940" width="7.69921875" style="504" customWidth="1"/>
    <col min="7941" max="7941" width="14.69921875" style="504" customWidth="1"/>
    <col min="7942" max="7942" width="8.19921875" style="504" customWidth="1"/>
    <col min="7943" max="7943" width="18.5" style="504" customWidth="1"/>
    <col min="7944" max="7946" width="4.19921875" style="504" customWidth="1"/>
    <col min="7947" max="7947" width="6.3984375" style="504" customWidth="1"/>
    <col min="7948" max="7948" width="11.3984375" style="504" customWidth="1"/>
    <col min="7949" max="7949" width="6.3984375" style="504" customWidth="1"/>
    <col min="7950" max="7950" width="15.09765625" style="504" customWidth="1"/>
    <col min="7951" max="7951" width="6.3984375" style="504" customWidth="1"/>
    <col min="7952" max="7955" width="3.8984375" style="504" customWidth="1"/>
    <col min="7956" max="7956" width="5.19921875" style="504" customWidth="1"/>
    <col min="7957" max="7957" width="0.8984375" style="504" customWidth="1"/>
    <col min="7958" max="7958" width="0.69921875" style="504" customWidth="1"/>
    <col min="7959" max="7959" width="6.8984375" style="504" customWidth="1"/>
    <col min="7960" max="8191" width="8.09765625" style="504" customWidth="1"/>
    <col min="8192" max="8192" width="2.09765625" style="504" hidden="1"/>
    <col min="8193" max="8193" width="0.69921875" style="504" customWidth="1"/>
    <col min="8194" max="8195" width="3.19921875" style="504" customWidth="1"/>
    <col min="8196" max="8196" width="7.69921875" style="504" customWidth="1"/>
    <col min="8197" max="8197" width="14.69921875" style="504" customWidth="1"/>
    <col min="8198" max="8198" width="8.19921875" style="504" customWidth="1"/>
    <col min="8199" max="8199" width="18.5" style="504" customWidth="1"/>
    <col min="8200" max="8202" width="4.19921875" style="504" customWidth="1"/>
    <col min="8203" max="8203" width="6.3984375" style="504" customWidth="1"/>
    <col min="8204" max="8204" width="11.3984375" style="504" customWidth="1"/>
    <col min="8205" max="8205" width="6.3984375" style="504" customWidth="1"/>
    <col min="8206" max="8206" width="15.09765625" style="504" customWidth="1"/>
    <col min="8207" max="8207" width="6.3984375" style="504" customWidth="1"/>
    <col min="8208" max="8211" width="3.8984375" style="504" customWidth="1"/>
    <col min="8212" max="8212" width="5.19921875" style="504" customWidth="1"/>
    <col min="8213" max="8213" width="0.8984375" style="504" customWidth="1"/>
    <col min="8214" max="8214" width="0.69921875" style="504" customWidth="1"/>
    <col min="8215" max="8215" width="6.8984375" style="504" customWidth="1"/>
    <col min="8216" max="8447" width="8.09765625" style="504" customWidth="1"/>
    <col min="8448" max="8448" width="2.09765625" style="504" hidden="1"/>
    <col min="8449" max="8449" width="0.69921875" style="504" customWidth="1"/>
    <col min="8450" max="8451" width="3.19921875" style="504" customWidth="1"/>
    <col min="8452" max="8452" width="7.69921875" style="504" customWidth="1"/>
    <col min="8453" max="8453" width="14.69921875" style="504" customWidth="1"/>
    <col min="8454" max="8454" width="8.19921875" style="504" customWidth="1"/>
    <col min="8455" max="8455" width="18.5" style="504" customWidth="1"/>
    <col min="8456" max="8458" width="4.19921875" style="504" customWidth="1"/>
    <col min="8459" max="8459" width="6.3984375" style="504" customWidth="1"/>
    <col min="8460" max="8460" width="11.3984375" style="504" customWidth="1"/>
    <col min="8461" max="8461" width="6.3984375" style="504" customWidth="1"/>
    <col min="8462" max="8462" width="15.09765625" style="504" customWidth="1"/>
    <col min="8463" max="8463" width="6.3984375" style="504" customWidth="1"/>
    <col min="8464" max="8467" width="3.8984375" style="504" customWidth="1"/>
    <col min="8468" max="8468" width="5.19921875" style="504" customWidth="1"/>
    <col min="8469" max="8469" width="0.8984375" style="504" customWidth="1"/>
    <col min="8470" max="8470" width="0.69921875" style="504" customWidth="1"/>
    <col min="8471" max="8471" width="6.8984375" style="504" customWidth="1"/>
    <col min="8472" max="8703" width="8.09765625" style="504" customWidth="1"/>
    <col min="8704" max="8704" width="2.09765625" style="504" hidden="1"/>
    <col min="8705" max="8705" width="0.69921875" style="504" customWidth="1"/>
    <col min="8706" max="8707" width="3.19921875" style="504" customWidth="1"/>
    <col min="8708" max="8708" width="7.69921875" style="504" customWidth="1"/>
    <col min="8709" max="8709" width="14.69921875" style="504" customWidth="1"/>
    <col min="8710" max="8710" width="8.19921875" style="504" customWidth="1"/>
    <col min="8711" max="8711" width="18.5" style="504" customWidth="1"/>
    <col min="8712" max="8714" width="4.19921875" style="504" customWidth="1"/>
    <col min="8715" max="8715" width="6.3984375" style="504" customWidth="1"/>
    <col min="8716" max="8716" width="11.3984375" style="504" customWidth="1"/>
    <col min="8717" max="8717" width="6.3984375" style="504" customWidth="1"/>
    <col min="8718" max="8718" width="15.09765625" style="504" customWidth="1"/>
    <col min="8719" max="8719" width="6.3984375" style="504" customWidth="1"/>
    <col min="8720" max="8723" width="3.8984375" style="504" customWidth="1"/>
    <col min="8724" max="8724" width="5.19921875" style="504" customWidth="1"/>
    <col min="8725" max="8725" width="0.8984375" style="504" customWidth="1"/>
    <col min="8726" max="8726" width="0.69921875" style="504" customWidth="1"/>
    <col min="8727" max="8727" width="6.8984375" style="504" customWidth="1"/>
    <col min="8728" max="8959" width="8.09765625" style="504" customWidth="1"/>
    <col min="8960" max="8960" width="2.09765625" style="504" hidden="1"/>
    <col min="8961" max="8961" width="0.69921875" style="504" customWidth="1"/>
    <col min="8962" max="8963" width="3.19921875" style="504" customWidth="1"/>
    <col min="8964" max="8964" width="7.69921875" style="504" customWidth="1"/>
    <col min="8965" max="8965" width="14.69921875" style="504" customWidth="1"/>
    <col min="8966" max="8966" width="8.19921875" style="504" customWidth="1"/>
    <col min="8967" max="8967" width="18.5" style="504" customWidth="1"/>
    <col min="8968" max="8970" width="4.19921875" style="504" customWidth="1"/>
    <col min="8971" max="8971" width="6.3984375" style="504" customWidth="1"/>
    <col min="8972" max="8972" width="11.3984375" style="504" customWidth="1"/>
    <col min="8973" max="8973" width="6.3984375" style="504" customWidth="1"/>
    <col min="8974" max="8974" width="15.09765625" style="504" customWidth="1"/>
    <col min="8975" max="8975" width="6.3984375" style="504" customWidth="1"/>
    <col min="8976" max="8979" width="3.8984375" style="504" customWidth="1"/>
    <col min="8980" max="8980" width="5.19921875" style="504" customWidth="1"/>
    <col min="8981" max="8981" width="0.8984375" style="504" customWidth="1"/>
    <col min="8982" max="8982" width="0.69921875" style="504" customWidth="1"/>
    <col min="8983" max="8983" width="6.8984375" style="504" customWidth="1"/>
    <col min="8984" max="9215" width="8.09765625" style="504" customWidth="1"/>
    <col min="9216" max="9216" width="2.09765625" style="504" hidden="1"/>
    <col min="9217" max="9217" width="0.69921875" style="504" customWidth="1"/>
    <col min="9218" max="9219" width="3.19921875" style="504" customWidth="1"/>
    <col min="9220" max="9220" width="7.69921875" style="504" customWidth="1"/>
    <col min="9221" max="9221" width="14.69921875" style="504" customWidth="1"/>
    <col min="9222" max="9222" width="8.19921875" style="504" customWidth="1"/>
    <col min="9223" max="9223" width="18.5" style="504" customWidth="1"/>
    <col min="9224" max="9226" width="4.19921875" style="504" customWidth="1"/>
    <col min="9227" max="9227" width="6.3984375" style="504" customWidth="1"/>
    <col min="9228" max="9228" width="11.3984375" style="504" customWidth="1"/>
    <col min="9229" max="9229" width="6.3984375" style="504" customWidth="1"/>
    <col min="9230" max="9230" width="15.09765625" style="504" customWidth="1"/>
    <col min="9231" max="9231" width="6.3984375" style="504" customWidth="1"/>
    <col min="9232" max="9235" width="3.8984375" style="504" customWidth="1"/>
    <col min="9236" max="9236" width="5.19921875" style="504" customWidth="1"/>
    <col min="9237" max="9237" width="0.8984375" style="504" customWidth="1"/>
    <col min="9238" max="9238" width="0.69921875" style="504" customWidth="1"/>
    <col min="9239" max="9239" width="6.8984375" style="504" customWidth="1"/>
    <col min="9240" max="9471" width="8.09765625" style="504" customWidth="1"/>
    <col min="9472" max="9472" width="2.09765625" style="504" hidden="1"/>
    <col min="9473" max="9473" width="0.69921875" style="504" customWidth="1"/>
    <col min="9474" max="9475" width="3.19921875" style="504" customWidth="1"/>
    <col min="9476" max="9476" width="7.69921875" style="504" customWidth="1"/>
    <col min="9477" max="9477" width="14.69921875" style="504" customWidth="1"/>
    <col min="9478" max="9478" width="8.19921875" style="504" customWidth="1"/>
    <col min="9479" max="9479" width="18.5" style="504" customWidth="1"/>
    <col min="9480" max="9482" width="4.19921875" style="504" customWidth="1"/>
    <col min="9483" max="9483" width="6.3984375" style="504" customWidth="1"/>
    <col min="9484" max="9484" width="11.3984375" style="504" customWidth="1"/>
    <col min="9485" max="9485" width="6.3984375" style="504" customWidth="1"/>
    <col min="9486" max="9486" width="15.09765625" style="504" customWidth="1"/>
    <col min="9487" max="9487" width="6.3984375" style="504" customWidth="1"/>
    <col min="9488" max="9491" width="3.8984375" style="504" customWidth="1"/>
    <col min="9492" max="9492" width="5.19921875" style="504" customWidth="1"/>
    <col min="9493" max="9493" width="0.8984375" style="504" customWidth="1"/>
    <col min="9494" max="9494" width="0.69921875" style="504" customWidth="1"/>
    <col min="9495" max="9495" width="6.8984375" style="504" customWidth="1"/>
    <col min="9496" max="9727" width="8.09765625" style="504" customWidth="1"/>
    <col min="9728" max="9728" width="2.09765625" style="504" hidden="1"/>
    <col min="9729" max="9729" width="0.69921875" style="504" customWidth="1"/>
    <col min="9730" max="9731" width="3.19921875" style="504" customWidth="1"/>
    <col min="9732" max="9732" width="7.69921875" style="504" customWidth="1"/>
    <col min="9733" max="9733" width="14.69921875" style="504" customWidth="1"/>
    <col min="9734" max="9734" width="8.19921875" style="504" customWidth="1"/>
    <col min="9735" max="9735" width="18.5" style="504" customWidth="1"/>
    <col min="9736" max="9738" width="4.19921875" style="504" customWidth="1"/>
    <col min="9739" max="9739" width="6.3984375" style="504" customWidth="1"/>
    <col min="9740" max="9740" width="11.3984375" style="504" customWidth="1"/>
    <col min="9741" max="9741" width="6.3984375" style="504" customWidth="1"/>
    <col min="9742" max="9742" width="15.09765625" style="504" customWidth="1"/>
    <col min="9743" max="9743" width="6.3984375" style="504" customWidth="1"/>
    <col min="9744" max="9747" width="3.8984375" style="504" customWidth="1"/>
    <col min="9748" max="9748" width="5.19921875" style="504" customWidth="1"/>
    <col min="9749" max="9749" width="0.8984375" style="504" customWidth="1"/>
    <col min="9750" max="9750" width="0.69921875" style="504" customWidth="1"/>
    <col min="9751" max="9751" width="6.8984375" style="504" customWidth="1"/>
    <col min="9752" max="9983" width="8.09765625" style="504" customWidth="1"/>
    <col min="9984" max="9984" width="2.09765625" style="504" hidden="1"/>
    <col min="9985" max="9985" width="0.69921875" style="504" customWidth="1"/>
    <col min="9986" max="9987" width="3.19921875" style="504" customWidth="1"/>
    <col min="9988" max="9988" width="7.69921875" style="504" customWidth="1"/>
    <col min="9989" max="9989" width="14.69921875" style="504" customWidth="1"/>
    <col min="9990" max="9990" width="8.19921875" style="504" customWidth="1"/>
    <col min="9991" max="9991" width="18.5" style="504" customWidth="1"/>
    <col min="9992" max="9994" width="4.19921875" style="504" customWidth="1"/>
    <col min="9995" max="9995" width="6.3984375" style="504" customWidth="1"/>
    <col min="9996" max="9996" width="11.3984375" style="504" customWidth="1"/>
    <col min="9997" max="9997" width="6.3984375" style="504" customWidth="1"/>
    <col min="9998" max="9998" width="15.09765625" style="504" customWidth="1"/>
    <col min="9999" max="9999" width="6.3984375" style="504" customWidth="1"/>
    <col min="10000" max="10003" width="3.8984375" style="504" customWidth="1"/>
    <col min="10004" max="10004" width="5.19921875" style="504" customWidth="1"/>
    <col min="10005" max="10005" width="0.8984375" style="504" customWidth="1"/>
    <col min="10006" max="10006" width="0.69921875" style="504" customWidth="1"/>
    <col min="10007" max="10007" width="6.8984375" style="504" customWidth="1"/>
    <col min="10008" max="10239" width="8.09765625" style="504" customWidth="1"/>
    <col min="10240" max="10240" width="2.09765625" style="504" hidden="1"/>
    <col min="10241" max="10241" width="0.69921875" style="504" customWidth="1"/>
    <col min="10242" max="10243" width="3.19921875" style="504" customWidth="1"/>
    <col min="10244" max="10244" width="7.69921875" style="504" customWidth="1"/>
    <col min="10245" max="10245" width="14.69921875" style="504" customWidth="1"/>
    <col min="10246" max="10246" width="8.19921875" style="504" customWidth="1"/>
    <col min="10247" max="10247" width="18.5" style="504" customWidth="1"/>
    <col min="10248" max="10250" width="4.19921875" style="504" customWidth="1"/>
    <col min="10251" max="10251" width="6.3984375" style="504" customWidth="1"/>
    <col min="10252" max="10252" width="11.3984375" style="504" customWidth="1"/>
    <col min="10253" max="10253" width="6.3984375" style="504" customWidth="1"/>
    <col min="10254" max="10254" width="15.09765625" style="504" customWidth="1"/>
    <col min="10255" max="10255" width="6.3984375" style="504" customWidth="1"/>
    <col min="10256" max="10259" width="3.8984375" style="504" customWidth="1"/>
    <col min="10260" max="10260" width="5.19921875" style="504" customWidth="1"/>
    <col min="10261" max="10261" width="0.8984375" style="504" customWidth="1"/>
    <col min="10262" max="10262" width="0.69921875" style="504" customWidth="1"/>
    <col min="10263" max="10263" width="6.8984375" style="504" customWidth="1"/>
    <col min="10264" max="10495" width="8.09765625" style="504" customWidth="1"/>
    <col min="10496" max="10496" width="2.09765625" style="504" hidden="1"/>
    <col min="10497" max="10497" width="0.69921875" style="504" customWidth="1"/>
    <col min="10498" max="10499" width="3.19921875" style="504" customWidth="1"/>
    <col min="10500" max="10500" width="7.69921875" style="504" customWidth="1"/>
    <col min="10501" max="10501" width="14.69921875" style="504" customWidth="1"/>
    <col min="10502" max="10502" width="8.19921875" style="504" customWidth="1"/>
    <col min="10503" max="10503" width="18.5" style="504" customWidth="1"/>
    <col min="10504" max="10506" width="4.19921875" style="504" customWidth="1"/>
    <col min="10507" max="10507" width="6.3984375" style="504" customWidth="1"/>
    <col min="10508" max="10508" width="11.3984375" style="504" customWidth="1"/>
    <col min="10509" max="10509" width="6.3984375" style="504" customWidth="1"/>
    <col min="10510" max="10510" width="15.09765625" style="504" customWidth="1"/>
    <col min="10511" max="10511" width="6.3984375" style="504" customWidth="1"/>
    <col min="10512" max="10515" width="3.8984375" style="504" customWidth="1"/>
    <col min="10516" max="10516" width="5.19921875" style="504" customWidth="1"/>
    <col min="10517" max="10517" width="0.8984375" style="504" customWidth="1"/>
    <col min="10518" max="10518" width="0.69921875" style="504" customWidth="1"/>
    <col min="10519" max="10519" width="6.8984375" style="504" customWidth="1"/>
    <col min="10520" max="10751" width="8.09765625" style="504" customWidth="1"/>
    <col min="10752" max="10752" width="2.09765625" style="504" hidden="1"/>
    <col min="10753" max="10753" width="0.69921875" style="504" customWidth="1"/>
    <col min="10754" max="10755" width="3.19921875" style="504" customWidth="1"/>
    <col min="10756" max="10756" width="7.69921875" style="504" customWidth="1"/>
    <col min="10757" max="10757" width="14.69921875" style="504" customWidth="1"/>
    <col min="10758" max="10758" width="8.19921875" style="504" customWidth="1"/>
    <col min="10759" max="10759" width="18.5" style="504" customWidth="1"/>
    <col min="10760" max="10762" width="4.19921875" style="504" customWidth="1"/>
    <col min="10763" max="10763" width="6.3984375" style="504" customWidth="1"/>
    <col min="10764" max="10764" width="11.3984375" style="504" customWidth="1"/>
    <col min="10765" max="10765" width="6.3984375" style="504" customWidth="1"/>
    <col min="10766" max="10766" width="15.09765625" style="504" customWidth="1"/>
    <col min="10767" max="10767" width="6.3984375" style="504" customWidth="1"/>
    <col min="10768" max="10771" width="3.8984375" style="504" customWidth="1"/>
    <col min="10772" max="10772" width="5.19921875" style="504" customWidth="1"/>
    <col min="10773" max="10773" width="0.8984375" style="504" customWidth="1"/>
    <col min="10774" max="10774" width="0.69921875" style="504" customWidth="1"/>
    <col min="10775" max="10775" width="6.8984375" style="504" customWidth="1"/>
    <col min="10776" max="11007" width="8.09765625" style="504" customWidth="1"/>
    <col min="11008" max="11008" width="2.09765625" style="504" hidden="1"/>
    <col min="11009" max="11009" width="0.69921875" style="504" customWidth="1"/>
    <col min="11010" max="11011" width="3.19921875" style="504" customWidth="1"/>
    <col min="11012" max="11012" width="7.69921875" style="504" customWidth="1"/>
    <col min="11013" max="11013" width="14.69921875" style="504" customWidth="1"/>
    <col min="11014" max="11014" width="8.19921875" style="504" customWidth="1"/>
    <col min="11015" max="11015" width="18.5" style="504" customWidth="1"/>
    <col min="11016" max="11018" width="4.19921875" style="504" customWidth="1"/>
    <col min="11019" max="11019" width="6.3984375" style="504" customWidth="1"/>
    <col min="11020" max="11020" width="11.3984375" style="504" customWidth="1"/>
    <col min="11021" max="11021" width="6.3984375" style="504" customWidth="1"/>
    <col min="11022" max="11022" width="15.09765625" style="504" customWidth="1"/>
    <col min="11023" max="11023" width="6.3984375" style="504" customWidth="1"/>
    <col min="11024" max="11027" width="3.8984375" style="504" customWidth="1"/>
    <col min="11028" max="11028" width="5.19921875" style="504" customWidth="1"/>
    <col min="11029" max="11029" width="0.8984375" style="504" customWidth="1"/>
    <col min="11030" max="11030" width="0.69921875" style="504" customWidth="1"/>
    <col min="11031" max="11031" width="6.8984375" style="504" customWidth="1"/>
    <col min="11032" max="11263" width="8.09765625" style="504" customWidth="1"/>
    <col min="11264" max="11264" width="2.09765625" style="504" hidden="1"/>
    <col min="11265" max="11265" width="0.69921875" style="504" customWidth="1"/>
    <col min="11266" max="11267" width="3.19921875" style="504" customWidth="1"/>
    <col min="11268" max="11268" width="7.69921875" style="504" customWidth="1"/>
    <col min="11269" max="11269" width="14.69921875" style="504" customWidth="1"/>
    <col min="11270" max="11270" width="8.19921875" style="504" customWidth="1"/>
    <col min="11271" max="11271" width="18.5" style="504" customWidth="1"/>
    <col min="11272" max="11274" width="4.19921875" style="504" customWidth="1"/>
    <col min="11275" max="11275" width="6.3984375" style="504" customWidth="1"/>
    <col min="11276" max="11276" width="11.3984375" style="504" customWidth="1"/>
    <col min="11277" max="11277" width="6.3984375" style="504" customWidth="1"/>
    <col min="11278" max="11278" width="15.09765625" style="504" customWidth="1"/>
    <col min="11279" max="11279" width="6.3984375" style="504" customWidth="1"/>
    <col min="11280" max="11283" width="3.8984375" style="504" customWidth="1"/>
    <col min="11284" max="11284" width="5.19921875" style="504" customWidth="1"/>
    <col min="11285" max="11285" width="0.8984375" style="504" customWidth="1"/>
    <col min="11286" max="11286" width="0.69921875" style="504" customWidth="1"/>
    <col min="11287" max="11287" width="6.8984375" style="504" customWidth="1"/>
    <col min="11288" max="11519" width="8.09765625" style="504" customWidth="1"/>
    <col min="11520" max="11520" width="2.09765625" style="504" hidden="1"/>
    <col min="11521" max="11521" width="0.69921875" style="504" customWidth="1"/>
    <col min="11522" max="11523" width="3.19921875" style="504" customWidth="1"/>
    <col min="11524" max="11524" width="7.69921875" style="504" customWidth="1"/>
    <col min="11525" max="11525" width="14.69921875" style="504" customWidth="1"/>
    <col min="11526" max="11526" width="8.19921875" style="504" customWidth="1"/>
    <col min="11527" max="11527" width="18.5" style="504" customWidth="1"/>
    <col min="11528" max="11530" width="4.19921875" style="504" customWidth="1"/>
    <col min="11531" max="11531" width="6.3984375" style="504" customWidth="1"/>
    <col min="11532" max="11532" width="11.3984375" style="504" customWidth="1"/>
    <col min="11533" max="11533" width="6.3984375" style="504" customWidth="1"/>
    <col min="11534" max="11534" width="15.09765625" style="504" customWidth="1"/>
    <col min="11535" max="11535" width="6.3984375" style="504" customWidth="1"/>
    <col min="11536" max="11539" width="3.8984375" style="504" customWidth="1"/>
    <col min="11540" max="11540" width="5.19921875" style="504" customWidth="1"/>
    <col min="11541" max="11541" width="0.8984375" style="504" customWidth="1"/>
    <col min="11542" max="11542" width="0.69921875" style="504" customWidth="1"/>
    <col min="11543" max="11543" width="6.8984375" style="504" customWidth="1"/>
    <col min="11544" max="11775" width="8.09765625" style="504" customWidth="1"/>
    <col min="11776" max="11776" width="2.09765625" style="504" hidden="1"/>
    <col min="11777" max="11777" width="0.69921875" style="504" customWidth="1"/>
    <col min="11778" max="11779" width="3.19921875" style="504" customWidth="1"/>
    <col min="11780" max="11780" width="7.69921875" style="504" customWidth="1"/>
    <col min="11781" max="11781" width="14.69921875" style="504" customWidth="1"/>
    <col min="11782" max="11782" width="8.19921875" style="504" customWidth="1"/>
    <col min="11783" max="11783" width="18.5" style="504" customWidth="1"/>
    <col min="11784" max="11786" width="4.19921875" style="504" customWidth="1"/>
    <col min="11787" max="11787" width="6.3984375" style="504" customWidth="1"/>
    <col min="11788" max="11788" width="11.3984375" style="504" customWidth="1"/>
    <col min="11789" max="11789" width="6.3984375" style="504" customWidth="1"/>
    <col min="11790" max="11790" width="15.09765625" style="504" customWidth="1"/>
    <col min="11791" max="11791" width="6.3984375" style="504" customWidth="1"/>
    <col min="11792" max="11795" width="3.8984375" style="504" customWidth="1"/>
    <col min="11796" max="11796" width="5.19921875" style="504" customWidth="1"/>
    <col min="11797" max="11797" width="0.8984375" style="504" customWidth="1"/>
    <col min="11798" max="11798" width="0.69921875" style="504" customWidth="1"/>
    <col min="11799" max="11799" width="6.8984375" style="504" customWidth="1"/>
    <col min="11800" max="12031" width="8.09765625" style="504" customWidth="1"/>
    <col min="12032" max="12032" width="2.09765625" style="504" hidden="1"/>
    <col min="12033" max="12033" width="0.69921875" style="504" customWidth="1"/>
    <col min="12034" max="12035" width="3.19921875" style="504" customWidth="1"/>
    <col min="12036" max="12036" width="7.69921875" style="504" customWidth="1"/>
    <col min="12037" max="12037" width="14.69921875" style="504" customWidth="1"/>
    <col min="12038" max="12038" width="8.19921875" style="504" customWidth="1"/>
    <col min="12039" max="12039" width="18.5" style="504" customWidth="1"/>
    <col min="12040" max="12042" width="4.19921875" style="504" customWidth="1"/>
    <col min="12043" max="12043" width="6.3984375" style="504" customWidth="1"/>
    <col min="12044" max="12044" width="11.3984375" style="504" customWidth="1"/>
    <col min="12045" max="12045" width="6.3984375" style="504" customWidth="1"/>
    <col min="12046" max="12046" width="15.09765625" style="504" customWidth="1"/>
    <col min="12047" max="12047" width="6.3984375" style="504" customWidth="1"/>
    <col min="12048" max="12051" width="3.8984375" style="504" customWidth="1"/>
    <col min="12052" max="12052" width="5.19921875" style="504" customWidth="1"/>
    <col min="12053" max="12053" width="0.8984375" style="504" customWidth="1"/>
    <col min="12054" max="12054" width="0.69921875" style="504" customWidth="1"/>
    <col min="12055" max="12055" width="6.8984375" style="504" customWidth="1"/>
    <col min="12056" max="12287" width="8.09765625" style="504" customWidth="1"/>
    <col min="12288" max="12288" width="2.09765625" style="504" hidden="1"/>
    <col min="12289" max="12289" width="0.69921875" style="504" customWidth="1"/>
    <col min="12290" max="12291" width="3.19921875" style="504" customWidth="1"/>
    <col min="12292" max="12292" width="7.69921875" style="504" customWidth="1"/>
    <col min="12293" max="12293" width="14.69921875" style="504" customWidth="1"/>
    <col min="12294" max="12294" width="8.19921875" style="504" customWidth="1"/>
    <col min="12295" max="12295" width="18.5" style="504" customWidth="1"/>
    <col min="12296" max="12298" width="4.19921875" style="504" customWidth="1"/>
    <col min="12299" max="12299" width="6.3984375" style="504" customWidth="1"/>
    <col min="12300" max="12300" width="11.3984375" style="504" customWidth="1"/>
    <col min="12301" max="12301" width="6.3984375" style="504" customWidth="1"/>
    <col min="12302" max="12302" width="15.09765625" style="504" customWidth="1"/>
    <col min="12303" max="12303" width="6.3984375" style="504" customWidth="1"/>
    <col min="12304" max="12307" width="3.8984375" style="504" customWidth="1"/>
    <col min="12308" max="12308" width="5.19921875" style="504" customWidth="1"/>
    <col min="12309" max="12309" width="0.8984375" style="504" customWidth="1"/>
    <col min="12310" max="12310" width="0.69921875" style="504" customWidth="1"/>
    <col min="12311" max="12311" width="6.8984375" style="504" customWidth="1"/>
    <col min="12312" max="12543" width="8.09765625" style="504" customWidth="1"/>
    <col min="12544" max="12544" width="2.09765625" style="504" hidden="1"/>
    <col min="12545" max="12545" width="0.69921875" style="504" customWidth="1"/>
    <col min="12546" max="12547" width="3.19921875" style="504" customWidth="1"/>
    <col min="12548" max="12548" width="7.69921875" style="504" customWidth="1"/>
    <col min="12549" max="12549" width="14.69921875" style="504" customWidth="1"/>
    <col min="12550" max="12550" width="8.19921875" style="504" customWidth="1"/>
    <col min="12551" max="12551" width="18.5" style="504" customWidth="1"/>
    <col min="12552" max="12554" width="4.19921875" style="504" customWidth="1"/>
    <col min="12555" max="12555" width="6.3984375" style="504" customWidth="1"/>
    <col min="12556" max="12556" width="11.3984375" style="504" customWidth="1"/>
    <col min="12557" max="12557" width="6.3984375" style="504" customWidth="1"/>
    <col min="12558" max="12558" width="15.09765625" style="504" customWidth="1"/>
    <col min="12559" max="12559" width="6.3984375" style="504" customWidth="1"/>
    <col min="12560" max="12563" width="3.8984375" style="504" customWidth="1"/>
    <col min="12564" max="12564" width="5.19921875" style="504" customWidth="1"/>
    <col min="12565" max="12565" width="0.8984375" style="504" customWidth="1"/>
    <col min="12566" max="12566" width="0.69921875" style="504" customWidth="1"/>
    <col min="12567" max="12567" width="6.8984375" style="504" customWidth="1"/>
    <col min="12568" max="12799" width="8.09765625" style="504" customWidth="1"/>
    <col min="12800" max="12800" width="2.09765625" style="504" hidden="1"/>
    <col min="12801" max="12801" width="0.69921875" style="504" customWidth="1"/>
    <col min="12802" max="12803" width="3.19921875" style="504" customWidth="1"/>
    <col min="12804" max="12804" width="7.69921875" style="504" customWidth="1"/>
    <col min="12805" max="12805" width="14.69921875" style="504" customWidth="1"/>
    <col min="12806" max="12806" width="8.19921875" style="504" customWidth="1"/>
    <col min="12807" max="12807" width="18.5" style="504" customWidth="1"/>
    <col min="12808" max="12810" width="4.19921875" style="504" customWidth="1"/>
    <col min="12811" max="12811" width="6.3984375" style="504" customWidth="1"/>
    <col min="12812" max="12812" width="11.3984375" style="504" customWidth="1"/>
    <col min="12813" max="12813" width="6.3984375" style="504" customWidth="1"/>
    <col min="12814" max="12814" width="15.09765625" style="504" customWidth="1"/>
    <col min="12815" max="12815" width="6.3984375" style="504" customWidth="1"/>
    <col min="12816" max="12819" width="3.8984375" style="504" customWidth="1"/>
    <col min="12820" max="12820" width="5.19921875" style="504" customWidth="1"/>
    <col min="12821" max="12821" width="0.8984375" style="504" customWidth="1"/>
    <col min="12822" max="12822" width="0.69921875" style="504" customWidth="1"/>
    <col min="12823" max="12823" width="6.8984375" style="504" customWidth="1"/>
    <col min="12824" max="13055" width="8.09765625" style="504" customWidth="1"/>
    <col min="13056" max="13056" width="2.09765625" style="504" hidden="1"/>
    <col min="13057" max="13057" width="0.69921875" style="504" customWidth="1"/>
    <col min="13058" max="13059" width="3.19921875" style="504" customWidth="1"/>
    <col min="13060" max="13060" width="7.69921875" style="504" customWidth="1"/>
    <col min="13061" max="13061" width="14.69921875" style="504" customWidth="1"/>
    <col min="13062" max="13062" width="8.19921875" style="504" customWidth="1"/>
    <col min="13063" max="13063" width="18.5" style="504" customWidth="1"/>
    <col min="13064" max="13066" width="4.19921875" style="504" customWidth="1"/>
    <col min="13067" max="13067" width="6.3984375" style="504" customWidth="1"/>
    <col min="13068" max="13068" width="11.3984375" style="504" customWidth="1"/>
    <col min="13069" max="13069" width="6.3984375" style="504" customWidth="1"/>
    <col min="13070" max="13070" width="15.09765625" style="504" customWidth="1"/>
    <col min="13071" max="13071" width="6.3984375" style="504" customWidth="1"/>
    <col min="13072" max="13075" width="3.8984375" style="504" customWidth="1"/>
    <col min="13076" max="13076" width="5.19921875" style="504" customWidth="1"/>
    <col min="13077" max="13077" width="0.8984375" style="504" customWidth="1"/>
    <col min="13078" max="13078" width="0.69921875" style="504" customWidth="1"/>
    <col min="13079" max="13079" width="6.8984375" style="504" customWidth="1"/>
    <col min="13080" max="13311" width="8.09765625" style="504" customWidth="1"/>
    <col min="13312" max="13312" width="2.09765625" style="504" hidden="1"/>
    <col min="13313" max="13313" width="0.69921875" style="504" customWidth="1"/>
    <col min="13314" max="13315" width="3.19921875" style="504" customWidth="1"/>
    <col min="13316" max="13316" width="7.69921875" style="504" customWidth="1"/>
    <col min="13317" max="13317" width="14.69921875" style="504" customWidth="1"/>
    <col min="13318" max="13318" width="8.19921875" style="504" customWidth="1"/>
    <col min="13319" max="13319" width="18.5" style="504" customWidth="1"/>
    <col min="13320" max="13322" width="4.19921875" style="504" customWidth="1"/>
    <col min="13323" max="13323" width="6.3984375" style="504" customWidth="1"/>
    <col min="13324" max="13324" width="11.3984375" style="504" customWidth="1"/>
    <col min="13325" max="13325" width="6.3984375" style="504" customWidth="1"/>
    <col min="13326" max="13326" width="15.09765625" style="504" customWidth="1"/>
    <col min="13327" max="13327" width="6.3984375" style="504" customWidth="1"/>
    <col min="13328" max="13331" width="3.8984375" style="504" customWidth="1"/>
    <col min="13332" max="13332" width="5.19921875" style="504" customWidth="1"/>
    <col min="13333" max="13333" width="0.8984375" style="504" customWidth="1"/>
    <col min="13334" max="13334" width="0.69921875" style="504" customWidth="1"/>
    <col min="13335" max="13335" width="6.8984375" style="504" customWidth="1"/>
    <col min="13336" max="13567" width="8.09765625" style="504" customWidth="1"/>
    <col min="13568" max="13568" width="2.09765625" style="504" hidden="1"/>
    <col min="13569" max="13569" width="0.69921875" style="504" customWidth="1"/>
    <col min="13570" max="13571" width="3.19921875" style="504" customWidth="1"/>
    <col min="13572" max="13572" width="7.69921875" style="504" customWidth="1"/>
    <col min="13573" max="13573" width="14.69921875" style="504" customWidth="1"/>
    <col min="13574" max="13574" width="8.19921875" style="504" customWidth="1"/>
    <col min="13575" max="13575" width="18.5" style="504" customWidth="1"/>
    <col min="13576" max="13578" width="4.19921875" style="504" customWidth="1"/>
    <col min="13579" max="13579" width="6.3984375" style="504" customWidth="1"/>
    <col min="13580" max="13580" width="11.3984375" style="504" customWidth="1"/>
    <col min="13581" max="13581" width="6.3984375" style="504" customWidth="1"/>
    <col min="13582" max="13582" width="15.09765625" style="504" customWidth="1"/>
    <col min="13583" max="13583" width="6.3984375" style="504" customWidth="1"/>
    <col min="13584" max="13587" width="3.8984375" style="504" customWidth="1"/>
    <col min="13588" max="13588" width="5.19921875" style="504" customWidth="1"/>
    <col min="13589" max="13589" width="0.8984375" style="504" customWidth="1"/>
    <col min="13590" max="13590" width="0.69921875" style="504" customWidth="1"/>
    <col min="13591" max="13591" width="6.8984375" style="504" customWidth="1"/>
    <col min="13592" max="13823" width="8.09765625" style="504" customWidth="1"/>
    <col min="13824" max="13824" width="2.09765625" style="504" hidden="1"/>
    <col min="13825" max="13825" width="0.69921875" style="504" customWidth="1"/>
    <col min="13826" max="13827" width="3.19921875" style="504" customWidth="1"/>
    <col min="13828" max="13828" width="7.69921875" style="504" customWidth="1"/>
    <col min="13829" max="13829" width="14.69921875" style="504" customWidth="1"/>
    <col min="13830" max="13830" width="8.19921875" style="504" customWidth="1"/>
    <col min="13831" max="13831" width="18.5" style="504" customWidth="1"/>
    <col min="13832" max="13834" width="4.19921875" style="504" customWidth="1"/>
    <col min="13835" max="13835" width="6.3984375" style="504" customWidth="1"/>
    <col min="13836" max="13836" width="11.3984375" style="504" customWidth="1"/>
    <col min="13837" max="13837" width="6.3984375" style="504" customWidth="1"/>
    <col min="13838" max="13838" width="15.09765625" style="504" customWidth="1"/>
    <col min="13839" max="13839" width="6.3984375" style="504" customWidth="1"/>
    <col min="13840" max="13843" width="3.8984375" style="504" customWidth="1"/>
    <col min="13844" max="13844" width="5.19921875" style="504" customWidth="1"/>
    <col min="13845" max="13845" width="0.8984375" style="504" customWidth="1"/>
    <col min="13846" max="13846" width="0.69921875" style="504" customWidth="1"/>
    <col min="13847" max="13847" width="6.8984375" style="504" customWidth="1"/>
    <col min="13848" max="14079" width="8.09765625" style="504" customWidth="1"/>
    <col min="14080" max="14080" width="2.09765625" style="504" hidden="1"/>
    <col min="14081" max="14081" width="0.69921875" style="504" customWidth="1"/>
    <col min="14082" max="14083" width="3.19921875" style="504" customWidth="1"/>
    <col min="14084" max="14084" width="7.69921875" style="504" customWidth="1"/>
    <col min="14085" max="14085" width="14.69921875" style="504" customWidth="1"/>
    <col min="14086" max="14086" width="8.19921875" style="504" customWidth="1"/>
    <col min="14087" max="14087" width="18.5" style="504" customWidth="1"/>
    <col min="14088" max="14090" width="4.19921875" style="504" customWidth="1"/>
    <col min="14091" max="14091" width="6.3984375" style="504" customWidth="1"/>
    <col min="14092" max="14092" width="11.3984375" style="504" customWidth="1"/>
    <col min="14093" max="14093" width="6.3984375" style="504" customWidth="1"/>
    <col min="14094" max="14094" width="15.09765625" style="504" customWidth="1"/>
    <col min="14095" max="14095" width="6.3984375" style="504" customWidth="1"/>
    <col min="14096" max="14099" width="3.8984375" style="504" customWidth="1"/>
    <col min="14100" max="14100" width="5.19921875" style="504" customWidth="1"/>
    <col min="14101" max="14101" width="0.8984375" style="504" customWidth="1"/>
    <col min="14102" max="14102" width="0.69921875" style="504" customWidth="1"/>
    <col min="14103" max="14103" width="6.8984375" style="504" customWidth="1"/>
    <col min="14104" max="14335" width="8.09765625" style="504" customWidth="1"/>
    <col min="14336" max="14336" width="2.09765625" style="504" hidden="1"/>
    <col min="14337" max="14337" width="0.69921875" style="504" customWidth="1"/>
    <col min="14338" max="14339" width="3.19921875" style="504" customWidth="1"/>
    <col min="14340" max="14340" width="7.69921875" style="504" customWidth="1"/>
    <col min="14341" max="14341" width="14.69921875" style="504" customWidth="1"/>
    <col min="14342" max="14342" width="8.19921875" style="504" customWidth="1"/>
    <col min="14343" max="14343" width="18.5" style="504" customWidth="1"/>
    <col min="14344" max="14346" width="4.19921875" style="504" customWidth="1"/>
    <col min="14347" max="14347" width="6.3984375" style="504" customWidth="1"/>
    <col min="14348" max="14348" width="11.3984375" style="504" customWidth="1"/>
    <col min="14349" max="14349" width="6.3984375" style="504" customWidth="1"/>
    <col min="14350" max="14350" width="15.09765625" style="504" customWidth="1"/>
    <col min="14351" max="14351" width="6.3984375" style="504" customWidth="1"/>
    <col min="14352" max="14355" width="3.8984375" style="504" customWidth="1"/>
    <col min="14356" max="14356" width="5.19921875" style="504" customWidth="1"/>
    <col min="14357" max="14357" width="0.8984375" style="504" customWidth="1"/>
    <col min="14358" max="14358" width="0.69921875" style="504" customWidth="1"/>
    <col min="14359" max="14359" width="6.8984375" style="504" customWidth="1"/>
    <col min="14360" max="14591" width="8.09765625" style="504" customWidth="1"/>
    <col min="14592" max="14592" width="2.09765625" style="504" hidden="1"/>
    <col min="14593" max="14593" width="0.69921875" style="504" customWidth="1"/>
    <col min="14594" max="14595" width="3.19921875" style="504" customWidth="1"/>
    <col min="14596" max="14596" width="7.69921875" style="504" customWidth="1"/>
    <col min="14597" max="14597" width="14.69921875" style="504" customWidth="1"/>
    <col min="14598" max="14598" width="8.19921875" style="504" customWidth="1"/>
    <col min="14599" max="14599" width="18.5" style="504" customWidth="1"/>
    <col min="14600" max="14602" width="4.19921875" style="504" customWidth="1"/>
    <col min="14603" max="14603" width="6.3984375" style="504" customWidth="1"/>
    <col min="14604" max="14604" width="11.3984375" style="504" customWidth="1"/>
    <col min="14605" max="14605" width="6.3984375" style="504" customWidth="1"/>
    <col min="14606" max="14606" width="15.09765625" style="504" customWidth="1"/>
    <col min="14607" max="14607" width="6.3984375" style="504" customWidth="1"/>
    <col min="14608" max="14611" width="3.8984375" style="504" customWidth="1"/>
    <col min="14612" max="14612" width="5.19921875" style="504" customWidth="1"/>
    <col min="14613" max="14613" width="0.8984375" style="504" customWidth="1"/>
    <col min="14614" max="14614" width="0.69921875" style="504" customWidth="1"/>
    <col min="14615" max="14615" width="6.8984375" style="504" customWidth="1"/>
    <col min="14616" max="14847" width="8.09765625" style="504" customWidth="1"/>
    <col min="14848" max="14848" width="2.09765625" style="504" hidden="1"/>
    <col min="14849" max="14849" width="0.69921875" style="504" customWidth="1"/>
    <col min="14850" max="14851" width="3.19921875" style="504" customWidth="1"/>
    <col min="14852" max="14852" width="7.69921875" style="504" customWidth="1"/>
    <col min="14853" max="14853" width="14.69921875" style="504" customWidth="1"/>
    <col min="14854" max="14854" width="8.19921875" style="504" customWidth="1"/>
    <col min="14855" max="14855" width="18.5" style="504" customWidth="1"/>
    <col min="14856" max="14858" width="4.19921875" style="504" customWidth="1"/>
    <col min="14859" max="14859" width="6.3984375" style="504" customWidth="1"/>
    <col min="14860" max="14860" width="11.3984375" style="504" customWidth="1"/>
    <col min="14861" max="14861" width="6.3984375" style="504" customWidth="1"/>
    <col min="14862" max="14862" width="15.09765625" style="504" customWidth="1"/>
    <col min="14863" max="14863" width="6.3984375" style="504" customWidth="1"/>
    <col min="14864" max="14867" width="3.8984375" style="504" customWidth="1"/>
    <col min="14868" max="14868" width="5.19921875" style="504" customWidth="1"/>
    <col min="14869" max="14869" width="0.8984375" style="504" customWidth="1"/>
    <col min="14870" max="14870" width="0.69921875" style="504" customWidth="1"/>
    <col min="14871" max="14871" width="6.8984375" style="504" customWidth="1"/>
    <col min="14872" max="15103" width="8.09765625" style="504" customWidth="1"/>
    <col min="15104" max="15104" width="2.09765625" style="504" hidden="1"/>
    <col min="15105" max="15105" width="0.69921875" style="504" customWidth="1"/>
    <col min="15106" max="15107" width="3.19921875" style="504" customWidth="1"/>
    <col min="15108" max="15108" width="7.69921875" style="504" customWidth="1"/>
    <col min="15109" max="15109" width="14.69921875" style="504" customWidth="1"/>
    <col min="15110" max="15110" width="8.19921875" style="504" customWidth="1"/>
    <col min="15111" max="15111" width="18.5" style="504" customWidth="1"/>
    <col min="15112" max="15114" width="4.19921875" style="504" customWidth="1"/>
    <col min="15115" max="15115" width="6.3984375" style="504" customWidth="1"/>
    <col min="15116" max="15116" width="11.3984375" style="504" customWidth="1"/>
    <col min="15117" max="15117" width="6.3984375" style="504" customWidth="1"/>
    <col min="15118" max="15118" width="15.09765625" style="504" customWidth="1"/>
    <col min="15119" max="15119" width="6.3984375" style="504" customWidth="1"/>
    <col min="15120" max="15123" width="3.8984375" style="504" customWidth="1"/>
    <col min="15124" max="15124" width="5.19921875" style="504" customWidth="1"/>
    <col min="15125" max="15125" width="0.8984375" style="504" customWidth="1"/>
    <col min="15126" max="15126" width="0.69921875" style="504" customWidth="1"/>
    <col min="15127" max="15127" width="6.8984375" style="504" customWidth="1"/>
    <col min="15128" max="15359" width="8.09765625" style="504" customWidth="1"/>
    <col min="15360" max="15360" width="2.09765625" style="504" hidden="1"/>
    <col min="15361" max="15361" width="0.69921875" style="504" customWidth="1"/>
    <col min="15362" max="15363" width="3.19921875" style="504" customWidth="1"/>
    <col min="15364" max="15364" width="7.69921875" style="504" customWidth="1"/>
    <col min="15365" max="15365" width="14.69921875" style="504" customWidth="1"/>
    <col min="15366" max="15366" width="8.19921875" style="504" customWidth="1"/>
    <col min="15367" max="15367" width="18.5" style="504" customWidth="1"/>
    <col min="15368" max="15370" width="4.19921875" style="504" customWidth="1"/>
    <col min="15371" max="15371" width="6.3984375" style="504" customWidth="1"/>
    <col min="15372" max="15372" width="11.3984375" style="504" customWidth="1"/>
    <col min="15373" max="15373" width="6.3984375" style="504" customWidth="1"/>
    <col min="15374" max="15374" width="15.09765625" style="504" customWidth="1"/>
    <col min="15375" max="15375" width="6.3984375" style="504" customWidth="1"/>
    <col min="15376" max="15379" width="3.8984375" style="504" customWidth="1"/>
    <col min="15380" max="15380" width="5.19921875" style="504" customWidth="1"/>
    <col min="15381" max="15381" width="0.8984375" style="504" customWidth="1"/>
    <col min="15382" max="15382" width="0.69921875" style="504" customWidth="1"/>
    <col min="15383" max="15383" width="6.8984375" style="504" customWidth="1"/>
    <col min="15384" max="15615" width="8.09765625" style="504" customWidth="1"/>
    <col min="15616" max="15616" width="2.09765625" style="504" hidden="1"/>
    <col min="15617" max="15617" width="0.69921875" style="504" customWidth="1"/>
    <col min="15618" max="15619" width="3.19921875" style="504" customWidth="1"/>
    <col min="15620" max="15620" width="7.69921875" style="504" customWidth="1"/>
    <col min="15621" max="15621" width="14.69921875" style="504" customWidth="1"/>
    <col min="15622" max="15622" width="8.19921875" style="504" customWidth="1"/>
    <col min="15623" max="15623" width="18.5" style="504" customWidth="1"/>
    <col min="15624" max="15626" width="4.19921875" style="504" customWidth="1"/>
    <col min="15627" max="15627" width="6.3984375" style="504" customWidth="1"/>
    <col min="15628" max="15628" width="11.3984375" style="504" customWidth="1"/>
    <col min="15629" max="15629" width="6.3984375" style="504" customWidth="1"/>
    <col min="15630" max="15630" width="15.09765625" style="504" customWidth="1"/>
    <col min="15631" max="15631" width="6.3984375" style="504" customWidth="1"/>
    <col min="15632" max="15635" width="3.8984375" style="504" customWidth="1"/>
    <col min="15636" max="15636" width="5.19921875" style="504" customWidth="1"/>
    <col min="15637" max="15637" width="0.8984375" style="504" customWidth="1"/>
    <col min="15638" max="15638" width="0.69921875" style="504" customWidth="1"/>
    <col min="15639" max="15639" width="6.8984375" style="504" customWidth="1"/>
    <col min="15640" max="15871" width="8.09765625" style="504" customWidth="1"/>
    <col min="15872" max="15872" width="2.09765625" style="504" hidden="1"/>
    <col min="15873" max="15873" width="0.69921875" style="504" customWidth="1"/>
    <col min="15874" max="15875" width="3.19921875" style="504" customWidth="1"/>
    <col min="15876" max="15876" width="7.69921875" style="504" customWidth="1"/>
    <col min="15877" max="15877" width="14.69921875" style="504" customWidth="1"/>
    <col min="15878" max="15878" width="8.19921875" style="504" customWidth="1"/>
    <col min="15879" max="15879" width="18.5" style="504" customWidth="1"/>
    <col min="15880" max="15882" width="4.19921875" style="504" customWidth="1"/>
    <col min="15883" max="15883" width="6.3984375" style="504" customWidth="1"/>
    <col min="15884" max="15884" width="11.3984375" style="504" customWidth="1"/>
    <col min="15885" max="15885" width="6.3984375" style="504" customWidth="1"/>
    <col min="15886" max="15886" width="15.09765625" style="504" customWidth="1"/>
    <col min="15887" max="15887" width="6.3984375" style="504" customWidth="1"/>
    <col min="15888" max="15891" width="3.8984375" style="504" customWidth="1"/>
    <col min="15892" max="15892" width="5.19921875" style="504" customWidth="1"/>
    <col min="15893" max="15893" width="0.8984375" style="504" customWidth="1"/>
    <col min="15894" max="15894" width="0.69921875" style="504" customWidth="1"/>
    <col min="15895" max="15895" width="6.8984375" style="504" customWidth="1"/>
    <col min="15896" max="16127" width="8.09765625" style="504" customWidth="1"/>
    <col min="16128" max="16128" width="2.09765625" style="504" hidden="1"/>
    <col min="16129" max="16129" width="0.69921875" style="504" customWidth="1"/>
    <col min="16130" max="16131" width="3.19921875" style="504" customWidth="1"/>
    <col min="16132" max="16132" width="7.69921875" style="504" customWidth="1"/>
    <col min="16133" max="16133" width="14.69921875" style="504" customWidth="1"/>
    <col min="16134" max="16134" width="8.19921875" style="504" customWidth="1"/>
    <col min="16135" max="16135" width="18.5" style="504" customWidth="1"/>
    <col min="16136" max="16138" width="4.19921875" style="504" customWidth="1"/>
    <col min="16139" max="16139" width="6.3984375" style="504" customWidth="1"/>
    <col min="16140" max="16140" width="11.3984375" style="504" customWidth="1"/>
    <col min="16141" max="16141" width="6.3984375" style="504" customWidth="1"/>
    <col min="16142" max="16142" width="15.09765625" style="504" customWidth="1"/>
    <col min="16143" max="16143" width="6.3984375" style="504" customWidth="1"/>
    <col min="16144" max="16147" width="3.8984375" style="504" customWidth="1"/>
    <col min="16148" max="16148" width="5.19921875" style="504" customWidth="1"/>
    <col min="16149" max="16149" width="0.8984375" style="504" customWidth="1"/>
    <col min="16150" max="16150" width="0.69921875" style="504" customWidth="1"/>
    <col min="16151" max="16151" width="6.8984375" style="504" customWidth="1"/>
    <col min="16152" max="16383" width="8.09765625" style="504" customWidth="1"/>
    <col min="16384" max="16384" width="2.09765625" style="504" hidden="1"/>
  </cols>
  <sheetData>
    <row r="1" spans="1:23" s="492" customFormat="1" ht="22.5" customHeight="1" thickBot="1">
      <c r="A1" s="484"/>
      <c r="B1" s="485"/>
      <c r="C1" s="485"/>
      <c r="D1" s="486"/>
      <c r="E1" s="487"/>
      <c r="F1" s="484"/>
      <c r="G1" s="488"/>
      <c r="H1" s="488"/>
      <c r="I1" s="488"/>
      <c r="J1" s="489"/>
      <c r="K1" s="489"/>
      <c r="L1" s="488"/>
      <c r="M1" s="488"/>
      <c r="N1" s="490"/>
      <c r="O1" s="484"/>
      <c r="P1" s="484"/>
      <c r="Q1" s="484"/>
      <c r="R1" s="484"/>
      <c r="S1" s="484"/>
      <c r="T1" s="484"/>
      <c r="U1" s="484"/>
      <c r="V1" s="484"/>
      <c r="W1" s="491"/>
    </row>
    <row r="2" spans="1:23" ht="37.5" customHeight="1" thickBot="1">
      <c r="A2" s="493"/>
      <c r="B2" s="494" t="s">
        <v>381</v>
      </c>
      <c r="C2" s="495"/>
      <c r="D2" s="496"/>
      <c r="E2" s="497"/>
      <c r="F2" s="498"/>
      <c r="G2" s="499"/>
      <c r="H2" s="499"/>
      <c r="I2" s="500"/>
      <c r="J2" s="499"/>
      <c r="K2" s="501" t="str">
        <f>重点評価入力!K2</f>
        <v>2026年版</v>
      </c>
      <c r="L2" s="502"/>
      <c r="M2" s="503"/>
      <c r="N2" s="863" t="s">
        <v>1</v>
      </c>
      <c r="O2" s="864"/>
      <c r="P2" s="865" t="str">
        <f>IF(重点評価入力!S2="","",重点評価入力!S2)</f>
        <v>R8-0000</v>
      </c>
      <c r="Q2" s="865"/>
      <c r="R2" s="865"/>
      <c r="S2" s="865"/>
      <c r="T2" s="865"/>
      <c r="U2" s="866"/>
      <c r="V2" s="493"/>
      <c r="W2" s="867"/>
    </row>
    <row r="3" spans="1:23" ht="39" customHeight="1" thickBot="1">
      <c r="A3" s="493"/>
      <c r="B3" s="505" t="s">
        <v>96</v>
      </c>
      <c r="C3" s="506"/>
      <c r="D3" s="507"/>
      <c r="E3" s="508"/>
      <c r="F3" s="509"/>
      <c r="G3" s="510"/>
      <c r="H3" s="509"/>
      <c r="I3" s="511"/>
      <c r="J3" s="512"/>
      <c r="K3" s="512"/>
      <c r="L3" s="511"/>
      <c r="M3" s="511"/>
      <c r="N3" s="511"/>
      <c r="O3" s="868" t="s">
        <v>445</v>
      </c>
      <c r="P3" s="868"/>
      <c r="Q3" s="868"/>
      <c r="R3" s="868"/>
      <c r="S3" s="868"/>
      <c r="T3" s="868"/>
      <c r="U3" s="513"/>
      <c r="V3" s="493"/>
      <c r="W3" s="867"/>
    </row>
    <row r="4" spans="1:23" ht="3.75" customHeight="1" thickBot="1">
      <c r="A4" s="493"/>
      <c r="B4" s="514"/>
      <c r="C4" s="514"/>
      <c r="D4" s="515"/>
      <c r="E4" s="516"/>
      <c r="F4" s="517"/>
      <c r="G4" s="518"/>
      <c r="H4" s="518"/>
      <c r="I4" s="518"/>
      <c r="J4" s="519"/>
      <c r="K4" s="520"/>
      <c r="L4" s="520"/>
      <c r="M4" s="520"/>
      <c r="N4" s="521"/>
      <c r="O4" s="517"/>
      <c r="P4" s="517"/>
      <c r="Q4" s="522"/>
      <c r="R4" s="522"/>
      <c r="S4" s="522"/>
      <c r="T4" s="517"/>
      <c r="U4" s="517"/>
      <c r="V4" s="493"/>
      <c r="W4" s="523"/>
    </row>
    <row r="5" spans="1:23" ht="39.9" customHeight="1" thickBot="1">
      <c r="A5" s="493"/>
      <c r="B5" s="524" t="s">
        <v>97</v>
      </c>
      <c r="C5" s="525"/>
      <c r="D5" s="526"/>
      <c r="E5" s="527"/>
      <c r="F5" s="528" t="s">
        <v>98</v>
      </c>
      <c r="G5" s="529"/>
      <c r="H5" s="530"/>
      <c r="I5" s="869" t="str">
        <f>IF(重点評価入力!$M$6=""," ",重点評価入力!M6)</f>
        <v>○○○○マンション計画</v>
      </c>
      <c r="J5" s="869"/>
      <c r="K5" s="869"/>
      <c r="L5" s="869"/>
      <c r="M5" s="869"/>
      <c r="N5" s="869"/>
      <c r="O5" s="869"/>
      <c r="P5" s="869"/>
      <c r="Q5" s="869"/>
      <c r="R5" s="869"/>
      <c r="S5" s="869"/>
      <c r="T5" s="869"/>
      <c r="U5" s="531"/>
      <c r="V5" s="493"/>
      <c r="W5" s="523"/>
    </row>
    <row r="6" spans="1:23" ht="3.75" customHeight="1" thickBot="1">
      <c r="A6" s="493"/>
      <c r="B6" s="532"/>
      <c r="C6" s="532"/>
      <c r="D6" s="533"/>
      <c r="E6" s="534"/>
      <c r="F6" s="535"/>
      <c r="G6" s="536"/>
      <c r="H6" s="536"/>
      <c r="I6" s="536"/>
      <c r="J6" s="537"/>
      <c r="K6" s="537"/>
      <c r="L6" s="538"/>
      <c r="M6" s="538"/>
      <c r="N6" s="538"/>
      <c r="O6" s="538"/>
      <c r="P6" s="538"/>
      <c r="Q6" s="538"/>
      <c r="R6" s="538"/>
      <c r="S6" s="538"/>
      <c r="T6" s="538"/>
      <c r="U6" s="538"/>
      <c r="V6" s="493"/>
      <c r="W6" s="523"/>
    </row>
    <row r="7" spans="1:23" ht="39.9" customHeight="1" thickBot="1">
      <c r="A7" s="493"/>
      <c r="B7" s="539"/>
      <c r="C7" s="540"/>
      <c r="D7" s="541"/>
      <c r="E7" s="542"/>
      <c r="F7" s="543" t="s">
        <v>99</v>
      </c>
      <c r="G7" s="544"/>
      <c r="H7" s="530"/>
      <c r="I7" s="869" t="str">
        <f>IF(重点評価入力!$M$7=""," ",重点評価入力!M7)</f>
        <v>大阪府　○○○市○○町</v>
      </c>
      <c r="J7" s="869"/>
      <c r="K7" s="869"/>
      <c r="L7" s="869"/>
      <c r="M7" s="869"/>
      <c r="N7" s="869"/>
      <c r="O7" s="869"/>
      <c r="P7" s="869"/>
      <c r="Q7" s="869"/>
      <c r="R7" s="869"/>
      <c r="S7" s="869"/>
      <c r="T7" s="869"/>
      <c r="U7" s="531"/>
      <c r="V7" s="493"/>
      <c r="W7" s="523"/>
    </row>
    <row r="8" spans="1:23" ht="3.75" customHeight="1" thickBot="1">
      <c r="A8" s="493"/>
      <c r="B8" s="545"/>
      <c r="C8" s="545"/>
      <c r="D8" s="546"/>
      <c r="E8" s="545"/>
      <c r="F8" s="547"/>
      <c r="G8" s="548"/>
      <c r="H8" s="548"/>
      <c r="I8" s="548"/>
      <c r="J8" s="870"/>
      <c r="K8" s="870"/>
      <c r="L8" s="871"/>
      <c r="M8" s="871"/>
      <c r="N8" s="871"/>
      <c r="O8" s="871"/>
      <c r="P8" s="871"/>
      <c r="Q8" s="871"/>
      <c r="R8" s="871"/>
      <c r="S8" s="871"/>
      <c r="T8" s="871"/>
      <c r="U8" s="871"/>
      <c r="V8" s="493"/>
      <c r="W8" s="523"/>
    </row>
    <row r="9" spans="1:23" ht="39.9" customHeight="1" thickBot="1">
      <c r="A9" s="493"/>
      <c r="B9" s="549"/>
      <c r="C9" s="542"/>
      <c r="D9" s="541"/>
      <c r="E9" s="542"/>
      <c r="F9" s="543" t="s">
        <v>100</v>
      </c>
      <c r="G9" s="544"/>
      <c r="H9" s="550"/>
      <c r="I9" s="869" t="str">
        <f>IF(重点評価入力!M13="","",(重点評価入力!M13&amp;" "&amp;重点評価入力!M14&amp;" "&amp;重点評価入力!M15&amp;" "&amp;重点評価入力!M16))</f>
        <v xml:space="preserve">集合住宅   </v>
      </c>
      <c r="J9" s="869"/>
      <c r="K9" s="869"/>
      <c r="L9" s="869"/>
      <c r="M9" s="869"/>
      <c r="N9" s="869"/>
      <c r="O9" s="869"/>
      <c r="P9" s="869"/>
      <c r="Q9" s="869"/>
      <c r="R9" s="869"/>
      <c r="S9" s="869"/>
      <c r="T9" s="869"/>
      <c r="U9" s="531"/>
      <c r="V9" s="493"/>
      <c r="W9" s="523"/>
    </row>
    <row r="10" spans="1:23" ht="3.75" customHeight="1" thickBot="1">
      <c r="A10" s="493"/>
      <c r="B10" s="551"/>
      <c r="C10" s="551"/>
      <c r="D10" s="551"/>
      <c r="E10" s="552"/>
      <c r="F10" s="553"/>
      <c r="G10" s="554"/>
      <c r="H10" s="555"/>
      <c r="I10" s="555"/>
      <c r="J10" s="872"/>
      <c r="K10" s="872"/>
      <c r="L10" s="873"/>
      <c r="M10" s="873"/>
      <c r="N10" s="873"/>
      <c r="O10" s="873"/>
      <c r="P10" s="873"/>
      <c r="Q10" s="873"/>
      <c r="R10" s="873"/>
      <c r="S10" s="873"/>
      <c r="T10" s="873"/>
      <c r="U10" s="873"/>
      <c r="V10" s="493"/>
      <c r="W10" s="523"/>
    </row>
    <row r="11" spans="1:23" ht="60" customHeight="1" thickBot="1">
      <c r="A11" s="493"/>
      <c r="B11" s="556" t="s">
        <v>101</v>
      </c>
      <c r="C11" s="557"/>
      <c r="D11" s="558"/>
      <c r="E11" s="858" t="s">
        <v>102</v>
      </c>
      <c r="F11" s="859"/>
      <c r="G11" s="860"/>
      <c r="H11" s="559"/>
      <c r="I11" s="560"/>
      <c r="J11" s="560"/>
      <c r="K11" s="560"/>
      <c r="L11" s="560"/>
      <c r="M11" s="560"/>
      <c r="N11" s="561"/>
      <c r="O11" s="861" t="str">
        <f>IF(OR(重点評価入力!M11="",重点評価入力!M11=0),"BEE値が未入力です",重点評価入力!M9)</f>
        <v>Ａ</v>
      </c>
      <c r="P11" s="862"/>
      <c r="Q11" s="862"/>
      <c r="R11" s="862"/>
      <c r="S11" s="862"/>
      <c r="T11" s="862"/>
      <c r="U11" s="562"/>
      <c r="V11" s="493"/>
      <c r="W11" s="523"/>
    </row>
    <row r="12" spans="1:23" ht="3.75" customHeight="1" thickBot="1">
      <c r="A12" s="493"/>
      <c r="B12" s="551"/>
      <c r="C12" s="551"/>
      <c r="D12" s="551"/>
      <c r="E12" s="552"/>
      <c r="F12" s="553"/>
      <c r="G12" s="554"/>
      <c r="H12" s="555"/>
      <c r="I12" s="555"/>
      <c r="J12" s="563"/>
      <c r="K12" s="563"/>
      <c r="L12" s="564"/>
      <c r="M12" s="564"/>
      <c r="N12" s="564"/>
      <c r="O12" s="564"/>
      <c r="P12" s="564"/>
      <c r="Q12" s="564"/>
      <c r="R12" s="564"/>
      <c r="S12" s="564"/>
      <c r="T12" s="564"/>
      <c r="U12" s="564"/>
      <c r="V12" s="493"/>
      <c r="W12" s="523"/>
    </row>
    <row r="13" spans="1:23" ht="60" customHeight="1" thickBot="1">
      <c r="A13" s="493"/>
      <c r="B13" s="565"/>
      <c r="C13" s="525"/>
      <c r="D13" s="566" t="s">
        <v>103</v>
      </c>
      <c r="E13" s="874" t="s">
        <v>104</v>
      </c>
      <c r="F13" s="874"/>
      <c r="G13" s="875"/>
      <c r="H13" s="567"/>
      <c r="I13" s="568"/>
      <c r="J13" s="568"/>
      <c r="K13" s="568"/>
      <c r="L13" s="568"/>
      <c r="M13" s="568"/>
      <c r="N13" s="569"/>
      <c r="O13" s="861">
        <f>IF(R34="-","評価対象外",R34)</f>
        <v>4</v>
      </c>
      <c r="P13" s="862"/>
      <c r="Q13" s="862"/>
      <c r="R13" s="862"/>
      <c r="S13" s="862"/>
      <c r="T13" s="862"/>
      <c r="U13" s="570"/>
      <c r="V13" s="493"/>
      <c r="W13" s="523"/>
    </row>
    <row r="14" spans="1:23" ht="3.75" customHeight="1" thickBot="1">
      <c r="A14" s="523"/>
      <c r="B14" s="571"/>
      <c r="C14" s="571"/>
      <c r="D14" s="572"/>
      <c r="E14" s="573"/>
      <c r="F14" s="572"/>
      <c r="G14" s="571"/>
      <c r="H14" s="571"/>
      <c r="I14" s="571"/>
      <c r="J14" s="574"/>
      <c r="K14" s="574"/>
      <c r="L14" s="575"/>
      <c r="M14" s="575"/>
      <c r="N14" s="575"/>
      <c r="O14" s="576"/>
      <c r="P14" s="576"/>
      <c r="Q14" s="577"/>
      <c r="R14" s="578"/>
      <c r="S14" s="578"/>
      <c r="T14" s="578"/>
      <c r="U14" s="577"/>
      <c r="V14" s="523"/>
      <c r="W14" s="523"/>
    </row>
    <row r="15" spans="1:23" ht="60" customHeight="1" thickBot="1">
      <c r="A15" s="493"/>
      <c r="B15" s="579"/>
      <c r="C15" s="580"/>
      <c r="D15" s="566" t="s">
        <v>105</v>
      </c>
      <c r="E15" s="876" t="s">
        <v>106</v>
      </c>
      <c r="F15" s="876"/>
      <c r="G15" s="877"/>
      <c r="H15" s="567"/>
      <c r="I15" s="568"/>
      <c r="J15" s="568"/>
      <c r="K15" s="568"/>
      <c r="L15" s="568"/>
      <c r="M15" s="568"/>
      <c r="N15" s="569"/>
      <c r="O15" s="861">
        <f>IF(R36="-","評価対象外",R36)</f>
        <v>2</v>
      </c>
      <c r="P15" s="862"/>
      <c r="Q15" s="862"/>
      <c r="R15" s="862"/>
      <c r="S15" s="862"/>
      <c r="T15" s="862"/>
      <c r="U15" s="570"/>
      <c r="V15" s="493"/>
      <c r="W15" s="523"/>
    </row>
    <row r="16" spans="1:23" ht="3.75" customHeight="1" thickBot="1">
      <c r="A16" s="523"/>
      <c r="B16" s="571"/>
      <c r="C16" s="571"/>
      <c r="D16" s="572"/>
      <c r="E16" s="581"/>
      <c r="F16" s="582"/>
      <c r="G16" s="583"/>
      <c r="H16" s="571"/>
      <c r="I16" s="571"/>
      <c r="J16" s="574"/>
      <c r="K16" s="574"/>
      <c r="L16" s="575"/>
      <c r="M16" s="575"/>
      <c r="N16" s="575"/>
      <c r="O16" s="584"/>
      <c r="P16" s="584"/>
      <c r="Q16" s="585"/>
      <c r="R16" s="585"/>
      <c r="S16" s="585"/>
      <c r="T16" s="585"/>
      <c r="U16" s="577"/>
      <c r="V16" s="523"/>
      <c r="W16" s="523"/>
    </row>
    <row r="17" spans="1:23" ht="60" customHeight="1" thickBot="1">
      <c r="A17" s="493"/>
      <c r="B17" s="586"/>
      <c r="C17" s="587"/>
      <c r="D17" s="588" t="s">
        <v>107</v>
      </c>
      <c r="E17" s="878" t="s">
        <v>366</v>
      </c>
      <c r="F17" s="879"/>
      <c r="G17" s="880"/>
      <c r="H17" s="589"/>
      <c r="I17" s="590"/>
      <c r="J17" s="590"/>
      <c r="K17" s="590"/>
      <c r="L17" s="590"/>
      <c r="M17" s="590"/>
      <c r="N17" s="591"/>
      <c r="O17" s="881">
        <f>IF(重点評価入力!R25&gt;0,ROUND(重点評価入力!R25,0),"評価対象外")</f>
        <v>5</v>
      </c>
      <c r="P17" s="882"/>
      <c r="Q17" s="882"/>
      <c r="R17" s="882"/>
      <c r="S17" s="882"/>
      <c r="T17" s="882"/>
      <c r="U17" s="592"/>
      <c r="V17" s="493"/>
      <c r="W17" s="523"/>
    </row>
    <row r="18" spans="1:23" ht="29.4" customHeight="1" thickBot="1">
      <c r="A18" s="523"/>
      <c r="B18" s="593"/>
      <c r="C18" s="594"/>
      <c r="D18" s="588"/>
      <c r="E18" s="595"/>
      <c r="F18" s="666" t="s">
        <v>374</v>
      </c>
      <c r="G18" s="667" t="s">
        <v>375</v>
      </c>
      <c r="H18" s="596"/>
      <c r="I18" s="597"/>
      <c r="J18" s="598"/>
      <c r="K18" s="598"/>
      <c r="L18" s="599"/>
      <c r="M18" s="599"/>
      <c r="N18" s="599"/>
      <c r="O18" s="883">
        <f>重点評価入力!T49</f>
        <v>5</v>
      </c>
      <c r="P18" s="884"/>
      <c r="Q18" s="884"/>
      <c r="R18" s="884"/>
      <c r="S18" s="884"/>
      <c r="T18" s="884"/>
      <c r="U18" s="600"/>
      <c r="V18" s="523"/>
      <c r="W18" s="523"/>
    </row>
    <row r="19" spans="1:23" ht="7.95" customHeight="1" thickBot="1">
      <c r="A19" s="523"/>
      <c r="B19" s="571"/>
      <c r="C19" s="571"/>
      <c r="D19" s="572"/>
      <c r="E19" s="601"/>
      <c r="F19" s="602"/>
      <c r="G19" s="603"/>
      <c r="H19" s="571"/>
      <c r="I19" s="571"/>
      <c r="J19" s="574"/>
      <c r="K19" s="574"/>
      <c r="L19" s="575"/>
      <c r="M19" s="575"/>
      <c r="N19" s="575"/>
      <c r="O19" s="576"/>
      <c r="P19" s="576"/>
      <c r="Q19" s="577"/>
      <c r="R19" s="577"/>
      <c r="S19" s="577"/>
      <c r="T19" s="577"/>
      <c r="U19" s="578"/>
      <c r="V19" s="523"/>
      <c r="W19" s="523"/>
    </row>
    <row r="20" spans="1:23" ht="60" customHeight="1" thickBot="1">
      <c r="A20" s="493"/>
      <c r="B20" s="586"/>
      <c r="C20" s="587"/>
      <c r="D20" s="604" t="s">
        <v>108</v>
      </c>
      <c r="E20" s="885" t="s">
        <v>367</v>
      </c>
      <c r="F20" s="885"/>
      <c r="G20" s="886"/>
      <c r="H20" s="589"/>
      <c r="I20" s="590"/>
      <c r="J20" s="590"/>
      <c r="K20" s="590"/>
      <c r="L20" s="590"/>
      <c r="M20" s="590"/>
      <c r="N20" s="591"/>
      <c r="O20" s="887">
        <f>IF(重点評価入力!R26&gt;0,重点評価入力!R26,"評価対象外")</f>
        <v>5</v>
      </c>
      <c r="P20" s="888"/>
      <c r="Q20" s="888"/>
      <c r="R20" s="888"/>
      <c r="S20" s="888"/>
      <c r="T20" s="888"/>
      <c r="U20" s="592"/>
      <c r="V20" s="493"/>
      <c r="W20" s="523"/>
    </row>
    <row r="21" spans="1:23" ht="31.2" customHeight="1" thickBot="1">
      <c r="A21" s="523"/>
      <c r="B21" s="593"/>
      <c r="C21" s="594"/>
      <c r="D21" s="604"/>
      <c r="E21" s="605"/>
      <c r="F21" s="891" t="s">
        <v>374</v>
      </c>
      <c r="G21" s="668" t="s">
        <v>375</v>
      </c>
      <c r="H21" s="606" t="str">
        <f>IF(重点評価入力!I53&lt;=0,"　　評価対象外","")</f>
        <v/>
      </c>
      <c r="I21" s="607"/>
      <c r="J21" s="608"/>
      <c r="K21" s="608"/>
      <c r="L21" s="609"/>
      <c r="M21" s="609"/>
      <c r="N21" s="610"/>
      <c r="O21" s="889">
        <f>重点評価入力!T51</f>
        <v>2</v>
      </c>
      <c r="P21" s="890"/>
      <c r="Q21" s="890"/>
      <c r="R21" s="890"/>
      <c r="S21" s="890"/>
      <c r="T21" s="890"/>
      <c r="U21" s="611"/>
      <c r="V21" s="523"/>
      <c r="W21" s="523"/>
    </row>
    <row r="22" spans="1:23" ht="31.2" customHeight="1" thickBot="1">
      <c r="A22" s="523"/>
      <c r="B22" s="593"/>
      <c r="C22" s="594"/>
      <c r="D22" s="604"/>
      <c r="E22" s="612"/>
      <c r="F22" s="892"/>
      <c r="G22" s="669" t="s">
        <v>376</v>
      </c>
      <c r="H22" s="613" t="str">
        <f>IF(重点評価入力!I59&lt;=0,"　　評価対象外","")</f>
        <v>　　評価対象外</v>
      </c>
      <c r="I22" s="614"/>
      <c r="J22" s="615"/>
      <c r="K22" s="615"/>
      <c r="L22" s="616"/>
      <c r="M22" s="616"/>
      <c r="N22" s="617"/>
      <c r="O22" s="896" t="str">
        <f>重点評価入力!T57</f>
        <v>評価対象外</v>
      </c>
      <c r="P22" s="897"/>
      <c r="Q22" s="897"/>
      <c r="R22" s="897"/>
      <c r="S22" s="897"/>
      <c r="T22" s="897"/>
      <c r="U22" s="618"/>
      <c r="V22" s="523"/>
      <c r="W22" s="523"/>
    </row>
    <row r="23" spans="1:23" ht="8.4" customHeight="1" thickBot="1">
      <c r="A23" s="523"/>
      <c r="B23" s="571"/>
      <c r="C23" s="571"/>
      <c r="D23" s="572"/>
      <c r="E23" s="601"/>
      <c r="F23" s="602"/>
      <c r="G23" s="603"/>
      <c r="H23" s="571"/>
      <c r="I23" s="571"/>
      <c r="J23" s="574"/>
      <c r="K23" s="574"/>
      <c r="L23" s="575"/>
      <c r="M23" s="575"/>
      <c r="N23" s="575"/>
      <c r="O23" s="576"/>
      <c r="P23" s="576"/>
      <c r="Q23" s="577"/>
      <c r="R23" s="577"/>
      <c r="S23" s="577"/>
      <c r="T23" s="577"/>
      <c r="U23" s="585"/>
      <c r="V23" s="523"/>
      <c r="W23" s="523"/>
    </row>
    <row r="24" spans="1:23" ht="40.5" customHeight="1" thickBot="1">
      <c r="A24" s="493"/>
      <c r="B24" s="579"/>
      <c r="C24" s="580"/>
      <c r="D24" s="566" t="s">
        <v>109</v>
      </c>
      <c r="E24" s="898" t="s">
        <v>110</v>
      </c>
      <c r="F24" s="898"/>
      <c r="G24" s="899"/>
      <c r="H24" s="900"/>
      <c r="I24" s="901"/>
      <c r="J24" s="901"/>
      <c r="K24" s="901"/>
      <c r="L24" s="901"/>
      <c r="M24" s="901"/>
      <c r="N24" s="902"/>
      <c r="O24" s="903" t="str">
        <f>IF(重点評価入力!T27="","",重点評価入力!T27)</f>
        <v>○</v>
      </c>
      <c r="P24" s="904"/>
      <c r="Q24" s="904"/>
      <c r="R24" s="904"/>
      <c r="S24" s="904"/>
      <c r="T24" s="904"/>
      <c r="U24" s="619"/>
      <c r="V24" s="493"/>
      <c r="W24" s="523"/>
    </row>
    <row r="25" spans="1:23" ht="3.75" customHeight="1" thickBot="1">
      <c r="A25" s="523"/>
      <c r="B25" s="571"/>
      <c r="C25" s="571"/>
      <c r="D25" s="571"/>
      <c r="E25" s="573"/>
      <c r="F25" s="572"/>
      <c r="G25" s="571"/>
      <c r="H25" s="571"/>
      <c r="I25" s="571"/>
      <c r="J25" s="574"/>
      <c r="K25" s="574"/>
      <c r="L25" s="575"/>
      <c r="M25" s="575"/>
      <c r="N25" s="575"/>
      <c r="O25" s="576"/>
      <c r="P25" s="576"/>
      <c r="Q25" s="577"/>
      <c r="R25" s="577"/>
      <c r="S25" s="577"/>
      <c r="T25" s="577"/>
      <c r="U25" s="577"/>
      <c r="V25" s="523"/>
      <c r="W25" s="523"/>
    </row>
    <row r="26" spans="1:23" ht="40.5" customHeight="1" thickBot="1">
      <c r="A26" s="493"/>
      <c r="B26" s="579"/>
      <c r="C26" s="580"/>
      <c r="D26" s="580"/>
      <c r="E26" s="905" t="s">
        <v>111</v>
      </c>
      <c r="F26" s="905"/>
      <c r="G26" s="906"/>
      <c r="H26" s="907" t="s">
        <v>70</v>
      </c>
      <c r="I26" s="908"/>
      <c r="J26" s="909"/>
      <c r="K26" s="620" t="str">
        <f>IF(重点評価入力!E31="","",重点評価入力!E31)</f>
        <v>―</v>
      </c>
      <c r="L26" s="621" t="s">
        <v>78</v>
      </c>
      <c r="M26" s="620" t="str">
        <f>IF(重点評価入力!E33="","",重点評価入力!E33)</f>
        <v>―</v>
      </c>
      <c r="N26" s="621" t="s">
        <v>71</v>
      </c>
      <c r="O26" s="622" t="str">
        <f>IF(重点評価入力!H31="","",重点評価入力!H31)</f>
        <v>―</v>
      </c>
      <c r="P26" s="910" t="str">
        <f>IF(重点評価入力!F33="","",重点評価入力!F33)</f>
        <v/>
      </c>
      <c r="Q26" s="911"/>
      <c r="R26" s="911"/>
      <c r="S26" s="912"/>
      <c r="T26" s="623" t="str">
        <f>IF(重点評価入力!H33="","",重点評価入力!H33)</f>
        <v>―</v>
      </c>
      <c r="U26" s="619"/>
      <c r="V26" s="493"/>
      <c r="W26" s="523"/>
    </row>
    <row r="27" spans="1:23" ht="40.5" customHeight="1" thickBot="1">
      <c r="A27" s="493"/>
      <c r="B27" s="579"/>
      <c r="C27" s="580"/>
      <c r="D27" s="580"/>
      <c r="E27" s="913" t="s">
        <v>112</v>
      </c>
      <c r="F27" s="913"/>
      <c r="G27" s="914"/>
      <c r="H27" s="915" t="s">
        <v>74</v>
      </c>
      <c r="I27" s="916"/>
      <c r="J27" s="917"/>
      <c r="K27" s="624" t="str">
        <f>IF(重点評価入力!E32="","",重点評価入力!E32)</f>
        <v>―</v>
      </c>
      <c r="L27" s="625" t="s">
        <v>80</v>
      </c>
      <c r="M27" s="624" t="str">
        <f>IF(重点評価入力!E34="","",重点評価入力!E34)</f>
        <v>―</v>
      </c>
      <c r="N27" s="625" t="s">
        <v>75</v>
      </c>
      <c r="O27" s="626" t="str">
        <f>IF(重点評価入力!H32="","",重点評価入力!H32)</f>
        <v>―</v>
      </c>
      <c r="P27" s="910" t="str">
        <f>IF(重点評価入力!F34="","",重点評価入力!F34)</f>
        <v/>
      </c>
      <c r="Q27" s="911"/>
      <c r="R27" s="911"/>
      <c r="S27" s="912"/>
      <c r="T27" s="627" t="str">
        <f>IF(重点評価入力!H34="","",重点評価入力!H34)</f>
        <v>―</v>
      </c>
      <c r="U27" s="628"/>
      <c r="V27" s="493"/>
      <c r="W27" s="523"/>
    </row>
    <row r="28" spans="1:23" ht="3.75" customHeight="1" thickBot="1">
      <c r="A28" s="523"/>
      <c r="B28" s="571"/>
      <c r="C28" s="571"/>
      <c r="D28" s="571"/>
      <c r="E28" s="573"/>
      <c r="F28" s="572"/>
      <c r="G28" s="571"/>
      <c r="H28" s="571"/>
      <c r="I28" s="571"/>
      <c r="J28" s="574"/>
      <c r="K28" s="574"/>
      <c r="L28" s="575"/>
      <c r="M28" s="575"/>
      <c r="N28" s="575"/>
      <c r="O28" s="576"/>
      <c r="P28" s="576"/>
      <c r="Q28" s="577"/>
      <c r="R28" s="577"/>
      <c r="S28" s="577"/>
      <c r="T28" s="577"/>
      <c r="U28" s="577"/>
      <c r="V28" s="523"/>
      <c r="W28" s="523"/>
    </row>
    <row r="29" spans="1:23" ht="3.75" customHeight="1" thickBot="1">
      <c r="A29" s="523"/>
      <c r="B29" s="571"/>
      <c r="C29" s="571"/>
      <c r="D29" s="571"/>
      <c r="E29" s="573"/>
      <c r="F29" s="572"/>
      <c r="G29" s="571"/>
      <c r="H29" s="571"/>
      <c r="I29" s="571"/>
      <c r="J29" s="574"/>
      <c r="K29" s="574"/>
      <c r="L29" s="575"/>
      <c r="M29" s="575"/>
      <c r="N29" s="575"/>
      <c r="O29" s="576"/>
      <c r="P29" s="576"/>
      <c r="Q29" s="577"/>
      <c r="R29" s="577"/>
      <c r="S29" s="577"/>
      <c r="T29" s="577"/>
      <c r="U29" s="577"/>
      <c r="V29" s="523"/>
      <c r="W29" s="523"/>
    </row>
    <row r="30" spans="1:23" ht="40.5" customHeight="1" thickBot="1">
      <c r="A30" s="493"/>
      <c r="B30" s="579"/>
      <c r="C30" s="580"/>
      <c r="D30" s="580"/>
      <c r="E30" s="918" t="s">
        <v>113</v>
      </c>
      <c r="F30" s="919"/>
      <c r="G30" s="919"/>
      <c r="H30" s="919"/>
      <c r="I30" s="919"/>
      <c r="J30" s="919"/>
      <c r="K30" s="919"/>
      <c r="L30" s="919"/>
      <c r="M30" s="919"/>
      <c r="N30" s="920"/>
      <c r="O30" s="921" t="str">
        <f>IF(重点評価入力!M13="集合住宅","対象外",IF(重点評価入力!T28="","",重点評価入力!T28))</f>
        <v>対象外</v>
      </c>
      <c r="P30" s="922"/>
      <c r="Q30" s="922"/>
      <c r="R30" s="922"/>
      <c r="S30" s="922"/>
      <c r="T30" s="922"/>
      <c r="U30" s="629"/>
      <c r="V30" s="493"/>
      <c r="W30" s="523"/>
    </row>
    <row r="31" spans="1:23" ht="3" customHeight="1">
      <c r="A31" s="493"/>
      <c r="B31" s="630"/>
      <c r="C31" s="630"/>
      <c r="D31" s="630"/>
      <c r="E31" s="631"/>
      <c r="F31" s="630"/>
      <c r="G31" s="630"/>
      <c r="H31" s="630"/>
      <c r="I31" s="630"/>
      <c r="J31" s="630"/>
      <c r="K31" s="630"/>
      <c r="L31" s="632"/>
      <c r="M31" s="632"/>
      <c r="N31" s="632"/>
      <c r="O31" s="633"/>
      <c r="P31" s="633"/>
      <c r="Q31" s="633"/>
      <c r="R31" s="633"/>
      <c r="S31" s="633"/>
      <c r="T31" s="633"/>
      <c r="U31" s="633"/>
      <c r="V31" s="493"/>
      <c r="W31" s="523"/>
    </row>
    <row r="32" spans="1:23" ht="30" customHeight="1">
      <c r="A32" s="493"/>
      <c r="B32" s="634" t="s">
        <v>21</v>
      </c>
      <c r="C32" s="635"/>
      <c r="D32" s="635"/>
      <c r="E32" s="636"/>
      <c r="F32" s="635"/>
      <c r="G32" s="635"/>
      <c r="H32" s="635"/>
      <c r="I32" s="635"/>
      <c r="J32" s="635"/>
      <c r="K32" s="635"/>
      <c r="L32" s="637"/>
      <c r="M32" s="637"/>
      <c r="N32" s="637"/>
      <c r="O32" s="638"/>
      <c r="P32" s="638"/>
      <c r="Q32" s="638"/>
      <c r="R32" s="638"/>
      <c r="S32" s="638"/>
      <c r="T32" s="638"/>
      <c r="U32" s="639"/>
      <c r="V32" s="493"/>
      <c r="W32" s="523"/>
    </row>
    <row r="33" spans="1:23" ht="30" customHeight="1">
      <c r="A33" s="493"/>
      <c r="B33" s="923" t="s">
        <v>22</v>
      </c>
      <c r="C33" s="924"/>
      <c r="D33" s="924"/>
      <c r="E33" s="924"/>
      <c r="F33" s="925"/>
      <c r="G33" s="893" t="s">
        <v>114</v>
      </c>
      <c r="H33" s="894"/>
      <c r="I33" s="894"/>
      <c r="J33" s="894"/>
      <c r="K33" s="894"/>
      <c r="L33" s="894"/>
      <c r="M33" s="894"/>
      <c r="N33" s="895"/>
      <c r="O33" s="893" t="s">
        <v>115</v>
      </c>
      <c r="P33" s="894"/>
      <c r="Q33" s="895"/>
      <c r="R33" s="893" t="s">
        <v>23</v>
      </c>
      <c r="S33" s="894"/>
      <c r="T33" s="894"/>
      <c r="U33" s="640"/>
      <c r="V33" s="493"/>
      <c r="W33" s="523"/>
    </row>
    <row r="34" spans="1:23" ht="30" customHeight="1">
      <c r="A34" s="493"/>
      <c r="B34" s="854" t="s">
        <v>116</v>
      </c>
      <c r="C34" s="855"/>
      <c r="D34" s="855"/>
      <c r="E34" s="855"/>
      <c r="F34" s="855"/>
      <c r="G34" s="851" t="str">
        <f>重点評価入力!H21</f>
        <v>CASBEE　ＬＲ３　敷地外環境　　１．地球温暖化への配慮</v>
      </c>
      <c r="H34" s="852"/>
      <c r="I34" s="852"/>
      <c r="J34" s="852"/>
      <c r="K34" s="852"/>
      <c r="L34" s="852"/>
      <c r="M34" s="852"/>
      <c r="N34" s="853"/>
      <c r="O34" s="926">
        <f>IF(重点評価入力!R21=0,"",重点評価入力!R21)</f>
        <v>4</v>
      </c>
      <c r="P34" s="927"/>
      <c r="Q34" s="928"/>
      <c r="R34" s="929">
        <f>IF(重点評価入力!T21=0,"-",重点評価入力!T21)</f>
        <v>4</v>
      </c>
      <c r="S34" s="930"/>
      <c r="T34" s="930"/>
      <c r="U34" s="641"/>
      <c r="V34" s="493"/>
      <c r="W34" s="523"/>
    </row>
    <row r="35" spans="1:23" ht="30" customHeight="1">
      <c r="A35" s="493"/>
      <c r="B35" s="854" t="s">
        <v>117</v>
      </c>
      <c r="C35" s="855"/>
      <c r="D35" s="855"/>
      <c r="E35" s="855"/>
      <c r="F35" s="856"/>
      <c r="G35" s="787"/>
      <c r="H35" s="931"/>
      <c r="I35" s="931"/>
      <c r="J35" s="931"/>
      <c r="K35" s="931"/>
      <c r="L35" s="931"/>
      <c r="M35" s="931"/>
      <c r="N35" s="931"/>
      <c r="O35" s="931"/>
      <c r="P35" s="931"/>
      <c r="Q35" s="931"/>
      <c r="R35" s="931"/>
      <c r="S35" s="931"/>
      <c r="T35" s="931"/>
      <c r="U35" s="932"/>
      <c r="V35" s="493"/>
      <c r="W35" s="523"/>
    </row>
    <row r="36" spans="1:23" ht="30" customHeight="1">
      <c r="A36" s="493"/>
      <c r="B36" s="642"/>
      <c r="C36" s="857" t="s">
        <v>118</v>
      </c>
      <c r="D36" s="857"/>
      <c r="E36" s="857"/>
      <c r="F36" s="857"/>
      <c r="G36" s="939" t="str">
        <f>重点評価入力!H22</f>
        <v>CASBEE　Ｑ３　室外環境（敷地内）　　１．生物環境の保全と創出</v>
      </c>
      <c r="H36" s="940"/>
      <c r="I36" s="940"/>
      <c r="J36" s="940"/>
      <c r="K36" s="940"/>
      <c r="L36" s="940"/>
      <c r="M36" s="940"/>
      <c r="N36" s="941"/>
      <c r="O36" s="926">
        <f>IF(重点評価入力!R22=0,"",重点評価入力!R22)</f>
        <v>2</v>
      </c>
      <c r="P36" s="927"/>
      <c r="Q36" s="928"/>
      <c r="R36" s="933">
        <f>IF(重点評価入力!T22=0,"-",重点評価入力!T22)</f>
        <v>2</v>
      </c>
      <c r="S36" s="934"/>
      <c r="T36" s="934"/>
      <c r="U36" s="643"/>
      <c r="V36" s="493"/>
      <c r="W36" s="523"/>
    </row>
    <row r="37" spans="1:23" ht="30" customHeight="1">
      <c r="A37" s="493"/>
      <c r="B37" s="642"/>
      <c r="C37" s="857" t="s">
        <v>119</v>
      </c>
      <c r="D37" s="857"/>
      <c r="E37" s="857"/>
      <c r="F37" s="857"/>
      <c r="G37" s="939" t="str">
        <f>重点評価入力!H23</f>
        <v>ＣＡＳＢＥＥ　Ｑ３　室外環境（敷地内）　　３．２　敷地内温熱環境の向上</v>
      </c>
      <c r="H37" s="940"/>
      <c r="I37" s="940"/>
      <c r="J37" s="940"/>
      <c r="K37" s="940"/>
      <c r="L37" s="940"/>
      <c r="M37" s="940"/>
      <c r="N37" s="941"/>
      <c r="O37" s="926">
        <f>IF(重点評価入力!R23=0,"",重点評価入力!R23)</f>
        <v>2</v>
      </c>
      <c r="P37" s="927"/>
      <c r="Q37" s="928"/>
      <c r="R37" s="935"/>
      <c r="S37" s="936"/>
      <c r="T37" s="936"/>
      <c r="U37" s="644"/>
      <c r="V37" s="493"/>
      <c r="W37" s="523"/>
    </row>
    <row r="38" spans="1:23" ht="30" customHeight="1">
      <c r="A38" s="493"/>
      <c r="B38" s="642"/>
      <c r="C38" s="857" t="s">
        <v>120</v>
      </c>
      <c r="D38" s="857"/>
      <c r="E38" s="857"/>
      <c r="F38" s="857"/>
      <c r="G38" s="939" t="str">
        <f>重点評価入力!H24</f>
        <v>ＣＡＳＢＥＥ　ＬＲ３　敷地外環　　２．２　温熱環境悪化の改善</v>
      </c>
      <c r="H38" s="940"/>
      <c r="I38" s="940"/>
      <c r="J38" s="940"/>
      <c r="K38" s="940"/>
      <c r="L38" s="940"/>
      <c r="M38" s="940"/>
      <c r="N38" s="941"/>
      <c r="O38" s="926">
        <f>IF(重点評価入力!R24=0,"",重点評価入力!R24)</f>
        <v>3</v>
      </c>
      <c r="P38" s="927"/>
      <c r="Q38" s="928"/>
      <c r="R38" s="937"/>
      <c r="S38" s="938"/>
      <c r="T38" s="938"/>
      <c r="U38" s="645"/>
      <c r="V38" s="493"/>
      <c r="W38" s="523"/>
    </row>
    <row r="39" spans="1:23" ht="30" customHeight="1">
      <c r="A39" s="493"/>
      <c r="B39" s="964" t="s">
        <v>423</v>
      </c>
      <c r="C39" s="965"/>
      <c r="D39" s="965"/>
      <c r="E39" s="965"/>
      <c r="F39" s="965"/>
      <c r="G39" s="851" t="str">
        <f>重点評価入力!H25</f>
        <v>ＣＡＳＢＥＥ　ＬＲ１　エネルギー　　１．建物外皮の熱負荷抑制</v>
      </c>
      <c r="H39" s="852"/>
      <c r="I39" s="852"/>
      <c r="J39" s="852"/>
      <c r="K39" s="852"/>
      <c r="L39" s="852"/>
      <c r="M39" s="852"/>
      <c r="N39" s="853"/>
      <c r="O39" s="926">
        <f>IF(重点評価入力!R25=0,"",重点評価入力!R25)</f>
        <v>5</v>
      </c>
      <c r="P39" s="927"/>
      <c r="Q39" s="928"/>
      <c r="R39" s="945">
        <f>IF(O39="","",ROUND(O39,0))</f>
        <v>5</v>
      </c>
      <c r="S39" s="946"/>
      <c r="T39" s="946"/>
      <c r="U39" s="641"/>
      <c r="V39" s="493"/>
      <c r="W39" s="523"/>
    </row>
    <row r="40" spans="1:23" ht="30" customHeight="1">
      <c r="A40" s="493"/>
      <c r="B40" s="966" t="s">
        <v>436</v>
      </c>
      <c r="C40" s="967"/>
      <c r="D40" s="967"/>
      <c r="E40" s="967"/>
      <c r="F40" s="967"/>
      <c r="G40" s="851" t="str">
        <f>重点評価入力!H26</f>
        <v>ＣＡＳＢＥＥ　ＬＲ１　エネルギー　　３．設備システムの効率化</v>
      </c>
      <c r="H40" s="852"/>
      <c r="I40" s="852"/>
      <c r="J40" s="852"/>
      <c r="K40" s="852"/>
      <c r="L40" s="852"/>
      <c r="M40" s="852"/>
      <c r="N40" s="853"/>
      <c r="O40" s="926">
        <f>IF(重点評価入力!R26=0,"",重点評価入力!R26)</f>
        <v>5</v>
      </c>
      <c r="P40" s="927"/>
      <c r="Q40" s="928"/>
      <c r="R40" s="929">
        <f>IF(重点評価入力!T26=0,"-",重点評価入力!T26)</f>
        <v>5</v>
      </c>
      <c r="S40" s="930"/>
      <c r="T40" s="930"/>
      <c r="U40" s="641"/>
      <c r="V40" s="493"/>
      <c r="W40" s="523"/>
    </row>
    <row r="41" spans="1:23" ht="30" customHeight="1" thickBot="1">
      <c r="A41" s="493"/>
      <c r="B41" s="968" t="s">
        <v>121</v>
      </c>
      <c r="C41" s="969"/>
      <c r="D41" s="969"/>
      <c r="E41" s="969"/>
      <c r="F41" s="969"/>
      <c r="G41" s="974" t="str">
        <f>重点評価入力!H27</f>
        <v>ＣＡＳＢＥＥ　ＬＲ１　エネルギー　　２．自然エネルギー利用</v>
      </c>
      <c r="H41" s="975"/>
      <c r="I41" s="975"/>
      <c r="J41" s="975"/>
      <c r="K41" s="975"/>
      <c r="L41" s="975"/>
      <c r="M41" s="975"/>
      <c r="N41" s="976"/>
      <c r="O41" s="947">
        <f>IF(重点評価入力!R27=0,"",重点評価入力!R27)</f>
        <v>3</v>
      </c>
      <c r="P41" s="948"/>
      <c r="Q41" s="949"/>
      <c r="R41" s="950" t="str">
        <f>IF(重点評価入力!T27=0,"-",重点評価入力!T27)</f>
        <v>○</v>
      </c>
      <c r="S41" s="951"/>
      <c r="T41" s="951"/>
      <c r="U41" s="646"/>
      <c r="V41" s="493"/>
      <c r="W41" s="523"/>
    </row>
    <row r="42" spans="1:23" ht="15" customHeight="1" thickTop="1">
      <c r="A42" s="493"/>
      <c r="B42" s="970" t="s">
        <v>415</v>
      </c>
      <c r="C42" s="971"/>
      <c r="D42" s="971"/>
      <c r="E42" s="971"/>
      <c r="F42" s="971"/>
      <c r="G42" s="977" t="s">
        <v>57</v>
      </c>
      <c r="H42" s="978"/>
      <c r="I42" s="978"/>
      <c r="J42" s="978"/>
      <c r="K42" s="978"/>
      <c r="L42" s="978"/>
      <c r="M42" s="978"/>
      <c r="N42" s="979"/>
      <c r="O42" s="952" t="s">
        <v>122</v>
      </c>
      <c r="P42" s="953"/>
      <c r="Q42" s="954"/>
      <c r="R42" s="958" t="str">
        <f>IF(重点評価入力!M13="集合住宅","-",重点評価入力!T28)</f>
        <v>-</v>
      </c>
      <c r="S42" s="959"/>
      <c r="T42" s="959"/>
      <c r="U42" s="962"/>
      <c r="V42" s="493"/>
      <c r="W42" s="523"/>
    </row>
    <row r="43" spans="1:23" ht="15" customHeight="1">
      <c r="A43" s="493"/>
      <c r="B43" s="972"/>
      <c r="C43" s="973"/>
      <c r="D43" s="973"/>
      <c r="E43" s="973"/>
      <c r="F43" s="973"/>
      <c r="G43" s="980"/>
      <c r="H43" s="981"/>
      <c r="I43" s="981"/>
      <c r="J43" s="981"/>
      <c r="K43" s="981"/>
      <c r="L43" s="981"/>
      <c r="M43" s="981"/>
      <c r="N43" s="982"/>
      <c r="O43" s="955"/>
      <c r="P43" s="956"/>
      <c r="Q43" s="957"/>
      <c r="R43" s="960"/>
      <c r="S43" s="961"/>
      <c r="T43" s="961"/>
      <c r="U43" s="963"/>
      <c r="V43" s="493"/>
      <c r="W43" s="523"/>
    </row>
    <row r="44" spans="1:23" ht="30" customHeight="1">
      <c r="A44" s="493"/>
      <c r="B44" s="942" t="s">
        <v>123</v>
      </c>
      <c r="C44" s="943"/>
      <c r="D44" s="943"/>
      <c r="E44" s="943"/>
      <c r="F44" s="943"/>
      <c r="G44" s="943"/>
      <c r="H44" s="943"/>
      <c r="I44" s="943"/>
      <c r="J44" s="943"/>
      <c r="K44" s="943"/>
      <c r="L44" s="943"/>
      <c r="M44" s="943"/>
      <c r="N44" s="943"/>
      <c r="O44" s="943"/>
      <c r="P44" s="943"/>
      <c r="Q44" s="943"/>
      <c r="R44" s="943"/>
      <c r="S44" s="943"/>
      <c r="T44" s="943"/>
      <c r="U44" s="944"/>
      <c r="V44" s="493"/>
      <c r="W44" s="523"/>
    </row>
    <row r="45" spans="1:23" ht="24.75" customHeight="1">
      <c r="A45" s="493"/>
      <c r="B45" s="985" t="s">
        <v>124</v>
      </c>
      <c r="C45" s="986"/>
      <c r="D45" s="986"/>
      <c r="E45" s="986"/>
      <c r="F45" s="986"/>
      <c r="G45" s="987"/>
      <c r="H45" s="1001" t="s">
        <v>65</v>
      </c>
      <c r="I45" s="1002"/>
      <c r="J45" s="1002"/>
      <c r="K45" s="1002"/>
      <c r="L45" s="1003"/>
      <c r="M45" s="1001" t="s">
        <v>125</v>
      </c>
      <c r="N45" s="1002"/>
      <c r="O45" s="1002"/>
      <c r="P45" s="1002"/>
      <c r="Q45" s="1002"/>
      <c r="R45" s="1002"/>
      <c r="S45" s="1002"/>
      <c r="T45" s="1002"/>
      <c r="U45" s="647"/>
      <c r="V45" s="493"/>
      <c r="W45" s="523"/>
    </row>
    <row r="46" spans="1:23" ht="24.75" customHeight="1">
      <c r="A46" s="493"/>
      <c r="B46" s="995"/>
      <c r="C46" s="996"/>
      <c r="D46" s="996"/>
      <c r="E46" s="996"/>
      <c r="F46" s="996"/>
      <c r="G46" s="997"/>
      <c r="H46" s="983" t="str">
        <f>IF(重点評価入力!I31="","",重点評価入力!I31)</f>
        <v/>
      </c>
      <c r="I46" s="984"/>
      <c r="J46" s="984"/>
      <c r="K46" s="984"/>
      <c r="L46" s="1004"/>
      <c r="M46" s="983" t="str">
        <f>IF(重点評価入力!O31="","",重点評価入力!O31)</f>
        <v/>
      </c>
      <c r="N46" s="984"/>
      <c r="O46" s="984"/>
      <c r="P46" s="984"/>
      <c r="Q46" s="984"/>
      <c r="R46" s="984"/>
      <c r="S46" s="984"/>
      <c r="T46" s="984"/>
      <c r="U46" s="647"/>
      <c r="V46" s="493"/>
      <c r="W46" s="523"/>
    </row>
    <row r="47" spans="1:23" ht="24.75" customHeight="1">
      <c r="A47" s="493"/>
      <c r="B47" s="995"/>
      <c r="C47" s="996"/>
      <c r="D47" s="996"/>
      <c r="E47" s="996"/>
      <c r="F47" s="996"/>
      <c r="G47" s="997"/>
      <c r="H47" s="983" t="str">
        <f>IF(重点評価入力!I32="","",重点評価入力!I32)</f>
        <v/>
      </c>
      <c r="I47" s="984"/>
      <c r="J47" s="984"/>
      <c r="K47" s="984"/>
      <c r="L47" s="1004"/>
      <c r="M47" s="983" t="str">
        <f>IF(重点評価入力!O32="","",重点評価入力!O32)</f>
        <v/>
      </c>
      <c r="N47" s="984"/>
      <c r="O47" s="984"/>
      <c r="P47" s="984"/>
      <c r="Q47" s="984"/>
      <c r="R47" s="984"/>
      <c r="S47" s="984"/>
      <c r="T47" s="984"/>
      <c r="U47" s="647"/>
      <c r="V47" s="493"/>
      <c r="W47" s="523"/>
    </row>
    <row r="48" spans="1:23" ht="24.75" customHeight="1">
      <c r="A48" s="493"/>
      <c r="B48" s="995"/>
      <c r="C48" s="996"/>
      <c r="D48" s="996"/>
      <c r="E48" s="996"/>
      <c r="F48" s="996"/>
      <c r="G48" s="997"/>
      <c r="H48" s="983" t="str">
        <f>IF(重点評価入力!I33="","",重点評価入力!I33)</f>
        <v/>
      </c>
      <c r="I48" s="984"/>
      <c r="J48" s="984"/>
      <c r="K48" s="984"/>
      <c r="L48" s="1004"/>
      <c r="M48" s="983" t="str">
        <f>IF(重点評価入力!O33="","",重点評価入力!O33)</f>
        <v/>
      </c>
      <c r="N48" s="984"/>
      <c r="O48" s="984"/>
      <c r="P48" s="984"/>
      <c r="Q48" s="984"/>
      <c r="R48" s="984"/>
      <c r="S48" s="984"/>
      <c r="T48" s="984"/>
      <c r="U48" s="647"/>
      <c r="V48" s="493"/>
      <c r="W48" s="523"/>
    </row>
    <row r="49" spans="1:23" ht="24.75" customHeight="1">
      <c r="A49" s="493"/>
      <c r="B49" s="998"/>
      <c r="C49" s="999"/>
      <c r="D49" s="999"/>
      <c r="E49" s="999"/>
      <c r="F49" s="999"/>
      <c r="G49" s="1000"/>
      <c r="H49" s="983" t="str">
        <f>IF(重点評価入力!I34="","",重点評価入力!I34)</f>
        <v/>
      </c>
      <c r="I49" s="984"/>
      <c r="J49" s="984"/>
      <c r="K49" s="984"/>
      <c r="L49" s="1004"/>
      <c r="M49" s="983" t="str">
        <f>IF(重点評価入力!O34="","",重点評価入力!O34)</f>
        <v/>
      </c>
      <c r="N49" s="984"/>
      <c r="O49" s="984"/>
      <c r="P49" s="984"/>
      <c r="Q49" s="984"/>
      <c r="R49" s="984"/>
      <c r="S49" s="984"/>
      <c r="T49" s="984"/>
      <c r="U49" s="647"/>
      <c r="V49" s="493"/>
      <c r="W49" s="523"/>
    </row>
    <row r="50" spans="1:23" ht="24.75" customHeight="1">
      <c r="A50" s="493"/>
      <c r="B50" s="985" t="s">
        <v>82</v>
      </c>
      <c r="C50" s="986"/>
      <c r="D50" s="986"/>
      <c r="E50" s="986"/>
      <c r="F50" s="986"/>
      <c r="G50" s="987"/>
      <c r="H50" s="991" t="str">
        <f>IF(重点評価入力!F35="","",重点評価入力!F35)</f>
        <v/>
      </c>
      <c r="I50" s="992"/>
      <c r="J50" s="992"/>
      <c r="K50" s="992"/>
      <c r="L50" s="992"/>
      <c r="M50" s="992"/>
      <c r="N50" s="992"/>
      <c r="O50" s="992"/>
      <c r="P50" s="992"/>
      <c r="Q50" s="992"/>
      <c r="R50" s="992"/>
      <c r="S50" s="992"/>
      <c r="T50" s="992"/>
      <c r="U50" s="648"/>
      <c r="V50" s="493"/>
      <c r="W50" s="523"/>
    </row>
    <row r="51" spans="1:23" ht="24.75" customHeight="1" thickBot="1">
      <c r="A51" s="493"/>
      <c r="B51" s="988"/>
      <c r="C51" s="989"/>
      <c r="D51" s="989"/>
      <c r="E51" s="989"/>
      <c r="F51" s="989"/>
      <c r="G51" s="990"/>
      <c r="H51" s="993"/>
      <c r="I51" s="994"/>
      <c r="J51" s="994"/>
      <c r="K51" s="994"/>
      <c r="L51" s="994"/>
      <c r="M51" s="994"/>
      <c r="N51" s="994"/>
      <c r="O51" s="994"/>
      <c r="P51" s="994"/>
      <c r="Q51" s="994"/>
      <c r="R51" s="994"/>
      <c r="S51" s="994"/>
      <c r="T51" s="994"/>
      <c r="U51" s="649"/>
      <c r="V51" s="493"/>
      <c r="W51" s="523"/>
    </row>
    <row r="52" spans="1:23" ht="4.5" customHeight="1">
      <c r="A52" s="493"/>
      <c r="B52" s="551"/>
      <c r="C52" s="551"/>
      <c r="D52" s="650"/>
      <c r="E52" s="516"/>
      <c r="F52" s="651"/>
      <c r="G52" s="652"/>
      <c r="H52" s="523"/>
      <c r="I52" s="523"/>
      <c r="J52" s="523"/>
      <c r="K52" s="523"/>
      <c r="L52" s="523"/>
      <c r="M52" s="523"/>
      <c r="N52" s="523"/>
      <c r="O52" s="653"/>
      <c r="P52" s="653"/>
      <c r="Q52" s="650"/>
      <c r="R52" s="650"/>
      <c r="S52" s="650"/>
      <c r="T52" s="650"/>
      <c r="U52" s="554"/>
      <c r="V52" s="493"/>
      <c r="W52" s="523"/>
    </row>
    <row r="53" spans="1:23" ht="30" customHeight="1">
      <c r="A53" s="523"/>
      <c r="B53" s="523"/>
      <c r="C53" s="523"/>
      <c r="D53" s="523"/>
      <c r="E53" s="523"/>
      <c r="F53" s="523"/>
      <c r="G53" s="523"/>
      <c r="H53" s="523"/>
      <c r="I53" s="523"/>
      <c r="J53" s="523"/>
      <c r="K53" s="523"/>
      <c r="L53" s="523"/>
      <c r="M53" s="523"/>
      <c r="N53" s="523"/>
      <c r="O53" s="523"/>
      <c r="P53" s="523"/>
      <c r="Q53" s="654"/>
      <c r="R53" s="654"/>
      <c r="S53" s="654"/>
      <c r="T53" s="654"/>
      <c r="U53" s="654"/>
      <c r="V53" s="523"/>
      <c r="W53" s="523"/>
    </row>
    <row r="54" spans="1:23" ht="30" customHeight="1">
      <c r="A54" s="523"/>
      <c r="B54" s="655"/>
      <c r="C54" s="655"/>
      <c r="D54" s="491"/>
      <c r="E54" s="484"/>
      <c r="F54" s="504"/>
      <c r="G54" s="523"/>
      <c r="H54" s="523"/>
      <c r="I54" s="523"/>
      <c r="J54" s="523"/>
      <c r="K54" s="523"/>
      <c r="L54" s="523"/>
      <c r="M54" s="523"/>
      <c r="N54" s="523"/>
      <c r="O54" s="523"/>
      <c r="P54" s="523"/>
      <c r="Q54" s="654"/>
      <c r="R54" s="654"/>
      <c r="S54" s="654"/>
      <c r="T54" s="654"/>
      <c r="U54" s="654"/>
      <c r="V54" s="523"/>
      <c r="W54" s="523"/>
    </row>
  </sheetData>
  <sheetProtection algorithmName="SHA-512" hashValue="o2/fo54QgKlGqAb4T0TmFbsmwXSJx2z2ryZjAauUHh5xW9RBg0nmbYtYnu1m3TThdpvSz6HFvcG8EGWazKZv9Q==" saltValue="ULesLUwBRDF1RILQL3zxmw==" spinCount="100000" sheet="1" objects="1" scenarios="1"/>
  <mergeCells count="87">
    <mergeCell ref="M49:T49"/>
    <mergeCell ref="B50:G51"/>
    <mergeCell ref="H50:T51"/>
    <mergeCell ref="B45:G49"/>
    <mergeCell ref="H45:L45"/>
    <mergeCell ref="M45:T45"/>
    <mergeCell ref="H46:L46"/>
    <mergeCell ref="M46:T46"/>
    <mergeCell ref="H47:L47"/>
    <mergeCell ref="M47:T47"/>
    <mergeCell ref="H48:L48"/>
    <mergeCell ref="M48:T48"/>
    <mergeCell ref="H49:L49"/>
    <mergeCell ref="O39:Q39"/>
    <mergeCell ref="B44:U44"/>
    <mergeCell ref="R39:T39"/>
    <mergeCell ref="O40:Q40"/>
    <mergeCell ref="R40:T40"/>
    <mergeCell ref="O41:Q41"/>
    <mergeCell ref="R41:T41"/>
    <mergeCell ref="O42:Q43"/>
    <mergeCell ref="R42:T43"/>
    <mergeCell ref="U42:U43"/>
    <mergeCell ref="B39:F39"/>
    <mergeCell ref="B40:F40"/>
    <mergeCell ref="B41:F41"/>
    <mergeCell ref="B42:F43"/>
    <mergeCell ref="G41:N41"/>
    <mergeCell ref="G42:N43"/>
    <mergeCell ref="O34:Q34"/>
    <mergeCell ref="R34:T34"/>
    <mergeCell ref="H35:U35"/>
    <mergeCell ref="O36:Q36"/>
    <mergeCell ref="R36:T38"/>
    <mergeCell ref="O37:Q37"/>
    <mergeCell ref="O38:Q38"/>
    <mergeCell ref="G34:N34"/>
    <mergeCell ref="G36:N36"/>
    <mergeCell ref="G37:N37"/>
    <mergeCell ref="G38:N38"/>
    <mergeCell ref="O33:Q33"/>
    <mergeCell ref="R33:T33"/>
    <mergeCell ref="O22:T22"/>
    <mergeCell ref="E24:G24"/>
    <mergeCell ref="H24:N24"/>
    <mergeCell ref="O24:T24"/>
    <mergeCell ref="E26:G26"/>
    <mergeCell ref="H26:J26"/>
    <mergeCell ref="P26:S26"/>
    <mergeCell ref="E27:G27"/>
    <mergeCell ref="H27:J27"/>
    <mergeCell ref="P27:S27"/>
    <mergeCell ref="E30:N30"/>
    <mergeCell ref="O30:T30"/>
    <mergeCell ref="B33:F33"/>
    <mergeCell ref="G33:N33"/>
    <mergeCell ref="O18:T18"/>
    <mergeCell ref="E20:G20"/>
    <mergeCell ref="O20:T20"/>
    <mergeCell ref="O21:T21"/>
    <mergeCell ref="F21:F22"/>
    <mergeCell ref="E13:G13"/>
    <mergeCell ref="O13:T13"/>
    <mergeCell ref="E15:G15"/>
    <mergeCell ref="O15:T15"/>
    <mergeCell ref="E17:G17"/>
    <mergeCell ref="O17:T17"/>
    <mergeCell ref="E11:G11"/>
    <mergeCell ref="O11:T11"/>
    <mergeCell ref="N2:O2"/>
    <mergeCell ref="P2:U2"/>
    <mergeCell ref="W2:W3"/>
    <mergeCell ref="O3:T3"/>
    <mergeCell ref="I5:T5"/>
    <mergeCell ref="I7:T7"/>
    <mergeCell ref="J8:K8"/>
    <mergeCell ref="L8:U8"/>
    <mergeCell ref="I9:T9"/>
    <mergeCell ref="J10:K10"/>
    <mergeCell ref="L10:U10"/>
    <mergeCell ref="G39:N39"/>
    <mergeCell ref="G40:N40"/>
    <mergeCell ref="B34:F34"/>
    <mergeCell ref="B35:F35"/>
    <mergeCell ref="C36:F36"/>
    <mergeCell ref="C37:F37"/>
    <mergeCell ref="C38:F38"/>
  </mergeCells>
  <phoneticPr fontId="1"/>
  <conditionalFormatting sqref="H35 G34">
    <cfRule type="expression" dxfId="40" priority="11" stopIfTrue="1">
      <formula>OR($H$9=3,$H$9=6,)</formula>
    </cfRule>
  </conditionalFormatting>
  <conditionalFormatting sqref="R42:T43">
    <cfRule type="expression" dxfId="39" priority="12" stopIfTrue="1">
      <formula>OR($O$9="集合住宅")</formula>
    </cfRule>
  </conditionalFormatting>
  <conditionalFormatting sqref="U42:U43">
    <cfRule type="expression" dxfId="38" priority="13" stopIfTrue="1">
      <formula>OR($O$9="集合住宅")</formula>
    </cfRule>
  </conditionalFormatting>
  <conditionalFormatting sqref="H26:K26">
    <cfRule type="expression" dxfId="37" priority="10" stopIfTrue="1">
      <formula>$K$26&lt;&gt;"○"</formula>
    </cfRule>
  </conditionalFormatting>
  <conditionalFormatting sqref="H27:K27">
    <cfRule type="expression" dxfId="36" priority="9" stopIfTrue="1">
      <formula>$K$27&lt;&gt;"○"</formula>
    </cfRule>
  </conditionalFormatting>
  <conditionalFormatting sqref="L26:M26">
    <cfRule type="expression" dxfId="35" priority="8" stopIfTrue="1">
      <formula>$M$26&lt;&gt;"○"</formula>
    </cfRule>
  </conditionalFormatting>
  <conditionalFormatting sqref="L27:M27">
    <cfRule type="expression" dxfId="34" priority="7" stopIfTrue="1">
      <formula>$M$27&lt;&gt;"○"</formula>
    </cfRule>
  </conditionalFormatting>
  <conditionalFormatting sqref="N26:O26">
    <cfRule type="expression" dxfId="33" priority="6" stopIfTrue="1">
      <formula>$O$26&lt;&gt;"○"</formula>
    </cfRule>
  </conditionalFormatting>
  <conditionalFormatting sqref="N27:O27">
    <cfRule type="expression" dxfId="32" priority="5" stopIfTrue="1">
      <formula>$O$27&lt;&gt;"○"</formula>
    </cfRule>
  </conditionalFormatting>
  <conditionalFormatting sqref="P26:T26 P27:S27">
    <cfRule type="expression" dxfId="31" priority="4" stopIfTrue="1">
      <formula>$T$26&lt;&gt;"○"</formula>
    </cfRule>
  </conditionalFormatting>
  <conditionalFormatting sqref="T27">
    <cfRule type="expression" dxfId="30" priority="3" stopIfTrue="1">
      <formula>$T$27&lt;&gt;"○"</formula>
    </cfRule>
  </conditionalFormatting>
  <conditionalFormatting sqref="K26">
    <cfRule type="expression" dxfId="29" priority="2" stopIfTrue="1">
      <formula>$K$26&lt;&gt;"○"</formula>
    </cfRule>
  </conditionalFormatting>
  <conditionalFormatting sqref="H24">
    <cfRule type="expression" dxfId="28" priority="1" stopIfTrue="1">
      <formula>$K$26&lt;&gt;"○"</formula>
    </cfRule>
  </conditionalFormatting>
  <hyperlinks>
    <hyperlink ref="L1" location="メイン!A1" display="戻る" xr:uid="{53D03764-7B41-4D05-891C-61B5BFB98EEB}"/>
  </hyperlinks>
  <pageMargins left="0.70866141732283472" right="0.70866141732283472" top="0.55118110236220474" bottom="0.35433070866141736" header="0.31496062992125984" footer="0.31496062992125984"/>
  <pageSetup paperSize="9" scale="57"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999A-4CD1-4495-B5F2-9F441D323512}">
  <dimension ref="A1:AY81"/>
  <sheetViews>
    <sheetView showGridLines="0" tabSelected="1" view="pageBreakPreview" zoomScale="90" zoomScaleNormal="100" zoomScaleSheetLayoutView="90" workbookViewId="0">
      <selection activeCell="J46" sqref="J46"/>
    </sheetView>
  </sheetViews>
  <sheetFormatPr defaultColWidth="0.59765625" defaultRowHeight="25.5" customHeight="1"/>
  <cols>
    <col min="1" max="1" width="1.59765625" style="656" customWidth="1"/>
    <col min="2" max="2" width="12.69921875" style="657" customWidth="1"/>
    <col min="3" max="3" width="2.3984375" style="657" customWidth="1"/>
    <col min="4" max="4" width="1.296875" style="657" customWidth="1"/>
    <col min="5" max="5" width="5.296875" style="658" customWidth="1"/>
    <col min="6" max="6" width="6.3984375" style="659" customWidth="1"/>
    <col min="7" max="7" width="11.296875" style="660" customWidth="1"/>
    <col min="8" max="8" width="5.59765625" style="660" customWidth="1"/>
    <col min="9" max="9" width="4.09765625" style="660" customWidth="1"/>
    <col min="10" max="10" width="11.8984375" style="661" customWidth="1"/>
    <col min="11" max="11" width="10.69921875" style="661" customWidth="1"/>
    <col min="12" max="12" width="5.59765625" style="661" customWidth="1"/>
    <col min="13" max="13" width="10.69921875" style="661" customWidth="1"/>
    <col min="14" max="14" width="5.59765625" style="660" customWidth="1"/>
    <col min="15" max="15" width="15.59765625" style="660" customWidth="1"/>
    <col min="16" max="16" width="10.69921875" style="660" customWidth="1"/>
    <col min="17" max="17" width="5.59765625" style="662" customWidth="1"/>
    <col min="18" max="18" width="10.69921875" style="662" customWidth="1"/>
    <col min="19" max="19" width="5.59765625" style="663" customWidth="1"/>
    <col min="20" max="20" width="10.69921875" style="663" customWidth="1"/>
    <col min="21" max="21" width="5.59765625" style="662" customWidth="1"/>
    <col min="22" max="22" width="3.5" style="798" customWidth="1"/>
    <col min="23" max="23" width="11.3984375" style="804" hidden="1" customWidth="1"/>
    <col min="24" max="25" width="11.3984375" style="819" customWidth="1"/>
    <col min="26" max="28" width="11.3984375" style="802" customWidth="1"/>
    <col min="29" max="29" width="11.3984375" style="823" customWidth="1"/>
    <col min="30" max="34" width="11.3984375" style="819" customWidth="1"/>
    <col min="35" max="36" width="11.3984375" style="804" customWidth="1"/>
    <col min="37" max="42" width="10.19921875" style="817" customWidth="1"/>
    <col min="43" max="43" width="13" style="817" customWidth="1"/>
    <col min="44" max="44" width="9.3984375" style="817" customWidth="1"/>
    <col min="45" max="45" width="11.59765625" style="817" bestFit="1" customWidth="1"/>
    <col min="46" max="48" width="7.59765625" style="817" customWidth="1"/>
    <col min="49" max="49" width="7.59765625" style="821" customWidth="1"/>
    <col min="50" max="51" width="7.59765625" style="805" customWidth="1"/>
    <col min="52" max="62" width="7.59765625" style="679" customWidth="1"/>
    <col min="63" max="255" width="0.59765625" style="679"/>
    <col min="256" max="256" width="1.59765625" style="679" customWidth="1"/>
    <col min="257" max="257" width="11.5" style="679" customWidth="1"/>
    <col min="258" max="258" width="2.19921875" style="679" customWidth="1"/>
    <col min="259" max="259" width="1.19921875" style="679" customWidth="1"/>
    <col min="260" max="260" width="4.69921875" style="679" customWidth="1"/>
    <col min="261" max="261" width="5.69921875" style="679" customWidth="1"/>
    <col min="262" max="262" width="10.19921875" style="679" customWidth="1"/>
    <col min="263" max="263" width="5.09765625" style="679" customWidth="1"/>
    <col min="264" max="264" width="3.69921875" style="679" customWidth="1"/>
    <col min="265" max="265" width="13" style="679" customWidth="1"/>
    <col min="266" max="266" width="6.19921875" style="679" customWidth="1"/>
    <col min="267" max="267" width="6.3984375" style="679" customWidth="1"/>
    <col min="268" max="268" width="7.5" style="679" customWidth="1"/>
    <col min="269" max="269" width="5.69921875" style="679" customWidth="1"/>
    <col min="270" max="270" width="4" style="679" customWidth="1"/>
    <col min="271" max="271" width="11.3984375" style="679" customWidth="1"/>
    <col min="272" max="272" width="13.3984375" style="679" customWidth="1"/>
    <col min="273" max="273" width="12.5" style="679" customWidth="1"/>
    <col min="274" max="274" width="13.59765625" style="679" customWidth="1"/>
    <col min="275" max="275" width="7.5" style="679" customWidth="1"/>
    <col min="276" max="276" width="0.8984375" style="679" customWidth="1"/>
    <col min="277" max="277" width="2.09765625" style="679" customWidth="1"/>
    <col min="278" max="278" width="2.19921875" style="679" customWidth="1"/>
    <col min="279" max="279" width="17" style="679" customWidth="1"/>
    <col min="280" max="280" width="8" style="679" customWidth="1"/>
    <col min="281" max="281" width="1.09765625" style="679" customWidth="1"/>
    <col min="282" max="282" width="19.19921875" style="679" customWidth="1"/>
    <col min="283" max="290" width="10.19921875" style="679" customWidth="1"/>
    <col min="291" max="291" width="2.19921875" style="679" customWidth="1"/>
    <col min="292" max="292" width="2.69921875" style="679" customWidth="1"/>
    <col min="293" max="318" width="7.59765625" style="679" customWidth="1"/>
    <col min="319" max="511" width="0.59765625" style="679"/>
    <col min="512" max="512" width="1.59765625" style="679" customWidth="1"/>
    <col min="513" max="513" width="11.5" style="679" customWidth="1"/>
    <col min="514" max="514" width="2.19921875" style="679" customWidth="1"/>
    <col min="515" max="515" width="1.19921875" style="679" customWidth="1"/>
    <col min="516" max="516" width="4.69921875" style="679" customWidth="1"/>
    <col min="517" max="517" width="5.69921875" style="679" customWidth="1"/>
    <col min="518" max="518" width="10.19921875" style="679" customWidth="1"/>
    <col min="519" max="519" width="5.09765625" style="679" customWidth="1"/>
    <col min="520" max="520" width="3.69921875" style="679" customWidth="1"/>
    <col min="521" max="521" width="13" style="679" customWidth="1"/>
    <col min="522" max="522" width="6.19921875" style="679" customWidth="1"/>
    <col min="523" max="523" width="6.3984375" style="679" customWidth="1"/>
    <col min="524" max="524" width="7.5" style="679" customWidth="1"/>
    <col min="525" max="525" width="5.69921875" style="679" customWidth="1"/>
    <col min="526" max="526" width="4" style="679" customWidth="1"/>
    <col min="527" max="527" width="11.3984375" style="679" customWidth="1"/>
    <col min="528" max="528" width="13.3984375" style="679" customWidth="1"/>
    <col min="529" max="529" width="12.5" style="679" customWidth="1"/>
    <col min="530" max="530" width="13.59765625" style="679" customWidth="1"/>
    <col min="531" max="531" width="7.5" style="679" customWidth="1"/>
    <col min="532" max="532" width="0.8984375" style="679" customWidth="1"/>
    <col min="533" max="533" width="2.09765625" style="679" customWidth="1"/>
    <col min="534" max="534" width="2.19921875" style="679" customWidth="1"/>
    <col min="535" max="535" width="17" style="679" customWidth="1"/>
    <col min="536" max="536" width="8" style="679" customWidth="1"/>
    <col min="537" max="537" width="1.09765625" style="679" customWidth="1"/>
    <col min="538" max="538" width="19.19921875" style="679" customWidth="1"/>
    <col min="539" max="546" width="10.19921875" style="679" customWidth="1"/>
    <col min="547" max="547" width="2.19921875" style="679" customWidth="1"/>
    <col min="548" max="548" width="2.69921875" style="679" customWidth="1"/>
    <col min="549" max="574" width="7.59765625" style="679" customWidth="1"/>
    <col min="575" max="767" width="0.59765625" style="679"/>
    <col min="768" max="768" width="1.59765625" style="679" customWidth="1"/>
    <col min="769" max="769" width="11.5" style="679" customWidth="1"/>
    <col min="770" max="770" width="2.19921875" style="679" customWidth="1"/>
    <col min="771" max="771" width="1.19921875" style="679" customWidth="1"/>
    <col min="772" max="772" width="4.69921875" style="679" customWidth="1"/>
    <col min="773" max="773" width="5.69921875" style="679" customWidth="1"/>
    <col min="774" max="774" width="10.19921875" style="679" customWidth="1"/>
    <col min="775" max="775" width="5.09765625" style="679" customWidth="1"/>
    <col min="776" max="776" width="3.69921875" style="679" customWidth="1"/>
    <col min="777" max="777" width="13" style="679" customWidth="1"/>
    <col min="778" max="778" width="6.19921875" style="679" customWidth="1"/>
    <col min="779" max="779" width="6.3984375" style="679" customWidth="1"/>
    <col min="780" max="780" width="7.5" style="679" customWidth="1"/>
    <col min="781" max="781" width="5.69921875" style="679" customWidth="1"/>
    <col min="782" max="782" width="4" style="679" customWidth="1"/>
    <col min="783" max="783" width="11.3984375" style="679" customWidth="1"/>
    <col min="784" max="784" width="13.3984375" style="679" customWidth="1"/>
    <col min="785" max="785" width="12.5" style="679" customWidth="1"/>
    <col min="786" max="786" width="13.59765625" style="679" customWidth="1"/>
    <col min="787" max="787" width="7.5" style="679" customWidth="1"/>
    <col min="788" max="788" width="0.8984375" style="679" customWidth="1"/>
    <col min="789" max="789" width="2.09765625" style="679" customWidth="1"/>
    <col min="790" max="790" width="2.19921875" style="679" customWidth="1"/>
    <col min="791" max="791" width="17" style="679" customWidth="1"/>
    <col min="792" max="792" width="8" style="679" customWidth="1"/>
    <col min="793" max="793" width="1.09765625" style="679" customWidth="1"/>
    <col min="794" max="794" width="19.19921875" style="679" customWidth="1"/>
    <col min="795" max="802" width="10.19921875" style="679" customWidth="1"/>
    <col min="803" max="803" width="2.19921875" style="679" customWidth="1"/>
    <col min="804" max="804" width="2.69921875" style="679" customWidth="1"/>
    <col min="805" max="830" width="7.59765625" style="679" customWidth="1"/>
    <col min="831" max="1023" width="0.59765625" style="679"/>
    <col min="1024" max="1024" width="1.59765625" style="679" customWidth="1"/>
    <col min="1025" max="1025" width="11.5" style="679" customWidth="1"/>
    <col min="1026" max="1026" width="2.19921875" style="679" customWidth="1"/>
    <col min="1027" max="1027" width="1.19921875" style="679" customWidth="1"/>
    <col min="1028" max="1028" width="4.69921875" style="679" customWidth="1"/>
    <col min="1029" max="1029" width="5.69921875" style="679" customWidth="1"/>
    <col min="1030" max="1030" width="10.19921875" style="679" customWidth="1"/>
    <col min="1031" max="1031" width="5.09765625" style="679" customWidth="1"/>
    <col min="1032" max="1032" width="3.69921875" style="679" customWidth="1"/>
    <col min="1033" max="1033" width="13" style="679" customWidth="1"/>
    <col min="1034" max="1034" width="6.19921875" style="679" customWidth="1"/>
    <col min="1035" max="1035" width="6.3984375" style="679" customWidth="1"/>
    <col min="1036" max="1036" width="7.5" style="679" customWidth="1"/>
    <col min="1037" max="1037" width="5.69921875" style="679" customWidth="1"/>
    <col min="1038" max="1038" width="4" style="679" customWidth="1"/>
    <col min="1039" max="1039" width="11.3984375" style="679" customWidth="1"/>
    <col min="1040" max="1040" width="13.3984375" style="679" customWidth="1"/>
    <col min="1041" max="1041" width="12.5" style="679" customWidth="1"/>
    <col min="1042" max="1042" width="13.59765625" style="679" customWidth="1"/>
    <col min="1043" max="1043" width="7.5" style="679" customWidth="1"/>
    <col min="1044" max="1044" width="0.8984375" style="679" customWidth="1"/>
    <col min="1045" max="1045" width="2.09765625" style="679" customWidth="1"/>
    <col min="1046" max="1046" width="2.19921875" style="679" customWidth="1"/>
    <col min="1047" max="1047" width="17" style="679" customWidth="1"/>
    <col min="1048" max="1048" width="8" style="679" customWidth="1"/>
    <col min="1049" max="1049" width="1.09765625" style="679" customWidth="1"/>
    <col min="1050" max="1050" width="19.19921875" style="679" customWidth="1"/>
    <col min="1051" max="1058" width="10.19921875" style="679" customWidth="1"/>
    <col min="1059" max="1059" width="2.19921875" style="679" customWidth="1"/>
    <col min="1060" max="1060" width="2.69921875" style="679" customWidth="1"/>
    <col min="1061" max="1086" width="7.59765625" style="679" customWidth="1"/>
    <col min="1087" max="1279" width="0.59765625" style="679"/>
    <col min="1280" max="1280" width="1.59765625" style="679" customWidth="1"/>
    <col min="1281" max="1281" width="11.5" style="679" customWidth="1"/>
    <col min="1282" max="1282" width="2.19921875" style="679" customWidth="1"/>
    <col min="1283" max="1283" width="1.19921875" style="679" customWidth="1"/>
    <col min="1284" max="1284" width="4.69921875" style="679" customWidth="1"/>
    <col min="1285" max="1285" width="5.69921875" style="679" customWidth="1"/>
    <col min="1286" max="1286" width="10.19921875" style="679" customWidth="1"/>
    <col min="1287" max="1287" width="5.09765625" style="679" customWidth="1"/>
    <col min="1288" max="1288" width="3.69921875" style="679" customWidth="1"/>
    <col min="1289" max="1289" width="13" style="679" customWidth="1"/>
    <col min="1290" max="1290" width="6.19921875" style="679" customWidth="1"/>
    <col min="1291" max="1291" width="6.3984375" style="679" customWidth="1"/>
    <col min="1292" max="1292" width="7.5" style="679" customWidth="1"/>
    <col min="1293" max="1293" width="5.69921875" style="679" customWidth="1"/>
    <col min="1294" max="1294" width="4" style="679" customWidth="1"/>
    <col min="1295" max="1295" width="11.3984375" style="679" customWidth="1"/>
    <col min="1296" max="1296" width="13.3984375" style="679" customWidth="1"/>
    <col min="1297" max="1297" width="12.5" style="679" customWidth="1"/>
    <col min="1298" max="1298" width="13.59765625" style="679" customWidth="1"/>
    <col min="1299" max="1299" width="7.5" style="679" customWidth="1"/>
    <col min="1300" max="1300" width="0.8984375" style="679" customWidth="1"/>
    <col min="1301" max="1301" width="2.09765625" style="679" customWidth="1"/>
    <col min="1302" max="1302" width="2.19921875" style="679" customWidth="1"/>
    <col min="1303" max="1303" width="17" style="679" customWidth="1"/>
    <col min="1304" max="1304" width="8" style="679" customWidth="1"/>
    <col min="1305" max="1305" width="1.09765625" style="679" customWidth="1"/>
    <col min="1306" max="1306" width="19.19921875" style="679" customWidth="1"/>
    <col min="1307" max="1314" width="10.19921875" style="679" customWidth="1"/>
    <col min="1315" max="1315" width="2.19921875" style="679" customWidth="1"/>
    <col min="1316" max="1316" width="2.69921875" style="679" customWidth="1"/>
    <col min="1317" max="1342" width="7.59765625" style="679" customWidth="1"/>
    <col min="1343" max="1535" width="0.59765625" style="679"/>
    <col min="1536" max="1536" width="1.59765625" style="679" customWidth="1"/>
    <col min="1537" max="1537" width="11.5" style="679" customWidth="1"/>
    <col min="1538" max="1538" width="2.19921875" style="679" customWidth="1"/>
    <col min="1539" max="1539" width="1.19921875" style="679" customWidth="1"/>
    <col min="1540" max="1540" width="4.69921875" style="679" customWidth="1"/>
    <col min="1541" max="1541" width="5.69921875" style="679" customWidth="1"/>
    <col min="1542" max="1542" width="10.19921875" style="679" customWidth="1"/>
    <col min="1543" max="1543" width="5.09765625" style="679" customWidth="1"/>
    <col min="1544" max="1544" width="3.69921875" style="679" customWidth="1"/>
    <col min="1545" max="1545" width="13" style="679" customWidth="1"/>
    <col min="1546" max="1546" width="6.19921875" style="679" customWidth="1"/>
    <col min="1547" max="1547" width="6.3984375" style="679" customWidth="1"/>
    <col min="1548" max="1548" width="7.5" style="679" customWidth="1"/>
    <col min="1549" max="1549" width="5.69921875" style="679" customWidth="1"/>
    <col min="1550" max="1550" width="4" style="679" customWidth="1"/>
    <col min="1551" max="1551" width="11.3984375" style="679" customWidth="1"/>
    <col min="1552" max="1552" width="13.3984375" style="679" customWidth="1"/>
    <col min="1553" max="1553" width="12.5" style="679" customWidth="1"/>
    <col min="1554" max="1554" width="13.59765625" style="679" customWidth="1"/>
    <col min="1555" max="1555" width="7.5" style="679" customWidth="1"/>
    <col min="1556" max="1556" width="0.8984375" style="679" customWidth="1"/>
    <col min="1557" max="1557" width="2.09765625" style="679" customWidth="1"/>
    <col min="1558" max="1558" width="2.19921875" style="679" customWidth="1"/>
    <col min="1559" max="1559" width="17" style="679" customWidth="1"/>
    <col min="1560" max="1560" width="8" style="679" customWidth="1"/>
    <col min="1561" max="1561" width="1.09765625" style="679" customWidth="1"/>
    <col min="1562" max="1562" width="19.19921875" style="679" customWidth="1"/>
    <col min="1563" max="1570" width="10.19921875" style="679" customWidth="1"/>
    <col min="1571" max="1571" width="2.19921875" style="679" customWidth="1"/>
    <col min="1572" max="1572" width="2.69921875" style="679" customWidth="1"/>
    <col min="1573" max="1598" width="7.59765625" style="679" customWidth="1"/>
    <col min="1599" max="1791" width="0.59765625" style="679"/>
    <col min="1792" max="1792" width="1.59765625" style="679" customWidth="1"/>
    <col min="1793" max="1793" width="11.5" style="679" customWidth="1"/>
    <col min="1794" max="1794" width="2.19921875" style="679" customWidth="1"/>
    <col min="1795" max="1795" width="1.19921875" style="679" customWidth="1"/>
    <col min="1796" max="1796" width="4.69921875" style="679" customWidth="1"/>
    <col min="1797" max="1797" width="5.69921875" style="679" customWidth="1"/>
    <col min="1798" max="1798" width="10.19921875" style="679" customWidth="1"/>
    <col min="1799" max="1799" width="5.09765625" style="679" customWidth="1"/>
    <col min="1800" max="1800" width="3.69921875" style="679" customWidth="1"/>
    <col min="1801" max="1801" width="13" style="679" customWidth="1"/>
    <col min="1802" max="1802" width="6.19921875" style="679" customWidth="1"/>
    <col min="1803" max="1803" width="6.3984375" style="679" customWidth="1"/>
    <col min="1804" max="1804" width="7.5" style="679" customWidth="1"/>
    <col min="1805" max="1805" width="5.69921875" style="679" customWidth="1"/>
    <col min="1806" max="1806" width="4" style="679" customWidth="1"/>
    <col min="1807" max="1807" width="11.3984375" style="679" customWidth="1"/>
    <col min="1808" max="1808" width="13.3984375" style="679" customWidth="1"/>
    <col min="1809" max="1809" width="12.5" style="679" customWidth="1"/>
    <col min="1810" max="1810" width="13.59765625" style="679" customWidth="1"/>
    <col min="1811" max="1811" width="7.5" style="679" customWidth="1"/>
    <col min="1812" max="1812" width="0.8984375" style="679" customWidth="1"/>
    <col min="1813" max="1813" width="2.09765625" style="679" customWidth="1"/>
    <col min="1814" max="1814" width="2.19921875" style="679" customWidth="1"/>
    <col min="1815" max="1815" width="17" style="679" customWidth="1"/>
    <col min="1816" max="1816" width="8" style="679" customWidth="1"/>
    <col min="1817" max="1817" width="1.09765625" style="679" customWidth="1"/>
    <col min="1818" max="1818" width="19.19921875" style="679" customWidth="1"/>
    <col min="1819" max="1826" width="10.19921875" style="679" customWidth="1"/>
    <col min="1827" max="1827" width="2.19921875" style="679" customWidth="1"/>
    <col min="1828" max="1828" width="2.69921875" style="679" customWidth="1"/>
    <col min="1829" max="1854" width="7.59765625" style="679" customWidth="1"/>
    <col min="1855" max="2047" width="0.59765625" style="679"/>
    <col min="2048" max="2048" width="1.59765625" style="679" customWidth="1"/>
    <col min="2049" max="2049" width="11.5" style="679" customWidth="1"/>
    <col min="2050" max="2050" width="2.19921875" style="679" customWidth="1"/>
    <col min="2051" max="2051" width="1.19921875" style="679" customWidth="1"/>
    <col min="2052" max="2052" width="4.69921875" style="679" customWidth="1"/>
    <col min="2053" max="2053" width="5.69921875" style="679" customWidth="1"/>
    <col min="2054" max="2054" width="10.19921875" style="679" customWidth="1"/>
    <col min="2055" max="2055" width="5.09765625" style="679" customWidth="1"/>
    <col min="2056" max="2056" width="3.69921875" style="679" customWidth="1"/>
    <col min="2057" max="2057" width="13" style="679" customWidth="1"/>
    <col min="2058" max="2058" width="6.19921875" style="679" customWidth="1"/>
    <col min="2059" max="2059" width="6.3984375" style="679" customWidth="1"/>
    <col min="2060" max="2060" width="7.5" style="679" customWidth="1"/>
    <col min="2061" max="2061" width="5.69921875" style="679" customWidth="1"/>
    <col min="2062" max="2062" width="4" style="679" customWidth="1"/>
    <col min="2063" max="2063" width="11.3984375" style="679" customWidth="1"/>
    <col min="2064" max="2064" width="13.3984375" style="679" customWidth="1"/>
    <col min="2065" max="2065" width="12.5" style="679" customWidth="1"/>
    <col min="2066" max="2066" width="13.59765625" style="679" customWidth="1"/>
    <col min="2067" max="2067" width="7.5" style="679" customWidth="1"/>
    <col min="2068" max="2068" width="0.8984375" style="679" customWidth="1"/>
    <col min="2069" max="2069" width="2.09765625" style="679" customWidth="1"/>
    <col min="2070" max="2070" width="2.19921875" style="679" customWidth="1"/>
    <col min="2071" max="2071" width="17" style="679" customWidth="1"/>
    <col min="2072" max="2072" width="8" style="679" customWidth="1"/>
    <col min="2073" max="2073" width="1.09765625" style="679" customWidth="1"/>
    <col min="2074" max="2074" width="19.19921875" style="679" customWidth="1"/>
    <col min="2075" max="2082" width="10.19921875" style="679" customWidth="1"/>
    <col min="2083" max="2083" width="2.19921875" style="679" customWidth="1"/>
    <col min="2084" max="2084" width="2.69921875" style="679" customWidth="1"/>
    <col min="2085" max="2110" width="7.59765625" style="679" customWidth="1"/>
    <col min="2111" max="2303" width="0.59765625" style="679"/>
    <col min="2304" max="2304" width="1.59765625" style="679" customWidth="1"/>
    <col min="2305" max="2305" width="11.5" style="679" customWidth="1"/>
    <col min="2306" max="2306" width="2.19921875" style="679" customWidth="1"/>
    <col min="2307" max="2307" width="1.19921875" style="679" customWidth="1"/>
    <col min="2308" max="2308" width="4.69921875" style="679" customWidth="1"/>
    <col min="2309" max="2309" width="5.69921875" style="679" customWidth="1"/>
    <col min="2310" max="2310" width="10.19921875" style="679" customWidth="1"/>
    <col min="2311" max="2311" width="5.09765625" style="679" customWidth="1"/>
    <col min="2312" max="2312" width="3.69921875" style="679" customWidth="1"/>
    <col min="2313" max="2313" width="13" style="679" customWidth="1"/>
    <col min="2314" max="2314" width="6.19921875" style="679" customWidth="1"/>
    <col min="2315" max="2315" width="6.3984375" style="679" customWidth="1"/>
    <col min="2316" max="2316" width="7.5" style="679" customWidth="1"/>
    <col min="2317" max="2317" width="5.69921875" style="679" customWidth="1"/>
    <col min="2318" max="2318" width="4" style="679" customWidth="1"/>
    <col min="2319" max="2319" width="11.3984375" style="679" customWidth="1"/>
    <col min="2320" max="2320" width="13.3984375" style="679" customWidth="1"/>
    <col min="2321" max="2321" width="12.5" style="679" customWidth="1"/>
    <col min="2322" max="2322" width="13.59765625" style="679" customWidth="1"/>
    <col min="2323" max="2323" width="7.5" style="679" customWidth="1"/>
    <col min="2324" max="2324" width="0.8984375" style="679" customWidth="1"/>
    <col min="2325" max="2325" width="2.09765625" style="679" customWidth="1"/>
    <col min="2326" max="2326" width="2.19921875" style="679" customWidth="1"/>
    <col min="2327" max="2327" width="17" style="679" customWidth="1"/>
    <col min="2328" max="2328" width="8" style="679" customWidth="1"/>
    <col min="2329" max="2329" width="1.09765625" style="679" customWidth="1"/>
    <col min="2330" max="2330" width="19.19921875" style="679" customWidth="1"/>
    <col min="2331" max="2338" width="10.19921875" style="679" customWidth="1"/>
    <col min="2339" max="2339" width="2.19921875" style="679" customWidth="1"/>
    <col min="2340" max="2340" width="2.69921875" style="679" customWidth="1"/>
    <col min="2341" max="2366" width="7.59765625" style="679" customWidth="1"/>
    <col min="2367" max="2559" width="0.59765625" style="679"/>
    <col min="2560" max="2560" width="1.59765625" style="679" customWidth="1"/>
    <col min="2561" max="2561" width="11.5" style="679" customWidth="1"/>
    <col min="2562" max="2562" width="2.19921875" style="679" customWidth="1"/>
    <col min="2563" max="2563" width="1.19921875" style="679" customWidth="1"/>
    <col min="2564" max="2564" width="4.69921875" style="679" customWidth="1"/>
    <col min="2565" max="2565" width="5.69921875" style="679" customWidth="1"/>
    <col min="2566" max="2566" width="10.19921875" style="679" customWidth="1"/>
    <col min="2567" max="2567" width="5.09765625" style="679" customWidth="1"/>
    <col min="2568" max="2568" width="3.69921875" style="679" customWidth="1"/>
    <col min="2569" max="2569" width="13" style="679" customWidth="1"/>
    <col min="2570" max="2570" width="6.19921875" style="679" customWidth="1"/>
    <col min="2571" max="2571" width="6.3984375" style="679" customWidth="1"/>
    <col min="2572" max="2572" width="7.5" style="679" customWidth="1"/>
    <col min="2573" max="2573" width="5.69921875" style="679" customWidth="1"/>
    <col min="2574" max="2574" width="4" style="679" customWidth="1"/>
    <col min="2575" max="2575" width="11.3984375" style="679" customWidth="1"/>
    <col min="2576" max="2576" width="13.3984375" style="679" customWidth="1"/>
    <col min="2577" max="2577" width="12.5" style="679" customWidth="1"/>
    <col min="2578" max="2578" width="13.59765625" style="679" customWidth="1"/>
    <col min="2579" max="2579" width="7.5" style="679" customWidth="1"/>
    <col min="2580" max="2580" width="0.8984375" style="679" customWidth="1"/>
    <col min="2581" max="2581" width="2.09765625" style="679" customWidth="1"/>
    <col min="2582" max="2582" width="2.19921875" style="679" customWidth="1"/>
    <col min="2583" max="2583" width="17" style="679" customWidth="1"/>
    <col min="2584" max="2584" width="8" style="679" customWidth="1"/>
    <col min="2585" max="2585" width="1.09765625" style="679" customWidth="1"/>
    <col min="2586" max="2586" width="19.19921875" style="679" customWidth="1"/>
    <col min="2587" max="2594" width="10.19921875" style="679" customWidth="1"/>
    <col min="2595" max="2595" width="2.19921875" style="679" customWidth="1"/>
    <col min="2596" max="2596" width="2.69921875" style="679" customWidth="1"/>
    <col min="2597" max="2622" width="7.59765625" style="679" customWidth="1"/>
    <col min="2623" max="2815" width="0.59765625" style="679"/>
    <col min="2816" max="2816" width="1.59765625" style="679" customWidth="1"/>
    <col min="2817" max="2817" width="11.5" style="679" customWidth="1"/>
    <col min="2818" max="2818" width="2.19921875" style="679" customWidth="1"/>
    <col min="2819" max="2819" width="1.19921875" style="679" customWidth="1"/>
    <col min="2820" max="2820" width="4.69921875" style="679" customWidth="1"/>
    <col min="2821" max="2821" width="5.69921875" style="679" customWidth="1"/>
    <col min="2822" max="2822" width="10.19921875" style="679" customWidth="1"/>
    <col min="2823" max="2823" width="5.09765625" style="679" customWidth="1"/>
    <col min="2824" max="2824" width="3.69921875" style="679" customWidth="1"/>
    <col min="2825" max="2825" width="13" style="679" customWidth="1"/>
    <col min="2826" max="2826" width="6.19921875" style="679" customWidth="1"/>
    <col min="2827" max="2827" width="6.3984375" style="679" customWidth="1"/>
    <col min="2828" max="2828" width="7.5" style="679" customWidth="1"/>
    <col min="2829" max="2829" width="5.69921875" style="679" customWidth="1"/>
    <col min="2830" max="2830" width="4" style="679" customWidth="1"/>
    <col min="2831" max="2831" width="11.3984375" style="679" customWidth="1"/>
    <col min="2832" max="2832" width="13.3984375" style="679" customWidth="1"/>
    <col min="2833" max="2833" width="12.5" style="679" customWidth="1"/>
    <col min="2834" max="2834" width="13.59765625" style="679" customWidth="1"/>
    <col min="2835" max="2835" width="7.5" style="679" customWidth="1"/>
    <col min="2836" max="2836" width="0.8984375" style="679" customWidth="1"/>
    <col min="2837" max="2837" width="2.09765625" style="679" customWidth="1"/>
    <col min="2838" max="2838" width="2.19921875" style="679" customWidth="1"/>
    <col min="2839" max="2839" width="17" style="679" customWidth="1"/>
    <col min="2840" max="2840" width="8" style="679" customWidth="1"/>
    <col min="2841" max="2841" width="1.09765625" style="679" customWidth="1"/>
    <col min="2842" max="2842" width="19.19921875" style="679" customWidth="1"/>
    <col min="2843" max="2850" width="10.19921875" style="679" customWidth="1"/>
    <col min="2851" max="2851" width="2.19921875" style="679" customWidth="1"/>
    <col min="2852" max="2852" width="2.69921875" style="679" customWidth="1"/>
    <col min="2853" max="2878" width="7.59765625" style="679" customWidth="1"/>
    <col min="2879" max="3071" width="0.59765625" style="679"/>
    <col min="3072" max="3072" width="1.59765625" style="679" customWidth="1"/>
    <col min="3073" max="3073" width="11.5" style="679" customWidth="1"/>
    <col min="3074" max="3074" width="2.19921875" style="679" customWidth="1"/>
    <col min="3075" max="3075" width="1.19921875" style="679" customWidth="1"/>
    <col min="3076" max="3076" width="4.69921875" style="679" customWidth="1"/>
    <col min="3077" max="3077" width="5.69921875" style="679" customWidth="1"/>
    <col min="3078" max="3078" width="10.19921875" style="679" customWidth="1"/>
    <col min="3079" max="3079" width="5.09765625" style="679" customWidth="1"/>
    <col min="3080" max="3080" width="3.69921875" style="679" customWidth="1"/>
    <col min="3081" max="3081" width="13" style="679" customWidth="1"/>
    <col min="3082" max="3082" width="6.19921875" style="679" customWidth="1"/>
    <col min="3083" max="3083" width="6.3984375" style="679" customWidth="1"/>
    <col min="3084" max="3084" width="7.5" style="679" customWidth="1"/>
    <col min="3085" max="3085" width="5.69921875" style="679" customWidth="1"/>
    <col min="3086" max="3086" width="4" style="679" customWidth="1"/>
    <col min="3087" max="3087" width="11.3984375" style="679" customWidth="1"/>
    <col min="3088" max="3088" width="13.3984375" style="679" customWidth="1"/>
    <col min="3089" max="3089" width="12.5" style="679" customWidth="1"/>
    <col min="3090" max="3090" width="13.59765625" style="679" customWidth="1"/>
    <col min="3091" max="3091" width="7.5" style="679" customWidth="1"/>
    <col min="3092" max="3092" width="0.8984375" style="679" customWidth="1"/>
    <col min="3093" max="3093" width="2.09765625" style="679" customWidth="1"/>
    <col min="3094" max="3094" width="2.19921875" style="679" customWidth="1"/>
    <col min="3095" max="3095" width="17" style="679" customWidth="1"/>
    <col min="3096" max="3096" width="8" style="679" customWidth="1"/>
    <col min="3097" max="3097" width="1.09765625" style="679" customWidth="1"/>
    <col min="3098" max="3098" width="19.19921875" style="679" customWidth="1"/>
    <col min="3099" max="3106" width="10.19921875" style="679" customWidth="1"/>
    <col min="3107" max="3107" width="2.19921875" style="679" customWidth="1"/>
    <col min="3108" max="3108" width="2.69921875" style="679" customWidth="1"/>
    <col min="3109" max="3134" width="7.59765625" style="679" customWidth="1"/>
    <col min="3135" max="3327" width="0.59765625" style="679"/>
    <col min="3328" max="3328" width="1.59765625" style="679" customWidth="1"/>
    <col min="3329" max="3329" width="11.5" style="679" customWidth="1"/>
    <col min="3330" max="3330" width="2.19921875" style="679" customWidth="1"/>
    <col min="3331" max="3331" width="1.19921875" style="679" customWidth="1"/>
    <col min="3332" max="3332" width="4.69921875" style="679" customWidth="1"/>
    <col min="3333" max="3333" width="5.69921875" style="679" customWidth="1"/>
    <col min="3334" max="3334" width="10.19921875" style="679" customWidth="1"/>
    <col min="3335" max="3335" width="5.09765625" style="679" customWidth="1"/>
    <col min="3336" max="3336" width="3.69921875" style="679" customWidth="1"/>
    <col min="3337" max="3337" width="13" style="679" customWidth="1"/>
    <col min="3338" max="3338" width="6.19921875" style="679" customWidth="1"/>
    <col min="3339" max="3339" width="6.3984375" style="679" customWidth="1"/>
    <col min="3340" max="3340" width="7.5" style="679" customWidth="1"/>
    <col min="3341" max="3341" width="5.69921875" style="679" customWidth="1"/>
    <col min="3342" max="3342" width="4" style="679" customWidth="1"/>
    <col min="3343" max="3343" width="11.3984375" style="679" customWidth="1"/>
    <col min="3344" max="3344" width="13.3984375" style="679" customWidth="1"/>
    <col min="3345" max="3345" width="12.5" style="679" customWidth="1"/>
    <col min="3346" max="3346" width="13.59765625" style="679" customWidth="1"/>
    <col min="3347" max="3347" width="7.5" style="679" customWidth="1"/>
    <col min="3348" max="3348" width="0.8984375" style="679" customWidth="1"/>
    <col min="3349" max="3349" width="2.09765625" style="679" customWidth="1"/>
    <col min="3350" max="3350" width="2.19921875" style="679" customWidth="1"/>
    <col min="3351" max="3351" width="17" style="679" customWidth="1"/>
    <col min="3352" max="3352" width="8" style="679" customWidth="1"/>
    <col min="3353" max="3353" width="1.09765625" style="679" customWidth="1"/>
    <col min="3354" max="3354" width="19.19921875" style="679" customWidth="1"/>
    <col min="3355" max="3362" width="10.19921875" style="679" customWidth="1"/>
    <col min="3363" max="3363" width="2.19921875" style="679" customWidth="1"/>
    <col min="3364" max="3364" width="2.69921875" style="679" customWidth="1"/>
    <col min="3365" max="3390" width="7.59765625" style="679" customWidth="1"/>
    <col min="3391" max="3583" width="0.59765625" style="679"/>
    <col min="3584" max="3584" width="1.59765625" style="679" customWidth="1"/>
    <col min="3585" max="3585" width="11.5" style="679" customWidth="1"/>
    <col min="3586" max="3586" width="2.19921875" style="679" customWidth="1"/>
    <col min="3587" max="3587" width="1.19921875" style="679" customWidth="1"/>
    <col min="3588" max="3588" width="4.69921875" style="679" customWidth="1"/>
    <col min="3589" max="3589" width="5.69921875" style="679" customWidth="1"/>
    <col min="3590" max="3590" width="10.19921875" style="679" customWidth="1"/>
    <col min="3591" max="3591" width="5.09765625" style="679" customWidth="1"/>
    <col min="3592" max="3592" width="3.69921875" style="679" customWidth="1"/>
    <col min="3593" max="3593" width="13" style="679" customWidth="1"/>
    <col min="3594" max="3594" width="6.19921875" style="679" customWidth="1"/>
    <col min="3595" max="3595" width="6.3984375" style="679" customWidth="1"/>
    <col min="3596" max="3596" width="7.5" style="679" customWidth="1"/>
    <col min="3597" max="3597" width="5.69921875" style="679" customWidth="1"/>
    <col min="3598" max="3598" width="4" style="679" customWidth="1"/>
    <col min="3599" max="3599" width="11.3984375" style="679" customWidth="1"/>
    <col min="3600" max="3600" width="13.3984375" style="679" customWidth="1"/>
    <col min="3601" max="3601" width="12.5" style="679" customWidth="1"/>
    <col min="3602" max="3602" width="13.59765625" style="679" customWidth="1"/>
    <col min="3603" max="3603" width="7.5" style="679" customWidth="1"/>
    <col min="3604" max="3604" width="0.8984375" style="679" customWidth="1"/>
    <col min="3605" max="3605" width="2.09765625" style="679" customWidth="1"/>
    <col min="3606" max="3606" width="2.19921875" style="679" customWidth="1"/>
    <col min="3607" max="3607" width="17" style="679" customWidth="1"/>
    <col min="3608" max="3608" width="8" style="679" customWidth="1"/>
    <col min="3609" max="3609" width="1.09765625" style="679" customWidth="1"/>
    <col min="3610" max="3610" width="19.19921875" style="679" customWidth="1"/>
    <col min="3611" max="3618" width="10.19921875" style="679" customWidth="1"/>
    <col min="3619" max="3619" width="2.19921875" style="679" customWidth="1"/>
    <col min="3620" max="3620" width="2.69921875" style="679" customWidth="1"/>
    <col min="3621" max="3646" width="7.59765625" style="679" customWidth="1"/>
    <col min="3647" max="3839" width="0.59765625" style="679"/>
    <col min="3840" max="3840" width="1.59765625" style="679" customWidth="1"/>
    <col min="3841" max="3841" width="11.5" style="679" customWidth="1"/>
    <col min="3842" max="3842" width="2.19921875" style="679" customWidth="1"/>
    <col min="3843" max="3843" width="1.19921875" style="679" customWidth="1"/>
    <col min="3844" max="3844" width="4.69921875" style="679" customWidth="1"/>
    <col min="3845" max="3845" width="5.69921875" style="679" customWidth="1"/>
    <col min="3846" max="3846" width="10.19921875" style="679" customWidth="1"/>
    <col min="3847" max="3847" width="5.09765625" style="679" customWidth="1"/>
    <col min="3848" max="3848" width="3.69921875" style="679" customWidth="1"/>
    <col min="3849" max="3849" width="13" style="679" customWidth="1"/>
    <col min="3850" max="3850" width="6.19921875" style="679" customWidth="1"/>
    <col min="3851" max="3851" width="6.3984375" style="679" customWidth="1"/>
    <col min="3852" max="3852" width="7.5" style="679" customWidth="1"/>
    <col min="3853" max="3853" width="5.69921875" style="679" customWidth="1"/>
    <col min="3854" max="3854" width="4" style="679" customWidth="1"/>
    <col min="3855" max="3855" width="11.3984375" style="679" customWidth="1"/>
    <col min="3856" max="3856" width="13.3984375" style="679" customWidth="1"/>
    <col min="3857" max="3857" width="12.5" style="679" customWidth="1"/>
    <col min="3858" max="3858" width="13.59765625" style="679" customWidth="1"/>
    <col min="3859" max="3859" width="7.5" style="679" customWidth="1"/>
    <col min="3860" max="3860" width="0.8984375" style="679" customWidth="1"/>
    <col min="3861" max="3861" width="2.09765625" style="679" customWidth="1"/>
    <col min="3862" max="3862" width="2.19921875" style="679" customWidth="1"/>
    <col min="3863" max="3863" width="17" style="679" customWidth="1"/>
    <col min="3864" max="3864" width="8" style="679" customWidth="1"/>
    <col min="3865" max="3865" width="1.09765625" style="679" customWidth="1"/>
    <col min="3866" max="3866" width="19.19921875" style="679" customWidth="1"/>
    <col min="3867" max="3874" width="10.19921875" style="679" customWidth="1"/>
    <col min="3875" max="3875" width="2.19921875" style="679" customWidth="1"/>
    <col min="3876" max="3876" width="2.69921875" style="679" customWidth="1"/>
    <col min="3877" max="3902" width="7.59765625" style="679" customWidth="1"/>
    <col min="3903" max="4095" width="0.59765625" style="679"/>
    <col min="4096" max="4096" width="1.59765625" style="679" customWidth="1"/>
    <col min="4097" max="4097" width="11.5" style="679" customWidth="1"/>
    <col min="4098" max="4098" width="2.19921875" style="679" customWidth="1"/>
    <col min="4099" max="4099" width="1.19921875" style="679" customWidth="1"/>
    <col min="4100" max="4100" width="4.69921875" style="679" customWidth="1"/>
    <col min="4101" max="4101" width="5.69921875" style="679" customWidth="1"/>
    <col min="4102" max="4102" width="10.19921875" style="679" customWidth="1"/>
    <col min="4103" max="4103" width="5.09765625" style="679" customWidth="1"/>
    <col min="4104" max="4104" width="3.69921875" style="679" customWidth="1"/>
    <col min="4105" max="4105" width="13" style="679" customWidth="1"/>
    <col min="4106" max="4106" width="6.19921875" style="679" customWidth="1"/>
    <col min="4107" max="4107" width="6.3984375" style="679" customWidth="1"/>
    <col min="4108" max="4108" width="7.5" style="679" customWidth="1"/>
    <col min="4109" max="4109" width="5.69921875" style="679" customWidth="1"/>
    <col min="4110" max="4110" width="4" style="679" customWidth="1"/>
    <col min="4111" max="4111" width="11.3984375" style="679" customWidth="1"/>
    <col min="4112" max="4112" width="13.3984375" style="679" customWidth="1"/>
    <col min="4113" max="4113" width="12.5" style="679" customWidth="1"/>
    <col min="4114" max="4114" width="13.59765625" style="679" customWidth="1"/>
    <col min="4115" max="4115" width="7.5" style="679" customWidth="1"/>
    <col min="4116" max="4116" width="0.8984375" style="679" customWidth="1"/>
    <col min="4117" max="4117" width="2.09765625" style="679" customWidth="1"/>
    <col min="4118" max="4118" width="2.19921875" style="679" customWidth="1"/>
    <col min="4119" max="4119" width="17" style="679" customWidth="1"/>
    <col min="4120" max="4120" width="8" style="679" customWidth="1"/>
    <col min="4121" max="4121" width="1.09765625" style="679" customWidth="1"/>
    <col min="4122" max="4122" width="19.19921875" style="679" customWidth="1"/>
    <col min="4123" max="4130" width="10.19921875" style="679" customWidth="1"/>
    <col min="4131" max="4131" width="2.19921875" style="679" customWidth="1"/>
    <col min="4132" max="4132" width="2.69921875" style="679" customWidth="1"/>
    <col min="4133" max="4158" width="7.59765625" style="679" customWidth="1"/>
    <col min="4159" max="4351" width="0.59765625" style="679"/>
    <col min="4352" max="4352" width="1.59765625" style="679" customWidth="1"/>
    <col min="4353" max="4353" width="11.5" style="679" customWidth="1"/>
    <col min="4354" max="4354" width="2.19921875" style="679" customWidth="1"/>
    <col min="4355" max="4355" width="1.19921875" style="679" customWidth="1"/>
    <col min="4356" max="4356" width="4.69921875" style="679" customWidth="1"/>
    <col min="4357" max="4357" width="5.69921875" style="679" customWidth="1"/>
    <col min="4358" max="4358" width="10.19921875" style="679" customWidth="1"/>
    <col min="4359" max="4359" width="5.09765625" style="679" customWidth="1"/>
    <col min="4360" max="4360" width="3.69921875" style="679" customWidth="1"/>
    <col min="4361" max="4361" width="13" style="679" customWidth="1"/>
    <col min="4362" max="4362" width="6.19921875" style="679" customWidth="1"/>
    <col min="4363" max="4363" width="6.3984375" style="679" customWidth="1"/>
    <col min="4364" max="4364" width="7.5" style="679" customWidth="1"/>
    <col min="4365" max="4365" width="5.69921875" style="679" customWidth="1"/>
    <col min="4366" max="4366" width="4" style="679" customWidth="1"/>
    <col min="4367" max="4367" width="11.3984375" style="679" customWidth="1"/>
    <col min="4368" max="4368" width="13.3984375" style="679" customWidth="1"/>
    <col min="4369" max="4369" width="12.5" style="679" customWidth="1"/>
    <col min="4370" max="4370" width="13.59765625" style="679" customWidth="1"/>
    <col min="4371" max="4371" width="7.5" style="679" customWidth="1"/>
    <col min="4372" max="4372" width="0.8984375" style="679" customWidth="1"/>
    <col min="4373" max="4373" width="2.09765625" style="679" customWidth="1"/>
    <col min="4374" max="4374" width="2.19921875" style="679" customWidth="1"/>
    <col min="4375" max="4375" width="17" style="679" customWidth="1"/>
    <col min="4376" max="4376" width="8" style="679" customWidth="1"/>
    <col min="4377" max="4377" width="1.09765625" style="679" customWidth="1"/>
    <col min="4378" max="4378" width="19.19921875" style="679" customWidth="1"/>
    <col min="4379" max="4386" width="10.19921875" style="679" customWidth="1"/>
    <col min="4387" max="4387" width="2.19921875" style="679" customWidth="1"/>
    <col min="4388" max="4388" width="2.69921875" style="679" customWidth="1"/>
    <col min="4389" max="4414" width="7.59765625" style="679" customWidth="1"/>
    <col min="4415" max="4607" width="0.59765625" style="679"/>
    <col min="4608" max="4608" width="1.59765625" style="679" customWidth="1"/>
    <col min="4609" max="4609" width="11.5" style="679" customWidth="1"/>
    <col min="4610" max="4610" width="2.19921875" style="679" customWidth="1"/>
    <col min="4611" max="4611" width="1.19921875" style="679" customWidth="1"/>
    <col min="4612" max="4612" width="4.69921875" style="679" customWidth="1"/>
    <col min="4613" max="4613" width="5.69921875" style="679" customWidth="1"/>
    <col min="4614" max="4614" width="10.19921875" style="679" customWidth="1"/>
    <col min="4615" max="4615" width="5.09765625" style="679" customWidth="1"/>
    <col min="4616" max="4616" width="3.69921875" style="679" customWidth="1"/>
    <col min="4617" max="4617" width="13" style="679" customWidth="1"/>
    <col min="4618" max="4618" width="6.19921875" style="679" customWidth="1"/>
    <col min="4619" max="4619" width="6.3984375" style="679" customWidth="1"/>
    <col min="4620" max="4620" width="7.5" style="679" customWidth="1"/>
    <col min="4621" max="4621" width="5.69921875" style="679" customWidth="1"/>
    <col min="4622" max="4622" width="4" style="679" customWidth="1"/>
    <col min="4623" max="4623" width="11.3984375" style="679" customWidth="1"/>
    <col min="4624" max="4624" width="13.3984375" style="679" customWidth="1"/>
    <col min="4625" max="4625" width="12.5" style="679" customWidth="1"/>
    <col min="4626" max="4626" width="13.59765625" style="679" customWidth="1"/>
    <col min="4627" max="4627" width="7.5" style="679" customWidth="1"/>
    <col min="4628" max="4628" width="0.8984375" style="679" customWidth="1"/>
    <col min="4629" max="4629" width="2.09765625" style="679" customWidth="1"/>
    <col min="4630" max="4630" width="2.19921875" style="679" customWidth="1"/>
    <col min="4631" max="4631" width="17" style="679" customWidth="1"/>
    <col min="4632" max="4632" width="8" style="679" customWidth="1"/>
    <col min="4633" max="4633" width="1.09765625" style="679" customWidth="1"/>
    <col min="4634" max="4634" width="19.19921875" style="679" customWidth="1"/>
    <col min="4635" max="4642" width="10.19921875" style="679" customWidth="1"/>
    <col min="4643" max="4643" width="2.19921875" style="679" customWidth="1"/>
    <col min="4644" max="4644" width="2.69921875" style="679" customWidth="1"/>
    <col min="4645" max="4670" width="7.59765625" style="679" customWidth="1"/>
    <col min="4671" max="4863" width="0.59765625" style="679"/>
    <col min="4864" max="4864" width="1.59765625" style="679" customWidth="1"/>
    <col min="4865" max="4865" width="11.5" style="679" customWidth="1"/>
    <col min="4866" max="4866" width="2.19921875" style="679" customWidth="1"/>
    <col min="4867" max="4867" width="1.19921875" style="679" customWidth="1"/>
    <col min="4868" max="4868" width="4.69921875" style="679" customWidth="1"/>
    <col min="4869" max="4869" width="5.69921875" style="679" customWidth="1"/>
    <col min="4870" max="4870" width="10.19921875" style="679" customWidth="1"/>
    <col min="4871" max="4871" width="5.09765625" style="679" customWidth="1"/>
    <col min="4872" max="4872" width="3.69921875" style="679" customWidth="1"/>
    <col min="4873" max="4873" width="13" style="679" customWidth="1"/>
    <col min="4874" max="4874" width="6.19921875" style="679" customWidth="1"/>
    <col min="4875" max="4875" width="6.3984375" style="679" customWidth="1"/>
    <col min="4876" max="4876" width="7.5" style="679" customWidth="1"/>
    <col min="4877" max="4877" width="5.69921875" style="679" customWidth="1"/>
    <col min="4878" max="4878" width="4" style="679" customWidth="1"/>
    <col min="4879" max="4879" width="11.3984375" style="679" customWidth="1"/>
    <col min="4880" max="4880" width="13.3984375" style="679" customWidth="1"/>
    <col min="4881" max="4881" width="12.5" style="679" customWidth="1"/>
    <col min="4882" max="4882" width="13.59765625" style="679" customWidth="1"/>
    <col min="4883" max="4883" width="7.5" style="679" customWidth="1"/>
    <col min="4884" max="4884" width="0.8984375" style="679" customWidth="1"/>
    <col min="4885" max="4885" width="2.09765625" style="679" customWidth="1"/>
    <col min="4886" max="4886" width="2.19921875" style="679" customWidth="1"/>
    <col min="4887" max="4887" width="17" style="679" customWidth="1"/>
    <col min="4888" max="4888" width="8" style="679" customWidth="1"/>
    <col min="4889" max="4889" width="1.09765625" style="679" customWidth="1"/>
    <col min="4890" max="4890" width="19.19921875" style="679" customWidth="1"/>
    <col min="4891" max="4898" width="10.19921875" style="679" customWidth="1"/>
    <col min="4899" max="4899" width="2.19921875" style="679" customWidth="1"/>
    <col min="4900" max="4900" width="2.69921875" style="679" customWidth="1"/>
    <col min="4901" max="4926" width="7.59765625" style="679" customWidth="1"/>
    <col min="4927" max="5119" width="0.59765625" style="679"/>
    <col min="5120" max="5120" width="1.59765625" style="679" customWidth="1"/>
    <col min="5121" max="5121" width="11.5" style="679" customWidth="1"/>
    <col min="5122" max="5122" width="2.19921875" style="679" customWidth="1"/>
    <col min="5123" max="5123" width="1.19921875" style="679" customWidth="1"/>
    <col min="5124" max="5124" width="4.69921875" style="679" customWidth="1"/>
    <col min="5125" max="5125" width="5.69921875" style="679" customWidth="1"/>
    <col min="5126" max="5126" width="10.19921875" style="679" customWidth="1"/>
    <col min="5127" max="5127" width="5.09765625" style="679" customWidth="1"/>
    <col min="5128" max="5128" width="3.69921875" style="679" customWidth="1"/>
    <col min="5129" max="5129" width="13" style="679" customWidth="1"/>
    <col min="5130" max="5130" width="6.19921875" style="679" customWidth="1"/>
    <col min="5131" max="5131" width="6.3984375" style="679" customWidth="1"/>
    <col min="5132" max="5132" width="7.5" style="679" customWidth="1"/>
    <col min="5133" max="5133" width="5.69921875" style="679" customWidth="1"/>
    <col min="5134" max="5134" width="4" style="679" customWidth="1"/>
    <col min="5135" max="5135" width="11.3984375" style="679" customWidth="1"/>
    <col min="5136" max="5136" width="13.3984375" style="679" customWidth="1"/>
    <col min="5137" max="5137" width="12.5" style="679" customWidth="1"/>
    <col min="5138" max="5138" width="13.59765625" style="679" customWidth="1"/>
    <col min="5139" max="5139" width="7.5" style="679" customWidth="1"/>
    <col min="5140" max="5140" width="0.8984375" style="679" customWidth="1"/>
    <col min="5141" max="5141" width="2.09765625" style="679" customWidth="1"/>
    <col min="5142" max="5142" width="2.19921875" style="679" customWidth="1"/>
    <col min="5143" max="5143" width="17" style="679" customWidth="1"/>
    <col min="5144" max="5144" width="8" style="679" customWidth="1"/>
    <col min="5145" max="5145" width="1.09765625" style="679" customWidth="1"/>
    <col min="5146" max="5146" width="19.19921875" style="679" customWidth="1"/>
    <col min="5147" max="5154" width="10.19921875" style="679" customWidth="1"/>
    <col min="5155" max="5155" width="2.19921875" style="679" customWidth="1"/>
    <col min="5156" max="5156" width="2.69921875" style="679" customWidth="1"/>
    <col min="5157" max="5182" width="7.59765625" style="679" customWidth="1"/>
    <col min="5183" max="5375" width="0.59765625" style="679"/>
    <col min="5376" max="5376" width="1.59765625" style="679" customWidth="1"/>
    <col min="5377" max="5377" width="11.5" style="679" customWidth="1"/>
    <col min="5378" max="5378" width="2.19921875" style="679" customWidth="1"/>
    <col min="5379" max="5379" width="1.19921875" style="679" customWidth="1"/>
    <col min="5380" max="5380" width="4.69921875" style="679" customWidth="1"/>
    <col min="5381" max="5381" width="5.69921875" style="679" customWidth="1"/>
    <col min="5382" max="5382" width="10.19921875" style="679" customWidth="1"/>
    <col min="5383" max="5383" width="5.09765625" style="679" customWidth="1"/>
    <col min="5384" max="5384" width="3.69921875" style="679" customWidth="1"/>
    <col min="5385" max="5385" width="13" style="679" customWidth="1"/>
    <col min="5386" max="5386" width="6.19921875" style="679" customWidth="1"/>
    <col min="5387" max="5387" width="6.3984375" style="679" customWidth="1"/>
    <col min="5388" max="5388" width="7.5" style="679" customWidth="1"/>
    <col min="5389" max="5389" width="5.69921875" style="679" customWidth="1"/>
    <col min="5390" max="5390" width="4" style="679" customWidth="1"/>
    <col min="5391" max="5391" width="11.3984375" style="679" customWidth="1"/>
    <col min="5392" max="5392" width="13.3984375" style="679" customWidth="1"/>
    <col min="5393" max="5393" width="12.5" style="679" customWidth="1"/>
    <col min="5394" max="5394" width="13.59765625" style="679" customWidth="1"/>
    <col min="5395" max="5395" width="7.5" style="679" customWidth="1"/>
    <col min="5396" max="5396" width="0.8984375" style="679" customWidth="1"/>
    <col min="5397" max="5397" width="2.09765625" style="679" customWidth="1"/>
    <col min="5398" max="5398" width="2.19921875" style="679" customWidth="1"/>
    <col min="5399" max="5399" width="17" style="679" customWidth="1"/>
    <col min="5400" max="5400" width="8" style="679" customWidth="1"/>
    <col min="5401" max="5401" width="1.09765625" style="679" customWidth="1"/>
    <col min="5402" max="5402" width="19.19921875" style="679" customWidth="1"/>
    <col min="5403" max="5410" width="10.19921875" style="679" customWidth="1"/>
    <col min="5411" max="5411" width="2.19921875" style="679" customWidth="1"/>
    <col min="5412" max="5412" width="2.69921875" style="679" customWidth="1"/>
    <col min="5413" max="5438" width="7.59765625" style="679" customWidth="1"/>
    <col min="5439" max="5631" width="0.59765625" style="679"/>
    <col min="5632" max="5632" width="1.59765625" style="679" customWidth="1"/>
    <col min="5633" max="5633" width="11.5" style="679" customWidth="1"/>
    <col min="5634" max="5634" width="2.19921875" style="679" customWidth="1"/>
    <col min="5635" max="5635" width="1.19921875" style="679" customWidth="1"/>
    <col min="5636" max="5636" width="4.69921875" style="679" customWidth="1"/>
    <col min="5637" max="5637" width="5.69921875" style="679" customWidth="1"/>
    <col min="5638" max="5638" width="10.19921875" style="679" customWidth="1"/>
    <col min="5639" max="5639" width="5.09765625" style="679" customWidth="1"/>
    <col min="5640" max="5640" width="3.69921875" style="679" customWidth="1"/>
    <col min="5641" max="5641" width="13" style="679" customWidth="1"/>
    <col min="5642" max="5642" width="6.19921875" style="679" customWidth="1"/>
    <col min="5643" max="5643" width="6.3984375" style="679" customWidth="1"/>
    <col min="5644" max="5644" width="7.5" style="679" customWidth="1"/>
    <col min="5645" max="5645" width="5.69921875" style="679" customWidth="1"/>
    <col min="5646" max="5646" width="4" style="679" customWidth="1"/>
    <col min="5647" max="5647" width="11.3984375" style="679" customWidth="1"/>
    <col min="5648" max="5648" width="13.3984375" style="679" customWidth="1"/>
    <col min="5649" max="5649" width="12.5" style="679" customWidth="1"/>
    <col min="5650" max="5650" width="13.59765625" style="679" customWidth="1"/>
    <col min="5651" max="5651" width="7.5" style="679" customWidth="1"/>
    <col min="5652" max="5652" width="0.8984375" style="679" customWidth="1"/>
    <col min="5653" max="5653" width="2.09765625" style="679" customWidth="1"/>
    <col min="5654" max="5654" width="2.19921875" style="679" customWidth="1"/>
    <col min="5655" max="5655" width="17" style="679" customWidth="1"/>
    <col min="5656" max="5656" width="8" style="679" customWidth="1"/>
    <col min="5657" max="5657" width="1.09765625" style="679" customWidth="1"/>
    <col min="5658" max="5658" width="19.19921875" style="679" customWidth="1"/>
    <col min="5659" max="5666" width="10.19921875" style="679" customWidth="1"/>
    <col min="5667" max="5667" width="2.19921875" style="679" customWidth="1"/>
    <col min="5668" max="5668" width="2.69921875" style="679" customWidth="1"/>
    <col min="5669" max="5694" width="7.59765625" style="679" customWidth="1"/>
    <col min="5695" max="5887" width="0.59765625" style="679"/>
    <col min="5888" max="5888" width="1.59765625" style="679" customWidth="1"/>
    <col min="5889" max="5889" width="11.5" style="679" customWidth="1"/>
    <col min="5890" max="5890" width="2.19921875" style="679" customWidth="1"/>
    <col min="5891" max="5891" width="1.19921875" style="679" customWidth="1"/>
    <col min="5892" max="5892" width="4.69921875" style="679" customWidth="1"/>
    <col min="5893" max="5893" width="5.69921875" style="679" customWidth="1"/>
    <col min="5894" max="5894" width="10.19921875" style="679" customWidth="1"/>
    <col min="5895" max="5895" width="5.09765625" style="679" customWidth="1"/>
    <col min="5896" max="5896" width="3.69921875" style="679" customWidth="1"/>
    <col min="5897" max="5897" width="13" style="679" customWidth="1"/>
    <col min="5898" max="5898" width="6.19921875" style="679" customWidth="1"/>
    <col min="5899" max="5899" width="6.3984375" style="679" customWidth="1"/>
    <col min="5900" max="5900" width="7.5" style="679" customWidth="1"/>
    <col min="5901" max="5901" width="5.69921875" style="679" customWidth="1"/>
    <col min="5902" max="5902" width="4" style="679" customWidth="1"/>
    <col min="5903" max="5903" width="11.3984375" style="679" customWidth="1"/>
    <col min="5904" max="5904" width="13.3984375" style="679" customWidth="1"/>
    <col min="5905" max="5905" width="12.5" style="679" customWidth="1"/>
    <col min="5906" max="5906" width="13.59765625" style="679" customWidth="1"/>
    <col min="5907" max="5907" width="7.5" style="679" customWidth="1"/>
    <col min="5908" max="5908" width="0.8984375" style="679" customWidth="1"/>
    <col min="5909" max="5909" width="2.09765625" style="679" customWidth="1"/>
    <col min="5910" max="5910" width="2.19921875" style="679" customWidth="1"/>
    <col min="5911" max="5911" width="17" style="679" customWidth="1"/>
    <col min="5912" max="5912" width="8" style="679" customWidth="1"/>
    <col min="5913" max="5913" width="1.09765625" style="679" customWidth="1"/>
    <col min="5914" max="5914" width="19.19921875" style="679" customWidth="1"/>
    <col min="5915" max="5922" width="10.19921875" style="679" customWidth="1"/>
    <col min="5923" max="5923" width="2.19921875" style="679" customWidth="1"/>
    <col min="5924" max="5924" width="2.69921875" style="679" customWidth="1"/>
    <col min="5925" max="5950" width="7.59765625" style="679" customWidth="1"/>
    <col min="5951" max="6143" width="0.59765625" style="679"/>
    <col min="6144" max="6144" width="1.59765625" style="679" customWidth="1"/>
    <col min="6145" max="6145" width="11.5" style="679" customWidth="1"/>
    <col min="6146" max="6146" width="2.19921875" style="679" customWidth="1"/>
    <col min="6147" max="6147" width="1.19921875" style="679" customWidth="1"/>
    <col min="6148" max="6148" width="4.69921875" style="679" customWidth="1"/>
    <col min="6149" max="6149" width="5.69921875" style="679" customWidth="1"/>
    <col min="6150" max="6150" width="10.19921875" style="679" customWidth="1"/>
    <col min="6151" max="6151" width="5.09765625" style="679" customWidth="1"/>
    <col min="6152" max="6152" width="3.69921875" style="679" customWidth="1"/>
    <col min="6153" max="6153" width="13" style="679" customWidth="1"/>
    <col min="6154" max="6154" width="6.19921875" style="679" customWidth="1"/>
    <col min="6155" max="6155" width="6.3984375" style="679" customWidth="1"/>
    <col min="6156" max="6156" width="7.5" style="679" customWidth="1"/>
    <col min="6157" max="6157" width="5.69921875" style="679" customWidth="1"/>
    <col min="6158" max="6158" width="4" style="679" customWidth="1"/>
    <col min="6159" max="6159" width="11.3984375" style="679" customWidth="1"/>
    <col min="6160" max="6160" width="13.3984375" style="679" customWidth="1"/>
    <col min="6161" max="6161" width="12.5" style="679" customWidth="1"/>
    <col min="6162" max="6162" width="13.59765625" style="679" customWidth="1"/>
    <col min="6163" max="6163" width="7.5" style="679" customWidth="1"/>
    <col min="6164" max="6164" width="0.8984375" style="679" customWidth="1"/>
    <col min="6165" max="6165" width="2.09765625" style="679" customWidth="1"/>
    <col min="6166" max="6166" width="2.19921875" style="679" customWidth="1"/>
    <col min="6167" max="6167" width="17" style="679" customWidth="1"/>
    <col min="6168" max="6168" width="8" style="679" customWidth="1"/>
    <col min="6169" max="6169" width="1.09765625" style="679" customWidth="1"/>
    <col min="6170" max="6170" width="19.19921875" style="679" customWidth="1"/>
    <col min="6171" max="6178" width="10.19921875" style="679" customWidth="1"/>
    <col min="6179" max="6179" width="2.19921875" style="679" customWidth="1"/>
    <col min="6180" max="6180" width="2.69921875" style="679" customWidth="1"/>
    <col min="6181" max="6206" width="7.59765625" style="679" customWidth="1"/>
    <col min="6207" max="6399" width="0.59765625" style="679"/>
    <col min="6400" max="6400" width="1.59765625" style="679" customWidth="1"/>
    <col min="6401" max="6401" width="11.5" style="679" customWidth="1"/>
    <col min="6402" max="6402" width="2.19921875" style="679" customWidth="1"/>
    <col min="6403" max="6403" width="1.19921875" style="679" customWidth="1"/>
    <col min="6404" max="6404" width="4.69921875" style="679" customWidth="1"/>
    <col min="6405" max="6405" width="5.69921875" style="679" customWidth="1"/>
    <col min="6406" max="6406" width="10.19921875" style="679" customWidth="1"/>
    <col min="6407" max="6407" width="5.09765625" style="679" customWidth="1"/>
    <col min="6408" max="6408" width="3.69921875" style="679" customWidth="1"/>
    <col min="6409" max="6409" width="13" style="679" customWidth="1"/>
    <col min="6410" max="6410" width="6.19921875" style="679" customWidth="1"/>
    <col min="6411" max="6411" width="6.3984375" style="679" customWidth="1"/>
    <col min="6412" max="6412" width="7.5" style="679" customWidth="1"/>
    <col min="6413" max="6413" width="5.69921875" style="679" customWidth="1"/>
    <col min="6414" max="6414" width="4" style="679" customWidth="1"/>
    <col min="6415" max="6415" width="11.3984375" style="679" customWidth="1"/>
    <col min="6416" max="6416" width="13.3984375" style="679" customWidth="1"/>
    <col min="6417" max="6417" width="12.5" style="679" customWidth="1"/>
    <col min="6418" max="6418" width="13.59765625" style="679" customWidth="1"/>
    <col min="6419" max="6419" width="7.5" style="679" customWidth="1"/>
    <col min="6420" max="6420" width="0.8984375" style="679" customWidth="1"/>
    <col min="6421" max="6421" width="2.09765625" style="679" customWidth="1"/>
    <col min="6422" max="6422" width="2.19921875" style="679" customWidth="1"/>
    <col min="6423" max="6423" width="17" style="679" customWidth="1"/>
    <col min="6424" max="6424" width="8" style="679" customWidth="1"/>
    <col min="6425" max="6425" width="1.09765625" style="679" customWidth="1"/>
    <col min="6426" max="6426" width="19.19921875" style="679" customWidth="1"/>
    <col min="6427" max="6434" width="10.19921875" style="679" customWidth="1"/>
    <col min="6435" max="6435" width="2.19921875" style="679" customWidth="1"/>
    <col min="6436" max="6436" width="2.69921875" style="679" customWidth="1"/>
    <col min="6437" max="6462" width="7.59765625" style="679" customWidth="1"/>
    <col min="6463" max="6655" width="0.59765625" style="679"/>
    <col min="6656" max="6656" width="1.59765625" style="679" customWidth="1"/>
    <col min="6657" max="6657" width="11.5" style="679" customWidth="1"/>
    <col min="6658" max="6658" width="2.19921875" style="679" customWidth="1"/>
    <col min="6659" max="6659" width="1.19921875" style="679" customWidth="1"/>
    <col min="6660" max="6660" width="4.69921875" style="679" customWidth="1"/>
    <col min="6661" max="6661" width="5.69921875" style="679" customWidth="1"/>
    <col min="6662" max="6662" width="10.19921875" style="679" customWidth="1"/>
    <col min="6663" max="6663" width="5.09765625" style="679" customWidth="1"/>
    <col min="6664" max="6664" width="3.69921875" style="679" customWidth="1"/>
    <col min="6665" max="6665" width="13" style="679" customWidth="1"/>
    <col min="6666" max="6666" width="6.19921875" style="679" customWidth="1"/>
    <col min="6667" max="6667" width="6.3984375" style="679" customWidth="1"/>
    <col min="6668" max="6668" width="7.5" style="679" customWidth="1"/>
    <col min="6669" max="6669" width="5.69921875" style="679" customWidth="1"/>
    <col min="6670" max="6670" width="4" style="679" customWidth="1"/>
    <col min="6671" max="6671" width="11.3984375" style="679" customWidth="1"/>
    <col min="6672" max="6672" width="13.3984375" style="679" customWidth="1"/>
    <col min="6673" max="6673" width="12.5" style="679" customWidth="1"/>
    <col min="6674" max="6674" width="13.59765625" style="679" customWidth="1"/>
    <col min="6675" max="6675" width="7.5" style="679" customWidth="1"/>
    <col min="6676" max="6676" width="0.8984375" style="679" customWidth="1"/>
    <col min="6677" max="6677" width="2.09765625" style="679" customWidth="1"/>
    <col min="6678" max="6678" width="2.19921875" style="679" customWidth="1"/>
    <col min="6679" max="6679" width="17" style="679" customWidth="1"/>
    <col min="6680" max="6680" width="8" style="679" customWidth="1"/>
    <col min="6681" max="6681" width="1.09765625" style="679" customWidth="1"/>
    <col min="6682" max="6682" width="19.19921875" style="679" customWidth="1"/>
    <col min="6683" max="6690" width="10.19921875" style="679" customWidth="1"/>
    <col min="6691" max="6691" width="2.19921875" style="679" customWidth="1"/>
    <col min="6692" max="6692" width="2.69921875" style="679" customWidth="1"/>
    <col min="6693" max="6718" width="7.59765625" style="679" customWidth="1"/>
    <col min="6719" max="6911" width="0.59765625" style="679"/>
    <col min="6912" max="6912" width="1.59765625" style="679" customWidth="1"/>
    <col min="6913" max="6913" width="11.5" style="679" customWidth="1"/>
    <col min="6914" max="6914" width="2.19921875" style="679" customWidth="1"/>
    <col min="6915" max="6915" width="1.19921875" style="679" customWidth="1"/>
    <col min="6916" max="6916" width="4.69921875" style="679" customWidth="1"/>
    <col min="6917" max="6917" width="5.69921875" style="679" customWidth="1"/>
    <col min="6918" max="6918" width="10.19921875" style="679" customWidth="1"/>
    <col min="6919" max="6919" width="5.09765625" style="679" customWidth="1"/>
    <col min="6920" max="6920" width="3.69921875" style="679" customWidth="1"/>
    <col min="6921" max="6921" width="13" style="679" customWidth="1"/>
    <col min="6922" max="6922" width="6.19921875" style="679" customWidth="1"/>
    <col min="6923" max="6923" width="6.3984375" style="679" customWidth="1"/>
    <col min="6924" max="6924" width="7.5" style="679" customWidth="1"/>
    <col min="6925" max="6925" width="5.69921875" style="679" customWidth="1"/>
    <col min="6926" max="6926" width="4" style="679" customWidth="1"/>
    <col min="6927" max="6927" width="11.3984375" style="679" customWidth="1"/>
    <col min="6928" max="6928" width="13.3984375" style="679" customWidth="1"/>
    <col min="6929" max="6929" width="12.5" style="679" customWidth="1"/>
    <col min="6930" max="6930" width="13.59765625" style="679" customWidth="1"/>
    <col min="6931" max="6931" width="7.5" style="679" customWidth="1"/>
    <col min="6932" max="6932" width="0.8984375" style="679" customWidth="1"/>
    <col min="6933" max="6933" width="2.09765625" style="679" customWidth="1"/>
    <col min="6934" max="6934" width="2.19921875" style="679" customWidth="1"/>
    <col min="6935" max="6935" width="17" style="679" customWidth="1"/>
    <col min="6936" max="6936" width="8" style="679" customWidth="1"/>
    <col min="6937" max="6937" width="1.09765625" style="679" customWidth="1"/>
    <col min="6938" max="6938" width="19.19921875" style="679" customWidth="1"/>
    <col min="6939" max="6946" width="10.19921875" style="679" customWidth="1"/>
    <col min="6947" max="6947" width="2.19921875" style="679" customWidth="1"/>
    <col min="6948" max="6948" width="2.69921875" style="679" customWidth="1"/>
    <col min="6949" max="6974" width="7.59765625" style="679" customWidth="1"/>
    <col min="6975" max="7167" width="0.59765625" style="679"/>
    <col min="7168" max="7168" width="1.59765625" style="679" customWidth="1"/>
    <col min="7169" max="7169" width="11.5" style="679" customWidth="1"/>
    <col min="7170" max="7170" width="2.19921875" style="679" customWidth="1"/>
    <col min="7171" max="7171" width="1.19921875" style="679" customWidth="1"/>
    <col min="7172" max="7172" width="4.69921875" style="679" customWidth="1"/>
    <col min="7173" max="7173" width="5.69921875" style="679" customWidth="1"/>
    <col min="7174" max="7174" width="10.19921875" style="679" customWidth="1"/>
    <col min="7175" max="7175" width="5.09765625" style="679" customWidth="1"/>
    <col min="7176" max="7176" width="3.69921875" style="679" customWidth="1"/>
    <col min="7177" max="7177" width="13" style="679" customWidth="1"/>
    <col min="7178" max="7178" width="6.19921875" style="679" customWidth="1"/>
    <col min="7179" max="7179" width="6.3984375" style="679" customWidth="1"/>
    <col min="7180" max="7180" width="7.5" style="679" customWidth="1"/>
    <col min="7181" max="7181" width="5.69921875" style="679" customWidth="1"/>
    <col min="7182" max="7182" width="4" style="679" customWidth="1"/>
    <col min="7183" max="7183" width="11.3984375" style="679" customWidth="1"/>
    <col min="7184" max="7184" width="13.3984375" style="679" customWidth="1"/>
    <col min="7185" max="7185" width="12.5" style="679" customWidth="1"/>
    <col min="7186" max="7186" width="13.59765625" style="679" customWidth="1"/>
    <col min="7187" max="7187" width="7.5" style="679" customWidth="1"/>
    <col min="7188" max="7188" width="0.8984375" style="679" customWidth="1"/>
    <col min="7189" max="7189" width="2.09765625" style="679" customWidth="1"/>
    <col min="7190" max="7190" width="2.19921875" style="679" customWidth="1"/>
    <col min="7191" max="7191" width="17" style="679" customWidth="1"/>
    <col min="7192" max="7192" width="8" style="679" customWidth="1"/>
    <col min="7193" max="7193" width="1.09765625" style="679" customWidth="1"/>
    <col min="7194" max="7194" width="19.19921875" style="679" customWidth="1"/>
    <col min="7195" max="7202" width="10.19921875" style="679" customWidth="1"/>
    <col min="7203" max="7203" width="2.19921875" style="679" customWidth="1"/>
    <col min="7204" max="7204" width="2.69921875" style="679" customWidth="1"/>
    <col min="7205" max="7230" width="7.59765625" style="679" customWidth="1"/>
    <col min="7231" max="7423" width="0.59765625" style="679"/>
    <col min="7424" max="7424" width="1.59765625" style="679" customWidth="1"/>
    <col min="7425" max="7425" width="11.5" style="679" customWidth="1"/>
    <col min="7426" max="7426" width="2.19921875" style="679" customWidth="1"/>
    <col min="7427" max="7427" width="1.19921875" style="679" customWidth="1"/>
    <col min="7428" max="7428" width="4.69921875" style="679" customWidth="1"/>
    <col min="7429" max="7429" width="5.69921875" style="679" customWidth="1"/>
    <col min="7430" max="7430" width="10.19921875" style="679" customWidth="1"/>
    <col min="7431" max="7431" width="5.09765625" style="679" customWidth="1"/>
    <col min="7432" max="7432" width="3.69921875" style="679" customWidth="1"/>
    <col min="7433" max="7433" width="13" style="679" customWidth="1"/>
    <col min="7434" max="7434" width="6.19921875" style="679" customWidth="1"/>
    <col min="7435" max="7435" width="6.3984375" style="679" customWidth="1"/>
    <col min="7436" max="7436" width="7.5" style="679" customWidth="1"/>
    <col min="7437" max="7437" width="5.69921875" style="679" customWidth="1"/>
    <col min="7438" max="7438" width="4" style="679" customWidth="1"/>
    <col min="7439" max="7439" width="11.3984375" style="679" customWidth="1"/>
    <col min="7440" max="7440" width="13.3984375" style="679" customWidth="1"/>
    <col min="7441" max="7441" width="12.5" style="679" customWidth="1"/>
    <col min="7442" max="7442" width="13.59765625" style="679" customWidth="1"/>
    <col min="7443" max="7443" width="7.5" style="679" customWidth="1"/>
    <col min="7444" max="7444" width="0.8984375" style="679" customWidth="1"/>
    <col min="7445" max="7445" width="2.09765625" style="679" customWidth="1"/>
    <col min="7446" max="7446" width="2.19921875" style="679" customWidth="1"/>
    <col min="7447" max="7447" width="17" style="679" customWidth="1"/>
    <col min="7448" max="7448" width="8" style="679" customWidth="1"/>
    <col min="7449" max="7449" width="1.09765625" style="679" customWidth="1"/>
    <col min="7450" max="7450" width="19.19921875" style="679" customWidth="1"/>
    <col min="7451" max="7458" width="10.19921875" style="679" customWidth="1"/>
    <col min="7459" max="7459" width="2.19921875" style="679" customWidth="1"/>
    <col min="7460" max="7460" width="2.69921875" style="679" customWidth="1"/>
    <col min="7461" max="7486" width="7.59765625" style="679" customWidth="1"/>
    <col min="7487" max="7679" width="0.59765625" style="679"/>
    <col min="7680" max="7680" width="1.59765625" style="679" customWidth="1"/>
    <col min="7681" max="7681" width="11.5" style="679" customWidth="1"/>
    <col min="7682" max="7682" width="2.19921875" style="679" customWidth="1"/>
    <col min="7683" max="7683" width="1.19921875" style="679" customWidth="1"/>
    <col min="7684" max="7684" width="4.69921875" style="679" customWidth="1"/>
    <col min="7685" max="7685" width="5.69921875" style="679" customWidth="1"/>
    <col min="7686" max="7686" width="10.19921875" style="679" customWidth="1"/>
    <col min="7687" max="7687" width="5.09765625" style="679" customWidth="1"/>
    <col min="7688" max="7688" width="3.69921875" style="679" customWidth="1"/>
    <col min="7689" max="7689" width="13" style="679" customWidth="1"/>
    <col min="7690" max="7690" width="6.19921875" style="679" customWidth="1"/>
    <col min="7691" max="7691" width="6.3984375" style="679" customWidth="1"/>
    <col min="7692" max="7692" width="7.5" style="679" customWidth="1"/>
    <col min="7693" max="7693" width="5.69921875" style="679" customWidth="1"/>
    <col min="7694" max="7694" width="4" style="679" customWidth="1"/>
    <col min="7695" max="7695" width="11.3984375" style="679" customWidth="1"/>
    <col min="7696" max="7696" width="13.3984375" style="679" customWidth="1"/>
    <col min="7697" max="7697" width="12.5" style="679" customWidth="1"/>
    <col min="7698" max="7698" width="13.59765625" style="679" customWidth="1"/>
    <col min="7699" max="7699" width="7.5" style="679" customWidth="1"/>
    <col min="7700" max="7700" width="0.8984375" style="679" customWidth="1"/>
    <col min="7701" max="7701" width="2.09765625" style="679" customWidth="1"/>
    <col min="7702" max="7702" width="2.19921875" style="679" customWidth="1"/>
    <col min="7703" max="7703" width="17" style="679" customWidth="1"/>
    <col min="7704" max="7704" width="8" style="679" customWidth="1"/>
    <col min="7705" max="7705" width="1.09765625" style="679" customWidth="1"/>
    <col min="7706" max="7706" width="19.19921875" style="679" customWidth="1"/>
    <col min="7707" max="7714" width="10.19921875" style="679" customWidth="1"/>
    <col min="7715" max="7715" width="2.19921875" style="679" customWidth="1"/>
    <col min="7716" max="7716" width="2.69921875" style="679" customWidth="1"/>
    <col min="7717" max="7742" width="7.59765625" style="679" customWidth="1"/>
    <col min="7743" max="7935" width="0.59765625" style="679"/>
    <col min="7936" max="7936" width="1.59765625" style="679" customWidth="1"/>
    <col min="7937" max="7937" width="11.5" style="679" customWidth="1"/>
    <col min="7938" max="7938" width="2.19921875" style="679" customWidth="1"/>
    <col min="7939" max="7939" width="1.19921875" style="679" customWidth="1"/>
    <col min="7940" max="7940" width="4.69921875" style="679" customWidth="1"/>
    <col min="7941" max="7941" width="5.69921875" style="679" customWidth="1"/>
    <col min="7942" max="7942" width="10.19921875" style="679" customWidth="1"/>
    <col min="7943" max="7943" width="5.09765625" style="679" customWidth="1"/>
    <col min="7944" max="7944" width="3.69921875" style="679" customWidth="1"/>
    <col min="7945" max="7945" width="13" style="679" customWidth="1"/>
    <col min="7946" max="7946" width="6.19921875" style="679" customWidth="1"/>
    <col min="7947" max="7947" width="6.3984375" style="679" customWidth="1"/>
    <col min="7948" max="7948" width="7.5" style="679" customWidth="1"/>
    <col min="7949" max="7949" width="5.69921875" style="679" customWidth="1"/>
    <col min="7950" max="7950" width="4" style="679" customWidth="1"/>
    <col min="7951" max="7951" width="11.3984375" style="679" customWidth="1"/>
    <col min="7952" max="7952" width="13.3984375" style="679" customWidth="1"/>
    <col min="7953" max="7953" width="12.5" style="679" customWidth="1"/>
    <col min="7954" max="7954" width="13.59765625" style="679" customWidth="1"/>
    <col min="7955" max="7955" width="7.5" style="679" customWidth="1"/>
    <col min="7956" max="7956" width="0.8984375" style="679" customWidth="1"/>
    <col min="7957" max="7957" width="2.09765625" style="679" customWidth="1"/>
    <col min="7958" max="7958" width="2.19921875" style="679" customWidth="1"/>
    <col min="7959" max="7959" width="17" style="679" customWidth="1"/>
    <col min="7960" max="7960" width="8" style="679" customWidth="1"/>
    <col min="7961" max="7961" width="1.09765625" style="679" customWidth="1"/>
    <col min="7962" max="7962" width="19.19921875" style="679" customWidth="1"/>
    <col min="7963" max="7970" width="10.19921875" style="679" customWidth="1"/>
    <col min="7971" max="7971" width="2.19921875" style="679" customWidth="1"/>
    <col min="7972" max="7972" width="2.69921875" style="679" customWidth="1"/>
    <col min="7973" max="7998" width="7.59765625" style="679" customWidth="1"/>
    <col min="7999" max="8191" width="0.59765625" style="679"/>
    <col min="8192" max="8192" width="1.59765625" style="679" customWidth="1"/>
    <col min="8193" max="8193" width="11.5" style="679" customWidth="1"/>
    <col min="8194" max="8194" width="2.19921875" style="679" customWidth="1"/>
    <col min="8195" max="8195" width="1.19921875" style="679" customWidth="1"/>
    <col min="8196" max="8196" width="4.69921875" style="679" customWidth="1"/>
    <col min="8197" max="8197" width="5.69921875" style="679" customWidth="1"/>
    <col min="8198" max="8198" width="10.19921875" style="679" customWidth="1"/>
    <col min="8199" max="8199" width="5.09765625" style="679" customWidth="1"/>
    <col min="8200" max="8200" width="3.69921875" style="679" customWidth="1"/>
    <col min="8201" max="8201" width="13" style="679" customWidth="1"/>
    <col min="8202" max="8202" width="6.19921875" style="679" customWidth="1"/>
    <col min="8203" max="8203" width="6.3984375" style="679" customWidth="1"/>
    <col min="8204" max="8204" width="7.5" style="679" customWidth="1"/>
    <col min="8205" max="8205" width="5.69921875" style="679" customWidth="1"/>
    <col min="8206" max="8206" width="4" style="679" customWidth="1"/>
    <col min="8207" max="8207" width="11.3984375" style="679" customWidth="1"/>
    <col min="8208" max="8208" width="13.3984375" style="679" customWidth="1"/>
    <col min="8209" max="8209" width="12.5" style="679" customWidth="1"/>
    <col min="8210" max="8210" width="13.59765625" style="679" customWidth="1"/>
    <col min="8211" max="8211" width="7.5" style="679" customWidth="1"/>
    <col min="8212" max="8212" width="0.8984375" style="679" customWidth="1"/>
    <col min="8213" max="8213" width="2.09765625" style="679" customWidth="1"/>
    <col min="8214" max="8214" width="2.19921875" style="679" customWidth="1"/>
    <col min="8215" max="8215" width="17" style="679" customWidth="1"/>
    <col min="8216" max="8216" width="8" style="679" customWidth="1"/>
    <col min="8217" max="8217" width="1.09765625" style="679" customWidth="1"/>
    <col min="8218" max="8218" width="19.19921875" style="679" customWidth="1"/>
    <col min="8219" max="8226" width="10.19921875" style="679" customWidth="1"/>
    <col min="8227" max="8227" width="2.19921875" style="679" customWidth="1"/>
    <col min="8228" max="8228" width="2.69921875" style="679" customWidth="1"/>
    <col min="8229" max="8254" width="7.59765625" style="679" customWidth="1"/>
    <col min="8255" max="8447" width="0.59765625" style="679"/>
    <col min="8448" max="8448" width="1.59765625" style="679" customWidth="1"/>
    <col min="8449" max="8449" width="11.5" style="679" customWidth="1"/>
    <col min="8450" max="8450" width="2.19921875" style="679" customWidth="1"/>
    <col min="8451" max="8451" width="1.19921875" style="679" customWidth="1"/>
    <col min="8452" max="8452" width="4.69921875" style="679" customWidth="1"/>
    <col min="8453" max="8453" width="5.69921875" style="679" customWidth="1"/>
    <col min="8454" max="8454" width="10.19921875" style="679" customWidth="1"/>
    <col min="8455" max="8455" width="5.09765625" style="679" customWidth="1"/>
    <col min="8456" max="8456" width="3.69921875" style="679" customWidth="1"/>
    <col min="8457" max="8457" width="13" style="679" customWidth="1"/>
    <col min="8458" max="8458" width="6.19921875" style="679" customWidth="1"/>
    <col min="8459" max="8459" width="6.3984375" style="679" customWidth="1"/>
    <col min="8460" max="8460" width="7.5" style="679" customWidth="1"/>
    <col min="8461" max="8461" width="5.69921875" style="679" customWidth="1"/>
    <col min="8462" max="8462" width="4" style="679" customWidth="1"/>
    <col min="8463" max="8463" width="11.3984375" style="679" customWidth="1"/>
    <col min="8464" max="8464" width="13.3984375" style="679" customWidth="1"/>
    <col min="8465" max="8465" width="12.5" style="679" customWidth="1"/>
    <col min="8466" max="8466" width="13.59765625" style="679" customWidth="1"/>
    <col min="8467" max="8467" width="7.5" style="679" customWidth="1"/>
    <col min="8468" max="8468" width="0.8984375" style="679" customWidth="1"/>
    <col min="8469" max="8469" width="2.09765625" style="679" customWidth="1"/>
    <col min="8470" max="8470" width="2.19921875" style="679" customWidth="1"/>
    <col min="8471" max="8471" width="17" style="679" customWidth="1"/>
    <col min="8472" max="8472" width="8" style="679" customWidth="1"/>
    <col min="8473" max="8473" width="1.09765625" style="679" customWidth="1"/>
    <col min="8474" max="8474" width="19.19921875" style="679" customWidth="1"/>
    <col min="8475" max="8482" width="10.19921875" style="679" customWidth="1"/>
    <col min="8483" max="8483" width="2.19921875" style="679" customWidth="1"/>
    <col min="8484" max="8484" width="2.69921875" style="679" customWidth="1"/>
    <col min="8485" max="8510" width="7.59765625" style="679" customWidth="1"/>
    <col min="8511" max="8703" width="0.59765625" style="679"/>
    <col min="8704" max="8704" width="1.59765625" style="679" customWidth="1"/>
    <col min="8705" max="8705" width="11.5" style="679" customWidth="1"/>
    <col min="8706" max="8706" width="2.19921875" style="679" customWidth="1"/>
    <col min="8707" max="8707" width="1.19921875" style="679" customWidth="1"/>
    <col min="8708" max="8708" width="4.69921875" style="679" customWidth="1"/>
    <col min="8709" max="8709" width="5.69921875" style="679" customWidth="1"/>
    <col min="8710" max="8710" width="10.19921875" style="679" customWidth="1"/>
    <col min="8711" max="8711" width="5.09765625" style="679" customWidth="1"/>
    <col min="8712" max="8712" width="3.69921875" style="679" customWidth="1"/>
    <col min="8713" max="8713" width="13" style="679" customWidth="1"/>
    <col min="8714" max="8714" width="6.19921875" style="679" customWidth="1"/>
    <col min="8715" max="8715" width="6.3984375" style="679" customWidth="1"/>
    <col min="8716" max="8716" width="7.5" style="679" customWidth="1"/>
    <col min="8717" max="8717" width="5.69921875" style="679" customWidth="1"/>
    <col min="8718" max="8718" width="4" style="679" customWidth="1"/>
    <col min="8719" max="8719" width="11.3984375" style="679" customWidth="1"/>
    <col min="8720" max="8720" width="13.3984375" style="679" customWidth="1"/>
    <col min="8721" max="8721" width="12.5" style="679" customWidth="1"/>
    <col min="8722" max="8722" width="13.59765625" style="679" customWidth="1"/>
    <col min="8723" max="8723" width="7.5" style="679" customWidth="1"/>
    <col min="8724" max="8724" width="0.8984375" style="679" customWidth="1"/>
    <col min="8725" max="8725" width="2.09765625" style="679" customWidth="1"/>
    <col min="8726" max="8726" width="2.19921875" style="679" customWidth="1"/>
    <col min="8727" max="8727" width="17" style="679" customWidth="1"/>
    <col min="8728" max="8728" width="8" style="679" customWidth="1"/>
    <col min="8729" max="8729" width="1.09765625" style="679" customWidth="1"/>
    <col min="8730" max="8730" width="19.19921875" style="679" customWidth="1"/>
    <col min="8731" max="8738" width="10.19921875" style="679" customWidth="1"/>
    <col min="8739" max="8739" width="2.19921875" style="679" customWidth="1"/>
    <col min="8740" max="8740" width="2.69921875" style="679" customWidth="1"/>
    <col min="8741" max="8766" width="7.59765625" style="679" customWidth="1"/>
    <col min="8767" max="8959" width="0.59765625" style="679"/>
    <col min="8960" max="8960" width="1.59765625" style="679" customWidth="1"/>
    <col min="8961" max="8961" width="11.5" style="679" customWidth="1"/>
    <col min="8962" max="8962" width="2.19921875" style="679" customWidth="1"/>
    <col min="8963" max="8963" width="1.19921875" style="679" customWidth="1"/>
    <col min="8964" max="8964" width="4.69921875" style="679" customWidth="1"/>
    <col min="8965" max="8965" width="5.69921875" style="679" customWidth="1"/>
    <col min="8966" max="8966" width="10.19921875" style="679" customWidth="1"/>
    <col min="8967" max="8967" width="5.09765625" style="679" customWidth="1"/>
    <col min="8968" max="8968" width="3.69921875" style="679" customWidth="1"/>
    <col min="8969" max="8969" width="13" style="679" customWidth="1"/>
    <col min="8970" max="8970" width="6.19921875" style="679" customWidth="1"/>
    <col min="8971" max="8971" width="6.3984375" style="679" customWidth="1"/>
    <col min="8972" max="8972" width="7.5" style="679" customWidth="1"/>
    <col min="8973" max="8973" width="5.69921875" style="679" customWidth="1"/>
    <col min="8974" max="8974" width="4" style="679" customWidth="1"/>
    <col min="8975" max="8975" width="11.3984375" style="679" customWidth="1"/>
    <col min="8976" max="8976" width="13.3984375" style="679" customWidth="1"/>
    <col min="8977" max="8977" width="12.5" style="679" customWidth="1"/>
    <col min="8978" max="8978" width="13.59765625" style="679" customWidth="1"/>
    <col min="8979" max="8979" width="7.5" style="679" customWidth="1"/>
    <col min="8980" max="8980" width="0.8984375" style="679" customWidth="1"/>
    <col min="8981" max="8981" width="2.09765625" style="679" customWidth="1"/>
    <col min="8982" max="8982" width="2.19921875" style="679" customWidth="1"/>
    <col min="8983" max="8983" width="17" style="679" customWidth="1"/>
    <col min="8984" max="8984" width="8" style="679" customWidth="1"/>
    <col min="8985" max="8985" width="1.09765625" style="679" customWidth="1"/>
    <col min="8986" max="8986" width="19.19921875" style="679" customWidth="1"/>
    <col min="8987" max="8994" width="10.19921875" style="679" customWidth="1"/>
    <col min="8995" max="8995" width="2.19921875" style="679" customWidth="1"/>
    <col min="8996" max="8996" width="2.69921875" style="679" customWidth="1"/>
    <col min="8997" max="9022" width="7.59765625" style="679" customWidth="1"/>
    <col min="9023" max="9215" width="0.59765625" style="679"/>
    <col min="9216" max="9216" width="1.59765625" style="679" customWidth="1"/>
    <col min="9217" max="9217" width="11.5" style="679" customWidth="1"/>
    <col min="9218" max="9218" width="2.19921875" style="679" customWidth="1"/>
    <col min="9219" max="9219" width="1.19921875" style="679" customWidth="1"/>
    <col min="9220" max="9220" width="4.69921875" style="679" customWidth="1"/>
    <col min="9221" max="9221" width="5.69921875" style="679" customWidth="1"/>
    <col min="9222" max="9222" width="10.19921875" style="679" customWidth="1"/>
    <col min="9223" max="9223" width="5.09765625" style="679" customWidth="1"/>
    <col min="9224" max="9224" width="3.69921875" style="679" customWidth="1"/>
    <col min="9225" max="9225" width="13" style="679" customWidth="1"/>
    <col min="9226" max="9226" width="6.19921875" style="679" customWidth="1"/>
    <col min="9227" max="9227" width="6.3984375" style="679" customWidth="1"/>
    <col min="9228" max="9228" width="7.5" style="679" customWidth="1"/>
    <col min="9229" max="9229" width="5.69921875" style="679" customWidth="1"/>
    <col min="9230" max="9230" width="4" style="679" customWidth="1"/>
    <col min="9231" max="9231" width="11.3984375" style="679" customWidth="1"/>
    <col min="9232" max="9232" width="13.3984375" style="679" customWidth="1"/>
    <col min="9233" max="9233" width="12.5" style="679" customWidth="1"/>
    <col min="9234" max="9234" width="13.59765625" style="679" customWidth="1"/>
    <col min="9235" max="9235" width="7.5" style="679" customWidth="1"/>
    <col min="9236" max="9236" width="0.8984375" style="679" customWidth="1"/>
    <col min="9237" max="9237" width="2.09765625" style="679" customWidth="1"/>
    <col min="9238" max="9238" width="2.19921875" style="679" customWidth="1"/>
    <col min="9239" max="9239" width="17" style="679" customWidth="1"/>
    <col min="9240" max="9240" width="8" style="679" customWidth="1"/>
    <col min="9241" max="9241" width="1.09765625" style="679" customWidth="1"/>
    <col min="9242" max="9242" width="19.19921875" style="679" customWidth="1"/>
    <col min="9243" max="9250" width="10.19921875" style="679" customWidth="1"/>
    <col min="9251" max="9251" width="2.19921875" style="679" customWidth="1"/>
    <col min="9252" max="9252" width="2.69921875" style="679" customWidth="1"/>
    <col min="9253" max="9278" width="7.59765625" style="679" customWidth="1"/>
    <col min="9279" max="9471" width="0.59765625" style="679"/>
    <col min="9472" max="9472" width="1.59765625" style="679" customWidth="1"/>
    <col min="9473" max="9473" width="11.5" style="679" customWidth="1"/>
    <col min="9474" max="9474" width="2.19921875" style="679" customWidth="1"/>
    <col min="9475" max="9475" width="1.19921875" style="679" customWidth="1"/>
    <col min="9476" max="9476" width="4.69921875" style="679" customWidth="1"/>
    <col min="9477" max="9477" width="5.69921875" style="679" customWidth="1"/>
    <col min="9478" max="9478" width="10.19921875" style="679" customWidth="1"/>
    <col min="9479" max="9479" width="5.09765625" style="679" customWidth="1"/>
    <col min="9480" max="9480" width="3.69921875" style="679" customWidth="1"/>
    <col min="9481" max="9481" width="13" style="679" customWidth="1"/>
    <col min="9482" max="9482" width="6.19921875" style="679" customWidth="1"/>
    <col min="9483" max="9483" width="6.3984375" style="679" customWidth="1"/>
    <col min="9484" max="9484" width="7.5" style="679" customWidth="1"/>
    <col min="9485" max="9485" width="5.69921875" style="679" customWidth="1"/>
    <col min="9486" max="9486" width="4" style="679" customWidth="1"/>
    <col min="9487" max="9487" width="11.3984375" style="679" customWidth="1"/>
    <col min="9488" max="9488" width="13.3984375" style="679" customWidth="1"/>
    <col min="9489" max="9489" width="12.5" style="679" customWidth="1"/>
    <col min="9490" max="9490" width="13.59765625" style="679" customWidth="1"/>
    <col min="9491" max="9491" width="7.5" style="679" customWidth="1"/>
    <col min="9492" max="9492" width="0.8984375" style="679" customWidth="1"/>
    <col min="9493" max="9493" width="2.09765625" style="679" customWidth="1"/>
    <col min="9494" max="9494" width="2.19921875" style="679" customWidth="1"/>
    <col min="9495" max="9495" width="17" style="679" customWidth="1"/>
    <col min="9496" max="9496" width="8" style="679" customWidth="1"/>
    <col min="9497" max="9497" width="1.09765625" style="679" customWidth="1"/>
    <col min="9498" max="9498" width="19.19921875" style="679" customWidth="1"/>
    <col min="9499" max="9506" width="10.19921875" style="679" customWidth="1"/>
    <col min="9507" max="9507" width="2.19921875" style="679" customWidth="1"/>
    <col min="9508" max="9508" width="2.69921875" style="679" customWidth="1"/>
    <col min="9509" max="9534" width="7.59765625" style="679" customWidth="1"/>
    <col min="9535" max="9727" width="0.59765625" style="679"/>
    <col min="9728" max="9728" width="1.59765625" style="679" customWidth="1"/>
    <col min="9729" max="9729" width="11.5" style="679" customWidth="1"/>
    <col min="9730" max="9730" width="2.19921875" style="679" customWidth="1"/>
    <col min="9731" max="9731" width="1.19921875" style="679" customWidth="1"/>
    <col min="9732" max="9732" width="4.69921875" style="679" customWidth="1"/>
    <col min="9733" max="9733" width="5.69921875" style="679" customWidth="1"/>
    <col min="9734" max="9734" width="10.19921875" style="679" customWidth="1"/>
    <col min="9735" max="9735" width="5.09765625" style="679" customWidth="1"/>
    <col min="9736" max="9736" width="3.69921875" style="679" customWidth="1"/>
    <col min="9737" max="9737" width="13" style="679" customWidth="1"/>
    <col min="9738" max="9738" width="6.19921875" style="679" customWidth="1"/>
    <col min="9739" max="9739" width="6.3984375" style="679" customWidth="1"/>
    <col min="9740" max="9740" width="7.5" style="679" customWidth="1"/>
    <col min="9741" max="9741" width="5.69921875" style="679" customWidth="1"/>
    <col min="9742" max="9742" width="4" style="679" customWidth="1"/>
    <col min="9743" max="9743" width="11.3984375" style="679" customWidth="1"/>
    <col min="9744" max="9744" width="13.3984375" style="679" customWidth="1"/>
    <col min="9745" max="9745" width="12.5" style="679" customWidth="1"/>
    <col min="9746" max="9746" width="13.59765625" style="679" customWidth="1"/>
    <col min="9747" max="9747" width="7.5" style="679" customWidth="1"/>
    <col min="9748" max="9748" width="0.8984375" style="679" customWidth="1"/>
    <col min="9749" max="9749" width="2.09765625" style="679" customWidth="1"/>
    <col min="9750" max="9750" width="2.19921875" style="679" customWidth="1"/>
    <col min="9751" max="9751" width="17" style="679" customWidth="1"/>
    <col min="9752" max="9752" width="8" style="679" customWidth="1"/>
    <col min="9753" max="9753" width="1.09765625" style="679" customWidth="1"/>
    <col min="9754" max="9754" width="19.19921875" style="679" customWidth="1"/>
    <col min="9755" max="9762" width="10.19921875" style="679" customWidth="1"/>
    <col min="9763" max="9763" width="2.19921875" style="679" customWidth="1"/>
    <col min="9764" max="9764" width="2.69921875" style="679" customWidth="1"/>
    <col min="9765" max="9790" width="7.59765625" style="679" customWidth="1"/>
    <col min="9791" max="9983" width="0.59765625" style="679"/>
    <col min="9984" max="9984" width="1.59765625" style="679" customWidth="1"/>
    <col min="9985" max="9985" width="11.5" style="679" customWidth="1"/>
    <col min="9986" max="9986" width="2.19921875" style="679" customWidth="1"/>
    <col min="9987" max="9987" width="1.19921875" style="679" customWidth="1"/>
    <col min="9988" max="9988" width="4.69921875" style="679" customWidth="1"/>
    <col min="9989" max="9989" width="5.69921875" style="679" customWidth="1"/>
    <col min="9990" max="9990" width="10.19921875" style="679" customWidth="1"/>
    <col min="9991" max="9991" width="5.09765625" style="679" customWidth="1"/>
    <col min="9992" max="9992" width="3.69921875" style="679" customWidth="1"/>
    <col min="9993" max="9993" width="13" style="679" customWidth="1"/>
    <col min="9994" max="9994" width="6.19921875" style="679" customWidth="1"/>
    <col min="9995" max="9995" width="6.3984375" style="679" customWidth="1"/>
    <col min="9996" max="9996" width="7.5" style="679" customWidth="1"/>
    <col min="9997" max="9997" width="5.69921875" style="679" customWidth="1"/>
    <col min="9998" max="9998" width="4" style="679" customWidth="1"/>
    <col min="9999" max="9999" width="11.3984375" style="679" customWidth="1"/>
    <col min="10000" max="10000" width="13.3984375" style="679" customWidth="1"/>
    <col min="10001" max="10001" width="12.5" style="679" customWidth="1"/>
    <col min="10002" max="10002" width="13.59765625" style="679" customWidth="1"/>
    <col min="10003" max="10003" width="7.5" style="679" customWidth="1"/>
    <col min="10004" max="10004" width="0.8984375" style="679" customWidth="1"/>
    <col min="10005" max="10005" width="2.09765625" style="679" customWidth="1"/>
    <col min="10006" max="10006" width="2.19921875" style="679" customWidth="1"/>
    <col min="10007" max="10007" width="17" style="679" customWidth="1"/>
    <col min="10008" max="10008" width="8" style="679" customWidth="1"/>
    <col min="10009" max="10009" width="1.09765625" style="679" customWidth="1"/>
    <col min="10010" max="10010" width="19.19921875" style="679" customWidth="1"/>
    <col min="10011" max="10018" width="10.19921875" style="679" customWidth="1"/>
    <col min="10019" max="10019" width="2.19921875" style="679" customWidth="1"/>
    <col min="10020" max="10020" width="2.69921875" style="679" customWidth="1"/>
    <col min="10021" max="10046" width="7.59765625" style="679" customWidth="1"/>
    <col min="10047" max="10239" width="0.59765625" style="679"/>
    <col min="10240" max="10240" width="1.59765625" style="679" customWidth="1"/>
    <col min="10241" max="10241" width="11.5" style="679" customWidth="1"/>
    <col min="10242" max="10242" width="2.19921875" style="679" customWidth="1"/>
    <col min="10243" max="10243" width="1.19921875" style="679" customWidth="1"/>
    <col min="10244" max="10244" width="4.69921875" style="679" customWidth="1"/>
    <col min="10245" max="10245" width="5.69921875" style="679" customWidth="1"/>
    <col min="10246" max="10246" width="10.19921875" style="679" customWidth="1"/>
    <col min="10247" max="10247" width="5.09765625" style="679" customWidth="1"/>
    <col min="10248" max="10248" width="3.69921875" style="679" customWidth="1"/>
    <col min="10249" max="10249" width="13" style="679" customWidth="1"/>
    <col min="10250" max="10250" width="6.19921875" style="679" customWidth="1"/>
    <col min="10251" max="10251" width="6.3984375" style="679" customWidth="1"/>
    <col min="10252" max="10252" width="7.5" style="679" customWidth="1"/>
    <col min="10253" max="10253" width="5.69921875" style="679" customWidth="1"/>
    <col min="10254" max="10254" width="4" style="679" customWidth="1"/>
    <col min="10255" max="10255" width="11.3984375" style="679" customWidth="1"/>
    <col min="10256" max="10256" width="13.3984375" style="679" customWidth="1"/>
    <col min="10257" max="10257" width="12.5" style="679" customWidth="1"/>
    <col min="10258" max="10258" width="13.59765625" style="679" customWidth="1"/>
    <col min="10259" max="10259" width="7.5" style="679" customWidth="1"/>
    <col min="10260" max="10260" width="0.8984375" style="679" customWidth="1"/>
    <col min="10261" max="10261" width="2.09765625" style="679" customWidth="1"/>
    <col min="10262" max="10262" width="2.19921875" style="679" customWidth="1"/>
    <col min="10263" max="10263" width="17" style="679" customWidth="1"/>
    <col min="10264" max="10264" width="8" style="679" customWidth="1"/>
    <col min="10265" max="10265" width="1.09765625" style="679" customWidth="1"/>
    <col min="10266" max="10266" width="19.19921875" style="679" customWidth="1"/>
    <col min="10267" max="10274" width="10.19921875" style="679" customWidth="1"/>
    <col min="10275" max="10275" width="2.19921875" style="679" customWidth="1"/>
    <col min="10276" max="10276" width="2.69921875" style="679" customWidth="1"/>
    <col min="10277" max="10302" width="7.59765625" style="679" customWidth="1"/>
    <col min="10303" max="10495" width="0.59765625" style="679"/>
    <col min="10496" max="10496" width="1.59765625" style="679" customWidth="1"/>
    <col min="10497" max="10497" width="11.5" style="679" customWidth="1"/>
    <col min="10498" max="10498" width="2.19921875" style="679" customWidth="1"/>
    <col min="10499" max="10499" width="1.19921875" style="679" customWidth="1"/>
    <col min="10500" max="10500" width="4.69921875" style="679" customWidth="1"/>
    <col min="10501" max="10501" width="5.69921875" style="679" customWidth="1"/>
    <col min="10502" max="10502" width="10.19921875" style="679" customWidth="1"/>
    <col min="10503" max="10503" width="5.09765625" style="679" customWidth="1"/>
    <col min="10504" max="10504" width="3.69921875" style="679" customWidth="1"/>
    <col min="10505" max="10505" width="13" style="679" customWidth="1"/>
    <col min="10506" max="10506" width="6.19921875" style="679" customWidth="1"/>
    <col min="10507" max="10507" width="6.3984375" style="679" customWidth="1"/>
    <col min="10508" max="10508" width="7.5" style="679" customWidth="1"/>
    <col min="10509" max="10509" width="5.69921875" style="679" customWidth="1"/>
    <col min="10510" max="10510" width="4" style="679" customWidth="1"/>
    <col min="10511" max="10511" width="11.3984375" style="679" customWidth="1"/>
    <col min="10512" max="10512" width="13.3984375" style="679" customWidth="1"/>
    <col min="10513" max="10513" width="12.5" style="679" customWidth="1"/>
    <col min="10514" max="10514" width="13.59765625" style="679" customWidth="1"/>
    <col min="10515" max="10515" width="7.5" style="679" customWidth="1"/>
    <col min="10516" max="10516" width="0.8984375" style="679" customWidth="1"/>
    <col min="10517" max="10517" width="2.09765625" style="679" customWidth="1"/>
    <col min="10518" max="10518" width="2.19921875" style="679" customWidth="1"/>
    <col min="10519" max="10519" width="17" style="679" customWidth="1"/>
    <col min="10520" max="10520" width="8" style="679" customWidth="1"/>
    <col min="10521" max="10521" width="1.09765625" style="679" customWidth="1"/>
    <col min="10522" max="10522" width="19.19921875" style="679" customWidth="1"/>
    <col min="10523" max="10530" width="10.19921875" style="679" customWidth="1"/>
    <col min="10531" max="10531" width="2.19921875" style="679" customWidth="1"/>
    <col min="10532" max="10532" width="2.69921875" style="679" customWidth="1"/>
    <col min="10533" max="10558" width="7.59765625" style="679" customWidth="1"/>
    <col min="10559" max="10751" width="0.59765625" style="679"/>
    <col min="10752" max="10752" width="1.59765625" style="679" customWidth="1"/>
    <col min="10753" max="10753" width="11.5" style="679" customWidth="1"/>
    <col min="10754" max="10754" width="2.19921875" style="679" customWidth="1"/>
    <col min="10755" max="10755" width="1.19921875" style="679" customWidth="1"/>
    <col min="10756" max="10756" width="4.69921875" style="679" customWidth="1"/>
    <col min="10757" max="10757" width="5.69921875" style="679" customWidth="1"/>
    <col min="10758" max="10758" width="10.19921875" style="679" customWidth="1"/>
    <col min="10759" max="10759" width="5.09765625" style="679" customWidth="1"/>
    <col min="10760" max="10760" width="3.69921875" style="679" customWidth="1"/>
    <col min="10761" max="10761" width="13" style="679" customWidth="1"/>
    <col min="10762" max="10762" width="6.19921875" style="679" customWidth="1"/>
    <col min="10763" max="10763" width="6.3984375" style="679" customWidth="1"/>
    <col min="10764" max="10764" width="7.5" style="679" customWidth="1"/>
    <col min="10765" max="10765" width="5.69921875" style="679" customWidth="1"/>
    <col min="10766" max="10766" width="4" style="679" customWidth="1"/>
    <col min="10767" max="10767" width="11.3984375" style="679" customWidth="1"/>
    <col min="10768" max="10768" width="13.3984375" style="679" customWidth="1"/>
    <col min="10769" max="10769" width="12.5" style="679" customWidth="1"/>
    <col min="10770" max="10770" width="13.59765625" style="679" customWidth="1"/>
    <col min="10771" max="10771" width="7.5" style="679" customWidth="1"/>
    <col min="10772" max="10772" width="0.8984375" style="679" customWidth="1"/>
    <col min="10773" max="10773" width="2.09765625" style="679" customWidth="1"/>
    <col min="10774" max="10774" width="2.19921875" style="679" customWidth="1"/>
    <col min="10775" max="10775" width="17" style="679" customWidth="1"/>
    <col min="10776" max="10776" width="8" style="679" customWidth="1"/>
    <col min="10777" max="10777" width="1.09765625" style="679" customWidth="1"/>
    <col min="10778" max="10778" width="19.19921875" style="679" customWidth="1"/>
    <col min="10779" max="10786" width="10.19921875" style="679" customWidth="1"/>
    <col min="10787" max="10787" width="2.19921875" style="679" customWidth="1"/>
    <col min="10788" max="10788" width="2.69921875" style="679" customWidth="1"/>
    <col min="10789" max="10814" width="7.59765625" style="679" customWidth="1"/>
    <col min="10815" max="11007" width="0.59765625" style="679"/>
    <col min="11008" max="11008" width="1.59765625" style="679" customWidth="1"/>
    <col min="11009" max="11009" width="11.5" style="679" customWidth="1"/>
    <col min="11010" max="11010" width="2.19921875" style="679" customWidth="1"/>
    <col min="11011" max="11011" width="1.19921875" style="679" customWidth="1"/>
    <col min="11012" max="11012" width="4.69921875" style="679" customWidth="1"/>
    <col min="11013" max="11013" width="5.69921875" style="679" customWidth="1"/>
    <col min="11014" max="11014" width="10.19921875" style="679" customWidth="1"/>
    <col min="11015" max="11015" width="5.09765625" style="679" customWidth="1"/>
    <col min="11016" max="11016" width="3.69921875" style="679" customWidth="1"/>
    <col min="11017" max="11017" width="13" style="679" customWidth="1"/>
    <col min="11018" max="11018" width="6.19921875" style="679" customWidth="1"/>
    <col min="11019" max="11019" width="6.3984375" style="679" customWidth="1"/>
    <col min="11020" max="11020" width="7.5" style="679" customWidth="1"/>
    <col min="11021" max="11021" width="5.69921875" style="679" customWidth="1"/>
    <col min="11022" max="11022" width="4" style="679" customWidth="1"/>
    <col min="11023" max="11023" width="11.3984375" style="679" customWidth="1"/>
    <col min="11024" max="11024" width="13.3984375" style="679" customWidth="1"/>
    <col min="11025" max="11025" width="12.5" style="679" customWidth="1"/>
    <col min="11026" max="11026" width="13.59765625" style="679" customWidth="1"/>
    <col min="11027" max="11027" width="7.5" style="679" customWidth="1"/>
    <col min="11028" max="11028" width="0.8984375" style="679" customWidth="1"/>
    <col min="11029" max="11029" width="2.09765625" style="679" customWidth="1"/>
    <col min="11030" max="11030" width="2.19921875" style="679" customWidth="1"/>
    <col min="11031" max="11031" width="17" style="679" customWidth="1"/>
    <col min="11032" max="11032" width="8" style="679" customWidth="1"/>
    <col min="11033" max="11033" width="1.09765625" style="679" customWidth="1"/>
    <col min="11034" max="11034" width="19.19921875" style="679" customWidth="1"/>
    <col min="11035" max="11042" width="10.19921875" style="679" customWidth="1"/>
    <col min="11043" max="11043" width="2.19921875" style="679" customWidth="1"/>
    <col min="11044" max="11044" width="2.69921875" style="679" customWidth="1"/>
    <col min="11045" max="11070" width="7.59765625" style="679" customWidth="1"/>
    <col min="11071" max="11263" width="0.59765625" style="679"/>
    <col min="11264" max="11264" width="1.59765625" style="679" customWidth="1"/>
    <col min="11265" max="11265" width="11.5" style="679" customWidth="1"/>
    <col min="11266" max="11266" width="2.19921875" style="679" customWidth="1"/>
    <col min="11267" max="11267" width="1.19921875" style="679" customWidth="1"/>
    <col min="11268" max="11268" width="4.69921875" style="679" customWidth="1"/>
    <col min="11269" max="11269" width="5.69921875" style="679" customWidth="1"/>
    <col min="11270" max="11270" width="10.19921875" style="679" customWidth="1"/>
    <col min="11271" max="11271" width="5.09765625" style="679" customWidth="1"/>
    <col min="11272" max="11272" width="3.69921875" style="679" customWidth="1"/>
    <col min="11273" max="11273" width="13" style="679" customWidth="1"/>
    <col min="11274" max="11274" width="6.19921875" style="679" customWidth="1"/>
    <col min="11275" max="11275" width="6.3984375" style="679" customWidth="1"/>
    <col min="11276" max="11276" width="7.5" style="679" customWidth="1"/>
    <col min="11277" max="11277" width="5.69921875" style="679" customWidth="1"/>
    <col min="11278" max="11278" width="4" style="679" customWidth="1"/>
    <col min="11279" max="11279" width="11.3984375" style="679" customWidth="1"/>
    <col min="11280" max="11280" width="13.3984375" style="679" customWidth="1"/>
    <col min="11281" max="11281" width="12.5" style="679" customWidth="1"/>
    <col min="11282" max="11282" width="13.59765625" style="679" customWidth="1"/>
    <col min="11283" max="11283" width="7.5" style="679" customWidth="1"/>
    <col min="11284" max="11284" width="0.8984375" style="679" customWidth="1"/>
    <col min="11285" max="11285" width="2.09765625" style="679" customWidth="1"/>
    <col min="11286" max="11286" width="2.19921875" style="679" customWidth="1"/>
    <col min="11287" max="11287" width="17" style="679" customWidth="1"/>
    <col min="11288" max="11288" width="8" style="679" customWidth="1"/>
    <col min="11289" max="11289" width="1.09765625" style="679" customWidth="1"/>
    <col min="11290" max="11290" width="19.19921875" style="679" customWidth="1"/>
    <col min="11291" max="11298" width="10.19921875" style="679" customWidth="1"/>
    <col min="11299" max="11299" width="2.19921875" style="679" customWidth="1"/>
    <col min="11300" max="11300" width="2.69921875" style="679" customWidth="1"/>
    <col min="11301" max="11326" width="7.59765625" style="679" customWidth="1"/>
    <col min="11327" max="11519" width="0.59765625" style="679"/>
    <col min="11520" max="11520" width="1.59765625" style="679" customWidth="1"/>
    <col min="11521" max="11521" width="11.5" style="679" customWidth="1"/>
    <col min="11522" max="11522" width="2.19921875" style="679" customWidth="1"/>
    <col min="11523" max="11523" width="1.19921875" style="679" customWidth="1"/>
    <col min="11524" max="11524" width="4.69921875" style="679" customWidth="1"/>
    <col min="11525" max="11525" width="5.69921875" style="679" customWidth="1"/>
    <col min="11526" max="11526" width="10.19921875" style="679" customWidth="1"/>
    <col min="11527" max="11527" width="5.09765625" style="679" customWidth="1"/>
    <col min="11528" max="11528" width="3.69921875" style="679" customWidth="1"/>
    <col min="11529" max="11529" width="13" style="679" customWidth="1"/>
    <col min="11530" max="11530" width="6.19921875" style="679" customWidth="1"/>
    <col min="11531" max="11531" width="6.3984375" style="679" customWidth="1"/>
    <col min="11532" max="11532" width="7.5" style="679" customWidth="1"/>
    <col min="11533" max="11533" width="5.69921875" style="679" customWidth="1"/>
    <col min="11534" max="11534" width="4" style="679" customWidth="1"/>
    <col min="11535" max="11535" width="11.3984375" style="679" customWidth="1"/>
    <col min="11536" max="11536" width="13.3984375" style="679" customWidth="1"/>
    <col min="11537" max="11537" width="12.5" style="679" customWidth="1"/>
    <col min="11538" max="11538" width="13.59765625" style="679" customWidth="1"/>
    <col min="11539" max="11539" width="7.5" style="679" customWidth="1"/>
    <col min="11540" max="11540" width="0.8984375" style="679" customWidth="1"/>
    <col min="11541" max="11541" width="2.09765625" style="679" customWidth="1"/>
    <col min="11542" max="11542" width="2.19921875" style="679" customWidth="1"/>
    <col min="11543" max="11543" width="17" style="679" customWidth="1"/>
    <col min="11544" max="11544" width="8" style="679" customWidth="1"/>
    <col min="11545" max="11545" width="1.09765625" style="679" customWidth="1"/>
    <col min="11546" max="11546" width="19.19921875" style="679" customWidth="1"/>
    <col min="11547" max="11554" width="10.19921875" style="679" customWidth="1"/>
    <col min="11555" max="11555" width="2.19921875" style="679" customWidth="1"/>
    <col min="11556" max="11556" width="2.69921875" style="679" customWidth="1"/>
    <col min="11557" max="11582" width="7.59765625" style="679" customWidth="1"/>
    <col min="11583" max="11775" width="0.59765625" style="679"/>
    <col min="11776" max="11776" width="1.59765625" style="679" customWidth="1"/>
    <col min="11777" max="11777" width="11.5" style="679" customWidth="1"/>
    <col min="11778" max="11778" width="2.19921875" style="679" customWidth="1"/>
    <col min="11779" max="11779" width="1.19921875" style="679" customWidth="1"/>
    <col min="11780" max="11780" width="4.69921875" style="679" customWidth="1"/>
    <col min="11781" max="11781" width="5.69921875" style="679" customWidth="1"/>
    <col min="11782" max="11782" width="10.19921875" style="679" customWidth="1"/>
    <col min="11783" max="11783" width="5.09765625" style="679" customWidth="1"/>
    <col min="11784" max="11784" width="3.69921875" style="679" customWidth="1"/>
    <col min="11785" max="11785" width="13" style="679" customWidth="1"/>
    <col min="11786" max="11786" width="6.19921875" style="679" customWidth="1"/>
    <col min="11787" max="11787" width="6.3984375" style="679" customWidth="1"/>
    <col min="11788" max="11788" width="7.5" style="679" customWidth="1"/>
    <col min="11789" max="11789" width="5.69921875" style="679" customWidth="1"/>
    <col min="11790" max="11790" width="4" style="679" customWidth="1"/>
    <col min="11791" max="11791" width="11.3984375" style="679" customWidth="1"/>
    <col min="11792" max="11792" width="13.3984375" style="679" customWidth="1"/>
    <col min="11793" max="11793" width="12.5" style="679" customWidth="1"/>
    <col min="11794" max="11794" width="13.59765625" style="679" customWidth="1"/>
    <col min="11795" max="11795" width="7.5" style="679" customWidth="1"/>
    <col min="11796" max="11796" width="0.8984375" style="679" customWidth="1"/>
    <col min="11797" max="11797" width="2.09765625" style="679" customWidth="1"/>
    <col min="11798" max="11798" width="2.19921875" style="679" customWidth="1"/>
    <col min="11799" max="11799" width="17" style="679" customWidth="1"/>
    <col min="11800" max="11800" width="8" style="679" customWidth="1"/>
    <col min="11801" max="11801" width="1.09765625" style="679" customWidth="1"/>
    <col min="11802" max="11802" width="19.19921875" style="679" customWidth="1"/>
    <col min="11803" max="11810" width="10.19921875" style="679" customWidth="1"/>
    <col min="11811" max="11811" width="2.19921875" style="679" customWidth="1"/>
    <col min="11812" max="11812" width="2.69921875" style="679" customWidth="1"/>
    <col min="11813" max="11838" width="7.59765625" style="679" customWidth="1"/>
    <col min="11839" max="12031" width="0.59765625" style="679"/>
    <col min="12032" max="12032" width="1.59765625" style="679" customWidth="1"/>
    <col min="12033" max="12033" width="11.5" style="679" customWidth="1"/>
    <col min="12034" max="12034" width="2.19921875" style="679" customWidth="1"/>
    <col min="12035" max="12035" width="1.19921875" style="679" customWidth="1"/>
    <col min="12036" max="12036" width="4.69921875" style="679" customWidth="1"/>
    <col min="12037" max="12037" width="5.69921875" style="679" customWidth="1"/>
    <col min="12038" max="12038" width="10.19921875" style="679" customWidth="1"/>
    <col min="12039" max="12039" width="5.09765625" style="679" customWidth="1"/>
    <col min="12040" max="12040" width="3.69921875" style="679" customWidth="1"/>
    <col min="12041" max="12041" width="13" style="679" customWidth="1"/>
    <col min="12042" max="12042" width="6.19921875" style="679" customWidth="1"/>
    <col min="12043" max="12043" width="6.3984375" style="679" customWidth="1"/>
    <col min="12044" max="12044" width="7.5" style="679" customWidth="1"/>
    <col min="12045" max="12045" width="5.69921875" style="679" customWidth="1"/>
    <col min="12046" max="12046" width="4" style="679" customWidth="1"/>
    <col min="12047" max="12047" width="11.3984375" style="679" customWidth="1"/>
    <col min="12048" max="12048" width="13.3984375" style="679" customWidth="1"/>
    <col min="12049" max="12049" width="12.5" style="679" customWidth="1"/>
    <col min="12050" max="12050" width="13.59765625" style="679" customWidth="1"/>
    <col min="12051" max="12051" width="7.5" style="679" customWidth="1"/>
    <col min="12052" max="12052" width="0.8984375" style="679" customWidth="1"/>
    <col min="12053" max="12053" width="2.09765625" style="679" customWidth="1"/>
    <col min="12054" max="12054" width="2.19921875" style="679" customWidth="1"/>
    <col min="12055" max="12055" width="17" style="679" customWidth="1"/>
    <col min="12056" max="12056" width="8" style="679" customWidth="1"/>
    <col min="12057" max="12057" width="1.09765625" style="679" customWidth="1"/>
    <col min="12058" max="12058" width="19.19921875" style="679" customWidth="1"/>
    <col min="12059" max="12066" width="10.19921875" style="679" customWidth="1"/>
    <col min="12067" max="12067" width="2.19921875" style="679" customWidth="1"/>
    <col min="12068" max="12068" width="2.69921875" style="679" customWidth="1"/>
    <col min="12069" max="12094" width="7.59765625" style="679" customWidth="1"/>
    <col min="12095" max="12287" width="0.59765625" style="679"/>
    <col min="12288" max="12288" width="1.59765625" style="679" customWidth="1"/>
    <col min="12289" max="12289" width="11.5" style="679" customWidth="1"/>
    <col min="12290" max="12290" width="2.19921875" style="679" customWidth="1"/>
    <col min="12291" max="12291" width="1.19921875" style="679" customWidth="1"/>
    <col min="12292" max="12292" width="4.69921875" style="679" customWidth="1"/>
    <col min="12293" max="12293" width="5.69921875" style="679" customWidth="1"/>
    <col min="12294" max="12294" width="10.19921875" style="679" customWidth="1"/>
    <col min="12295" max="12295" width="5.09765625" style="679" customWidth="1"/>
    <col min="12296" max="12296" width="3.69921875" style="679" customWidth="1"/>
    <col min="12297" max="12297" width="13" style="679" customWidth="1"/>
    <col min="12298" max="12298" width="6.19921875" style="679" customWidth="1"/>
    <col min="12299" max="12299" width="6.3984375" style="679" customWidth="1"/>
    <col min="12300" max="12300" width="7.5" style="679" customWidth="1"/>
    <col min="12301" max="12301" width="5.69921875" style="679" customWidth="1"/>
    <col min="12302" max="12302" width="4" style="679" customWidth="1"/>
    <col min="12303" max="12303" width="11.3984375" style="679" customWidth="1"/>
    <col min="12304" max="12304" width="13.3984375" style="679" customWidth="1"/>
    <col min="12305" max="12305" width="12.5" style="679" customWidth="1"/>
    <col min="12306" max="12306" width="13.59765625" style="679" customWidth="1"/>
    <col min="12307" max="12307" width="7.5" style="679" customWidth="1"/>
    <col min="12308" max="12308" width="0.8984375" style="679" customWidth="1"/>
    <col min="12309" max="12309" width="2.09765625" style="679" customWidth="1"/>
    <col min="12310" max="12310" width="2.19921875" style="679" customWidth="1"/>
    <col min="12311" max="12311" width="17" style="679" customWidth="1"/>
    <col min="12312" max="12312" width="8" style="679" customWidth="1"/>
    <col min="12313" max="12313" width="1.09765625" style="679" customWidth="1"/>
    <col min="12314" max="12314" width="19.19921875" style="679" customWidth="1"/>
    <col min="12315" max="12322" width="10.19921875" style="679" customWidth="1"/>
    <col min="12323" max="12323" width="2.19921875" style="679" customWidth="1"/>
    <col min="12324" max="12324" width="2.69921875" style="679" customWidth="1"/>
    <col min="12325" max="12350" width="7.59765625" style="679" customWidth="1"/>
    <col min="12351" max="12543" width="0.59765625" style="679"/>
    <col min="12544" max="12544" width="1.59765625" style="679" customWidth="1"/>
    <col min="12545" max="12545" width="11.5" style="679" customWidth="1"/>
    <col min="12546" max="12546" width="2.19921875" style="679" customWidth="1"/>
    <col min="12547" max="12547" width="1.19921875" style="679" customWidth="1"/>
    <col min="12548" max="12548" width="4.69921875" style="679" customWidth="1"/>
    <col min="12549" max="12549" width="5.69921875" style="679" customWidth="1"/>
    <col min="12550" max="12550" width="10.19921875" style="679" customWidth="1"/>
    <col min="12551" max="12551" width="5.09765625" style="679" customWidth="1"/>
    <col min="12552" max="12552" width="3.69921875" style="679" customWidth="1"/>
    <col min="12553" max="12553" width="13" style="679" customWidth="1"/>
    <col min="12554" max="12554" width="6.19921875" style="679" customWidth="1"/>
    <col min="12555" max="12555" width="6.3984375" style="679" customWidth="1"/>
    <col min="12556" max="12556" width="7.5" style="679" customWidth="1"/>
    <col min="12557" max="12557" width="5.69921875" style="679" customWidth="1"/>
    <col min="12558" max="12558" width="4" style="679" customWidth="1"/>
    <col min="12559" max="12559" width="11.3984375" style="679" customWidth="1"/>
    <col min="12560" max="12560" width="13.3984375" style="679" customWidth="1"/>
    <col min="12561" max="12561" width="12.5" style="679" customWidth="1"/>
    <col min="12562" max="12562" width="13.59765625" style="679" customWidth="1"/>
    <col min="12563" max="12563" width="7.5" style="679" customWidth="1"/>
    <col min="12564" max="12564" width="0.8984375" style="679" customWidth="1"/>
    <col min="12565" max="12565" width="2.09765625" style="679" customWidth="1"/>
    <col min="12566" max="12566" width="2.19921875" style="679" customWidth="1"/>
    <col min="12567" max="12567" width="17" style="679" customWidth="1"/>
    <col min="12568" max="12568" width="8" style="679" customWidth="1"/>
    <col min="12569" max="12569" width="1.09765625" style="679" customWidth="1"/>
    <col min="12570" max="12570" width="19.19921875" style="679" customWidth="1"/>
    <col min="12571" max="12578" width="10.19921875" style="679" customWidth="1"/>
    <col min="12579" max="12579" width="2.19921875" style="679" customWidth="1"/>
    <col min="12580" max="12580" width="2.69921875" style="679" customWidth="1"/>
    <col min="12581" max="12606" width="7.59765625" style="679" customWidth="1"/>
    <col min="12607" max="12799" width="0.59765625" style="679"/>
    <col min="12800" max="12800" width="1.59765625" style="679" customWidth="1"/>
    <col min="12801" max="12801" width="11.5" style="679" customWidth="1"/>
    <col min="12802" max="12802" width="2.19921875" style="679" customWidth="1"/>
    <col min="12803" max="12803" width="1.19921875" style="679" customWidth="1"/>
    <col min="12804" max="12804" width="4.69921875" style="679" customWidth="1"/>
    <col min="12805" max="12805" width="5.69921875" style="679" customWidth="1"/>
    <col min="12806" max="12806" width="10.19921875" style="679" customWidth="1"/>
    <col min="12807" max="12807" width="5.09765625" style="679" customWidth="1"/>
    <col min="12808" max="12808" width="3.69921875" style="679" customWidth="1"/>
    <col min="12809" max="12809" width="13" style="679" customWidth="1"/>
    <col min="12810" max="12810" width="6.19921875" style="679" customWidth="1"/>
    <col min="12811" max="12811" width="6.3984375" style="679" customWidth="1"/>
    <col min="12812" max="12812" width="7.5" style="679" customWidth="1"/>
    <col min="12813" max="12813" width="5.69921875" style="679" customWidth="1"/>
    <col min="12814" max="12814" width="4" style="679" customWidth="1"/>
    <col min="12815" max="12815" width="11.3984375" style="679" customWidth="1"/>
    <col min="12816" max="12816" width="13.3984375" style="679" customWidth="1"/>
    <col min="12817" max="12817" width="12.5" style="679" customWidth="1"/>
    <col min="12818" max="12818" width="13.59765625" style="679" customWidth="1"/>
    <col min="12819" max="12819" width="7.5" style="679" customWidth="1"/>
    <col min="12820" max="12820" width="0.8984375" style="679" customWidth="1"/>
    <col min="12821" max="12821" width="2.09765625" style="679" customWidth="1"/>
    <col min="12822" max="12822" width="2.19921875" style="679" customWidth="1"/>
    <col min="12823" max="12823" width="17" style="679" customWidth="1"/>
    <col min="12824" max="12824" width="8" style="679" customWidth="1"/>
    <col min="12825" max="12825" width="1.09765625" style="679" customWidth="1"/>
    <col min="12826" max="12826" width="19.19921875" style="679" customWidth="1"/>
    <col min="12827" max="12834" width="10.19921875" style="679" customWidth="1"/>
    <col min="12835" max="12835" width="2.19921875" style="679" customWidth="1"/>
    <col min="12836" max="12836" width="2.69921875" style="679" customWidth="1"/>
    <col min="12837" max="12862" width="7.59765625" style="679" customWidth="1"/>
    <col min="12863" max="13055" width="0.59765625" style="679"/>
    <col min="13056" max="13056" width="1.59765625" style="679" customWidth="1"/>
    <col min="13057" max="13057" width="11.5" style="679" customWidth="1"/>
    <col min="13058" max="13058" width="2.19921875" style="679" customWidth="1"/>
    <col min="13059" max="13059" width="1.19921875" style="679" customWidth="1"/>
    <col min="13060" max="13060" width="4.69921875" style="679" customWidth="1"/>
    <col min="13061" max="13061" width="5.69921875" style="679" customWidth="1"/>
    <col min="13062" max="13062" width="10.19921875" style="679" customWidth="1"/>
    <col min="13063" max="13063" width="5.09765625" style="679" customWidth="1"/>
    <col min="13064" max="13064" width="3.69921875" style="679" customWidth="1"/>
    <col min="13065" max="13065" width="13" style="679" customWidth="1"/>
    <col min="13066" max="13066" width="6.19921875" style="679" customWidth="1"/>
    <col min="13067" max="13067" width="6.3984375" style="679" customWidth="1"/>
    <col min="13068" max="13068" width="7.5" style="679" customWidth="1"/>
    <col min="13069" max="13069" width="5.69921875" style="679" customWidth="1"/>
    <col min="13070" max="13070" width="4" style="679" customWidth="1"/>
    <col min="13071" max="13071" width="11.3984375" style="679" customWidth="1"/>
    <col min="13072" max="13072" width="13.3984375" style="679" customWidth="1"/>
    <col min="13073" max="13073" width="12.5" style="679" customWidth="1"/>
    <col min="13074" max="13074" width="13.59765625" style="679" customWidth="1"/>
    <col min="13075" max="13075" width="7.5" style="679" customWidth="1"/>
    <col min="13076" max="13076" width="0.8984375" style="679" customWidth="1"/>
    <col min="13077" max="13077" width="2.09765625" style="679" customWidth="1"/>
    <col min="13078" max="13078" width="2.19921875" style="679" customWidth="1"/>
    <col min="13079" max="13079" width="17" style="679" customWidth="1"/>
    <col min="13080" max="13080" width="8" style="679" customWidth="1"/>
    <col min="13081" max="13081" width="1.09765625" style="679" customWidth="1"/>
    <col min="13082" max="13082" width="19.19921875" style="679" customWidth="1"/>
    <col min="13083" max="13090" width="10.19921875" style="679" customWidth="1"/>
    <col min="13091" max="13091" width="2.19921875" style="679" customWidth="1"/>
    <col min="13092" max="13092" width="2.69921875" style="679" customWidth="1"/>
    <col min="13093" max="13118" width="7.59765625" style="679" customWidth="1"/>
    <col min="13119" max="13311" width="0.59765625" style="679"/>
    <col min="13312" max="13312" width="1.59765625" style="679" customWidth="1"/>
    <col min="13313" max="13313" width="11.5" style="679" customWidth="1"/>
    <col min="13314" max="13314" width="2.19921875" style="679" customWidth="1"/>
    <col min="13315" max="13315" width="1.19921875" style="679" customWidth="1"/>
    <col min="13316" max="13316" width="4.69921875" style="679" customWidth="1"/>
    <col min="13317" max="13317" width="5.69921875" style="679" customWidth="1"/>
    <col min="13318" max="13318" width="10.19921875" style="679" customWidth="1"/>
    <col min="13319" max="13319" width="5.09765625" style="679" customWidth="1"/>
    <col min="13320" max="13320" width="3.69921875" style="679" customWidth="1"/>
    <col min="13321" max="13321" width="13" style="679" customWidth="1"/>
    <col min="13322" max="13322" width="6.19921875" style="679" customWidth="1"/>
    <col min="13323" max="13323" width="6.3984375" style="679" customWidth="1"/>
    <col min="13324" max="13324" width="7.5" style="679" customWidth="1"/>
    <col min="13325" max="13325" width="5.69921875" style="679" customWidth="1"/>
    <col min="13326" max="13326" width="4" style="679" customWidth="1"/>
    <col min="13327" max="13327" width="11.3984375" style="679" customWidth="1"/>
    <col min="13328" max="13328" width="13.3984375" style="679" customWidth="1"/>
    <col min="13329" max="13329" width="12.5" style="679" customWidth="1"/>
    <col min="13330" max="13330" width="13.59765625" style="679" customWidth="1"/>
    <col min="13331" max="13331" width="7.5" style="679" customWidth="1"/>
    <col min="13332" max="13332" width="0.8984375" style="679" customWidth="1"/>
    <col min="13333" max="13333" width="2.09765625" style="679" customWidth="1"/>
    <col min="13334" max="13334" width="2.19921875" style="679" customWidth="1"/>
    <col min="13335" max="13335" width="17" style="679" customWidth="1"/>
    <col min="13336" max="13336" width="8" style="679" customWidth="1"/>
    <col min="13337" max="13337" width="1.09765625" style="679" customWidth="1"/>
    <col min="13338" max="13338" width="19.19921875" style="679" customWidth="1"/>
    <col min="13339" max="13346" width="10.19921875" style="679" customWidth="1"/>
    <col min="13347" max="13347" width="2.19921875" style="679" customWidth="1"/>
    <col min="13348" max="13348" width="2.69921875" style="679" customWidth="1"/>
    <col min="13349" max="13374" width="7.59765625" style="679" customWidth="1"/>
    <col min="13375" max="13567" width="0.59765625" style="679"/>
    <col min="13568" max="13568" width="1.59765625" style="679" customWidth="1"/>
    <col min="13569" max="13569" width="11.5" style="679" customWidth="1"/>
    <col min="13570" max="13570" width="2.19921875" style="679" customWidth="1"/>
    <col min="13571" max="13571" width="1.19921875" style="679" customWidth="1"/>
    <col min="13572" max="13572" width="4.69921875" style="679" customWidth="1"/>
    <col min="13573" max="13573" width="5.69921875" style="679" customWidth="1"/>
    <col min="13574" max="13574" width="10.19921875" style="679" customWidth="1"/>
    <col min="13575" max="13575" width="5.09765625" style="679" customWidth="1"/>
    <col min="13576" max="13576" width="3.69921875" style="679" customWidth="1"/>
    <col min="13577" max="13577" width="13" style="679" customWidth="1"/>
    <col min="13578" max="13578" width="6.19921875" style="679" customWidth="1"/>
    <col min="13579" max="13579" width="6.3984375" style="679" customWidth="1"/>
    <col min="13580" max="13580" width="7.5" style="679" customWidth="1"/>
    <col min="13581" max="13581" width="5.69921875" style="679" customWidth="1"/>
    <col min="13582" max="13582" width="4" style="679" customWidth="1"/>
    <col min="13583" max="13583" width="11.3984375" style="679" customWidth="1"/>
    <col min="13584" max="13584" width="13.3984375" style="679" customWidth="1"/>
    <col min="13585" max="13585" width="12.5" style="679" customWidth="1"/>
    <col min="13586" max="13586" width="13.59765625" style="679" customWidth="1"/>
    <col min="13587" max="13587" width="7.5" style="679" customWidth="1"/>
    <col min="13588" max="13588" width="0.8984375" style="679" customWidth="1"/>
    <col min="13589" max="13589" width="2.09765625" style="679" customWidth="1"/>
    <col min="13590" max="13590" width="2.19921875" style="679" customWidth="1"/>
    <col min="13591" max="13591" width="17" style="679" customWidth="1"/>
    <col min="13592" max="13592" width="8" style="679" customWidth="1"/>
    <col min="13593" max="13593" width="1.09765625" style="679" customWidth="1"/>
    <col min="13594" max="13594" width="19.19921875" style="679" customWidth="1"/>
    <col min="13595" max="13602" width="10.19921875" style="679" customWidth="1"/>
    <col min="13603" max="13603" width="2.19921875" style="679" customWidth="1"/>
    <col min="13604" max="13604" width="2.69921875" style="679" customWidth="1"/>
    <col min="13605" max="13630" width="7.59765625" style="679" customWidth="1"/>
    <col min="13631" max="13823" width="0.59765625" style="679"/>
    <col min="13824" max="13824" width="1.59765625" style="679" customWidth="1"/>
    <col min="13825" max="13825" width="11.5" style="679" customWidth="1"/>
    <col min="13826" max="13826" width="2.19921875" style="679" customWidth="1"/>
    <col min="13827" max="13827" width="1.19921875" style="679" customWidth="1"/>
    <col min="13828" max="13828" width="4.69921875" style="679" customWidth="1"/>
    <col min="13829" max="13829" width="5.69921875" style="679" customWidth="1"/>
    <col min="13830" max="13830" width="10.19921875" style="679" customWidth="1"/>
    <col min="13831" max="13831" width="5.09765625" style="679" customWidth="1"/>
    <col min="13832" max="13832" width="3.69921875" style="679" customWidth="1"/>
    <col min="13833" max="13833" width="13" style="679" customWidth="1"/>
    <col min="13834" max="13834" width="6.19921875" style="679" customWidth="1"/>
    <col min="13835" max="13835" width="6.3984375" style="679" customWidth="1"/>
    <col min="13836" max="13836" width="7.5" style="679" customWidth="1"/>
    <col min="13837" max="13837" width="5.69921875" style="679" customWidth="1"/>
    <col min="13838" max="13838" width="4" style="679" customWidth="1"/>
    <col min="13839" max="13839" width="11.3984375" style="679" customWidth="1"/>
    <col min="13840" max="13840" width="13.3984375" style="679" customWidth="1"/>
    <col min="13841" max="13841" width="12.5" style="679" customWidth="1"/>
    <col min="13842" max="13842" width="13.59765625" style="679" customWidth="1"/>
    <col min="13843" max="13843" width="7.5" style="679" customWidth="1"/>
    <col min="13844" max="13844" width="0.8984375" style="679" customWidth="1"/>
    <col min="13845" max="13845" width="2.09765625" style="679" customWidth="1"/>
    <col min="13846" max="13846" width="2.19921875" style="679" customWidth="1"/>
    <col min="13847" max="13847" width="17" style="679" customWidth="1"/>
    <col min="13848" max="13848" width="8" style="679" customWidth="1"/>
    <col min="13849" max="13849" width="1.09765625" style="679" customWidth="1"/>
    <col min="13850" max="13850" width="19.19921875" style="679" customWidth="1"/>
    <col min="13851" max="13858" width="10.19921875" style="679" customWidth="1"/>
    <col min="13859" max="13859" width="2.19921875" style="679" customWidth="1"/>
    <col min="13860" max="13860" width="2.69921875" style="679" customWidth="1"/>
    <col min="13861" max="13886" width="7.59765625" style="679" customWidth="1"/>
    <col min="13887" max="14079" width="0.59765625" style="679"/>
    <col min="14080" max="14080" width="1.59765625" style="679" customWidth="1"/>
    <col min="14081" max="14081" width="11.5" style="679" customWidth="1"/>
    <col min="14082" max="14082" width="2.19921875" style="679" customWidth="1"/>
    <col min="14083" max="14083" width="1.19921875" style="679" customWidth="1"/>
    <col min="14084" max="14084" width="4.69921875" style="679" customWidth="1"/>
    <col min="14085" max="14085" width="5.69921875" style="679" customWidth="1"/>
    <col min="14086" max="14086" width="10.19921875" style="679" customWidth="1"/>
    <col min="14087" max="14087" width="5.09765625" style="679" customWidth="1"/>
    <col min="14088" max="14088" width="3.69921875" style="679" customWidth="1"/>
    <col min="14089" max="14089" width="13" style="679" customWidth="1"/>
    <col min="14090" max="14090" width="6.19921875" style="679" customWidth="1"/>
    <col min="14091" max="14091" width="6.3984375" style="679" customWidth="1"/>
    <col min="14092" max="14092" width="7.5" style="679" customWidth="1"/>
    <col min="14093" max="14093" width="5.69921875" style="679" customWidth="1"/>
    <col min="14094" max="14094" width="4" style="679" customWidth="1"/>
    <col min="14095" max="14095" width="11.3984375" style="679" customWidth="1"/>
    <col min="14096" max="14096" width="13.3984375" style="679" customWidth="1"/>
    <col min="14097" max="14097" width="12.5" style="679" customWidth="1"/>
    <col min="14098" max="14098" width="13.59765625" style="679" customWidth="1"/>
    <col min="14099" max="14099" width="7.5" style="679" customWidth="1"/>
    <col min="14100" max="14100" width="0.8984375" style="679" customWidth="1"/>
    <col min="14101" max="14101" width="2.09765625" style="679" customWidth="1"/>
    <col min="14102" max="14102" width="2.19921875" style="679" customWidth="1"/>
    <col min="14103" max="14103" width="17" style="679" customWidth="1"/>
    <col min="14104" max="14104" width="8" style="679" customWidth="1"/>
    <col min="14105" max="14105" width="1.09765625" style="679" customWidth="1"/>
    <col min="14106" max="14106" width="19.19921875" style="679" customWidth="1"/>
    <col min="14107" max="14114" width="10.19921875" style="679" customWidth="1"/>
    <col min="14115" max="14115" width="2.19921875" style="679" customWidth="1"/>
    <col min="14116" max="14116" width="2.69921875" style="679" customWidth="1"/>
    <col min="14117" max="14142" width="7.59765625" style="679" customWidth="1"/>
    <col min="14143" max="14335" width="0.59765625" style="679"/>
    <col min="14336" max="14336" width="1.59765625" style="679" customWidth="1"/>
    <col min="14337" max="14337" width="11.5" style="679" customWidth="1"/>
    <col min="14338" max="14338" width="2.19921875" style="679" customWidth="1"/>
    <col min="14339" max="14339" width="1.19921875" style="679" customWidth="1"/>
    <col min="14340" max="14340" width="4.69921875" style="679" customWidth="1"/>
    <col min="14341" max="14341" width="5.69921875" style="679" customWidth="1"/>
    <col min="14342" max="14342" width="10.19921875" style="679" customWidth="1"/>
    <col min="14343" max="14343" width="5.09765625" style="679" customWidth="1"/>
    <col min="14344" max="14344" width="3.69921875" style="679" customWidth="1"/>
    <col min="14345" max="14345" width="13" style="679" customWidth="1"/>
    <col min="14346" max="14346" width="6.19921875" style="679" customWidth="1"/>
    <col min="14347" max="14347" width="6.3984375" style="679" customWidth="1"/>
    <col min="14348" max="14348" width="7.5" style="679" customWidth="1"/>
    <col min="14349" max="14349" width="5.69921875" style="679" customWidth="1"/>
    <col min="14350" max="14350" width="4" style="679" customWidth="1"/>
    <col min="14351" max="14351" width="11.3984375" style="679" customWidth="1"/>
    <col min="14352" max="14352" width="13.3984375" style="679" customWidth="1"/>
    <col min="14353" max="14353" width="12.5" style="679" customWidth="1"/>
    <col min="14354" max="14354" width="13.59765625" style="679" customWidth="1"/>
    <col min="14355" max="14355" width="7.5" style="679" customWidth="1"/>
    <col min="14356" max="14356" width="0.8984375" style="679" customWidth="1"/>
    <col min="14357" max="14357" width="2.09765625" style="679" customWidth="1"/>
    <col min="14358" max="14358" width="2.19921875" style="679" customWidth="1"/>
    <col min="14359" max="14359" width="17" style="679" customWidth="1"/>
    <col min="14360" max="14360" width="8" style="679" customWidth="1"/>
    <col min="14361" max="14361" width="1.09765625" style="679" customWidth="1"/>
    <col min="14362" max="14362" width="19.19921875" style="679" customWidth="1"/>
    <col min="14363" max="14370" width="10.19921875" style="679" customWidth="1"/>
    <col min="14371" max="14371" width="2.19921875" style="679" customWidth="1"/>
    <col min="14372" max="14372" width="2.69921875" style="679" customWidth="1"/>
    <col min="14373" max="14398" width="7.59765625" style="679" customWidth="1"/>
    <col min="14399" max="14591" width="0.59765625" style="679"/>
    <col min="14592" max="14592" width="1.59765625" style="679" customWidth="1"/>
    <col min="14593" max="14593" width="11.5" style="679" customWidth="1"/>
    <col min="14594" max="14594" width="2.19921875" style="679" customWidth="1"/>
    <col min="14595" max="14595" width="1.19921875" style="679" customWidth="1"/>
    <col min="14596" max="14596" width="4.69921875" style="679" customWidth="1"/>
    <col min="14597" max="14597" width="5.69921875" style="679" customWidth="1"/>
    <col min="14598" max="14598" width="10.19921875" style="679" customWidth="1"/>
    <col min="14599" max="14599" width="5.09765625" style="679" customWidth="1"/>
    <col min="14600" max="14600" width="3.69921875" style="679" customWidth="1"/>
    <col min="14601" max="14601" width="13" style="679" customWidth="1"/>
    <col min="14602" max="14602" width="6.19921875" style="679" customWidth="1"/>
    <col min="14603" max="14603" width="6.3984375" style="679" customWidth="1"/>
    <col min="14604" max="14604" width="7.5" style="679" customWidth="1"/>
    <col min="14605" max="14605" width="5.69921875" style="679" customWidth="1"/>
    <col min="14606" max="14606" width="4" style="679" customWidth="1"/>
    <col min="14607" max="14607" width="11.3984375" style="679" customWidth="1"/>
    <col min="14608" max="14608" width="13.3984375" style="679" customWidth="1"/>
    <col min="14609" max="14609" width="12.5" style="679" customWidth="1"/>
    <col min="14610" max="14610" width="13.59765625" style="679" customWidth="1"/>
    <col min="14611" max="14611" width="7.5" style="679" customWidth="1"/>
    <col min="14612" max="14612" width="0.8984375" style="679" customWidth="1"/>
    <col min="14613" max="14613" width="2.09765625" style="679" customWidth="1"/>
    <col min="14614" max="14614" width="2.19921875" style="679" customWidth="1"/>
    <col min="14615" max="14615" width="17" style="679" customWidth="1"/>
    <col min="14616" max="14616" width="8" style="679" customWidth="1"/>
    <col min="14617" max="14617" width="1.09765625" style="679" customWidth="1"/>
    <col min="14618" max="14618" width="19.19921875" style="679" customWidth="1"/>
    <col min="14619" max="14626" width="10.19921875" style="679" customWidth="1"/>
    <col min="14627" max="14627" width="2.19921875" style="679" customWidth="1"/>
    <col min="14628" max="14628" width="2.69921875" style="679" customWidth="1"/>
    <col min="14629" max="14654" width="7.59765625" style="679" customWidth="1"/>
    <col min="14655" max="14847" width="0.59765625" style="679"/>
    <col min="14848" max="14848" width="1.59765625" style="679" customWidth="1"/>
    <col min="14849" max="14849" width="11.5" style="679" customWidth="1"/>
    <col min="14850" max="14850" width="2.19921875" style="679" customWidth="1"/>
    <col min="14851" max="14851" width="1.19921875" style="679" customWidth="1"/>
    <col min="14852" max="14852" width="4.69921875" style="679" customWidth="1"/>
    <col min="14853" max="14853" width="5.69921875" style="679" customWidth="1"/>
    <col min="14854" max="14854" width="10.19921875" style="679" customWidth="1"/>
    <col min="14855" max="14855" width="5.09765625" style="679" customWidth="1"/>
    <col min="14856" max="14856" width="3.69921875" style="679" customWidth="1"/>
    <col min="14857" max="14857" width="13" style="679" customWidth="1"/>
    <col min="14858" max="14858" width="6.19921875" style="679" customWidth="1"/>
    <col min="14859" max="14859" width="6.3984375" style="679" customWidth="1"/>
    <col min="14860" max="14860" width="7.5" style="679" customWidth="1"/>
    <col min="14861" max="14861" width="5.69921875" style="679" customWidth="1"/>
    <col min="14862" max="14862" width="4" style="679" customWidth="1"/>
    <col min="14863" max="14863" width="11.3984375" style="679" customWidth="1"/>
    <col min="14864" max="14864" width="13.3984375" style="679" customWidth="1"/>
    <col min="14865" max="14865" width="12.5" style="679" customWidth="1"/>
    <col min="14866" max="14866" width="13.59765625" style="679" customWidth="1"/>
    <col min="14867" max="14867" width="7.5" style="679" customWidth="1"/>
    <col min="14868" max="14868" width="0.8984375" style="679" customWidth="1"/>
    <col min="14869" max="14869" width="2.09765625" style="679" customWidth="1"/>
    <col min="14870" max="14870" width="2.19921875" style="679" customWidth="1"/>
    <col min="14871" max="14871" width="17" style="679" customWidth="1"/>
    <col min="14872" max="14872" width="8" style="679" customWidth="1"/>
    <col min="14873" max="14873" width="1.09765625" style="679" customWidth="1"/>
    <col min="14874" max="14874" width="19.19921875" style="679" customWidth="1"/>
    <col min="14875" max="14882" width="10.19921875" style="679" customWidth="1"/>
    <col min="14883" max="14883" width="2.19921875" style="679" customWidth="1"/>
    <col min="14884" max="14884" width="2.69921875" style="679" customWidth="1"/>
    <col min="14885" max="14910" width="7.59765625" style="679" customWidth="1"/>
    <col min="14911" max="15103" width="0.59765625" style="679"/>
    <col min="15104" max="15104" width="1.59765625" style="679" customWidth="1"/>
    <col min="15105" max="15105" width="11.5" style="679" customWidth="1"/>
    <col min="15106" max="15106" width="2.19921875" style="679" customWidth="1"/>
    <col min="15107" max="15107" width="1.19921875" style="679" customWidth="1"/>
    <col min="15108" max="15108" width="4.69921875" style="679" customWidth="1"/>
    <col min="15109" max="15109" width="5.69921875" style="679" customWidth="1"/>
    <col min="15110" max="15110" width="10.19921875" style="679" customWidth="1"/>
    <col min="15111" max="15111" width="5.09765625" style="679" customWidth="1"/>
    <col min="15112" max="15112" width="3.69921875" style="679" customWidth="1"/>
    <col min="15113" max="15113" width="13" style="679" customWidth="1"/>
    <col min="15114" max="15114" width="6.19921875" style="679" customWidth="1"/>
    <col min="15115" max="15115" width="6.3984375" style="679" customWidth="1"/>
    <col min="15116" max="15116" width="7.5" style="679" customWidth="1"/>
    <col min="15117" max="15117" width="5.69921875" style="679" customWidth="1"/>
    <col min="15118" max="15118" width="4" style="679" customWidth="1"/>
    <col min="15119" max="15119" width="11.3984375" style="679" customWidth="1"/>
    <col min="15120" max="15120" width="13.3984375" style="679" customWidth="1"/>
    <col min="15121" max="15121" width="12.5" style="679" customWidth="1"/>
    <col min="15122" max="15122" width="13.59765625" style="679" customWidth="1"/>
    <col min="15123" max="15123" width="7.5" style="679" customWidth="1"/>
    <col min="15124" max="15124" width="0.8984375" style="679" customWidth="1"/>
    <col min="15125" max="15125" width="2.09765625" style="679" customWidth="1"/>
    <col min="15126" max="15126" width="2.19921875" style="679" customWidth="1"/>
    <col min="15127" max="15127" width="17" style="679" customWidth="1"/>
    <col min="15128" max="15128" width="8" style="679" customWidth="1"/>
    <col min="15129" max="15129" width="1.09765625" style="679" customWidth="1"/>
    <col min="15130" max="15130" width="19.19921875" style="679" customWidth="1"/>
    <col min="15131" max="15138" width="10.19921875" style="679" customWidth="1"/>
    <col min="15139" max="15139" width="2.19921875" style="679" customWidth="1"/>
    <col min="15140" max="15140" width="2.69921875" style="679" customWidth="1"/>
    <col min="15141" max="15166" width="7.59765625" style="679" customWidth="1"/>
    <col min="15167" max="15359" width="0.59765625" style="679"/>
    <col min="15360" max="15360" width="1.59765625" style="679" customWidth="1"/>
    <col min="15361" max="15361" width="11.5" style="679" customWidth="1"/>
    <col min="15362" max="15362" width="2.19921875" style="679" customWidth="1"/>
    <col min="15363" max="15363" width="1.19921875" style="679" customWidth="1"/>
    <col min="15364" max="15364" width="4.69921875" style="679" customWidth="1"/>
    <col min="15365" max="15365" width="5.69921875" style="679" customWidth="1"/>
    <col min="15366" max="15366" width="10.19921875" style="679" customWidth="1"/>
    <col min="15367" max="15367" width="5.09765625" style="679" customWidth="1"/>
    <col min="15368" max="15368" width="3.69921875" style="679" customWidth="1"/>
    <col min="15369" max="15369" width="13" style="679" customWidth="1"/>
    <col min="15370" max="15370" width="6.19921875" style="679" customWidth="1"/>
    <col min="15371" max="15371" width="6.3984375" style="679" customWidth="1"/>
    <col min="15372" max="15372" width="7.5" style="679" customWidth="1"/>
    <col min="15373" max="15373" width="5.69921875" style="679" customWidth="1"/>
    <col min="15374" max="15374" width="4" style="679" customWidth="1"/>
    <col min="15375" max="15375" width="11.3984375" style="679" customWidth="1"/>
    <col min="15376" max="15376" width="13.3984375" style="679" customWidth="1"/>
    <col min="15377" max="15377" width="12.5" style="679" customWidth="1"/>
    <col min="15378" max="15378" width="13.59765625" style="679" customWidth="1"/>
    <col min="15379" max="15379" width="7.5" style="679" customWidth="1"/>
    <col min="15380" max="15380" width="0.8984375" style="679" customWidth="1"/>
    <col min="15381" max="15381" width="2.09765625" style="679" customWidth="1"/>
    <col min="15382" max="15382" width="2.19921875" style="679" customWidth="1"/>
    <col min="15383" max="15383" width="17" style="679" customWidth="1"/>
    <col min="15384" max="15384" width="8" style="679" customWidth="1"/>
    <col min="15385" max="15385" width="1.09765625" style="679" customWidth="1"/>
    <col min="15386" max="15386" width="19.19921875" style="679" customWidth="1"/>
    <col min="15387" max="15394" width="10.19921875" style="679" customWidth="1"/>
    <col min="15395" max="15395" width="2.19921875" style="679" customWidth="1"/>
    <col min="15396" max="15396" width="2.69921875" style="679" customWidth="1"/>
    <col min="15397" max="15422" width="7.59765625" style="679" customWidth="1"/>
    <col min="15423" max="15615" width="0.59765625" style="679"/>
    <col min="15616" max="15616" width="1.59765625" style="679" customWidth="1"/>
    <col min="15617" max="15617" width="11.5" style="679" customWidth="1"/>
    <col min="15618" max="15618" width="2.19921875" style="679" customWidth="1"/>
    <col min="15619" max="15619" width="1.19921875" style="679" customWidth="1"/>
    <col min="15620" max="15620" width="4.69921875" style="679" customWidth="1"/>
    <col min="15621" max="15621" width="5.69921875" style="679" customWidth="1"/>
    <col min="15622" max="15622" width="10.19921875" style="679" customWidth="1"/>
    <col min="15623" max="15623" width="5.09765625" style="679" customWidth="1"/>
    <col min="15624" max="15624" width="3.69921875" style="679" customWidth="1"/>
    <col min="15625" max="15625" width="13" style="679" customWidth="1"/>
    <col min="15626" max="15626" width="6.19921875" style="679" customWidth="1"/>
    <col min="15627" max="15627" width="6.3984375" style="679" customWidth="1"/>
    <col min="15628" max="15628" width="7.5" style="679" customWidth="1"/>
    <col min="15629" max="15629" width="5.69921875" style="679" customWidth="1"/>
    <col min="15630" max="15630" width="4" style="679" customWidth="1"/>
    <col min="15631" max="15631" width="11.3984375" style="679" customWidth="1"/>
    <col min="15632" max="15632" width="13.3984375" style="679" customWidth="1"/>
    <col min="15633" max="15633" width="12.5" style="679" customWidth="1"/>
    <col min="15634" max="15634" width="13.59765625" style="679" customWidth="1"/>
    <col min="15635" max="15635" width="7.5" style="679" customWidth="1"/>
    <col min="15636" max="15636" width="0.8984375" style="679" customWidth="1"/>
    <col min="15637" max="15637" width="2.09765625" style="679" customWidth="1"/>
    <col min="15638" max="15638" width="2.19921875" style="679" customWidth="1"/>
    <col min="15639" max="15639" width="17" style="679" customWidth="1"/>
    <col min="15640" max="15640" width="8" style="679" customWidth="1"/>
    <col min="15641" max="15641" width="1.09765625" style="679" customWidth="1"/>
    <col min="15642" max="15642" width="19.19921875" style="679" customWidth="1"/>
    <col min="15643" max="15650" width="10.19921875" style="679" customWidth="1"/>
    <col min="15651" max="15651" width="2.19921875" style="679" customWidth="1"/>
    <col min="15652" max="15652" width="2.69921875" style="679" customWidth="1"/>
    <col min="15653" max="15678" width="7.59765625" style="679" customWidth="1"/>
    <col min="15679" max="15871" width="0.59765625" style="679"/>
    <col min="15872" max="15872" width="1.59765625" style="679" customWidth="1"/>
    <col min="15873" max="15873" width="11.5" style="679" customWidth="1"/>
    <col min="15874" max="15874" width="2.19921875" style="679" customWidth="1"/>
    <col min="15875" max="15875" width="1.19921875" style="679" customWidth="1"/>
    <col min="15876" max="15876" width="4.69921875" style="679" customWidth="1"/>
    <col min="15877" max="15877" width="5.69921875" style="679" customWidth="1"/>
    <col min="15878" max="15878" width="10.19921875" style="679" customWidth="1"/>
    <col min="15879" max="15879" width="5.09765625" style="679" customWidth="1"/>
    <col min="15880" max="15880" width="3.69921875" style="679" customWidth="1"/>
    <col min="15881" max="15881" width="13" style="679" customWidth="1"/>
    <col min="15882" max="15882" width="6.19921875" style="679" customWidth="1"/>
    <col min="15883" max="15883" width="6.3984375" style="679" customWidth="1"/>
    <col min="15884" max="15884" width="7.5" style="679" customWidth="1"/>
    <col min="15885" max="15885" width="5.69921875" style="679" customWidth="1"/>
    <col min="15886" max="15886" width="4" style="679" customWidth="1"/>
    <col min="15887" max="15887" width="11.3984375" style="679" customWidth="1"/>
    <col min="15888" max="15888" width="13.3984375" style="679" customWidth="1"/>
    <col min="15889" max="15889" width="12.5" style="679" customWidth="1"/>
    <col min="15890" max="15890" width="13.59765625" style="679" customWidth="1"/>
    <col min="15891" max="15891" width="7.5" style="679" customWidth="1"/>
    <col min="15892" max="15892" width="0.8984375" style="679" customWidth="1"/>
    <col min="15893" max="15893" width="2.09765625" style="679" customWidth="1"/>
    <col min="15894" max="15894" width="2.19921875" style="679" customWidth="1"/>
    <col min="15895" max="15895" width="17" style="679" customWidth="1"/>
    <col min="15896" max="15896" width="8" style="679" customWidth="1"/>
    <col min="15897" max="15897" width="1.09765625" style="679" customWidth="1"/>
    <col min="15898" max="15898" width="19.19921875" style="679" customWidth="1"/>
    <col min="15899" max="15906" width="10.19921875" style="679" customWidth="1"/>
    <col min="15907" max="15907" width="2.19921875" style="679" customWidth="1"/>
    <col min="15908" max="15908" width="2.69921875" style="679" customWidth="1"/>
    <col min="15909" max="15934" width="7.59765625" style="679" customWidth="1"/>
    <col min="15935" max="16127" width="0.59765625" style="679"/>
    <col min="16128" max="16128" width="1.59765625" style="679" customWidth="1"/>
    <col min="16129" max="16129" width="11.5" style="679" customWidth="1"/>
    <col min="16130" max="16130" width="2.19921875" style="679" customWidth="1"/>
    <col min="16131" max="16131" width="1.19921875" style="679" customWidth="1"/>
    <col min="16132" max="16132" width="4.69921875" style="679" customWidth="1"/>
    <col min="16133" max="16133" width="5.69921875" style="679" customWidth="1"/>
    <col min="16134" max="16134" width="10.19921875" style="679" customWidth="1"/>
    <col min="16135" max="16135" width="5.09765625" style="679" customWidth="1"/>
    <col min="16136" max="16136" width="3.69921875" style="679" customWidth="1"/>
    <col min="16137" max="16137" width="13" style="679" customWidth="1"/>
    <col min="16138" max="16138" width="6.19921875" style="679" customWidth="1"/>
    <col min="16139" max="16139" width="6.3984375" style="679" customWidth="1"/>
    <col min="16140" max="16140" width="7.5" style="679" customWidth="1"/>
    <col min="16141" max="16141" width="5.69921875" style="679" customWidth="1"/>
    <col min="16142" max="16142" width="4" style="679" customWidth="1"/>
    <col min="16143" max="16143" width="11.3984375" style="679" customWidth="1"/>
    <col min="16144" max="16144" width="13.3984375" style="679" customWidth="1"/>
    <col min="16145" max="16145" width="12.5" style="679" customWidth="1"/>
    <col min="16146" max="16146" width="13.59765625" style="679" customWidth="1"/>
    <col min="16147" max="16147" width="7.5" style="679" customWidth="1"/>
    <col min="16148" max="16148" width="0.8984375" style="679" customWidth="1"/>
    <col min="16149" max="16149" width="2.09765625" style="679" customWidth="1"/>
    <col min="16150" max="16150" width="2.19921875" style="679" customWidth="1"/>
    <col min="16151" max="16151" width="17" style="679" customWidth="1"/>
    <col min="16152" max="16152" width="8" style="679" customWidth="1"/>
    <col min="16153" max="16153" width="1.09765625" style="679" customWidth="1"/>
    <col min="16154" max="16154" width="19.19921875" style="679" customWidth="1"/>
    <col min="16155" max="16162" width="10.19921875" style="679" customWidth="1"/>
    <col min="16163" max="16163" width="2.19921875" style="679" customWidth="1"/>
    <col min="16164" max="16164" width="2.69921875" style="679" customWidth="1"/>
    <col min="16165" max="16190" width="7.59765625" style="679" customWidth="1"/>
    <col min="16191" max="16384" width="0.59765625" style="679"/>
  </cols>
  <sheetData>
    <row r="1" spans="1:51" s="671" customFormat="1" ht="7.5" customHeight="1" thickBot="1">
      <c r="A1" s="484"/>
      <c r="B1" s="485"/>
      <c r="C1" s="485"/>
      <c r="D1" s="486"/>
      <c r="E1" s="487"/>
      <c r="F1" s="484"/>
      <c r="G1" s="488"/>
      <c r="H1" s="488"/>
      <c r="I1" s="488"/>
      <c r="J1" s="489"/>
      <c r="K1" s="489"/>
      <c r="L1" s="489"/>
      <c r="M1" s="489"/>
      <c r="N1" s="488"/>
      <c r="O1" s="490"/>
      <c r="P1" s="490"/>
      <c r="Q1" s="484"/>
      <c r="R1" s="484"/>
      <c r="S1" s="484"/>
      <c r="T1" s="484"/>
      <c r="U1" s="484"/>
      <c r="V1" s="797"/>
      <c r="W1" s="801"/>
      <c r="X1" s="819"/>
      <c r="Y1" s="819"/>
      <c r="Z1" s="802"/>
      <c r="AA1" s="802"/>
      <c r="AB1" s="802"/>
      <c r="AC1" s="823"/>
      <c r="AD1" s="819"/>
      <c r="AE1" s="819"/>
      <c r="AF1" s="819"/>
      <c r="AG1" s="819"/>
      <c r="AH1" s="819"/>
      <c r="AI1" s="801"/>
      <c r="AJ1" s="801"/>
      <c r="AK1" s="816"/>
      <c r="AL1" s="816"/>
      <c r="AM1" s="816"/>
      <c r="AN1" s="816"/>
      <c r="AO1" s="816"/>
      <c r="AP1" s="816"/>
      <c r="AQ1" s="816"/>
      <c r="AR1" s="816"/>
      <c r="AS1" s="816"/>
      <c r="AT1" s="816"/>
      <c r="AU1" s="816"/>
      <c r="AV1" s="816"/>
      <c r="AW1" s="820"/>
      <c r="AX1" s="803"/>
      <c r="AY1" s="803"/>
    </row>
    <row r="2" spans="1:51" ht="38.4" customHeight="1">
      <c r="A2" s="493"/>
      <c r="B2" s="788" t="s">
        <v>0</v>
      </c>
      <c r="C2" s="672"/>
      <c r="D2" s="673"/>
      <c r="E2" s="674"/>
      <c r="F2" s="675"/>
      <c r="G2" s="676"/>
      <c r="H2" s="676"/>
      <c r="I2" s="677"/>
      <c r="J2" s="678"/>
      <c r="K2" s="1216" t="s">
        <v>446</v>
      </c>
      <c r="L2" s="1217"/>
      <c r="M2" s="1217"/>
      <c r="N2" s="678"/>
      <c r="O2" s="678"/>
      <c r="P2" s="678"/>
      <c r="Q2" s="1208" t="s">
        <v>1</v>
      </c>
      <c r="R2" s="1208"/>
      <c r="S2" s="1197" t="s">
        <v>448</v>
      </c>
      <c r="T2" s="1197"/>
      <c r="U2" s="1198"/>
      <c r="W2" s="1199"/>
      <c r="X2" s="828"/>
      <c r="Y2" s="802"/>
      <c r="AC2" s="829"/>
      <c r="AD2" s="802"/>
      <c r="AE2" s="802"/>
      <c r="AF2" s="802"/>
      <c r="AG2" s="802"/>
      <c r="AH2" s="802"/>
      <c r="AK2" s="804"/>
      <c r="AL2" s="804"/>
      <c r="AM2" s="804"/>
      <c r="AN2" s="804"/>
      <c r="AO2" s="804"/>
      <c r="AP2" s="804"/>
      <c r="AQ2" s="804"/>
    </row>
    <row r="3" spans="1:51" ht="27" customHeight="1">
      <c r="A3" s="493"/>
      <c r="B3" s="680" t="s">
        <v>2</v>
      </c>
      <c r="C3" s="681"/>
      <c r="D3" s="682"/>
      <c r="E3" s="683"/>
      <c r="F3" s="684"/>
      <c r="G3" s="685"/>
      <c r="H3" s="686"/>
      <c r="I3" s="687"/>
      <c r="J3" s="687"/>
      <c r="K3" s="687"/>
      <c r="L3" s="687"/>
      <c r="M3" s="687"/>
      <c r="N3" s="687"/>
      <c r="O3" s="687"/>
      <c r="P3" s="687"/>
      <c r="Q3" s="687"/>
      <c r="R3" s="687"/>
      <c r="S3" s="687"/>
      <c r="T3" s="687"/>
      <c r="U3" s="688"/>
      <c r="W3" s="1199"/>
      <c r="X3" s="828"/>
      <c r="Y3" s="802"/>
      <c r="AC3" s="829"/>
      <c r="AD3" s="802"/>
      <c r="AE3" s="802"/>
      <c r="AF3" s="802"/>
      <c r="AG3" s="802"/>
      <c r="AH3" s="802"/>
      <c r="AK3" s="804"/>
      <c r="AL3" s="804"/>
      <c r="AM3" s="804"/>
      <c r="AN3" s="804"/>
      <c r="AO3" s="804"/>
      <c r="AP3" s="804"/>
      <c r="AQ3" s="804"/>
    </row>
    <row r="4" spans="1:51" ht="14.4" customHeight="1" thickBot="1">
      <c r="A4" s="493"/>
      <c r="B4" s="680"/>
      <c r="C4" s="681"/>
      <c r="D4" s="682"/>
      <c r="E4" s="683"/>
      <c r="F4" s="684"/>
      <c r="G4" s="685"/>
      <c r="H4" s="686"/>
      <c r="I4" s="687"/>
      <c r="J4" s="687"/>
      <c r="K4" s="687"/>
      <c r="L4" s="687"/>
      <c r="M4" s="687"/>
      <c r="N4" s="687"/>
      <c r="O4" s="687"/>
      <c r="P4" s="687"/>
      <c r="Q4" s="687"/>
      <c r="R4" s="687"/>
      <c r="S4" s="689"/>
      <c r="T4" s="689"/>
      <c r="U4" s="767" t="str">
        <f>評価結果表示!O3</f>
        <v>Osakafu-新築・既存 2026V1.0</v>
      </c>
      <c r="W4" s="827"/>
      <c r="X4" s="802"/>
      <c r="Y4" s="802"/>
      <c r="AC4" s="802"/>
      <c r="AD4" s="802"/>
      <c r="AE4" s="802"/>
      <c r="AF4" s="802"/>
      <c r="AG4" s="802"/>
      <c r="AH4" s="802"/>
      <c r="AK4" s="804"/>
      <c r="AL4" s="804"/>
      <c r="AM4" s="804"/>
      <c r="AN4" s="804"/>
      <c r="AO4" s="804"/>
      <c r="AP4" s="804"/>
      <c r="AQ4" s="804"/>
    </row>
    <row r="5" spans="1:51" ht="4.95" customHeight="1" thickBot="1">
      <c r="A5" s="690"/>
      <c r="B5" s="691"/>
      <c r="C5" s="692"/>
      <c r="D5" s="693"/>
      <c r="E5" s="692"/>
      <c r="F5" s="693"/>
      <c r="G5" s="692"/>
      <c r="H5" s="693"/>
      <c r="I5" s="694"/>
      <c r="J5" s="694"/>
      <c r="K5" s="694"/>
      <c r="L5" s="694"/>
      <c r="M5" s="695"/>
      <c r="N5" s="695"/>
      <c r="O5" s="695"/>
      <c r="P5" s="695"/>
      <c r="Q5" s="695"/>
      <c r="R5" s="695"/>
      <c r="S5" s="696"/>
      <c r="T5" s="696"/>
      <c r="U5" s="768"/>
      <c r="X5" s="802"/>
      <c r="Y5" s="802"/>
      <c r="AC5" s="829"/>
      <c r="AD5" s="802"/>
      <c r="AE5" s="802"/>
      <c r="AF5" s="802"/>
      <c r="AG5" s="802"/>
      <c r="AH5" s="802"/>
      <c r="AK5" s="804"/>
      <c r="AL5" s="804"/>
      <c r="AM5" s="804"/>
      <c r="AN5" s="804"/>
      <c r="AO5" s="804"/>
      <c r="AP5" s="804"/>
      <c r="AQ5" s="804"/>
    </row>
    <row r="6" spans="1:51" ht="42" customHeight="1" thickBot="1">
      <c r="A6" s="493"/>
      <c r="B6" s="697" t="s">
        <v>3</v>
      </c>
      <c r="C6" s="698"/>
      <c r="D6" s="699"/>
      <c r="E6" s="700"/>
      <c r="F6" s="700"/>
      <c r="G6" s="701"/>
      <c r="H6" s="701"/>
      <c r="I6" s="701"/>
      <c r="J6" s="1200" t="s">
        <v>4</v>
      </c>
      <c r="K6" s="1201"/>
      <c r="L6" s="1201"/>
      <c r="M6" s="1202" t="s">
        <v>440</v>
      </c>
      <c r="N6" s="1202"/>
      <c r="O6" s="1202"/>
      <c r="P6" s="1202"/>
      <c r="Q6" s="1202"/>
      <c r="R6" s="1202"/>
      <c r="S6" s="1202"/>
      <c r="T6" s="1202"/>
      <c r="U6" s="1203"/>
      <c r="X6" s="802"/>
      <c r="Y6" s="802"/>
      <c r="AC6" s="802"/>
      <c r="AD6" s="802"/>
      <c r="AE6" s="802"/>
      <c r="AF6" s="802"/>
      <c r="AG6" s="802"/>
      <c r="AH6" s="802"/>
      <c r="AK6" s="804"/>
      <c r="AL6" s="804"/>
      <c r="AM6" s="804"/>
      <c r="AN6" s="804"/>
      <c r="AO6" s="804"/>
      <c r="AP6" s="804"/>
      <c r="AQ6" s="804"/>
    </row>
    <row r="7" spans="1:51" ht="42.75" customHeight="1" thickBot="1">
      <c r="A7" s="493"/>
      <c r="B7" s="697"/>
      <c r="C7" s="698"/>
      <c r="D7" s="699"/>
      <c r="E7" s="700"/>
      <c r="F7" s="700"/>
      <c r="G7" s="701"/>
      <c r="H7" s="701"/>
      <c r="I7" s="701"/>
      <c r="J7" s="1200" t="s">
        <v>5</v>
      </c>
      <c r="K7" s="1201"/>
      <c r="L7" s="1201"/>
      <c r="M7" s="1204" t="s">
        <v>441</v>
      </c>
      <c r="N7" s="1204"/>
      <c r="O7" s="1204"/>
      <c r="P7" s="1204"/>
      <c r="Q7" s="1204"/>
      <c r="R7" s="1204"/>
      <c r="S7" s="1204"/>
      <c r="T7" s="1204"/>
      <c r="U7" s="1205"/>
      <c r="X7" s="802"/>
      <c r="Y7" s="802"/>
      <c r="AC7" s="802"/>
      <c r="AD7" s="802"/>
      <c r="AE7" s="802"/>
      <c r="AF7" s="802"/>
      <c r="AG7" s="802"/>
      <c r="AH7" s="802"/>
      <c r="AK7" s="804"/>
      <c r="AL7" s="804"/>
      <c r="AM7" s="804"/>
      <c r="AN7" s="804"/>
      <c r="AO7" s="804"/>
      <c r="AP7" s="804"/>
      <c r="AQ7" s="804"/>
    </row>
    <row r="8" spans="1:51" ht="4.5" customHeight="1" thickBot="1">
      <c r="A8" s="493"/>
      <c r="B8" s="702"/>
      <c r="C8" s="703"/>
      <c r="D8" s="703"/>
      <c r="E8" s="704"/>
      <c r="F8" s="670"/>
      <c r="G8" s="670"/>
      <c r="H8" s="670"/>
      <c r="I8" s="670"/>
      <c r="J8" s="873"/>
      <c r="K8" s="873"/>
      <c r="L8" s="873"/>
      <c r="M8" s="670"/>
      <c r="N8" s="873"/>
      <c r="O8" s="873"/>
      <c r="P8" s="873"/>
      <c r="Q8" s="873"/>
      <c r="R8" s="873"/>
      <c r="S8" s="873"/>
      <c r="T8" s="873"/>
      <c r="U8" s="1214"/>
      <c r="X8" s="802"/>
      <c r="Y8" s="802"/>
      <c r="AC8" s="829"/>
      <c r="AD8" s="806"/>
      <c r="AE8" s="830"/>
      <c r="AF8" s="802"/>
      <c r="AG8" s="802"/>
      <c r="AH8" s="802"/>
      <c r="AK8" s="804"/>
      <c r="AL8" s="804"/>
      <c r="AM8" s="804"/>
      <c r="AN8" s="804"/>
      <c r="AO8" s="804"/>
      <c r="AP8" s="804"/>
      <c r="AQ8" s="804"/>
    </row>
    <row r="9" spans="1:51" ht="42" customHeight="1" thickBot="1">
      <c r="A9" s="493"/>
      <c r="B9" s="705"/>
      <c r="C9" s="557"/>
      <c r="D9" s="557"/>
      <c r="E9" s="706"/>
      <c r="F9" s="707"/>
      <c r="G9" s="707"/>
      <c r="H9" s="707"/>
      <c r="I9" s="1201" t="s">
        <v>6</v>
      </c>
      <c r="J9" s="1201"/>
      <c r="K9" s="1201"/>
      <c r="L9" s="1201"/>
      <c r="M9" s="1206" t="str">
        <f>IF(OR(M11="",M11=0),"BEE値が未入力です",IF(AND(25*(P11-1)&gt;=50,M11&gt;=3),"Ｓ",IF(M11&gt;=1.5,"Ａ",IF(M11&gt;=1,"Ｂ＋",IF(M11&gt;=0.5,"Ｂ－","Ｃ")))))</f>
        <v>Ａ</v>
      </c>
      <c r="N9" s="1206"/>
      <c r="O9" s="1206"/>
      <c r="P9" s="1206"/>
      <c r="Q9" s="1206"/>
      <c r="R9" s="1206"/>
      <c r="S9" s="1206"/>
      <c r="T9" s="1206"/>
      <c r="U9" s="1207"/>
      <c r="X9" s="802"/>
      <c r="Y9" s="802"/>
      <c r="AC9" s="829"/>
      <c r="AD9" s="806"/>
      <c r="AE9" s="830"/>
      <c r="AF9" s="802"/>
      <c r="AG9" s="802"/>
      <c r="AH9" s="802"/>
      <c r="AK9" s="804"/>
      <c r="AL9" s="804"/>
      <c r="AM9" s="804"/>
      <c r="AN9" s="804"/>
      <c r="AO9" s="804"/>
      <c r="AP9" s="804"/>
      <c r="AQ9" s="804"/>
    </row>
    <row r="10" spans="1:51" ht="4.5" customHeight="1" thickBot="1">
      <c r="A10" s="493"/>
      <c r="B10" s="708"/>
      <c r="C10" s="709"/>
      <c r="D10" s="709"/>
      <c r="E10" s="710"/>
      <c r="F10" s="711"/>
      <c r="G10" s="711"/>
      <c r="H10" s="711"/>
      <c r="I10" s="711"/>
      <c r="J10" s="711"/>
      <c r="K10" s="711"/>
      <c r="L10" s="711"/>
      <c r="M10" s="711"/>
      <c r="N10" s="712"/>
      <c r="O10" s="712"/>
      <c r="P10" s="712"/>
      <c r="Q10" s="712"/>
      <c r="R10" s="712"/>
      <c r="S10" s="712"/>
      <c r="T10" s="712"/>
      <c r="U10" s="713"/>
      <c r="X10" s="802"/>
      <c r="Y10" s="802"/>
      <c r="AC10" s="829"/>
      <c r="AD10" s="806"/>
      <c r="AE10" s="830"/>
      <c r="AF10" s="802"/>
      <c r="AG10" s="802"/>
      <c r="AH10" s="802"/>
      <c r="AK10" s="804"/>
      <c r="AL10" s="804"/>
      <c r="AM10" s="804"/>
      <c r="AN10" s="804"/>
      <c r="AO10" s="804"/>
      <c r="AP10" s="804"/>
      <c r="AQ10" s="804"/>
    </row>
    <row r="11" spans="1:51" ht="41.25" customHeight="1" thickBot="1">
      <c r="A11" s="493"/>
      <c r="B11" s="705"/>
      <c r="C11" s="557"/>
      <c r="D11" s="557"/>
      <c r="E11" s="706"/>
      <c r="F11" s="707"/>
      <c r="G11" s="707"/>
      <c r="H11" s="707"/>
      <c r="I11" s="707"/>
      <c r="J11" s="1200" t="s">
        <v>7</v>
      </c>
      <c r="K11" s="1201"/>
      <c r="L11" s="1201"/>
      <c r="M11" s="1215">
        <v>1.7</v>
      </c>
      <c r="N11" s="1215"/>
      <c r="O11" s="714" t="s">
        <v>8</v>
      </c>
      <c r="P11" s="1213">
        <v>2.7</v>
      </c>
      <c r="Q11" s="1210"/>
      <c r="R11" s="1211" t="s">
        <v>9</v>
      </c>
      <c r="S11" s="1212"/>
      <c r="T11" s="1209">
        <v>3.9</v>
      </c>
      <c r="U11" s="1210"/>
      <c r="X11" s="802"/>
      <c r="Y11" s="802"/>
      <c r="AC11" s="802"/>
      <c r="AD11" s="806"/>
      <c r="AE11" s="830"/>
      <c r="AF11" s="802"/>
      <c r="AG11" s="802"/>
      <c r="AH11" s="802"/>
      <c r="AK11" s="804"/>
      <c r="AL11" s="804"/>
      <c r="AM11" s="804"/>
      <c r="AN11" s="804"/>
      <c r="AO11" s="804"/>
      <c r="AP11" s="804"/>
      <c r="AQ11" s="804"/>
    </row>
    <row r="12" spans="1:51" ht="4.5" customHeight="1" thickBot="1">
      <c r="A12" s="493"/>
      <c r="B12" s="708"/>
      <c r="C12" s="709"/>
      <c r="D12" s="709"/>
      <c r="E12" s="710"/>
      <c r="F12" s="711"/>
      <c r="G12" s="711"/>
      <c r="H12" s="711"/>
      <c r="I12" s="711"/>
      <c r="J12" s="711"/>
      <c r="K12" s="711"/>
      <c r="L12" s="711"/>
      <c r="M12" s="711"/>
      <c r="N12" s="715"/>
      <c r="O12" s="715"/>
      <c r="P12" s="715"/>
      <c r="Q12" s="715"/>
      <c r="R12" s="715"/>
      <c r="S12" s="715"/>
      <c r="T12" s="715"/>
      <c r="U12" s="716"/>
      <c r="X12" s="802"/>
      <c r="Y12" s="802"/>
      <c r="AC12" s="829"/>
      <c r="AD12" s="806"/>
      <c r="AE12" s="830"/>
      <c r="AF12" s="802"/>
      <c r="AG12" s="802"/>
      <c r="AH12" s="802"/>
      <c r="AK12" s="804"/>
      <c r="AL12" s="804"/>
      <c r="AM12" s="804"/>
      <c r="AN12" s="804"/>
      <c r="AO12" s="804"/>
      <c r="AP12" s="804"/>
      <c r="AQ12" s="804"/>
    </row>
    <row r="13" spans="1:51" ht="30" customHeight="1">
      <c r="A13" s="493"/>
      <c r="B13" s="717" t="s">
        <v>10</v>
      </c>
      <c r="C13" s="718"/>
      <c r="D13" s="718"/>
      <c r="E13" s="719"/>
      <c r="F13" s="718"/>
      <c r="G13" s="718"/>
      <c r="H13" s="1005" t="s">
        <v>11</v>
      </c>
      <c r="I13" s="1005"/>
      <c r="J13" s="1005"/>
      <c r="K13" s="1008" t="s">
        <v>12</v>
      </c>
      <c r="L13" s="1008"/>
      <c r="M13" s="1174" t="s">
        <v>13</v>
      </c>
      <c r="N13" s="1175"/>
      <c r="O13" s="1175"/>
      <c r="P13" s="1184" t="s">
        <v>380</v>
      </c>
      <c r="Q13" s="1185"/>
      <c r="R13" s="1178">
        <v>20000</v>
      </c>
      <c r="S13" s="1179"/>
      <c r="T13" s="1179"/>
      <c r="U13" s="769" t="s">
        <v>389</v>
      </c>
      <c r="X13" s="802" t="s">
        <v>14</v>
      </c>
      <c r="Y13" s="802">
        <f>IF(OR($M$11="",$M$11=0),0,IF($M$11&gt;=3,5,IF($M$11&gt;=1.5,4,IF($M$11&gt;=1,3,IF($M$11&gt;=0.5,2,1)))))</f>
        <v>4</v>
      </c>
      <c r="Z13" s="806"/>
      <c r="AA13" s="806"/>
      <c r="AB13" s="806"/>
      <c r="AC13" s="806"/>
      <c r="AD13" s="830"/>
      <c r="AE13" s="802"/>
      <c r="AF13" s="802"/>
      <c r="AG13" s="802"/>
      <c r="AH13" s="802"/>
      <c r="AK13" s="804"/>
      <c r="AL13" s="804"/>
      <c r="AM13" s="804"/>
      <c r="AN13" s="804"/>
      <c r="AO13" s="804"/>
      <c r="AP13" s="804"/>
      <c r="AQ13" s="804"/>
    </row>
    <row r="14" spans="1:51" ht="30" customHeight="1">
      <c r="A14" s="493"/>
      <c r="B14" s="720"/>
      <c r="C14" s="721"/>
      <c r="D14" s="721"/>
      <c r="E14" s="722"/>
      <c r="F14" s="721"/>
      <c r="G14" s="721"/>
      <c r="H14" s="1005" t="s">
        <v>15</v>
      </c>
      <c r="I14" s="1005"/>
      <c r="J14" s="1005"/>
      <c r="K14" s="1008" t="s">
        <v>12</v>
      </c>
      <c r="L14" s="1008"/>
      <c r="M14" s="1176"/>
      <c r="N14" s="1177"/>
      <c r="O14" s="1177"/>
      <c r="P14" s="1186" t="s">
        <v>380</v>
      </c>
      <c r="Q14" s="1187"/>
      <c r="R14" s="1180"/>
      <c r="S14" s="1181"/>
      <c r="T14" s="1181"/>
      <c r="U14" s="770" t="s">
        <v>389</v>
      </c>
      <c r="X14" s="802" t="s">
        <v>16</v>
      </c>
      <c r="Y14" s="802">
        <f>$Y13-5</f>
        <v>-1</v>
      </c>
      <c r="Z14" s="806"/>
      <c r="AA14" s="806"/>
      <c r="AB14" s="806"/>
      <c r="AC14" s="806"/>
      <c r="AD14" s="830"/>
      <c r="AE14" s="802"/>
      <c r="AF14" s="802"/>
      <c r="AG14" s="802"/>
      <c r="AH14" s="802"/>
      <c r="AK14" s="804"/>
      <c r="AL14" s="804"/>
      <c r="AM14" s="804"/>
      <c r="AN14" s="804"/>
      <c r="AO14" s="804"/>
      <c r="AP14" s="804"/>
      <c r="AQ14" s="804"/>
    </row>
    <row r="15" spans="1:51" ht="30" customHeight="1">
      <c r="A15" s="493"/>
      <c r="B15" s="720"/>
      <c r="C15" s="721"/>
      <c r="D15" s="721"/>
      <c r="E15" s="722"/>
      <c r="F15" s="721"/>
      <c r="G15" s="721"/>
      <c r="H15" s="1005" t="s">
        <v>17</v>
      </c>
      <c r="I15" s="1005"/>
      <c r="J15" s="1005"/>
      <c r="K15" s="1008" t="s">
        <v>12</v>
      </c>
      <c r="L15" s="1008"/>
      <c r="M15" s="1176"/>
      <c r="N15" s="1177"/>
      <c r="O15" s="1177"/>
      <c r="P15" s="1186" t="s">
        <v>380</v>
      </c>
      <c r="Q15" s="1187"/>
      <c r="R15" s="1180"/>
      <c r="S15" s="1181"/>
      <c r="T15" s="1181"/>
      <c r="U15" s="770" t="s">
        <v>389</v>
      </c>
      <c r="X15" s="802"/>
      <c r="Y15" s="807"/>
      <c r="Z15" s="807"/>
      <c r="AA15" s="807"/>
      <c r="AB15" s="807"/>
      <c r="AC15" s="831"/>
      <c r="AD15" s="832"/>
      <c r="AE15" s="802"/>
      <c r="AF15" s="802"/>
      <c r="AG15" s="802"/>
      <c r="AH15" s="802"/>
      <c r="AK15" s="804"/>
      <c r="AL15" s="804"/>
      <c r="AM15" s="804"/>
      <c r="AN15" s="804"/>
      <c r="AO15" s="804"/>
      <c r="AP15" s="804"/>
      <c r="AQ15" s="804"/>
    </row>
    <row r="16" spans="1:51" ht="30" customHeight="1">
      <c r="A16" s="493"/>
      <c r="B16" s="720"/>
      <c r="C16" s="721"/>
      <c r="D16" s="721"/>
      <c r="E16" s="722"/>
      <c r="F16" s="721"/>
      <c r="G16" s="723"/>
      <c r="H16" s="1005" t="s">
        <v>18</v>
      </c>
      <c r="I16" s="1005"/>
      <c r="J16" s="1005"/>
      <c r="K16" s="1008" t="s">
        <v>12</v>
      </c>
      <c r="L16" s="1008"/>
      <c r="M16" s="1176"/>
      <c r="N16" s="1177"/>
      <c r="O16" s="1177"/>
      <c r="P16" s="1190" t="s">
        <v>380</v>
      </c>
      <c r="Q16" s="1191"/>
      <c r="R16" s="1180"/>
      <c r="S16" s="1181"/>
      <c r="T16" s="1181"/>
      <c r="U16" s="770" t="s">
        <v>389</v>
      </c>
      <c r="X16" s="802"/>
      <c r="Y16" s="802"/>
      <c r="AC16" s="806"/>
      <c r="AD16" s="832"/>
      <c r="AE16" s="829"/>
      <c r="AF16" s="802"/>
      <c r="AG16" s="802"/>
      <c r="AH16" s="802"/>
      <c r="AK16" s="804"/>
      <c r="AL16" s="804"/>
      <c r="AM16" s="804"/>
      <c r="AN16" s="804"/>
      <c r="AO16" s="804"/>
      <c r="AP16" s="804"/>
      <c r="AQ16" s="804"/>
    </row>
    <row r="17" spans="1:46" ht="30" customHeight="1" thickBot="1">
      <c r="A17" s="493"/>
      <c r="B17" s="724"/>
      <c r="C17" s="725"/>
      <c r="D17" s="725"/>
      <c r="E17" s="726"/>
      <c r="F17" s="725"/>
      <c r="G17" s="725"/>
      <c r="H17" s="1006" t="s">
        <v>19</v>
      </c>
      <c r="I17" s="1007"/>
      <c r="J17" s="1007"/>
      <c r="K17" s="1009"/>
      <c r="L17" s="1009"/>
      <c r="M17" s="727"/>
      <c r="N17" s="728"/>
      <c r="O17" s="727"/>
      <c r="P17" s="1188" t="s">
        <v>20</v>
      </c>
      <c r="Q17" s="1189"/>
      <c r="R17" s="1182">
        <f>SUM(R13:T16)</f>
        <v>20000</v>
      </c>
      <c r="S17" s="1183"/>
      <c r="T17" s="1183"/>
      <c r="U17" s="771" t="s">
        <v>389</v>
      </c>
      <c r="X17" s="802"/>
      <c r="Y17" s="802"/>
      <c r="AC17" s="806"/>
      <c r="AD17" s="832"/>
      <c r="AE17" s="806"/>
      <c r="AF17" s="802"/>
      <c r="AG17" s="802"/>
      <c r="AH17" s="802"/>
      <c r="AK17" s="804"/>
      <c r="AL17" s="804"/>
      <c r="AM17" s="804"/>
      <c r="AN17" s="804"/>
      <c r="AO17" s="804"/>
      <c r="AP17" s="804"/>
      <c r="AQ17" s="804"/>
    </row>
    <row r="18" spans="1:46" ht="4.5" customHeight="1">
      <c r="A18" s="493"/>
      <c r="B18" s="729"/>
      <c r="C18" s="630"/>
      <c r="D18" s="630"/>
      <c r="E18" s="631"/>
      <c r="F18" s="630"/>
      <c r="G18" s="630"/>
      <c r="H18" s="630"/>
      <c r="I18" s="630"/>
      <c r="J18" s="630"/>
      <c r="K18" s="630"/>
      <c r="L18" s="630"/>
      <c r="M18" s="630"/>
      <c r="N18" s="632"/>
      <c r="O18" s="632"/>
      <c r="P18" s="632"/>
      <c r="Q18" s="633"/>
      <c r="R18" s="633"/>
      <c r="S18" s="633"/>
      <c r="T18" s="633"/>
      <c r="U18" s="730"/>
      <c r="X18" s="802"/>
      <c r="Y18" s="802"/>
      <c r="AC18" s="807"/>
      <c r="AD18" s="832"/>
      <c r="AE18" s="806"/>
      <c r="AF18" s="802"/>
      <c r="AG18" s="802"/>
      <c r="AH18" s="802"/>
      <c r="AK18" s="804"/>
      <c r="AL18" s="804"/>
      <c r="AM18" s="804"/>
      <c r="AN18" s="804"/>
      <c r="AO18" s="804"/>
      <c r="AP18" s="804"/>
      <c r="AQ18" s="804"/>
    </row>
    <row r="19" spans="1:46" ht="49.5" customHeight="1">
      <c r="A19" s="493"/>
      <c r="B19" s="634" t="s">
        <v>21</v>
      </c>
      <c r="C19" s="635"/>
      <c r="D19" s="635"/>
      <c r="E19" s="636"/>
      <c r="F19" s="635"/>
      <c r="G19" s="635"/>
      <c r="H19" s="635"/>
      <c r="I19" s="635"/>
      <c r="J19" s="635"/>
      <c r="K19" s="635"/>
      <c r="L19" s="635"/>
      <c r="M19" s="635"/>
      <c r="N19" s="637"/>
      <c r="O19" s="637"/>
      <c r="P19" s="637"/>
      <c r="Q19" s="638"/>
      <c r="R19" s="638"/>
      <c r="S19" s="638"/>
      <c r="T19" s="638"/>
      <c r="U19" s="639"/>
      <c r="X19" s="802"/>
      <c r="Y19" s="802"/>
      <c r="AC19" s="807"/>
      <c r="AD19" s="832"/>
      <c r="AE19" s="829"/>
      <c r="AF19" s="802"/>
      <c r="AG19" s="802"/>
      <c r="AH19" s="802"/>
      <c r="AK19" s="804"/>
      <c r="AL19" s="804"/>
      <c r="AM19" s="804"/>
      <c r="AN19" s="804"/>
      <c r="AO19" s="804"/>
      <c r="AP19" s="804"/>
      <c r="AQ19" s="804"/>
    </row>
    <row r="20" spans="1:46" ht="29.25" customHeight="1">
      <c r="A20" s="493"/>
      <c r="B20" s="1010" t="s">
        <v>22</v>
      </c>
      <c r="C20" s="1011"/>
      <c r="D20" s="1011"/>
      <c r="E20" s="1011"/>
      <c r="F20" s="1011"/>
      <c r="G20" s="1011"/>
      <c r="H20" s="1012" t="s">
        <v>114</v>
      </c>
      <c r="I20" s="1012"/>
      <c r="J20" s="1012"/>
      <c r="K20" s="1012"/>
      <c r="L20" s="1012"/>
      <c r="M20" s="1012"/>
      <c r="N20" s="1012"/>
      <c r="O20" s="1012"/>
      <c r="P20" s="1012"/>
      <c r="Q20" s="1012"/>
      <c r="R20" s="1195" t="s">
        <v>412</v>
      </c>
      <c r="S20" s="1196"/>
      <c r="T20" s="1024" t="s">
        <v>23</v>
      </c>
      <c r="U20" s="1025"/>
      <c r="X20" s="802"/>
      <c r="Y20" s="802"/>
      <c r="AC20" s="807"/>
      <c r="AD20" s="832"/>
      <c r="AE20" s="833"/>
      <c r="AF20" s="802"/>
      <c r="AG20" s="802"/>
      <c r="AH20" s="802"/>
      <c r="AK20" s="804" t="s">
        <v>379</v>
      </c>
      <c r="AL20" s="804"/>
      <c r="AM20" s="804"/>
      <c r="AN20" s="804"/>
      <c r="AO20" s="804"/>
      <c r="AP20" s="804"/>
      <c r="AQ20" s="834" t="s">
        <v>444</v>
      </c>
      <c r="AR20" s="817" t="s">
        <v>437</v>
      </c>
      <c r="AT20" s="817" t="s">
        <v>409</v>
      </c>
    </row>
    <row r="21" spans="1:46" ht="50.25" customHeight="1">
      <c r="A21" s="493"/>
      <c r="B21" s="1013" t="s">
        <v>413</v>
      </c>
      <c r="C21" s="1014"/>
      <c r="D21" s="1014"/>
      <c r="E21" s="1014"/>
      <c r="F21" s="1014"/>
      <c r="G21" s="1015"/>
      <c r="H21" s="1016" t="s">
        <v>414</v>
      </c>
      <c r="I21" s="1017"/>
      <c r="J21" s="1017"/>
      <c r="K21" s="1017"/>
      <c r="L21" s="1017"/>
      <c r="M21" s="1017"/>
      <c r="N21" s="1017"/>
      <c r="O21" s="1017"/>
      <c r="P21" s="1017"/>
      <c r="Q21" s="1018"/>
      <c r="R21" s="1192">
        <v>4</v>
      </c>
      <c r="S21" s="1193"/>
      <c r="T21" s="1026">
        <f>IF(OR(R21="",R21=0),"-",(IF(R21&gt;=4.5,5,(IF(R21&gt;=3.5,4,(IF(R21&gt;=2.5,3,(IF(R21&gt;=1.5,2,1)))))))))</f>
        <v>4</v>
      </c>
      <c r="U21" s="1027"/>
      <c r="X21" s="802"/>
      <c r="Y21" s="802"/>
      <c r="AC21" s="835" t="s">
        <v>24</v>
      </c>
      <c r="AD21" s="835" t="s">
        <v>25</v>
      </c>
      <c r="AE21" s="836" t="s">
        <v>26</v>
      </c>
      <c r="AF21" s="835" t="s">
        <v>27</v>
      </c>
      <c r="AG21" s="837" t="s">
        <v>28</v>
      </c>
      <c r="AH21" s="837" t="s">
        <v>29</v>
      </c>
      <c r="AK21" s="838"/>
      <c r="AL21" s="838"/>
      <c r="AM21" s="835" t="s">
        <v>378</v>
      </c>
      <c r="AN21" s="835" t="s">
        <v>67</v>
      </c>
      <c r="AO21" s="835" t="s">
        <v>68</v>
      </c>
      <c r="AP21" s="835" t="s">
        <v>69</v>
      </c>
      <c r="AQ21" s="839" t="str">
        <f>IF(R54="","","○")</f>
        <v/>
      </c>
      <c r="AR21" s="817" t="str">
        <f>IF(OR(E31="○",E32="○",E33="○",E34="○",H31="○",H32="○"),"〇","")</f>
        <v/>
      </c>
    </row>
    <row r="22" spans="1:46" ht="50.25" customHeight="1">
      <c r="A22" s="493"/>
      <c r="B22" s="1087" t="s">
        <v>30</v>
      </c>
      <c r="C22" s="1088"/>
      <c r="D22" s="1088"/>
      <c r="E22" s="1088"/>
      <c r="F22" s="1088"/>
      <c r="G22" s="1089"/>
      <c r="H22" s="1019" t="s">
        <v>416</v>
      </c>
      <c r="I22" s="1020"/>
      <c r="J22" s="1020"/>
      <c r="K22" s="1020"/>
      <c r="L22" s="1020"/>
      <c r="M22" s="1020"/>
      <c r="N22" s="1020"/>
      <c r="O22" s="1020"/>
      <c r="P22" s="1020"/>
      <c r="Q22" s="1021"/>
      <c r="R22" s="1192">
        <v>2</v>
      </c>
      <c r="S22" s="1193"/>
      <c r="T22" s="1044">
        <f>IF(R22*R23*R24=0,"-",(IF(AG27&gt;=4.5,5,(IF(AG27&gt;=3.5,4,(IF(AG27&gt;=2.5,3,(IF(AG27&gt;=1.5,2,1)))))))))</f>
        <v>2</v>
      </c>
      <c r="U22" s="1045"/>
      <c r="X22" s="802" t="s">
        <v>431</v>
      </c>
      <c r="Y22" s="802">
        <f>IF(T21="-",0,T21)</f>
        <v>4</v>
      </c>
      <c r="AC22" s="835" t="s">
        <v>31</v>
      </c>
      <c r="AD22" s="835" t="s">
        <v>32</v>
      </c>
      <c r="AE22" s="836" t="s">
        <v>33</v>
      </c>
      <c r="AF22" s="835" t="s">
        <v>34</v>
      </c>
      <c r="AG22" s="838"/>
      <c r="AH22" s="835" t="s">
        <v>35</v>
      </c>
      <c r="AK22" s="1153" t="s">
        <v>44</v>
      </c>
      <c r="AL22" s="838" t="s">
        <v>73</v>
      </c>
      <c r="AM22" s="840">
        <f>IF(G51=AK54,(I53-R53)/I53*100,0)</f>
        <v>10</v>
      </c>
      <c r="AN22" s="841">
        <f>IF(G51=AK55,3,IF(G51=AK56,1,IF(AND(G51=AK54,AM22&gt;=30),4,IF(AND(G51=AK54,AM22&gt;=20),3,IF(AND(G51=AK54,AM22&gt;=10),2,IF(AND(G51=AK54,AM22&gt;=0),1,0))))))</f>
        <v>2</v>
      </c>
      <c r="AO22" s="841">
        <v>0</v>
      </c>
      <c r="AP22" s="841">
        <f>IF(AN22&gt;0,4-AN22,0)</f>
        <v>2</v>
      </c>
      <c r="AQ22" s="804"/>
      <c r="AR22" s="817" t="str">
        <f>IF(AND(E46=AK43,AQ21=""),国ラベル!E2,IF(AND(E46=AK43,AQ21="○"),国ラベル!E3,IF(E46=AK44,国ラベル!E4,IF(E46=AK45,国ラベル!E5,0))))</f>
        <v>住宅（住棟）再エネなし</v>
      </c>
    </row>
    <row r="23" spans="1:46" ht="50.25" customHeight="1">
      <c r="A23" s="493"/>
      <c r="B23" s="1087"/>
      <c r="C23" s="1088"/>
      <c r="D23" s="1088"/>
      <c r="E23" s="1088"/>
      <c r="F23" s="1088"/>
      <c r="G23" s="1089"/>
      <c r="H23" s="1019" t="s">
        <v>417</v>
      </c>
      <c r="I23" s="1020"/>
      <c r="J23" s="1020"/>
      <c r="K23" s="1020"/>
      <c r="L23" s="1020"/>
      <c r="M23" s="1020"/>
      <c r="N23" s="1020"/>
      <c r="O23" s="1020"/>
      <c r="P23" s="1020"/>
      <c r="Q23" s="1021"/>
      <c r="R23" s="1192">
        <v>2</v>
      </c>
      <c r="S23" s="1193"/>
      <c r="T23" s="1046"/>
      <c r="U23" s="1047"/>
      <c r="X23" s="802" t="s">
        <v>390</v>
      </c>
      <c r="Y23" s="802">
        <f>$Y22-5</f>
        <v>-1</v>
      </c>
      <c r="AC23" s="835" t="s">
        <v>36</v>
      </c>
      <c r="AD23" s="835" t="s">
        <v>37</v>
      </c>
      <c r="AE23" s="836" t="s">
        <v>38</v>
      </c>
      <c r="AF23" s="842" t="s">
        <v>39</v>
      </c>
      <c r="AG23" s="838"/>
      <c r="AH23" s="835" t="s">
        <v>40</v>
      </c>
      <c r="AK23" s="1154"/>
      <c r="AL23" s="838" t="s">
        <v>77</v>
      </c>
      <c r="AM23" s="840">
        <f>IF(AND(G51=AK54,R54&gt;0),(I53-R54)/I53*100,0)</f>
        <v>0</v>
      </c>
      <c r="AN23" s="841">
        <f>IF(G51=AK54,AN22,0)</f>
        <v>2</v>
      </c>
      <c r="AO23" s="841">
        <f>IF(OR(G51=AK55,G51=AK56,G51=""),0,IF(AND(R54&gt;0,AM23&gt;=50),6-AN23,IF(AND(R54&gt;0,AM23&gt;=40),5-AN23,IF(AND(R54&gt;0,AM23&gt;=30),4-AN23,IF(AND(R54&gt;0,AM23&gt;=20),3-AN23,IF(AND(R54&gt;0,AM23&gt;=10),2-AN23,IF(AND(R54&gt;0,AM23&gt;=0),1-AN23,0)))))))</f>
        <v>0</v>
      </c>
      <c r="AP23" s="841">
        <f>IF(SUM(AN23:AO23)&gt;0,6-SUM(AN23:AO23),"")</f>
        <v>4</v>
      </c>
      <c r="AQ23" s="804"/>
      <c r="AR23" s="817" t="str">
        <f>IF(E46=AK43,国ラベル!AB18,IF(OR(重点評価入力!E46=重点評価入力!AK44,重点評価入力!E46=重点評価入力!AK45),国ラベル!AB19,""))</f>
        <v>断熱及び一次エネ</v>
      </c>
    </row>
    <row r="24" spans="1:46" ht="50.25" customHeight="1">
      <c r="A24" s="493"/>
      <c r="B24" s="1090"/>
      <c r="C24" s="1091"/>
      <c r="D24" s="1091"/>
      <c r="E24" s="1091"/>
      <c r="F24" s="1091"/>
      <c r="G24" s="1092"/>
      <c r="H24" s="1079" t="s">
        <v>418</v>
      </c>
      <c r="I24" s="1080"/>
      <c r="J24" s="1080"/>
      <c r="K24" s="1080"/>
      <c r="L24" s="1080"/>
      <c r="M24" s="1080"/>
      <c r="N24" s="1080"/>
      <c r="O24" s="1080"/>
      <c r="P24" s="1080"/>
      <c r="Q24" s="1081"/>
      <c r="R24" s="1192">
        <v>3</v>
      </c>
      <c r="S24" s="1193"/>
      <c r="T24" s="1048"/>
      <c r="U24" s="1049"/>
      <c r="X24" s="802" t="s">
        <v>432</v>
      </c>
      <c r="Y24" s="802">
        <f>IF(T22="-",0,T22)</f>
        <v>2</v>
      </c>
      <c r="AC24" s="835" t="s">
        <v>41</v>
      </c>
      <c r="AD24" s="835" t="s">
        <v>42</v>
      </c>
      <c r="AE24" s="836" t="s">
        <v>43</v>
      </c>
      <c r="AF24" s="838"/>
      <c r="AG24" s="838"/>
      <c r="AH24" s="838"/>
      <c r="AK24" s="1155"/>
      <c r="AL24" s="838" t="s">
        <v>377</v>
      </c>
      <c r="AM24" s="840"/>
      <c r="AN24" s="841">
        <f>IF(E46=AK44,0,AN22)</f>
        <v>2</v>
      </c>
      <c r="AO24" s="841">
        <f>IF(E46=AK44,0,IF(AO23&gt;0,AO23,0))</f>
        <v>0</v>
      </c>
      <c r="AP24" s="841">
        <f>IF(E46=AK44,0,IF(AQ21="○",AP23,AP22))</f>
        <v>2</v>
      </c>
      <c r="AQ24" s="804"/>
    </row>
    <row r="25" spans="1:46" ht="50.25" customHeight="1">
      <c r="A25" s="493"/>
      <c r="B25" s="1082" t="s">
        <v>362</v>
      </c>
      <c r="C25" s="1020"/>
      <c r="D25" s="1020"/>
      <c r="E25" s="1020"/>
      <c r="F25" s="1020"/>
      <c r="G25" s="1020"/>
      <c r="H25" s="1019" t="s">
        <v>419</v>
      </c>
      <c r="I25" s="1020"/>
      <c r="J25" s="1020"/>
      <c r="K25" s="1020"/>
      <c r="L25" s="1020"/>
      <c r="M25" s="1020"/>
      <c r="N25" s="1020"/>
      <c r="O25" s="1020"/>
      <c r="P25" s="1020"/>
      <c r="Q25" s="1021"/>
      <c r="R25" s="1192">
        <v>5</v>
      </c>
      <c r="S25" s="1193"/>
      <c r="T25" s="1026">
        <f>IF(重点評価入力!R25&gt;0,ROUND(重点評価入力!R25,0),"-")</f>
        <v>5</v>
      </c>
      <c r="U25" s="1027"/>
      <c r="X25" s="802" t="s">
        <v>391</v>
      </c>
      <c r="Y25" s="802">
        <f>$Y24-5</f>
        <v>-3</v>
      </c>
      <c r="AC25" s="835"/>
      <c r="AD25" s="835" t="s">
        <v>45</v>
      </c>
      <c r="AE25" s="836" t="s">
        <v>46</v>
      </c>
      <c r="AF25" s="840"/>
      <c r="AG25" s="838"/>
      <c r="AH25" s="838"/>
      <c r="AK25" s="1169" t="s">
        <v>51</v>
      </c>
      <c r="AL25" s="838" t="s">
        <v>73</v>
      </c>
      <c r="AM25" s="840">
        <f>IF(E46=AK43,-10,IF(G57=AK59,(I59-R59)/I59*100,IF(G57=AK60,(1-R57)*100,-10)))</f>
        <v>-10</v>
      </c>
      <c r="AN25" s="841">
        <f>IF(AM25&gt;=50,6,IF(AM25&gt;=40,5,IF(AM25&gt;=30,4,IF(AM25&gt;=20,3,IF(AM25&gt;=10,2,IF(AM25&gt;=0,1,0))))))</f>
        <v>0</v>
      </c>
      <c r="AO25" s="841">
        <v>0</v>
      </c>
      <c r="AP25" s="841">
        <f>IF(AN25&gt;0,6-AN25,0)</f>
        <v>0</v>
      </c>
      <c r="AQ25" s="804"/>
    </row>
    <row r="26" spans="1:46" ht="50.25" customHeight="1">
      <c r="A26" s="493"/>
      <c r="B26" s="1082" t="s">
        <v>363</v>
      </c>
      <c r="C26" s="1020"/>
      <c r="D26" s="1020"/>
      <c r="E26" s="1020"/>
      <c r="F26" s="1020"/>
      <c r="G26" s="1020"/>
      <c r="H26" s="1083" t="s">
        <v>421</v>
      </c>
      <c r="I26" s="1083"/>
      <c r="J26" s="1083"/>
      <c r="K26" s="1083"/>
      <c r="L26" s="1083"/>
      <c r="M26" s="1083"/>
      <c r="N26" s="1083"/>
      <c r="O26" s="1083"/>
      <c r="P26" s="1083"/>
      <c r="Q26" s="1083"/>
      <c r="R26" s="1192">
        <v>5</v>
      </c>
      <c r="S26" s="1193"/>
      <c r="T26" s="1026">
        <f>IF(重点評価入力!R26&gt;0,ROUND(重点評価入力!R26,0),"-")</f>
        <v>5</v>
      </c>
      <c r="U26" s="1027"/>
      <c r="X26" s="802" t="s">
        <v>392</v>
      </c>
      <c r="Y26" s="802">
        <f>IF(T25="-",0,T25)</f>
        <v>5</v>
      </c>
      <c r="AA26" s="802" t="s">
        <v>392</v>
      </c>
      <c r="AB26" s="802">
        <f>IF(R49="-",0,R49)</f>
        <v>5</v>
      </c>
      <c r="AC26" s="835"/>
      <c r="AD26" s="835" t="s">
        <v>47</v>
      </c>
      <c r="AE26" s="836" t="s">
        <v>48</v>
      </c>
      <c r="AF26" s="838"/>
      <c r="AG26" s="838" t="s">
        <v>49</v>
      </c>
      <c r="AH26" s="838"/>
      <c r="AK26" s="1169"/>
      <c r="AL26" s="838" t="s">
        <v>77</v>
      </c>
      <c r="AM26" s="840">
        <f>IF(E46=AK43,-10,IF(AND(G57=AK59,R60&gt;0),(I59-R60)/I59*100,IF(G57=AK60,(1-R58)*100,-10)))</f>
        <v>-10</v>
      </c>
      <c r="AN26" s="841">
        <f>IF(AN25&gt;0,AN25,0)</f>
        <v>0</v>
      </c>
      <c r="AO26" s="843">
        <f>IF(AM26&gt;=50,6-AN26,IF(AM26&gt;=40,5-AN26,IF(AM26&gt;=30,4-AN26,IF(AM26&gt;=20,3-AN26,IF(AM26&gt;=10,2-AN26,IF(AM26&gt;=0,1-AN26,0))))))</f>
        <v>0</v>
      </c>
      <c r="AP26" s="841" t="str">
        <f>IF(SUM(AN26:AO26)&gt;0,6-SUM(AN26:AO26),"")</f>
        <v/>
      </c>
      <c r="AQ26" s="804"/>
    </row>
    <row r="27" spans="1:46" ht="50.25" customHeight="1" thickBot="1">
      <c r="A27" s="493"/>
      <c r="B27" s="1076" t="s">
        <v>54</v>
      </c>
      <c r="C27" s="1077"/>
      <c r="D27" s="1077"/>
      <c r="E27" s="1077"/>
      <c r="F27" s="1077"/>
      <c r="G27" s="1078"/>
      <c r="H27" s="1084" t="s">
        <v>420</v>
      </c>
      <c r="I27" s="1077"/>
      <c r="J27" s="1077"/>
      <c r="K27" s="1077"/>
      <c r="L27" s="1077"/>
      <c r="M27" s="1077"/>
      <c r="N27" s="1077"/>
      <c r="O27" s="1077"/>
      <c r="P27" s="1077"/>
      <c r="Q27" s="1078"/>
      <c r="R27" s="1194">
        <v>3</v>
      </c>
      <c r="S27" s="1194"/>
      <c r="T27" s="1170" t="str">
        <f>IF(OR(M13="学校（小中高）",M13="集合住宅"),IF(R27&gt;=3,AF22,AF23),IF(R27&gt;=4,AF22,AF23))</f>
        <v>○</v>
      </c>
      <c r="U27" s="1171"/>
      <c r="X27" s="802" t="s">
        <v>393</v>
      </c>
      <c r="Y27" s="802">
        <f>$Y26-5</f>
        <v>0</v>
      </c>
      <c r="AA27" s="802" t="s">
        <v>393</v>
      </c>
      <c r="AB27" s="802">
        <f>$AB26-7</f>
        <v>-2</v>
      </c>
      <c r="AC27" s="835"/>
      <c r="AD27" s="835" t="s">
        <v>50</v>
      </c>
      <c r="AE27" s="836"/>
      <c r="AF27" s="838"/>
      <c r="AG27" s="838">
        <f>ROUNDDOWN(((((R22)+(R23*0.5)+(R24*0.5))*5)/10),1)</f>
        <v>2.2000000000000002</v>
      </c>
      <c r="AH27" s="838"/>
      <c r="AK27" s="1169"/>
      <c r="AL27" s="838" t="s">
        <v>377</v>
      </c>
      <c r="AM27" s="840"/>
      <c r="AN27" s="841">
        <f>AN25</f>
        <v>0</v>
      </c>
      <c r="AO27" s="841">
        <f>IF(OR(E31="○",E32="○",E33="○",E34="○",H31="○",H32="○"),AO26,AO25)</f>
        <v>0</v>
      </c>
      <c r="AP27" s="841">
        <f>IF(OR(E31="○",E32="○",E33="○",E34="○",H31="○",H32="○"),AP26,AP25)</f>
        <v>0</v>
      </c>
      <c r="AQ27" s="804"/>
    </row>
    <row r="28" spans="1:46" ht="50.25" customHeight="1" thickTop="1" thickBot="1">
      <c r="A28" s="493"/>
      <c r="B28" s="1166" t="s">
        <v>56</v>
      </c>
      <c r="C28" s="1167"/>
      <c r="D28" s="1167"/>
      <c r="E28" s="1167"/>
      <c r="F28" s="1167"/>
      <c r="G28" s="1168"/>
      <c r="H28" s="1085" t="s">
        <v>422</v>
      </c>
      <c r="I28" s="1085"/>
      <c r="J28" s="1085"/>
      <c r="K28" s="1085"/>
      <c r="L28" s="1085"/>
      <c r="M28" s="1085"/>
      <c r="N28" s="1085"/>
      <c r="O28" s="1085"/>
      <c r="P28" s="1085"/>
      <c r="Q28" s="1086"/>
      <c r="R28" s="1172" t="s">
        <v>58</v>
      </c>
      <c r="S28" s="1173"/>
      <c r="T28" s="1151" t="s">
        <v>41</v>
      </c>
      <c r="U28" s="1152"/>
      <c r="X28" s="802" t="s">
        <v>433</v>
      </c>
      <c r="Y28" s="802">
        <f>IF(T26="-",0,T26)</f>
        <v>5</v>
      </c>
      <c r="AA28" s="802" t="s">
        <v>394</v>
      </c>
      <c r="AB28" s="802">
        <f>IF(OR($R$53="",$R$53&gt;1),0,IF($R$53&lt;=0.5,6,IF($R$53&lt;=0.6,5,IF($R$53&lt;=0.7,4,IF($R$53&lt;=0.8,3,IF($R$53&lt;=0.9,2,IF($R$53&lt;=1,1,1)))))))</f>
        <v>0</v>
      </c>
      <c r="AC28" s="835"/>
      <c r="AD28" s="835" t="s">
        <v>52</v>
      </c>
      <c r="AE28" s="836"/>
      <c r="AF28" s="838"/>
      <c r="AG28" s="838"/>
      <c r="AH28" s="838"/>
      <c r="AK28" s="1169" t="s">
        <v>358</v>
      </c>
      <c r="AL28" s="838" t="s">
        <v>73</v>
      </c>
      <c r="AM28" s="840">
        <f>IF(E46=AK43,-10,IF(AND(COUNTIF(M13:O16,AD31)&gt;0,COUNTA(M13:O16)&gt;1),IF(AND(G51=AK54,G57=AK59),(SUM(I53,I59)-SUM(R53,R59))/SUM(I53,I59)*100,IF(AND(G51=AK54,G57=AK60),(1-(VLOOKUP(AD31,M13:T16,6)*R53/I53+(R17-VLOOKUP(AD31,M13:T16,6))*R57)/R17)*100,-10))))</f>
        <v>-10</v>
      </c>
      <c r="AN28" s="841">
        <f>IF(AM28&gt;=50,6,IF(AM28&gt;=40,5,IF(AM28&gt;=30,4,IF(AM28&gt;=20,3,IF(AM28&gt;=10,2,IF(AM28&gt;=0,1,0))))))</f>
        <v>0</v>
      </c>
      <c r="AO28" s="841">
        <v>0</v>
      </c>
      <c r="AP28" s="841">
        <f>IF(AN28&gt;0,6-AN28,0)</f>
        <v>0</v>
      </c>
      <c r="AQ28" s="804"/>
    </row>
    <row r="29" spans="1:46" ht="50.25" customHeight="1" thickTop="1">
      <c r="A29" s="493"/>
      <c r="B29" s="1156" t="s">
        <v>60</v>
      </c>
      <c r="C29" s="1157"/>
      <c r="D29" s="1157"/>
      <c r="E29" s="1157"/>
      <c r="F29" s="1157"/>
      <c r="G29" s="1157"/>
      <c r="H29" s="1158"/>
      <c r="I29" s="1159" t="s">
        <v>61</v>
      </c>
      <c r="J29" s="1160"/>
      <c r="K29" s="1160"/>
      <c r="L29" s="1160"/>
      <c r="M29" s="1160"/>
      <c r="N29" s="1160"/>
      <c r="O29" s="1160"/>
      <c r="P29" s="1160"/>
      <c r="Q29" s="1160"/>
      <c r="R29" s="1160"/>
      <c r="S29" s="1160"/>
      <c r="T29" s="1160"/>
      <c r="U29" s="1161"/>
      <c r="X29" s="802" t="s">
        <v>395</v>
      </c>
      <c r="Y29" s="802">
        <f>$Y28-5</f>
        <v>0</v>
      </c>
      <c r="AA29" s="802" t="s">
        <v>396</v>
      </c>
      <c r="AB29" s="802">
        <f>$AB28-6</f>
        <v>-6</v>
      </c>
      <c r="AC29" s="835"/>
      <c r="AD29" s="835" t="s">
        <v>53</v>
      </c>
      <c r="AE29" s="836"/>
      <c r="AF29" s="838"/>
      <c r="AG29" s="838"/>
      <c r="AH29" s="838"/>
      <c r="AK29" s="1169"/>
      <c r="AL29" s="838" t="s">
        <v>77</v>
      </c>
      <c r="AM29" s="840">
        <f>IF(E46=AK43,-10,IF(AND(COUNTIF(M13:O16,AD31)&gt;0,COUNTA(M13:O16)&gt;1),IF(AND(G51=AK54,G57=AK59),(SUM(I53,I59)-SUM(R54,R60))/SUM(I53,I59)*100,IF(AND(G51=AK54,G57=AK60),(1-(VLOOKUP(AD31,M13:T16,6)*R54/I53+(R17-VLOOKUP(AD31,M13:T16,6))*R58)/R17)*100,-10))))</f>
        <v>-10</v>
      </c>
      <c r="AN29" s="841">
        <f>IF(AN28&gt;0,AN28,0)</f>
        <v>0</v>
      </c>
      <c r="AO29" s="841">
        <f>IF(AM29&gt;=50,6-AN29,IF(AM29&gt;=40,5-AN29,IF(AM29&gt;=30,4-AN29,IF(AM29&gt;=20,3-AN29,IF(AM29&gt;=10,2-AN29,IF(AM29&gt;=0,1-AN29,0))))))</f>
        <v>0</v>
      </c>
      <c r="AP29" s="841">
        <f>IF(ISNUMBER(SUM(R54,R60)),6-SUM(AN29:AO29),0)</f>
        <v>6</v>
      </c>
      <c r="AQ29" s="804"/>
    </row>
    <row r="30" spans="1:46" ht="29.25" customHeight="1">
      <c r="A30" s="493"/>
      <c r="B30" s="1098" t="s">
        <v>63</v>
      </c>
      <c r="C30" s="1099"/>
      <c r="D30" s="1099"/>
      <c r="E30" s="731" t="s">
        <v>64</v>
      </c>
      <c r="F30" s="1099" t="s">
        <v>63</v>
      </c>
      <c r="G30" s="1099"/>
      <c r="H30" s="731" t="s">
        <v>64</v>
      </c>
      <c r="I30" s="1162" t="s">
        <v>65</v>
      </c>
      <c r="J30" s="1163"/>
      <c r="K30" s="1163"/>
      <c r="L30" s="1163"/>
      <c r="M30" s="1163"/>
      <c r="N30" s="1164"/>
      <c r="O30" s="1162" t="s">
        <v>66</v>
      </c>
      <c r="P30" s="1163"/>
      <c r="Q30" s="1163"/>
      <c r="R30" s="1163"/>
      <c r="S30" s="1163"/>
      <c r="T30" s="1163"/>
      <c r="U30" s="1165"/>
      <c r="X30" s="802" t="s">
        <v>59</v>
      </c>
      <c r="Y30" s="844">
        <f>IF(T27&lt;&gt;"○",0,1)</f>
        <v>1</v>
      </c>
      <c r="AA30" s="802" t="s">
        <v>356</v>
      </c>
      <c r="AB30" s="802">
        <f>評価結果表示!O18</f>
        <v>5</v>
      </c>
      <c r="AC30" s="835"/>
      <c r="AD30" s="835" t="s">
        <v>55</v>
      </c>
      <c r="AE30" s="836"/>
      <c r="AF30" s="838"/>
      <c r="AG30" s="838"/>
      <c r="AH30" s="838"/>
      <c r="AK30" s="1169"/>
      <c r="AL30" s="838" t="s">
        <v>377</v>
      </c>
      <c r="AM30" s="840"/>
      <c r="AN30" s="841">
        <f>AN28</f>
        <v>0</v>
      </c>
      <c r="AO30" s="841">
        <f>IF(OR(E31="○",E32="○",E33="○",E34="○",H31="○",GH32="○"),AO29,AO28)</f>
        <v>0</v>
      </c>
      <c r="AP30" s="841">
        <f>IF(OR(E31="○",E32="○",E33="○",E34="○",H31="○",H32="○"),AP29,AP28)</f>
        <v>0</v>
      </c>
      <c r="AQ30" s="804"/>
    </row>
    <row r="31" spans="1:46" ht="29.25" customHeight="1">
      <c r="A31" s="493"/>
      <c r="B31" s="1098" t="s">
        <v>70</v>
      </c>
      <c r="C31" s="1099"/>
      <c r="D31" s="1099"/>
      <c r="E31" s="732" t="s">
        <v>39</v>
      </c>
      <c r="F31" s="1099" t="s">
        <v>71</v>
      </c>
      <c r="G31" s="1099"/>
      <c r="H31" s="732" t="s">
        <v>39</v>
      </c>
      <c r="I31" s="1059"/>
      <c r="J31" s="1060"/>
      <c r="K31" s="1060"/>
      <c r="L31" s="1060"/>
      <c r="M31" s="1060"/>
      <c r="N31" s="1102"/>
      <c r="O31" s="1059"/>
      <c r="P31" s="1060"/>
      <c r="Q31" s="1060"/>
      <c r="R31" s="1060"/>
      <c r="S31" s="1060"/>
      <c r="T31" s="1060"/>
      <c r="U31" s="1061"/>
      <c r="X31" s="802" t="s">
        <v>62</v>
      </c>
      <c r="Y31" s="845">
        <f>$Y30-1</f>
        <v>0</v>
      </c>
      <c r="AA31" s="802" t="s">
        <v>357</v>
      </c>
      <c r="AB31" s="802">
        <f>7-AB30</f>
        <v>2</v>
      </c>
      <c r="AC31" s="835"/>
      <c r="AD31" s="835" t="s">
        <v>13</v>
      </c>
      <c r="AE31" s="836"/>
      <c r="AF31" s="838"/>
      <c r="AG31" s="838"/>
      <c r="AH31" s="838"/>
      <c r="AK31" s="804"/>
      <c r="AL31" s="804"/>
      <c r="AM31" s="804"/>
      <c r="AN31" s="804"/>
      <c r="AO31" s="804"/>
      <c r="AP31" s="804"/>
      <c r="AQ31" s="804"/>
    </row>
    <row r="32" spans="1:46" ht="29.25" customHeight="1">
      <c r="A32" s="493"/>
      <c r="B32" s="1098" t="s">
        <v>74</v>
      </c>
      <c r="C32" s="1099"/>
      <c r="D32" s="1099"/>
      <c r="E32" s="732" t="s">
        <v>39</v>
      </c>
      <c r="F32" s="1099" t="s">
        <v>75</v>
      </c>
      <c r="G32" s="1099"/>
      <c r="H32" s="732" t="s">
        <v>39</v>
      </c>
      <c r="I32" s="1059"/>
      <c r="J32" s="1060"/>
      <c r="K32" s="1060"/>
      <c r="L32" s="1060"/>
      <c r="M32" s="1060"/>
      <c r="N32" s="1102"/>
      <c r="O32" s="1059"/>
      <c r="P32" s="1060"/>
      <c r="Q32" s="1060"/>
      <c r="R32" s="1060"/>
      <c r="S32" s="1060"/>
      <c r="T32" s="1060"/>
      <c r="U32" s="1061"/>
      <c r="X32" s="802" t="s">
        <v>72</v>
      </c>
      <c r="Y32" s="808">
        <f>IF(AND(E31&lt;&gt;"○",E32&lt;&gt;"○",E33&lt;&gt;"○",E34&lt;&gt;"○",H31&lt;&gt;"○",H32&lt;&gt;"○",H33&lt;&gt;"○"),0,1)</f>
        <v>0</v>
      </c>
      <c r="AC32" s="835"/>
      <c r="AD32" s="846" t="s">
        <v>411</v>
      </c>
      <c r="AE32" s="847"/>
      <c r="AF32" s="848"/>
      <c r="AG32" s="838"/>
      <c r="AH32" s="838"/>
      <c r="AK32" s="809"/>
      <c r="AL32" s="809"/>
      <c r="AM32" s="809"/>
      <c r="AN32" s="809"/>
      <c r="AO32" s="809"/>
      <c r="AP32" s="809"/>
      <c r="AQ32" s="804"/>
    </row>
    <row r="33" spans="1:51" ht="29.25" customHeight="1">
      <c r="A33" s="493"/>
      <c r="B33" s="1098" t="s">
        <v>78</v>
      </c>
      <c r="C33" s="1099"/>
      <c r="D33" s="1099"/>
      <c r="E33" s="732" t="s">
        <v>39</v>
      </c>
      <c r="F33" s="1100"/>
      <c r="G33" s="1101"/>
      <c r="H33" s="732" t="s">
        <v>39</v>
      </c>
      <c r="I33" s="1059"/>
      <c r="J33" s="1060"/>
      <c r="K33" s="1060"/>
      <c r="L33" s="1060"/>
      <c r="M33" s="1060"/>
      <c r="N33" s="1102"/>
      <c r="O33" s="1059"/>
      <c r="P33" s="1060"/>
      <c r="Q33" s="1060"/>
      <c r="R33" s="1060"/>
      <c r="S33" s="1060"/>
      <c r="T33" s="1060"/>
      <c r="U33" s="1061"/>
      <c r="X33" s="802" t="s">
        <v>76</v>
      </c>
      <c r="Y33" s="845">
        <f>$Y32-1</f>
        <v>-1</v>
      </c>
      <c r="AC33" s="829"/>
      <c r="AD33" s="802"/>
      <c r="AE33" s="802"/>
      <c r="AF33" s="802"/>
      <c r="AG33" s="802"/>
      <c r="AH33" s="802"/>
      <c r="AK33" s="809"/>
      <c r="AL33" s="809"/>
      <c r="AM33" s="809"/>
      <c r="AN33" s="809"/>
      <c r="AO33" s="809"/>
      <c r="AP33" s="809"/>
      <c r="AQ33" s="804"/>
    </row>
    <row r="34" spans="1:51" ht="29.25" customHeight="1">
      <c r="A34" s="493"/>
      <c r="B34" s="1098" t="s">
        <v>80</v>
      </c>
      <c r="C34" s="1099"/>
      <c r="D34" s="1099"/>
      <c r="E34" s="732" t="s">
        <v>39</v>
      </c>
      <c r="F34" s="1100"/>
      <c r="G34" s="1101"/>
      <c r="H34" s="732" t="s">
        <v>39</v>
      </c>
      <c r="I34" s="1059"/>
      <c r="J34" s="1060"/>
      <c r="K34" s="1060"/>
      <c r="L34" s="1060"/>
      <c r="M34" s="1060"/>
      <c r="N34" s="1102"/>
      <c r="O34" s="1059"/>
      <c r="P34" s="1060"/>
      <c r="Q34" s="1060"/>
      <c r="R34" s="1060"/>
      <c r="S34" s="1060"/>
      <c r="T34" s="1060"/>
      <c r="U34" s="1061"/>
      <c r="X34" s="802" t="s">
        <v>79</v>
      </c>
      <c r="Y34" s="808">
        <f>IF(AND(E32&lt;&gt;"○",E33&lt;&gt;"○",E34&lt;&gt;"○",H31&lt;&gt;"○",H32&lt;&gt;"○",H33&lt;&gt;"○"),0,1)</f>
        <v>0</v>
      </c>
      <c r="AC34" s="829"/>
      <c r="AD34" s="802"/>
      <c r="AE34" s="802"/>
      <c r="AF34" s="802"/>
      <c r="AG34" s="802"/>
      <c r="AH34" s="802"/>
      <c r="AK34" s="809"/>
      <c r="AL34" s="809"/>
      <c r="AM34" s="809"/>
      <c r="AN34" s="809"/>
      <c r="AO34" s="809"/>
      <c r="AP34" s="809"/>
      <c r="AQ34" s="804"/>
    </row>
    <row r="35" spans="1:51" ht="25.5" customHeight="1">
      <c r="A35" s="493"/>
      <c r="B35" s="1142" t="s">
        <v>82</v>
      </c>
      <c r="C35" s="1143"/>
      <c r="D35" s="1143"/>
      <c r="E35" s="1144"/>
      <c r="F35" s="1050"/>
      <c r="G35" s="1051"/>
      <c r="H35" s="1051"/>
      <c r="I35" s="1051"/>
      <c r="J35" s="1051"/>
      <c r="K35" s="1051"/>
      <c r="L35" s="1051"/>
      <c r="M35" s="1051"/>
      <c r="N35" s="1051"/>
      <c r="O35" s="1051"/>
      <c r="P35" s="1051"/>
      <c r="Q35" s="1051"/>
      <c r="R35" s="1051"/>
      <c r="S35" s="1051"/>
      <c r="T35" s="1051"/>
      <c r="U35" s="1052"/>
      <c r="X35" s="802" t="s">
        <v>81</v>
      </c>
      <c r="Y35" s="845">
        <f>$Y34-1</f>
        <v>-1</v>
      </c>
      <c r="AC35" s="829"/>
      <c r="AD35" s="802"/>
      <c r="AE35" s="802"/>
      <c r="AF35" s="802"/>
      <c r="AG35" s="802"/>
      <c r="AH35" s="802"/>
      <c r="AK35" s="809"/>
      <c r="AL35" s="809"/>
      <c r="AM35" s="809"/>
      <c r="AN35" s="809"/>
      <c r="AO35" s="809"/>
      <c r="AP35" s="809"/>
      <c r="AQ35" s="804"/>
    </row>
    <row r="36" spans="1:51" ht="25.5" customHeight="1">
      <c r="A36" s="493"/>
      <c r="B36" s="1145"/>
      <c r="C36" s="1146"/>
      <c r="D36" s="1146"/>
      <c r="E36" s="1147"/>
      <c r="F36" s="1053"/>
      <c r="G36" s="1054"/>
      <c r="H36" s="1054"/>
      <c r="I36" s="1054"/>
      <c r="J36" s="1054"/>
      <c r="K36" s="1054"/>
      <c r="L36" s="1054"/>
      <c r="M36" s="1054"/>
      <c r="N36" s="1054"/>
      <c r="O36" s="1054"/>
      <c r="P36" s="1054"/>
      <c r="Q36" s="1054"/>
      <c r="R36" s="1054"/>
      <c r="S36" s="1054"/>
      <c r="T36" s="1054"/>
      <c r="U36" s="1055"/>
      <c r="X36" s="802" t="s">
        <v>83</v>
      </c>
      <c r="Y36" s="809"/>
      <c r="AC36" s="829"/>
      <c r="AD36" s="802"/>
      <c r="AE36" s="802"/>
      <c r="AF36" s="802"/>
      <c r="AG36" s="802"/>
      <c r="AH36" s="802"/>
      <c r="AK36" s="809"/>
      <c r="AL36" s="802"/>
      <c r="AM36" s="809"/>
      <c r="AN36" s="809"/>
      <c r="AO36" s="809"/>
      <c r="AP36" s="809"/>
      <c r="AQ36" s="804"/>
    </row>
    <row r="37" spans="1:51" ht="25.5" customHeight="1">
      <c r="A37" s="493"/>
      <c r="B37" s="1145"/>
      <c r="C37" s="1146"/>
      <c r="D37" s="1146"/>
      <c r="E37" s="1147"/>
      <c r="F37" s="1053"/>
      <c r="G37" s="1054"/>
      <c r="H37" s="1054"/>
      <c r="I37" s="1054"/>
      <c r="J37" s="1054"/>
      <c r="K37" s="1054"/>
      <c r="L37" s="1054"/>
      <c r="M37" s="1054"/>
      <c r="N37" s="1054"/>
      <c r="O37" s="1054"/>
      <c r="P37" s="1054"/>
      <c r="Q37" s="1054"/>
      <c r="R37" s="1054"/>
      <c r="S37" s="1054"/>
      <c r="T37" s="1054"/>
      <c r="U37" s="1055"/>
      <c r="X37" s="802" t="s">
        <v>84</v>
      </c>
      <c r="Y37" s="809"/>
      <c r="AC37" s="829"/>
      <c r="AD37" s="802"/>
      <c r="AE37" s="802"/>
      <c r="AF37" s="802"/>
      <c r="AG37" s="802"/>
      <c r="AH37" s="802"/>
      <c r="AK37" s="809"/>
      <c r="AL37" s="809"/>
      <c r="AM37" s="809"/>
      <c r="AN37" s="809"/>
      <c r="AO37" s="809"/>
      <c r="AP37" s="809"/>
      <c r="AQ37" s="804"/>
    </row>
    <row r="38" spans="1:51" ht="25.5" customHeight="1">
      <c r="A38" s="493"/>
      <c r="B38" s="1145"/>
      <c r="C38" s="1146"/>
      <c r="D38" s="1146"/>
      <c r="E38" s="1147"/>
      <c r="F38" s="1053"/>
      <c r="G38" s="1054"/>
      <c r="H38" s="1054"/>
      <c r="I38" s="1054"/>
      <c r="J38" s="1054"/>
      <c r="K38" s="1054"/>
      <c r="L38" s="1054"/>
      <c r="M38" s="1054"/>
      <c r="N38" s="1054"/>
      <c r="O38" s="1054"/>
      <c r="P38" s="1054"/>
      <c r="Q38" s="1054"/>
      <c r="R38" s="1054"/>
      <c r="S38" s="1054"/>
      <c r="T38" s="1054"/>
      <c r="U38" s="1055"/>
      <c r="X38" s="849" t="s">
        <v>433</v>
      </c>
      <c r="Y38" s="849">
        <f>IF(T26="-",0,T26)</f>
        <v>5</v>
      </c>
      <c r="Z38" s="808"/>
      <c r="AA38" s="808"/>
      <c r="AB38" s="808"/>
      <c r="AC38" s="829"/>
      <c r="AD38" s="802"/>
      <c r="AE38" s="802"/>
      <c r="AF38" s="802"/>
      <c r="AG38" s="802"/>
      <c r="AH38" s="802"/>
      <c r="AK38" s="809"/>
      <c r="AL38" s="809"/>
      <c r="AM38" s="809"/>
      <c r="AN38" s="809"/>
      <c r="AO38" s="809"/>
      <c r="AP38" s="809"/>
      <c r="AQ38" s="804"/>
    </row>
    <row r="39" spans="1:51" ht="25.5" customHeight="1" thickBot="1">
      <c r="A39" s="493"/>
      <c r="B39" s="1148"/>
      <c r="C39" s="1149"/>
      <c r="D39" s="1149"/>
      <c r="E39" s="1150"/>
      <c r="F39" s="1056"/>
      <c r="G39" s="1057"/>
      <c r="H39" s="1057"/>
      <c r="I39" s="1057"/>
      <c r="J39" s="1057"/>
      <c r="K39" s="1057"/>
      <c r="L39" s="1057"/>
      <c r="M39" s="1057"/>
      <c r="N39" s="1057"/>
      <c r="O39" s="1057"/>
      <c r="P39" s="1057"/>
      <c r="Q39" s="1057"/>
      <c r="R39" s="1057"/>
      <c r="S39" s="1057"/>
      <c r="T39" s="1057"/>
      <c r="U39" s="1058"/>
      <c r="X39" s="849" t="s">
        <v>395</v>
      </c>
      <c r="Y39" s="849">
        <f>Y38-5</f>
        <v>0</v>
      </c>
      <c r="AA39" s="808"/>
      <c r="AB39" s="808"/>
      <c r="AC39" s="829"/>
      <c r="AD39" s="802"/>
      <c r="AE39" s="802"/>
      <c r="AF39" s="802"/>
      <c r="AG39" s="802"/>
      <c r="AH39" s="802"/>
      <c r="AK39" s="809"/>
      <c r="AL39" s="809"/>
      <c r="AM39" s="809"/>
      <c r="AN39" s="809"/>
      <c r="AO39" s="809"/>
      <c r="AP39" s="809"/>
      <c r="AQ39" s="804"/>
    </row>
    <row r="40" spans="1:51" ht="25.5" customHeight="1">
      <c r="A40" s="493"/>
      <c r="B40" s="1096"/>
      <c r="C40" s="1096"/>
      <c r="D40" s="1096"/>
      <c r="E40" s="1096"/>
      <c r="F40" s="1096"/>
      <c r="G40" s="1096"/>
      <c r="H40" s="1096"/>
      <c r="I40" s="1097"/>
      <c r="J40" s="1097"/>
      <c r="K40" s="1097"/>
      <c r="L40" s="1097"/>
      <c r="M40" s="1097"/>
      <c r="N40" s="1097"/>
      <c r="O40" s="1097"/>
      <c r="P40" s="1097"/>
      <c r="Q40" s="1097"/>
      <c r="R40" s="1097"/>
      <c r="S40" s="1097"/>
      <c r="T40" s="1097"/>
      <c r="U40" s="1097"/>
      <c r="X40" s="802"/>
      <c r="Y40" s="802"/>
      <c r="AA40" s="808"/>
      <c r="AB40" s="808"/>
      <c r="AC40" s="829"/>
      <c r="AD40" s="802"/>
      <c r="AE40" s="802"/>
      <c r="AF40" s="802"/>
      <c r="AG40" s="802"/>
      <c r="AH40" s="802"/>
      <c r="AK40" s="809"/>
      <c r="AL40" s="809"/>
      <c r="AM40" s="809"/>
      <c r="AN40" s="809"/>
      <c r="AO40" s="809"/>
      <c r="AP40" s="809"/>
      <c r="AQ40" s="804"/>
    </row>
    <row r="41" spans="1:51" ht="25.5" customHeight="1" thickBot="1">
      <c r="A41" s="493"/>
      <c r="B41" s="733"/>
      <c r="C41" s="733"/>
      <c r="D41" s="733"/>
      <c r="E41" s="733"/>
      <c r="F41" s="733"/>
      <c r="G41" s="733"/>
      <c r="H41" s="734"/>
      <c r="I41" s="734"/>
      <c r="J41" s="734"/>
      <c r="K41" s="734"/>
      <c r="L41" s="734"/>
      <c r="M41" s="734"/>
      <c r="N41" s="734"/>
      <c r="O41" s="813"/>
      <c r="P41" s="813"/>
      <c r="Q41" s="813"/>
      <c r="R41" s="813"/>
      <c r="S41" s="813"/>
      <c r="T41" s="813"/>
      <c r="U41" s="735"/>
      <c r="X41" s="804"/>
      <c r="Y41" s="804"/>
      <c r="Z41" s="809"/>
      <c r="AA41" s="809"/>
      <c r="AB41" s="809"/>
      <c r="AC41" s="829"/>
      <c r="AD41" s="802"/>
      <c r="AE41" s="802"/>
      <c r="AF41" s="802"/>
      <c r="AG41" s="802"/>
      <c r="AH41" s="802"/>
      <c r="AI41" s="809"/>
      <c r="AJ41" s="809"/>
      <c r="AK41" s="804"/>
      <c r="AL41" s="804"/>
      <c r="AM41" s="804"/>
      <c r="AN41" s="804"/>
      <c r="AO41" s="804"/>
      <c r="AP41" s="804"/>
      <c r="AQ41" s="809"/>
    </row>
    <row r="42" spans="1:51" ht="25.5" customHeight="1" thickBot="1">
      <c r="A42" s="523"/>
      <c r="B42" s="733"/>
      <c r="C42" s="1139"/>
      <c r="D42" s="1140"/>
      <c r="E42" s="1141"/>
      <c r="F42" s="484" t="s">
        <v>85</v>
      </c>
      <c r="G42" s="523"/>
      <c r="H42" s="523"/>
      <c r="I42" s="523"/>
      <c r="J42" s="523"/>
      <c r="K42" s="523"/>
      <c r="L42" s="523"/>
      <c r="M42" s="523"/>
      <c r="N42" s="523"/>
      <c r="O42" s="813"/>
      <c r="P42" s="813"/>
      <c r="Q42" s="813"/>
      <c r="R42" s="813"/>
      <c r="S42" s="813"/>
      <c r="T42" s="813"/>
      <c r="U42" s="735"/>
      <c r="V42" s="799"/>
      <c r="X42" s="802"/>
      <c r="Y42" s="802"/>
      <c r="AA42" s="808"/>
      <c r="AB42" s="808"/>
      <c r="AC42" s="829"/>
      <c r="AD42" s="802"/>
      <c r="AE42" s="802"/>
      <c r="AF42" s="802"/>
      <c r="AG42" s="802"/>
      <c r="AH42" s="802"/>
      <c r="AI42" s="809"/>
      <c r="AJ42" s="809"/>
      <c r="AK42" s="804"/>
      <c r="AL42" s="804"/>
      <c r="AM42" s="804"/>
      <c r="AN42" s="804"/>
      <c r="AO42" s="804"/>
      <c r="AP42" s="804"/>
      <c r="AQ42" s="809"/>
    </row>
    <row r="43" spans="1:51" ht="25.5" customHeight="1">
      <c r="A43" s="523"/>
      <c r="B43" s="1218" t="s">
        <v>408</v>
      </c>
      <c r="C43" s="1219"/>
      <c r="D43" s="1219"/>
      <c r="E43" s="1219"/>
      <c r="F43" s="1219"/>
      <c r="G43" s="1219"/>
      <c r="H43" s="1219"/>
      <c r="I43" s="1219"/>
      <c r="J43" s="1219"/>
      <c r="K43" s="1219"/>
      <c r="L43" s="1219"/>
      <c r="M43" s="1219"/>
      <c r="N43" s="1219"/>
      <c r="O43" s="1219"/>
      <c r="P43" s="1219"/>
      <c r="Q43" s="1219"/>
      <c r="R43" s="1219"/>
      <c r="S43" s="1219"/>
      <c r="T43" s="1219"/>
      <c r="U43" s="1220"/>
      <c r="V43" s="800"/>
      <c r="X43" s="802"/>
      <c r="Y43" s="802"/>
      <c r="AA43" s="808"/>
      <c r="AB43" s="808"/>
      <c r="AC43" s="809"/>
      <c r="AD43" s="809"/>
      <c r="AE43" s="809"/>
      <c r="AF43" s="809"/>
      <c r="AG43" s="809"/>
      <c r="AH43" s="809"/>
      <c r="AI43" s="809"/>
      <c r="AJ43" s="809"/>
      <c r="AK43" s="1042" t="s">
        <v>404</v>
      </c>
      <c r="AL43" s="1042"/>
      <c r="AM43" s="1042"/>
      <c r="AN43" s="1042"/>
      <c r="AO43" s="1042"/>
      <c r="AP43" s="1042"/>
      <c r="AQ43" s="809"/>
    </row>
    <row r="44" spans="1:51" ht="25.5" customHeight="1">
      <c r="A44" s="523"/>
      <c r="B44" s="775"/>
      <c r="C44" s="751"/>
      <c r="D44" s="751"/>
      <c r="E44" s="814"/>
      <c r="F44" s="814"/>
      <c r="G44" s="814"/>
      <c r="H44" s="753"/>
      <c r="I44" s="753"/>
      <c r="J44" s="753"/>
      <c r="K44" s="753"/>
      <c r="L44" s="815"/>
      <c r="M44" s="815"/>
      <c r="N44" s="755"/>
      <c r="O44" s="815"/>
      <c r="P44" s="815"/>
      <c r="Q44" s="755"/>
      <c r="R44" s="755"/>
      <c r="S44" s="815"/>
      <c r="T44" s="755"/>
      <c r="U44" s="776"/>
      <c r="V44" s="800"/>
      <c r="X44" s="804"/>
      <c r="Y44" s="804"/>
      <c r="Z44" s="809"/>
      <c r="AA44" s="809"/>
      <c r="AB44" s="809"/>
      <c r="AC44" s="809"/>
      <c r="AD44" s="809"/>
      <c r="AE44" s="809"/>
      <c r="AF44" s="809"/>
      <c r="AG44" s="809"/>
      <c r="AH44" s="809"/>
      <c r="AI44" s="809"/>
      <c r="AJ44" s="809"/>
      <c r="AK44" s="1042" t="s">
        <v>403</v>
      </c>
      <c r="AL44" s="1042"/>
      <c r="AM44" s="1042"/>
      <c r="AN44" s="1042"/>
      <c r="AO44" s="1042"/>
      <c r="AP44" s="1042"/>
      <c r="AQ44" s="809"/>
    </row>
    <row r="45" spans="1:51" ht="25.5" customHeight="1" thickBot="1">
      <c r="A45" s="523"/>
      <c r="B45" s="772"/>
      <c r="C45" s="773"/>
      <c r="D45" s="773"/>
      <c r="E45" s="773"/>
      <c r="F45" s="773"/>
      <c r="G45" s="773"/>
      <c r="H45" s="773"/>
      <c r="I45" s="773"/>
      <c r="J45" s="773"/>
      <c r="K45" s="773"/>
      <c r="L45" s="773"/>
      <c r="M45" s="773"/>
      <c r="N45" s="773"/>
      <c r="O45" s="773"/>
      <c r="P45" s="773"/>
      <c r="Q45" s="773"/>
      <c r="R45" s="773"/>
      <c r="S45" s="773"/>
      <c r="T45" s="773"/>
      <c r="U45" s="774"/>
      <c r="V45" s="800"/>
      <c r="X45" s="849"/>
      <c r="Y45" s="849"/>
      <c r="Z45" s="809"/>
      <c r="AA45" s="809"/>
      <c r="AB45" s="809"/>
      <c r="AC45" s="809"/>
      <c r="AD45" s="809"/>
      <c r="AE45" s="809"/>
      <c r="AF45" s="809"/>
      <c r="AG45" s="809"/>
      <c r="AH45" s="809"/>
      <c r="AI45" s="809"/>
      <c r="AJ45" s="809"/>
      <c r="AK45" s="1042" t="s">
        <v>402</v>
      </c>
      <c r="AL45" s="1042"/>
      <c r="AM45" s="1042"/>
      <c r="AN45" s="1042"/>
      <c r="AO45" s="1042"/>
      <c r="AP45" s="1042"/>
      <c r="AQ45" s="809"/>
    </row>
    <row r="46" spans="1:51" ht="25.5" customHeight="1" thickBot="1">
      <c r="A46" s="523"/>
      <c r="B46" s="1032" t="s">
        <v>386</v>
      </c>
      <c r="C46" s="1033"/>
      <c r="D46" s="1033"/>
      <c r="E46" s="1030" t="s">
        <v>404</v>
      </c>
      <c r="F46" s="1030"/>
      <c r="G46" s="1031"/>
      <c r="H46" s="773"/>
      <c r="I46" s="773"/>
      <c r="J46" s="773"/>
      <c r="K46" s="773"/>
      <c r="L46" s="773"/>
      <c r="M46" s="773"/>
      <c r="N46" s="1062" t="s">
        <v>359</v>
      </c>
      <c r="O46" s="1063"/>
      <c r="P46" s="764">
        <v>2026</v>
      </c>
      <c r="Q46" s="765" t="s">
        <v>188</v>
      </c>
      <c r="R46" s="764">
        <v>4</v>
      </c>
      <c r="S46" s="765" t="s">
        <v>360</v>
      </c>
      <c r="T46" s="764">
        <v>1</v>
      </c>
      <c r="U46" s="766" t="s">
        <v>361</v>
      </c>
      <c r="V46" s="800"/>
      <c r="X46" s="802"/>
      <c r="Y46" s="802"/>
      <c r="Z46" s="809"/>
      <c r="AA46" s="809"/>
      <c r="AB46" s="809"/>
      <c r="AC46" s="829"/>
      <c r="AD46" s="809"/>
      <c r="AE46" s="809"/>
      <c r="AF46" s="809"/>
      <c r="AG46" s="809"/>
      <c r="AH46" s="809"/>
      <c r="AI46" s="809"/>
      <c r="AJ46" s="809"/>
      <c r="AK46" s="1042"/>
      <c r="AL46" s="1042"/>
      <c r="AM46" s="1042"/>
      <c r="AN46" s="1042"/>
      <c r="AO46" s="1042"/>
      <c r="AP46" s="1042"/>
      <c r="AQ46" s="809"/>
    </row>
    <row r="47" spans="1:51" s="757" customFormat="1" ht="4.5" customHeight="1">
      <c r="A47" s="750"/>
      <c r="B47" s="775"/>
      <c r="C47" s="751"/>
      <c r="D47" s="751"/>
      <c r="E47" s="752"/>
      <c r="F47" s="752"/>
      <c r="G47" s="752"/>
      <c r="H47" s="753"/>
      <c r="I47" s="753"/>
      <c r="J47" s="753"/>
      <c r="K47" s="753"/>
      <c r="L47" s="754"/>
      <c r="M47" s="754"/>
      <c r="N47" s="755"/>
      <c r="O47" s="754"/>
      <c r="P47" s="754"/>
      <c r="Q47" s="755"/>
      <c r="R47" s="755"/>
      <c r="S47" s="754"/>
      <c r="T47" s="755"/>
      <c r="U47" s="776"/>
      <c r="V47" s="798"/>
      <c r="W47" s="804"/>
      <c r="X47" s="802"/>
      <c r="Y47" s="802"/>
      <c r="Z47" s="802"/>
      <c r="AA47" s="802"/>
      <c r="AB47" s="802"/>
      <c r="AC47" s="829"/>
      <c r="AD47" s="809"/>
      <c r="AE47" s="809"/>
      <c r="AF47" s="809"/>
      <c r="AG47" s="809"/>
      <c r="AH47" s="809"/>
      <c r="AI47" s="809"/>
      <c r="AJ47" s="809"/>
      <c r="AK47" s="1042"/>
      <c r="AL47" s="1042"/>
      <c r="AM47" s="1042"/>
      <c r="AN47" s="1042"/>
      <c r="AO47" s="1042"/>
      <c r="AP47" s="1042"/>
      <c r="AQ47" s="809"/>
      <c r="AR47" s="817"/>
      <c r="AS47" s="817"/>
      <c r="AT47" s="817"/>
      <c r="AU47" s="817"/>
      <c r="AV47" s="817"/>
      <c r="AW47" s="822"/>
      <c r="AX47" s="810"/>
      <c r="AY47" s="810"/>
    </row>
    <row r="48" spans="1:51" ht="25.5" customHeight="1" thickBot="1">
      <c r="A48" s="523"/>
      <c r="B48" s="1103" t="s">
        <v>387</v>
      </c>
      <c r="C48" s="1104"/>
      <c r="D48" s="1104"/>
      <c r="E48" s="1104"/>
      <c r="F48" s="1104"/>
      <c r="G48" s="1104"/>
      <c r="H48" s="1104"/>
      <c r="I48" s="1104"/>
      <c r="J48" s="777"/>
      <c r="K48" s="777"/>
      <c r="L48" s="777"/>
      <c r="M48" s="777"/>
      <c r="N48" s="777"/>
      <c r="O48" s="777"/>
      <c r="P48" s="777"/>
      <c r="Q48" s="777"/>
      <c r="R48" s="777"/>
      <c r="S48" s="778"/>
      <c r="T48" s="778"/>
      <c r="U48" s="779"/>
      <c r="V48" s="800"/>
      <c r="X48" s="802"/>
      <c r="Y48" s="802"/>
      <c r="Z48" s="809"/>
      <c r="AA48" s="809"/>
      <c r="AB48" s="809"/>
      <c r="AC48" s="829"/>
      <c r="AD48" s="809"/>
      <c r="AE48" s="809"/>
      <c r="AF48" s="809"/>
      <c r="AG48" s="809"/>
      <c r="AH48" s="809"/>
      <c r="AI48" s="809"/>
      <c r="AJ48" s="809"/>
      <c r="AK48" s="1042"/>
      <c r="AL48" s="1042"/>
      <c r="AM48" s="1042"/>
      <c r="AN48" s="1042"/>
      <c r="AO48" s="1042"/>
      <c r="AP48" s="1042"/>
      <c r="AQ48" s="809"/>
    </row>
    <row r="49" spans="1:51" ht="40.799999999999997" customHeight="1">
      <c r="A49" s="523"/>
      <c r="B49" s="1237" t="s">
        <v>385</v>
      </c>
      <c r="C49" s="1238"/>
      <c r="D49" s="1108" t="s">
        <v>397</v>
      </c>
      <c r="E49" s="1108"/>
      <c r="F49" s="1108"/>
      <c r="G49" s="1038" t="s">
        <v>443</v>
      </c>
      <c r="H49" s="1039"/>
      <c r="I49" s="1039"/>
      <c r="J49" s="1039"/>
      <c r="K49" s="1039"/>
      <c r="L49" s="1039"/>
      <c r="M49" s="1039"/>
      <c r="N49" s="1039"/>
      <c r="O49" s="1039"/>
      <c r="P49" s="1131" t="s">
        <v>126</v>
      </c>
      <c r="Q49" s="1132"/>
      <c r="R49" s="1135">
        <v>5</v>
      </c>
      <c r="S49" s="1136"/>
      <c r="T49" s="1034">
        <f>IF(COUNTIF(M13:O16,AD31)&gt;0,IF(G49=AK51,R49,IF(G49=AK52,5,IF(G49=AK53,4,0))),"評価対象外")</f>
        <v>5</v>
      </c>
      <c r="U49" s="1035"/>
      <c r="X49" s="802"/>
      <c r="Y49" s="802"/>
      <c r="AC49" s="829"/>
      <c r="AD49" s="809"/>
      <c r="AE49" s="809"/>
      <c r="AF49" s="809"/>
      <c r="AG49" s="809"/>
      <c r="AH49" s="809"/>
      <c r="AI49" s="809"/>
      <c r="AJ49" s="809"/>
      <c r="AK49" s="1042"/>
      <c r="AL49" s="1042"/>
      <c r="AM49" s="1042"/>
      <c r="AN49" s="1042"/>
      <c r="AO49" s="1042"/>
      <c r="AP49" s="1042"/>
      <c r="AQ49" s="809"/>
    </row>
    <row r="50" spans="1:51" s="757" customFormat="1" ht="4.5" customHeight="1" thickBot="1">
      <c r="A50" s="750"/>
      <c r="B50" s="1239"/>
      <c r="C50" s="1240"/>
      <c r="D50" s="1241"/>
      <c r="E50" s="1241"/>
      <c r="F50" s="1241"/>
      <c r="G50" s="1040"/>
      <c r="H50" s="1041"/>
      <c r="I50" s="1041"/>
      <c r="J50" s="1041"/>
      <c r="K50" s="1041"/>
      <c r="L50" s="1041"/>
      <c r="M50" s="1041"/>
      <c r="N50" s="1041"/>
      <c r="O50" s="1041"/>
      <c r="P50" s="1133"/>
      <c r="Q50" s="1134"/>
      <c r="R50" s="1137"/>
      <c r="S50" s="1138"/>
      <c r="T50" s="1036"/>
      <c r="U50" s="1037"/>
      <c r="V50" s="798"/>
      <c r="W50" s="804"/>
      <c r="X50" s="802"/>
      <c r="Y50" s="802"/>
      <c r="Z50" s="802"/>
      <c r="AA50" s="802"/>
      <c r="AB50" s="802"/>
      <c r="AC50" s="829"/>
      <c r="AD50" s="809"/>
      <c r="AE50" s="809"/>
      <c r="AF50" s="809"/>
      <c r="AG50" s="809"/>
      <c r="AH50" s="809"/>
      <c r="AI50" s="809"/>
      <c r="AJ50" s="809"/>
      <c r="AK50" s="1042"/>
      <c r="AL50" s="1042"/>
      <c r="AM50" s="1042"/>
      <c r="AN50" s="1042"/>
      <c r="AO50" s="1042"/>
      <c r="AP50" s="1042"/>
      <c r="AQ50" s="809"/>
      <c r="AR50" s="817"/>
      <c r="AS50" s="817"/>
      <c r="AT50" s="817"/>
      <c r="AU50" s="817"/>
      <c r="AV50" s="817"/>
      <c r="AW50" s="822"/>
      <c r="AX50" s="810"/>
      <c r="AY50" s="810"/>
    </row>
    <row r="51" spans="1:51" ht="25.5" customHeight="1">
      <c r="B51" s="1117" t="s">
        <v>399</v>
      </c>
      <c r="C51" s="1118"/>
      <c r="D51" s="1107" t="s">
        <v>397</v>
      </c>
      <c r="E51" s="1107"/>
      <c r="F51" s="1107"/>
      <c r="G51" s="1109" t="s">
        <v>428</v>
      </c>
      <c r="H51" s="1110"/>
      <c r="I51" s="1110"/>
      <c r="J51" s="1110"/>
      <c r="K51" s="1110"/>
      <c r="L51" s="1110"/>
      <c r="M51" s="1110"/>
      <c r="N51" s="1110"/>
      <c r="O51" s="1110"/>
      <c r="P51" s="1110"/>
      <c r="Q51" s="1110"/>
      <c r="R51" s="1110"/>
      <c r="S51" s="1127"/>
      <c r="T51" s="1064">
        <f>IF(COUNTIF(M13:O16,AD31)&gt;0,SUM(AN24:AO24),"評価対象外")</f>
        <v>2</v>
      </c>
      <c r="U51" s="1065"/>
      <c r="X51" s="802"/>
      <c r="Y51" s="802"/>
      <c r="AC51" s="802"/>
      <c r="AD51" s="802"/>
      <c r="AE51" s="802"/>
      <c r="AF51" s="802"/>
      <c r="AG51" s="802"/>
      <c r="AH51" s="802"/>
      <c r="AK51" s="1023" t="s">
        <v>443</v>
      </c>
      <c r="AL51" s="1023"/>
      <c r="AM51" s="1023"/>
      <c r="AN51" s="1023"/>
      <c r="AO51" s="1023"/>
      <c r="AP51" s="1023"/>
      <c r="AQ51" s="804"/>
    </row>
    <row r="52" spans="1:51" ht="25.5" customHeight="1" thickBot="1">
      <c r="A52" s="523"/>
      <c r="B52" s="1119"/>
      <c r="C52" s="1120"/>
      <c r="D52" s="1108"/>
      <c r="E52" s="1108"/>
      <c r="F52" s="1108"/>
      <c r="G52" s="1128"/>
      <c r="H52" s="1129"/>
      <c r="I52" s="1129"/>
      <c r="J52" s="1129"/>
      <c r="K52" s="1129"/>
      <c r="L52" s="1129"/>
      <c r="M52" s="1129"/>
      <c r="N52" s="1129"/>
      <c r="O52" s="1129"/>
      <c r="P52" s="1129"/>
      <c r="Q52" s="1129"/>
      <c r="R52" s="1129"/>
      <c r="S52" s="1130"/>
      <c r="T52" s="1066"/>
      <c r="U52" s="1067"/>
      <c r="X52" s="809"/>
      <c r="Y52" s="802"/>
      <c r="AC52" s="809"/>
      <c r="AD52" s="802"/>
      <c r="AE52" s="809"/>
      <c r="AF52" s="809"/>
      <c r="AG52" s="809"/>
      <c r="AH52" s="809"/>
      <c r="AI52" s="809"/>
      <c r="AJ52" s="809"/>
      <c r="AK52" s="1023" t="s">
        <v>449</v>
      </c>
      <c r="AL52" s="1023"/>
      <c r="AM52" s="1023"/>
      <c r="AN52" s="1023"/>
      <c r="AO52" s="1023"/>
      <c r="AP52" s="1023"/>
      <c r="AQ52" s="809"/>
    </row>
    <row r="53" spans="1:51" ht="25.5" customHeight="1">
      <c r="A53" s="523"/>
      <c r="B53" s="1119"/>
      <c r="C53" s="1120"/>
      <c r="D53" s="811"/>
      <c r="E53" s="811"/>
      <c r="F53" s="811"/>
      <c r="G53" s="1068" t="s">
        <v>384</v>
      </c>
      <c r="H53" s="1069"/>
      <c r="I53" s="1113">
        <v>20000</v>
      </c>
      <c r="J53" s="1114"/>
      <c r="K53" s="1114"/>
      <c r="L53" s="1028" t="s">
        <v>382</v>
      </c>
      <c r="M53" s="1072" t="s">
        <v>383</v>
      </c>
      <c r="N53" s="1073"/>
      <c r="O53" s="1111" t="s">
        <v>400</v>
      </c>
      <c r="P53" s="1111"/>
      <c r="Q53" s="1111"/>
      <c r="R53" s="1123">
        <v>18000</v>
      </c>
      <c r="S53" s="1124"/>
      <c r="T53" s="1124"/>
      <c r="U53" s="795" t="s">
        <v>382</v>
      </c>
      <c r="X53" s="809"/>
      <c r="Y53" s="802"/>
      <c r="AC53" s="809"/>
      <c r="AD53" s="802"/>
      <c r="AE53" s="809"/>
      <c r="AF53" s="809"/>
      <c r="AG53" s="809"/>
      <c r="AH53" s="809"/>
      <c r="AI53" s="809"/>
      <c r="AJ53" s="809"/>
      <c r="AK53" s="1023" t="s">
        <v>442</v>
      </c>
      <c r="AL53" s="1023"/>
      <c r="AM53" s="1023"/>
      <c r="AN53" s="1023"/>
      <c r="AO53" s="1023"/>
      <c r="AP53" s="1023"/>
      <c r="AQ53" s="809"/>
    </row>
    <row r="54" spans="1:51" ht="25.5" customHeight="1" thickBot="1">
      <c r="A54" s="523"/>
      <c r="B54" s="1121"/>
      <c r="C54" s="1122"/>
      <c r="D54" s="812"/>
      <c r="E54" s="812"/>
      <c r="F54" s="812"/>
      <c r="G54" s="1070"/>
      <c r="H54" s="1071"/>
      <c r="I54" s="1115"/>
      <c r="J54" s="1116"/>
      <c r="K54" s="1116"/>
      <c r="L54" s="1029"/>
      <c r="M54" s="1074"/>
      <c r="N54" s="1075"/>
      <c r="O54" s="1112" t="s">
        <v>401</v>
      </c>
      <c r="P54" s="1112"/>
      <c r="Q54" s="1112"/>
      <c r="R54" s="1125"/>
      <c r="S54" s="1126"/>
      <c r="T54" s="1126"/>
      <c r="U54" s="796" t="s">
        <v>382</v>
      </c>
      <c r="X54" s="809"/>
      <c r="Y54" s="802"/>
      <c r="AC54" s="809"/>
      <c r="AD54" s="802"/>
      <c r="AE54" s="809"/>
      <c r="AF54" s="809"/>
      <c r="AG54" s="809"/>
      <c r="AH54" s="809"/>
      <c r="AI54" s="809"/>
      <c r="AJ54" s="809"/>
      <c r="AK54" s="1043" t="s">
        <v>398</v>
      </c>
      <c r="AL54" s="1043"/>
      <c r="AM54" s="1043"/>
      <c r="AN54" s="1043"/>
      <c r="AO54" s="1043"/>
      <c r="AP54" s="1043"/>
      <c r="AQ54" s="809"/>
    </row>
    <row r="55" spans="1:51" ht="25.5" customHeight="1">
      <c r="A55" s="523"/>
      <c r="B55" s="780"/>
      <c r="C55" s="758"/>
      <c r="D55" s="758"/>
      <c r="E55" s="758"/>
      <c r="F55" s="758"/>
      <c r="G55" s="756"/>
      <c r="H55" s="756"/>
      <c r="I55" s="762"/>
      <c r="J55" s="759"/>
      <c r="K55" s="759"/>
      <c r="L55" s="760"/>
      <c r="M55" s="760"/>
      <c r="N55" s="761"/>
      <c r="O55" s="759"/>
      <c r="P55" s="759"/>
      <c r="Q55" s="762"/>
      <c r="R55" s="762"/>
      <c r="S55" s="760"/>
      <c r="T55" s="760"/>
      <c r="U55" s="781"/>
      <c r="X55" s="809"/>
      <c r="Y55" s="802"/>
      <c r="AC55" s="809"/>
      <c r="AD55" s="802"/>
      <c r="AE55" s="809"/>
      <c r="AF55" s="809"/>
      <c r="AG55" s="809"/>
      <c r="AH55" s="809"/>
      <c r="AI55" s="809"/>
      <c r="AJ55" s="809"/>
      <c r="AK55" s="1023" t="s">
        <v>450</v>
      </c>
      <c r="AL55" s="1023"/>
      <c r="AM55" s="1023"/>
      <c r="AN55" s="1023"/>
      <c r="AO55" s="1023"/>
      <c r="AP55" s="1023"/>
      <c r="AQ55" s="809"/>
    </row>
    <row r="56" spans="1:51" ht="25.5" customHeight="1" thickBot="1">
      <c r="A56" s="523"/>
      <c r="B56" s="1105" t="s">
        <v>388</v>
      </c>
      <c r="C56" s="1106"/>
      <c r="D56" s="1106"/>
      <c r="E56" s="1106"/>
      <c r="F56" s="1106"/>
      <c r="G56" s="1106"/>
      <c r="H56" s="1106"/>
      <c r="I56" s="1106"/>
      <c r="J56" s="777" t="s">
        <v>439</v>
      </c>
      <c r="K56" s="777"/>
      <c r="L56" s="777"/>
      <c r="M56" s="777"/>
      <c r="N56" s="777"/>
      <c r="O56" s="777"/>
      <c r="P56" s="777"/>
      <c r="Q56" s="777"/>
      <c r="R56" s="777"/>
      <c r="S56" s="778"/>
      <c r="T56" s="778"/>
      <c r="U56" s="779"/>
      <c r="X56" s="809"/>
      <c r="Y56" s="802"/>
      <c r="AC56" s="809"/>
      <c r="AD56" s="802"/>
      <c r="AE56" s="809"/>
      <c r="AF56" s="809"/>
      <c r="AG56" s="809"/>
      <c r="AH56" s="809"/>
      <c r="AI56" s="809"/>
      <c r="AJ56" s="809"/>
      <c r="AK56" s="1023" t="s">
        <v>442</v>
      </c>
      <c r="AL56" s="1023"/>
      <c r="AM56" s="1023"/>
      <c r="AN56" s="1023"/>
      <c r="AO56" s="1023"/>
      <c r="AP56" s="1023"/>
      <c r="AQ56" s="809"/>
    </row>
    <row r="57" spans="1:51" ht="25.5" customHeight="1">
      <c r="A57" s="737"/>
      <c r="B57" s="1223" t="s">
        <v>399</v>
      </c>
      <c r="C57" s="1224"/>
      <c r="D57" s="1107" t="s">
        <v>397</v>
      </c>
      <c r="E57" s="1107"/>
      <c r="F57" s="1107"/>
      <c r="G57" s="1109" t="s">
        <v>438</v>
      </c>
      <c r="H57" s="1110"/>
      <c r="I57" s="1110"/>
      <c r="J57" s="1110"/>
      <c r="K57" s="1110"/>
      <c r="L57" s="1110"/>
      <c r="M57" s="1110"/>
      <c r="N57" s="1110"/>
      <c r="O57" s="1110"/>
      <c r="P57" s="1229" t="s">
        <v>429</v>
      </c>
      <c r="Q57" s="1230"/>
      <c r="R57" s="1233"/>
      <c r="S57" s="1234"/>
      <c r="T57" s="1064" t="str">
        <f>IF(COUNTA(M13:O16)-COUNTIF(M13:O16,AD31)&gt;0,SUM(AN27:AO27),"評価対象外")</f>
        <v>評価対象外</v>
      </c>
      <c r="U57" s="1065"/>
      <c r="X57" s="809"/>
      <c r="Y57" s="802"/>
      <c r="AC57" s="802"/>
      <c r="AD57" s="802"/>
      <c r="AE57" s="802"/>
      <c r="AF57" s="802"/>
      <c r="AG57" s="802"/>
      <c r="AH57" s="802"/>
      <c r="AK57" s="1042"/>
      <c r="AL57" s="1042"/>
      <c r="AM57" s="1042"/>
      <c r="AN57" s="1042"/>
      <c r="AO57" s="1042"/>
      <c r="AP57" s="1042"/>
      <c r="AQ57" s="804"/>
    </row>
    <row r="58" spans="1:51" ht="28.8" customHeight="1" thickBot="1">
      <c r="A58" s="737"/>
      <c r="B58" s="1225"/>
      <c r="C58" s="1226"/>
      <c r="D58" s="1108"/>
      <c r="E58" s="1108"/>
      <c r="F58" s="1108"/>
      <c r="G58" s="1040"/>
      <c r="H58" s="1041"/>
      <c r="I58" s="1041"/>
      <c r="J58" s="1041"/>
      <c r="K58" s="1041"/>
      <c r="L58" s="1041"/>
      <c r="M58" s="1041"/>
      <c r="N58" s="1041"/>
      <c r="O58" s="1041"/>
      <c r="P58" s="1231" t="s">
        <v>430</v>
      </c>
      <c r="Q58" s="1232"/>
      <c r="R58" s="1235"/>
      <c r="S58" s="1236"/>
      <c r="T58" s="1066"/>
      <c r="U58" s="1067"/>
      <c r="X58" s="809"/>
      <c r="Y58" s="802"/>
      <c r="AC58" s="829"/>
      <c r="AD58" s="802"/>
      <c r="AE58" s="802"/>
      <c r="AF58" s="802"/>
      <c r="AG58" s="802"/>
      <c r="AH58" s="802"/>
      <c r="AK58" s="1022"/>
      <c r="AL58" s="1022"/>
      <c r="AM58" s="1022"/>
      <c r="AN58" s="1022"/>
      <c r="AO58" s="1022"/>
      <c r="AP58" s="1022"/>
      <c r="AQ58" s="804"/>
    </row>
    <row r="59" spans="1:51" ht="25.5" customHeight="1">
      <c r="A59" s="737"/>
      <c r="B59" s="1225"/>
      <c r="C59" s="1226"/>
      <c r="D59" s="811"/>
      <c r="E59" s="811"/>
      <c r="F59" s="811"/>
      <c r="G59" s="1068" t="s">
        <v>384</v>
      </c>
      <c r="H59" s="1069"/>
      <c r="I59" s="1113"/>
      <c r="J59" s="1114"/>
      <c r="K59" s="1114"/>
      <c r="L59" s="1221" t="s">
        <v>382</v>
      </c>
      <c r="M59" s="1068" t="s">
        <v>383</v>
      </c>
      <c r="N59" s="1069"/>
      <c r="O59" s="1111" t="s">
        <v>400</v>
      </c>
      <c r="P59" s="1111"/>
      <c r="Q59" s="1111"/>
      <c r="R59" s="1123"/>
      <c r="S59" s="1124"/>
      <c r="T59" s="1124"/>
      <c r="U59" s="738" t="s">
        <v>382</v>
      </c>
      <c r="X59" s="802"/>
      <c r="Y59" s="802"/>
      <c r="AC59" s="829"/>
      <c r="AD59" s="802"/>
      <c r="AE59" s="802"/>
      <c r="AF59" s="802"/>
      <c r="AG59" s="802"/>
      <c r="AH59" s="802"/>
      <c r="AK59" s="1023" t="s">
        <v>451</v>
      </c>
      <c r="AL59" s="1023"/>
      <c r="AM59" s="1023"/>
      <c r="AN59" s="1023"/>
      <c r="AO59" s="1023"/>
      <c r="AP59" s="1023"/>
      <c r="AQ59" s="804"/>
    </row>
    <row r="60" spans="1:51" ht="25.5" customHeight="1" thickBot="1">
      <c r="A60" s="737"/>
      <c r="B60" s="1227"/>
      <c r="C60" s="1228"/>
      <c r="D60" s="812"/>
      <c r="E60" s="812"/>
      <c r="F60" s="812"/>
      <c r="G60" s="1070"/>
      <c r="H60" s="1071"/>
      <c r="I60" s="1115"/>
      <c r="J60" s="1116"/>
      <c r="K60" s="1116"/>
      <c r="L60" s="1222"/>
      <c r="M60" s="1070"/>
      <c r="N60" s="1071"/>
      <c r="O60" s="1112" t="s">
        <v>401</v>
      </c>
      <c r="P60" s="1112"/>
      <c r="Q60" s="1112"/>
      <c r="R60" s="1125"/>
      <c r="S60" s="1126"/>
      <c r="T60" s="1126"/>
      <c r="U60" s="763" t="s">
        <v>382</v>
      </c>
      <c r="X60" s="802"/>
      <c r="Y60" s="802"/>
      <c r="AC60" s="829"/>
      <c r="AD60" s="804"/>
      <c r="AE60" s="802"/>
      <c r="AF60" s="802"/>
      <c r="AG60" s="802"/>
      <c r="AH60" s="802"/>
      <c r="AK60" s="1023" t="s">
        <v>452</v>
      </c>
      <c r="AL60" s="1023"/>
      <c r="AM60" s="1023"/>
      <c r="AN60" s="1023"/>
      <c r="AO60" s="1023"/>
      <c r="AP60" s="1023"/>
      <c r="AQ60" s="804"/>
    </row>
    <row r="61" spans="1:51" ht="25.5" customHeight="1" thickBot="1">
      <c r="B61" s="733"/>
      <c r="C61" s="733"/>
      <c r="D61" s="733"/>
      <c r="E61" s="733"/>
      <c r="F61" s="733"/>
      <c r="G61" s="733"/>
      <c r="H61" s="734"/>
      <c r="I61" s="734"/>
      <c r="J61" s="734"/>
      <c r="K61" s="734"/>
      <c r="L61" s="734"/>
      <c r="M61" s="734"/>
      <c r="N61" s="734"/>
      <c r="O61" s="813"/>
      <c r="P61" s="813"/>
      <c r="Q61" s="813"/>
      <c r="R61" s="813"/>
      <c r="S61" s="813"/>
      <c r="T61" s="813"/>
      <c r="U61" s="735"/>
      <c r="X61" s="802"/>
      <c r="Y61" s="802"/>
      <c r="AC61" s="802"/>
      <c r="AD61" s="802"/>
      <c r="AE61" s="802"/>
      <c r="AF61" s="802"/>
      <c r="AG61" s="802"/>
      <c r="AH61" s="802"/>
      <c r="AK61" s="804"/>
      <c r="AL61" s="804"/>
      <c r="AM61" s="804"/>
      <c r="AN61" s="804"/>
      <c r="AO61" s="804"/>
      <c r="AP61" s="804"/>
      <c r="AQ61" s="804"/>
    </row>
    <row r="62" spans="1:51" ht="25.5" customHeight="1" thickBot="1">
      <c r="A62" s="737"/>
      <c r="B62" s="733"/>
      <c r="C62" s="1093"/>
      <c r="D62" s="1094"/>
      <c r="E62" s="1095"/>
      <c r="F62" s="484" t="s">
        <v>405</v>
      </c>
      <c r="G62" s="523"/>
      <c r="H62" s="523"/>
      <c r="I62" s="523"/>
      <c r="J62" s="523"/>
      <c r="K62" s="523"/>
      <c r="L62" s="523"/>
      <c r="M62" s="523"/>
      <c r="N62" s="523"/>
      <c r="O62" s="813"/>
      <c r="P62" s="813"/>
      <c r="Q62" s="813"/>
      <c r="R62" s="813"/>
      <c r="S62" s="813"/>
      <c r="T62" s="813"/>
      <c r="U62" s="735"/>
      <c r="X62" s="802"/>
      <c r="Y62" s="802"/>
      <c r="AC62" s="809"/>
      <c r="AD62" s="802"/>
      <c r="AE62" s="802"/>
      <c r="AF62" s="802"/>
      <c r="AG62" s="802"/>
      <c r="AH62" s="802"/>
      <c r="AK62" s="804"/>
      <c r="AL62" s="804"/>
      <c r="AM62" s="804"/>
      <c r="AN62" s="804"/>
      <c r="AO62" s="804"/>
      <c r="AP62" s="804"/>
      <c r="AQ62" s="804"/>
    </row>
    <row r="63" spans="1:51" ht="25.5" customHeight="1">
      <c r="A63" s="737"/>
      <c r="B63" s="739"/>
      <c r="C63" s="739"/>
      <c r="D63" s="740"/>
      <c r="E63" s="740"/>
      <c r="F63" s="741"/>
      <c r="G63" s="656"/>
      <c r="H63" s="656"/>
      <c r="I63" s="656"/>
      <c r="J63" s="656"/>
      <c r="K63" s="656"/>
      <c r="L63" s="656"/>
      <c r="M63" s="656"/>
      <c r="N63" s="656"/>
      <c r="O63" s="656"/>
      <c r="P63" s="656"/>
      <c r="Q63" s="656"/>
      <c r="R63" s="656"/>
      <c r="S63" s="736"/>
      <c r="T63" s="736"/>
      <c r="U63" s="736"/>
      <c r="X63" s="802"/>
      <c r="Y63" s="802"/>
      <c r="AC63" s="809"/>
      <c r="AD63" s="802"/>
      <c r="AE63" s="802"/>
      <c r="AF63" s="802"/>
      <c r="AG63" s="802"/>
      <c r="AH63" s="802"/>
      <c r="AK63" s="804"/>
      <c r="AL63" s="804"/>
      <c r="AM63" s="804"/>
      <c r="AN63" s="804"/>
      <c r="AO63" s="804"/>
      <c r="AP63" s="804"/>
      <c r="AQ63" s="804"/>
    </row>
    <row r="64" spans="1:51" ht="25.5" customHeight="1">
      <c r="A64" s="737"/>
      <c r="B64" s="739"/>
      <c r="C64" s="739"/>
      <c r="D64" s="740"/>
      <c r="E64" s="740"/>
      <c r="F64" s="741"/>
      <c r="G64" s="656"/>
      <c r="H64" s="656"/>
      <c r="I64" s="656"/>
      <c r="J64" s="656"/>
      <c r="K64" s="656"/>
      <c r="L64" s="656"/>
      <c r="M64" s="656"/>
      <c r="N64" s="656"/>
      <c r="O64" s="656"/>
      <c r="P64" s="656"/>
      <c r="Q64" s="656"/>
      <c r="R64" s="656"/>
      <c r="S64" s="736"/>
      <c r="T64" s="736"/>
      <c r="U64" s="736"/>
      <c r="X64" s="802"/>
      <c r="Y64" s="802"/>
      <c r="AC64" s="809"/>
      <c r="AD64" s="802"/>
      <c r="AE64" s="802"/>
      <c r="AF64" s="802"/>
      <c r="AG64" s="802"/>
      <c r="AH64" s="802"/>
      <c r="AK64" s="804"/>
      <c r="AL64" s="804"/>
      <c r="AM64" s="804"/>
      <c r="AN64" s="804"/>
      <c r="AO64" s="804"/>
      <c r="AP64" s="804"/>
      <c r="AQ64" s="804"/>
    </row>
    <row r="65" spans="1:43" ht="25.5" customHeight="1">
      <c r="A65" s="737"/>
      <c r="B65" s="739"/>
      <c r="C65" s="739"/>
      <c r="D65" s="740"/>
      <c r="E65" s="740"/>
      <c r="F65" s="741"/>
      <c r="G65" s="656"/>
      <c r="H65" s="656"/>
      <c r="I65" s="656"/>
      <c r="J65" s="656"/>
      <c r="K65" s="656"/>
      <c r="L65" s="656"/>
      <c r="M65" s="656"/>
      <c r="N65" s="656"/>
      <c r="O65" s="656"/>
      <c r="P65" s="656"/>
      <c r="Q65" s="656"/>
      <c r="R65" s="656"/>
      <c r="S65" s="736"/>
      <c r="T65" s="736"/>
      <c r="U65" s="736"/>
      <c r="X65" s="802"/>
      <c r="Y65" s="802"/>
      <c r="AC65" s="809"/>
      <c r="AD65" s="802"/>
      <c r="AE65" s="802"/>
      <c r="AF65" s="802"/>
      <c r="AG65" s="802"/>
      <c r="AH65" s="802"/>
      <c r="AK65" s="804"/>
      <c r="AL65" s="804"/>
      <c r="AM65" s="804"/>
      <c r="AN65" s="804"/>
      <c r="AO65" s="804"/>
      <c r="AP65" s="804"/>
      <c r="AQ65" s="804"/>
    </row>
    <row r="66" spans="1:43" ht="25.5" customHeight="1">
      <c r="A66" s="737"/>
      <c r="B66" s="739"/>
      <c r="C66" s="739"/>
      <c r="D66" s="740"/>
      <c r="E66" s="740"/>
      <c r="F66" s="741"/>
      <c r="G66" s="656"/>
      <c r="H66" s="656"/>
      <c r="I66" s="656"/>
      <c r="J66" s="656"/>
      <c r="K66" s="656"/>
      <c r="L66" s="656"/>
      <c r="M66" s="656"/>
      <c r="N66" s="656"/>
      <c r="O66" s="656"/>
      <c r="P66" s="656"/>
      <c r="Q66" s="656"/>
      <c r="R66" s="656"/>
      <c r="S66" s="736"/>
      <c r="T66" s="736"/>
      <c r="U66" s="736"/>
      <c r="AA66" s="808"/>
      <c r="AB66" s="808"/>
      <c r="AC66" s="819"/>
      <c r="AD66" s="818"/>
    </row>
    <row r="67" spans="1:43" ht="25.5" customHeight="1">
      <c r="A67" s="737"/>
      <c r="B67" s="739"/>
      <c r="C67" s="739"/>
      <c r="D67" s="740"/>
      <c r="E67" s="740"/>
      <c r="F67" s="741"/>
      <c r="G67" s="656"/>
      <c r="H67" s="656"/>
      <c r="AA67" s="808"/>
      <c r="AB67" s="808"/>
      <c r="AC67" s="819"/>
      <c r="AD67" s="818"/>
    </row>
    <row r="68" spans="1:43" ht="25.5" customHeight="1">
      <c r="A68" s="523"/>
      <c r="B68" s="739"/>
      <c r="C68" s="739"/>
      <c r="D68" s="740"/>
      <c r="E68" s="740"/>
      <c r="F68" s="741"/>
      <c r="G68" s="656"/>
      <c r="H68" s="656"/>
      <c r="I68" s="742"/>
      <c r="J68" s="743"/>
      <c r="K68" s="743"/>
      <c r="L68" s="743"/>
      <c r="M68" s="743"/>
      <c r="N68" s="663"/>
      <c r="O68" s="663"/>
      <c r="P68" s="663"/>
      <c r="V68" s="800"/>
      <c r="AC68" s="818"/>
      <c r="AE68" s="818"/>
      <c r="AF68" s="818"/>
      <c r="AG68" s="818"/>
      <c r="AH68" s="818"/>
      <c r="AI68" s="809"/>
      <c r="AJ68" s="809"/>
      <c r="AQ68" s="818"/>
    </row>
    <row r="69" spans="1:43" ht="25.5" customHeight="1">
      <c r="A69" s="523"/>
      <c r="B69" s="739"/>
      <c r="C69" s="739"/>
      <c r="D69" s="740"/>
      <c r="E69" s="740"/>
      <c r="F69" s="741"/>
      <c r="G69" s="656"/>
      <c r="H69" s="656"/>
      <c r="I69" s="740"/>
      <c r="J69" s="740"/>
      <c r="K69" s="740"/>
      <c r="L69" s="740"/>
      <c r="M69" s="740"/>
      <c r="N69" s="740"/>
      <c r="O69" s="656"/>
      <c r="P69" s="656"/>
      <c r="Q69" s="656"/>
      <c r="R69" s="656"/>
      <c r="S69" s="736"/>
      <c r="T69" s="736"/>
      <c r="U69" s="736"/>
      <c r="V69" s="800"/>
      <c r="AC69" s="818"/>
      <c r="AE69" s="818"/>
      <c r="AF69" s="818"/>
      <c r="AG69" s="818"/>
      <c r="AH69" s="818"/>
      <c r="AI69" s="809"/>
      <c r="AJ69" s="809"/>
      <c r="AQ69" s="818"/>
    </row>
    <row r="70" spans="1:43" ht="25.5" customHeight="1">
      <c r="B70" s="739"/>
      <c r="C70" s="739"/>
      <c r="D70" s="740"/>
      <c r="E70" s="740"/>
      <c r="F70" s="741"/>
      <c r="G70" s="656"/>
      <c r="H70" s="656"/>
      <c r="AC70" s="819"/>
    </row>
    <row r="71" spans="1:43" ht="25.5" customHeight="1">
      <c r="B71" s="739"/>
      <c r="C71" s="739"/>
      <c r="D71" s="740"/>
      <c r="E71" s="740"/>
      <c r="F71" s="741"/>
      <c r="G71" s="656"/>
      <c r="H71" s="656"/>
      <c r="AC71" s="819"/>
    </row>
    <row r="72" spans="1:43" ht="25.5" customHeight="1">
      <c r="B72" s="739"/>
      <c r="C72" s="739"/>
      <c r="D72" s="740"/>
      <c r="E72" s="740"/>
      <c r="F72" s="741"/>
      <c r="G72" s="656"/>
      <c r="H72" s="656"/>
      <c r="AC72" s="819"/>
    </row>
    <row r="73" spans="1:43" ht="25.5" customHeight="1">
      <c r="B73" s="739"/>
      <c r="C73" s="739"/>
      <c r="D73" s="744"/>
      <c r="E73" s="745"/>
      <c r="F73" s="656"/>
      <c r="G73" s="656"/>
      <c r="H73" s="656"/>
      <c r="AC73" s="819"/>
    </row>
    <row r="74" spans="1:43" ht="25.5" customHeight="1">
      <c r="B74" s="746"/>
      <c r="C74" s="746"/>
      <c r="D74" s="746"/>
      <c r="E74" s="747"/>
      <c r="F74" s="746"/>
      <c r="AC74" s="819"/>
    </row>
    <row r="75" spans="1:43" ht="25.5" customHeight="1">
      <c r="B75" s="748"/>
      <c r="C75" s="748"/>
      <c r="E75" s="749"/>
      <c r="F75" s="742"/>
      <c r="G75" s="742"/>
      <c r="H75" s="742"/>
      <c r="AC75" s="819"/>
    </row>
    <row r="76" spans="1:43" ht="25.5" customHeight="1">
      <c r="B76" s="739"/>
      <c r="C76" s="739"/>
      <c r="D76" s="741"/>
      <c r="E76" s="741"/>
      <c r="F76" s="741"/>
      <c r="G76" s="741"/>
      <c r="H76" s="740"/>
      <c r="AC76" s="819"/>
    </row>
    <row r="77" spans="1:43" ht="25.5" customHeight="1">
      <c r="AC77" s="819"/>
    </row>
    <row r="78" spans="1:43" ht="25.5" customHeight="1">
      <c r="AC78" s="819"/>
    </row>
    <row r="79" spans="1:43" ht="25.5" customHeight="1">
      <c r="AC79" s="819"/>
    </row>
    <row r="80" spans="1:43" ht="25.5" customHeight="1">
      <c r="AC80" s="819"/>
    </row>
    <row r="81" spans="29:29" ht="25.5" customHeight="1">
      <c r="AC81" s="819"/>
    </row>
  </sheetData>
  <sheetProtection algorithmName="SHA-512" hashValue="sCMNh2jXMbargixYhxZGx+neQs6Aw5Uk6WXcka/isAULgwfIjcScZnXCXQp5un3GXKbGQWVSwk82EAeWxto71g==" saltValue="EF7I+5LwSh8RH4arSh7fFQ==" spinCount="100000" sheet="1" objects="1" scenarios="1"/>
  <mergeCells count="162">
    <mergeCell ref="B43:U43"/>
    <mergeCell ref="B31:D31"/>
    <mergeCell ref="F31:G31"/>
    <mergeCell ref="I31:N31"/>
    <mergeCell ref="T57:U58"/>
    <mergeCell ref="G59:H60"/>
    <mergeCell ref="I59:K60"/>
    <mergeCell ref="L59:L60"/>
    <mergeCell ref="M59:N60"/>
    <mergeCell ref="O59:Q59"/>
    <mergeCell ref="O60:Q60"/>
    <mergeCell ref="B57:C60"/>
    <mergeCell ref="P57:Q57"/>
    <mergeCell ref="P58:Q58"/>
    <mergeCell ref="R57:S57"/>
    <mergeCell ref="R58:S58"/>
    <mergeCell ref="R59:T59"/>
    <mergeCell ref="R60:T60"/>
    <mergeCell ref="B49:C50"/>
    <mergeCell ref="D49:F50"/>
    <mergeCell ref="D51:F52"/>
    <mergeCell ref="B32:D32"/>
    <mergeCell ref="F32:G32"/>
    <mergeCell ref="I32:N32"/>
    <mergeCell ref="W2:W3"/>
    <mergeCell ref="J6:L6"/>
    <mergeCell ref="J7:L7"/>
    <mergeCell ref="M6:U6"/>
    <mergeCell ref="M7:U7"/>
    <mergeCell ref="M9:U9"/>
    <mergeCell ref="Q2:R2"/>
    <mergeCell ref="T11:U11"/>
    <mergeCell ref="R11:S11"/>
    <mergeCell ref="P11:Q11"/>
    <mergeCell ref="J8:L8"/>
    <mergeCell ref="N8:U8"/>
    <mergeCell ref="I9:L9"/>
    <mergeCell ref="J11:L11"/>
    <mergeCell ref="M11:N11"/>
    <mergeCell ref="K2:M2"/>
    <mergeCell ref="R21:S21"/>
    <mergeCell ref="R22:S22"/>
    <mergeCell ref="R23:S23"/>
    <mergeCell ref="R24:S24"/>
    <mergeCell ref="R25:S25"/>
    <mergeCell ref="R26:S26"/>
    <mergeCell ref="R27:S27"/>
    <mergeCell ref="R20:S20"/>
    <mergeCell ref="S2:U2"/>
    <mergeCell ref="M13:O13"/>
    <mergeCell ref="M14:O14"/>
    <mergeCell ref="M15:O15"/>
    <mergeCell ref="M16:O16"/>
    <mergeCell ref="R13:T13"/>
    <mergeCell ref="R14:T14"/>
    <mergeCell ref="R15:T15"/>
    <mergeCell ref="R16:T16"/>
    <mergeCell ref="R17:T17"/>
    <mergeCell ref="P13:Q13"/>
    <mergeCell ref="P14:Q14"/>
    <mergeCell ref="P17:Q17"/>
    <mergeCell ref="P15:Q15"/>
    <mergeCell ref="P16:Q16"/>
    <mergeCell ref="O32:U32"/>
    <mergeCell ref="C42:E42"/>
    <mergeCell ref="B35:E39"/>
    <mergeCell ref="T28:U28"/>
    <mergeCell ref="AK22:AK24"/>
    <mergeCell ref="B29:H29"/>
    <mergeCell ref="I29:U29"/>
    <mergeCell ref="B30:D30"/>
    <mergeCell ref="F30:G30"/>
    <mergeCell ref="I30:N30"/>
    <mergeCell ref="O30:U30"/>
    <mergeCell ref="B28:G28"/>
    <mergeCell ref="B25:G25"/>
    <mergeCell ref="AK25:AK27"/>
    <mergeCell ref="AK28:AK30"/>
    <mergeCell ref="T27:U27"/>
    <mergeCell ref="R28:S28"/>
    <mergeCell ref="C62:E62"/>
    <mergeCell ref="B40:H40"/>
    <mergeCell ref="I40:U40"/>
    <mergeCell ref="B33:D33"/>
    <mergeCell ref="F33:G33"/>
    <mergeCell ref="I33:N33"/>
    <mergeCell ref="O33:U33"/>
    <mergeCell ref="B34:D34"/>
    <mergeCell ref="F34:G34"/>
    <mergeCell ref="I34:N34"/>
    <mergeCell ref="O34:U34"/>
    <mergeCell ref="B48:I48"/>
    <mergeCell ref="B56:I56"/>
    <mergeCell ref="D57:F58"/>
    <mergeCell ref="G57:O58"/>
    <mergeCell ref="O53:Q53"/>
    <mergeCell ref="O54:Q54"/>
    <mergeCell ref="I53:K54"/>
    <mergeCell ref="B51:C54"/>
    <mergeCell ref="R53:T53"/>
    <mergeCell ref="R54:T54"/>
    <mergeCell ref="G51:S52"/>
    <mergeCell ref="P49:Q50"/>
    <mergeCell ref="R49:S50"/>
    <mergeCell ref="AK50:AP50"/>
    <mergeCell ref="AK51:AP51"/>
    <mergeCell ref="AK52:AP52"/>
    <mergeCell ref="AK53:AP53"/>
    <mergeCell ref="AK54:AP54"/>
    <mergeCell ref="AK55:AP55"/>
    <mergeCell ref="AK56:AP56"/>
    <mergeCell ref="AK57:AP57"/>
    <mergeCell ref="T22:U24"/>
    <mergeCell ref="F35:U39"/>
    <mergeCell ref="O31:U31"/>
    <mergeCell ref="N46:O46"/>
    <mergeCell ref="T51:U52"/>
    <mergeCell ref="G53:H54"/>
    <mergeCell ref="M53:N54"/>
    <mergeCell ref="B27:G27"/>
    <mergeCell ref="H24:Q24"/>
    <mergeCell ref="H25:Q25"/>
    <mergeCell ref="B26:G26"/>
    <mergeCell ref="H26:Q26"/>
    <mergeCell ref="H27:Q27"/>
    <mergeCell ref="H28:Q28"/>
    <mergeCell ref="T26:U26"/>
    <mergeCell ref="B22:G24"/>
    <mergeCell ref="B20:G20"/>
    <mergeCell ref="H20:Q20"/>
    <mergeCell ref="B21:G21"/>
    <mergeCell ref="H21:Q21"/>
    <mergeCell ref="H22:Q22"/>
    <mergeCell ref="H23:Q23"/>
    <mergeCell ref="AK58:AP58"/>
    <mergeCell ref="AK59:AP59"/>
    <mergeCell ref="AK60:AP60"/>
    <mergeCell ref="T20:U20"/>
    <mergeCell ref="T21:U21"/>
    <mergeCell ref="T25:U25"/>
    <mergeCell ref="L53:L54"/>
    <mergeCell ref="E46:G46"/>
    <mergeCell ref="B46:D46"/>
    <mergeCell ref="T49:U50"/>
    <mergeCell ref="G49:O50"/>
    <mergeCell ref="AK43:AP43"/>
    <mergeCell ref="AK44:AP44"/>
    <mergeCell ref="AK45:AP45"/>
    <mergeCell ref="AK46:AP46"/>
    <mergeCell ref="AK47:AP47"/>
    <mergeCell ref="AK48:AP48"/>
    <mergeCell ref="AK49:AP49"/>
    <mergeCell ref="H13:J13"/>
    <mergeCell ref="H14:J14"/>
    <mergeCell ref="H15:J15"/>
    <mergeCell ref="H16:J16"/>
    <mergeCell ref="H17:J17"/>
    <mergeCell ref="K13:L13"/>
    <mergeCell ref="K14:L14"/>
    <mergeCell ref="K15:L15"/>
    <mergeCell ref="K16:L16"/>
    <mergeCell ref="K17:L17"/>
  </mergeCells>
  <phoneticPr fontId="9"/>
  <conditionalFormatting sqref="T28">
    <cfRule type="expression" dxfId="27" priority="24" stopIfTrue="1">
      <formula>OR(#REF!=2,#REF!=3,#REF!=5,#REF!=6,)</formula>
    </cfRule>
  </conditionalFormatting>
  <conditionalFormatting sqref="R11">
    <cfRule type="expression" dxfId="26" priority="23" stopIfTrue="1">
      <formula>OR(#REF!=2,#REF!=3,#REF!=5,#REF!=6,)</formula>
    </cfRule>
  </conditionalFormatting>
  <conditionalFormatting sqref="R25">
    <cfRule type="expression" dxfId="25" priority="21" stopIfTrue="1">
      <formula>OR(#REF!=2,#REF!=3,#REF!=5,#REF!=6,)</formula>
    </cfRule>
  </conditionalFormatting>
  <conditionalFormatting sqref="R26">
    <cfRule type="expression" dxfId="24" priority="20" stopIfTrue="1">
      <formula>OR(#REF!=2,#REF!=3,#REF!=5,#REF!=6,)</formula>
    </cfRule>
  </conditionalFormatting>
  <conditionalFormatting sqref="P49 R49">
    <cfRule type="expression" dxfId="23" priority="43">
      <formula>OR($G$49=$AK$52,$G$49=$AK$53)</formula>
    </cfRule>
  </conditionalFormatting>
  <conditionalFormatting sqref="P49">
    <cfRule type="expression" dxfId="22" priority="44">
      <formula>OR($G$49=$AK$52,$G$49=$AK$53)</formula>
    </cfRule>
  </conditionalFormatting>
  <conditionalFormatting sqref="R57:R58">
    <cfRule type="expression" dxfId="21" priority="47">
      <formula>$G$57=$AK$59</formula>
    </cfRule>
  </conditionalFormatting>
  <conditionalFormatting sqref="U59:U60 G59:R60">
    <cfRule type="expression" dxfId="20" priority="56">
      <formula>$G$57=$AK$60</formula>
    </cfRule>
  </conditionalFormatting>
  <conditionalFormatting sqref="G53:U53 G54:K54 M54:U54">
    <cfRule type="expression" dxfId="19" priority="2">
      <formula>OR($G$51=$AK$55,$G$51=$AK$56)</formula>
    </cfRule>
  </conditionalFormatting>
  <conditionalFormatting sqref="P57:P58">
    <cfRule type="expression" dxfId="18" priority="1">
      <formula>$G$57=$AK$59</formula>
    </cfRule>
  </conditionalFormatting>
  <dataValidations count="18">
    <dataValidation type="decimal" allowBlank="1" showInputMessage="1" showErrorMessage="1" errorTitle="入力エラー" error="0以上の数値を入力してください" sqref="T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S65544:T65544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S131080:T131080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S196616:T196616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S262152:T262152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S327688:T327688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S393224:T393224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S458760:T458760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S524296:T524296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S589832:T589832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S655368:T655368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S720904:T720904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S786440:T786440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S851976:T851976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S917512:T917512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S983048:T983048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O2:P2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P11 C5 E5 G5" xr:uid="{98D6768E-3F46-4C9A-B7F7-C24134C4420F}">
      <formula1>0</formula1>
      <formula2>100000000</formula2>
    </dataValidation>
    <dataValidation type="list" allowBlank="1" showInputMessage="1" showErrorMessage="1" sqref="WVZ983076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S65558:T65558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S131094:T131094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S196630:T196630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S262166:T262166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S327702:T327702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S393238:T393238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S458774:T458774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S524310:T524310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S589846:T589846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S655382:T655382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S720918:T720918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S786454:T786454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S851990:T851990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S917526:T917526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S983062:T983062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xr:uid="{F595F663-0A5F-4192-A673-8EE50E14C9AD}">
      <formula1>"7,6,5,4,3,2,1,0,対象外"</formula1>
    </dataValidation>
    <dataValidation type="decimal" allowBlank="1" showInputMessage="1" showErrorMessage="1" errorTitle="入力エラー" error="0以上5以下の数値を入力してください" sqref="JH68:JN69 TD68:TJ69 ACZ68:ADF69 AMV68:ANB69 AWR68:AWX69 BGN68:BGT69 BQJ68:BQP69 CAF68:CAL69 CKB68:CKH69 CTX68:CUD69 DDT68:DDZ69 DNP68:DNV69 DXL68:DXR69 EHH68:EHN69 ERD68:ERJ69 FAZ68:FBF69 FKV68:FLB69 FUR68:FUX69 GEN68:GET69 GOJ68:GOP69 GYF68:GYL69 HIB68:HIH69 HRX68:HSD69 IBT68:IBZ69 ILP68:ILV69 IVL68:IVR69 JFH68:JFN69 JPD68:JPJ69 JYZ68:JZF69 KIV68:KJB69 KSR68:KSX69 LCN68:LCT69 LMJ68:LMP69 LWF68:LWL69 MGB68:MGH69 MPX68:MQD69 MZT68:MZZ69 NJP68:NJV69 NTL68:NTR69 ODH68:ODN69 OND68:ONJ69 OWZ68:OXF69 PGV68:PHB69 PQR68:PQX69 QAN68:QAT69 QKJ68:QKP69 QUF68:QUL69 REB68:REH69 RNX68:ROD69 RXT68:RXZ69 SHP68:SHV69 SRL68:SRR69 TBH68:TBN69 TLD68:TLJ69 TUZ68:TVF69 UEV68:UFB69 UOR68:UOX69 UYN68:UYT69 VIJ68:VIP69 VSF68:VSL69 WCB68:WCH69 WLX68:WMD69 WVT68:WVZ69 JH65589:JN65590 TD65589:TJ65590 ACZ65589:ADF65590 AMV65589:ANB65590 AWR65589:AWX65590 BGN65589:BGT65590 BQJ65589:BQP65590 CAF65589:CAL65590 CKB65589:CKH65590 CTX65589:CUD65590 DDT65589:DDZ65590 DNP65589:DNV65590 DXL65589:DXR65590 EHH65589:EHN65590 ERD65589:ERJ65590 FAZ65589:FBF65590 FKV65589:FLB65590 FUR65589:FUX65590 GEN65589:GET65590 GOJ65589:GOP65590 GYF65589:GYL65590 HIB65589:HIH65590 HRX65589:HSD65590 IBT65589:IBZ65590 ILP65589:ILV65590 IVL65589:IVR65590 JFH65589:JFN65590 JPD65589:JPJ65590 JYZ65589:JZF65590 KIV65589:KJB65590 KSR65589:KSX65590 LCN65589:LCT65590 LMJ65589:LMP65590 LWF65589:LWL65590 MGB65589:MGH65590 MPX65589:MQD65590 MZT65589:MZZ65590 NJP65589:NJV65590 NTL65589:NTR65590 ODH65589:ODN65590 OND65589:ONJ65590 OWZ65589:OXF65590 PGV65589:PHB65590 PQR65589:PQX65590 QAN65589:QAT65590 QKJ65589:QKP65590 QUF65589:QUL65590 REB65589:REH65590 RNX65589:ROD65590 RXT65589:RXZ65590 SHP65589:SHV65590 SRL65589:SRR65590 TBH65589:TBN65590 TLD65589:TLJ65590 TUZ65589:TVF65590 UEV65589:UFB65590 UOR65589:UOX65590 UYN65589:UYT65590 VIJ65589:VIP65590 VSF65589:VSL65590 WCB65589:WCH65590 WLX65589:WMD65590 WVT65589:WVZ65590 JH131125:JN131126 TD131125:TJ131126 ACZ131125:ADF131126 AMV131125:ANB131126 AWR131125:AWX131126 BGN131125:BGT131126 BQJ131125:BQP131126 CAF131125:CAL131126 CKB131125:CKH131126 CTX131125:CUD131126 DDT131125:DDZ131126 DNP131125:DNV131126 DXL131125:DXR131126 EHH131125:EHN131126 ERD131125:ERJ131126 FAZ131125:FBF131126 FKV131125:FLB131126 FUR131125:FUX131126 GEN131125:GET131126 GOJ131125:GOP131126 GYF131125:GYL131126 HIB131125:HIH131126 HRX131125:HSD131126 IBT131125:IBZ131126 ILP131125:ILV131126 IVL131125:IVR131126 JFH131125:JFN131126 JPD131125:JPJ131126 JYZ131125:JZF131126 KIV131125:KJB131126 KSR131125:KSX131126 LCN131125:LCT131126 LMJ131125:LMP131126 LWF131125:LWL131126 MGB131125:MGH131126 MPX131125:MQD131126 MZT131125:MZZ131126 NJP131125:NJV131126 NTL131125:NTR131126 ODH131125:ODN131126 OND131125:ONJ131126 OWZ131125:OXF131126 PGV131125:PHB131126 PQR131125:PQX131126 QAN131125:QAT131126 QKJ131125:QKP131126 QUF131125:QUL131126 REB131125:REH131126 RNX131125:ROD131126 RXT131125:RXZ131126 SHP131125:SHV131126 SRL131125:SRR131126 TBH131125:TBN131126 TLD131125:TLJ131126 TUZ131125:TVF131126 UEV131125:UFB131126 UOR131125:UOX131126 UYN131125:UYT131126 VIJ131125:VIP131126 VSF131125:VSL131126 WCB131125:WCH131126 WLX131125:WMD131126 WVT131125:WVZ131126 JH196661:JN196662 TD196661:TJ196662 ACZ196661:ADF196662 AMV196661:ANB196662 AWR196661:AWX196662 BGN196661:BGT196662 BQJ196661:BQP196662 CAF196661:CAL196662 CKB196661:CKH196662 CTX196661:CUD196662 DDT196661:DDZ196662 DNP196661:DNV196662 DXL196661:DXR196662 EHH196661:EHN196662 ERD196661:ERJ196662 FAZ196661:FBF196662 FKV196661:FLB196662 FUR196661:FUX196662 GEN196661:GET196662 GOJ196661:GOP196662 GYF196661:GYL196662 HIB196661:HIH196662 HRX196661:HSD196662 IBT196661:IBZ196662 ILP196661:ILV196662 IVL196661:IVR196662 JFH196661:JFN196662 JPD196661:JPJ196662 JYZ196661:JZF196662 KIV196661:KJB196662 KSR196661:KSX196662 LCN196661:LCT196662 LMJ196661:LMP196662 LWF196661:LWL196662 MGB196661:MGH196662 MPX196661:MQD196662 MZT196661:MZZ196662 NJP196661:NJV196662 NTL196661:NTR196662 ODH196661:ODN196662 OND196661:ONJ196662 OWZ196661:OXF196662 PGV196661:PHB196662 PQR196661:PQX196662 QAN196661:QAT196662 QKJ196661:QKP196662 QUF196661:QUL196662 REB196661:REH196662 RNX196661:ROD196662 RXT196661:RXZ196662 SHP196661:SHV196662 SRL196661:SRR196662 TBH196661:TBN196662 TLD196661:TLJ196662 TUZ196661:TVF196662 UEV196661:UFB196662 UOR196661:UOX196662 UYN196661:UYT196662 VIJ196661:VIP196662 VSF196661:VSL196662 WCB196661:WCH196662 WLX196661:WMD196662 WVT196661:WVZ196662 JH262197:JN262198 TD262197:TJ262198 ACZ262197:ADF262198 AMV262197:ANB262198 AWR262197:AWX262198 BGN262197:BGT262198 BQJ262197:BQP262198 CAF262197:CAL262198 CKB262197:CKH262198 CTX262197:CUD262198 DDT262197:DDZ262198 DNP262197:DNV262198 DXL262197:DXR262198 EHH262197:EHN262198 ERD262197:ERJ262198 FAZ262197:FBF262198 FKV262197:FLB262198 FUR262197:FUX262198 GEN262197:GET262198 GOJ262197:GOP262198 GYF262197:GYL262198 HIB262197:HIH262198 HRX262197:HSD262198 IBT262197:IBZ262198 ILP262197:ILV262198 IVL262197:IVR262198 JFH262197:JFN262198 JPD262197:JPJ262198 JYZ262197:JZF262198 KIV262197:KJB262198 KSR262197:KSX262198 LCN262197:LCT262198 LMJ262197:LMP262198 LWF262197:LWL262198 MGB262197:MGH262198 MPX262197:MQD262198 MZT262197:MZZ262198 NJP262197:NJV262198 NTL262197:NTR262198 ODH262197:ODN262198 OND262197:ONJ262198 OWZ262197:OXF262198 PGV262197:PHB262198 PQR262197:PQX262198 QAN262197:QAT262198 QKJ262197:QKP262198 QUF262197:QUL262198 REB262197:REH262198 RNX262197:ROD262198 RXT262197:RXZ262198 SHP262197:SHV262198 SRL262197:SRR262198 TBH262197:TBN262198 TLD262197:TLJ262198 TUZ262197:TVF262198 UEV262197:UFB262198 UOR262197:UOX262198 UYN262197:UYT262198 VIJ262197:VIP262198 VSF262197:VSL262198 WCB262197:WCH262198 WLX262197:WMD262198 WVT262197:WVZ262198 JH327733:JN327734 TD327733:TJ327734 ACZ327733:ADF327734 AMV327733:ANB327734 AWR327733:AWX327734 BGN327733:BGT327734 BQJ327733:BQP327734 CAF327733:CAL327734 CKB327733:CKH327734 CTX327733:CUD327734 DDT327733:DDZ327734 DNP327733:DNV327734 DXL327733:DXR327734 EHH327733:EHN327734 ERD327733:ERJ327734 FAZ327733:FBF327734 FKV327733:FLB327734 FUR327733:FUX327734 GEN327733:GET327734 GOJ327733:GOP327734 GYF327733:GYL327734 HIB327733:HIH327734 HRX327733:HSD327734 IBT327733:IBZ327734 ILP327733:ILV327734 IVL327733:IVR327734 JFH327733:JFN327734 JPD327733:JPJ327734 JYZ327733:JZF327734 KIV327733:KJB327734 KSR327733:KSX327734 LCN327733:LCT327734 LMJ327733:LMP327734 LWF327733:LWL327734 MGB327733:MGH327734 MPX327733:MQD327734 MZT327733:MZZ327734 NJP327733:NJV327734 NTL327733:NTR327734 ODH327733:ODN327734 OND327733:ONJ327734 OWZ327733:OXF327734 PGV327733:PHB327734 PQR327733:PQX327734 QAN327733:QAT327734 QKJ327733:QKP327734 QUF327733:QUL327734 REB327733:REH327734 RNX327733:ROD327734 RXT327733:RXZ327734 SHP327733:SHV327734 SRL327733:SRR327734 TBH327733:TBN327734 TLD327733:TLJ327734 TUZ327733:TVF327734 UEV327733:UFB327734 UOR327733:UOX327734 UYN327733:UYT327734 VIJ327733:VIP327734 VSF327733:VSL327734 WCB327733:WCH327734 WLX327733:WMD327734 WVT327733:WVZ327734 JH393269:JN393270 TD393269:TJ393270 ACZ393269:ADF393270 AMV393269:ANB393270 AWR393269:AWX393270 BGN393269:BGT393270 BQJ393269:BQP393270 CAF393269:CAL393270 CKB393269:CKH393270 CTX393269:CUD393270 DDT393269:DDZ393270 DNP393269:DNV393270 DXL393269:DXR393270 EHH393269:EHN393270 ERD393269:ERJ393270 FAZ393269:FBF393270 FKV393269:FLB393270 FUR393269:FUX393270 GEN393269:GET393270 GOJ393269:GOP393270 GYF393269:GYL393270 HIB393269:HIH393270 HRX393269:HSD393270 IBT393269:IBZ393270 ILP393269:ILV393270 IVL393269:IVR393270 JFH393269:JFN393270 JPD393269:JPJ393270 JYZ393269:JZF393270 KIV393269:KJB393270 KSR393269:KSX393270 LCN393269:LCT393270 LMJ393269:LMP393270 LWF393269:LWL393270 MGB393269:MGH393270 MPX393269:MQD393270 MZT393269:MZZ393270 NJP393269:NJV393270 NTL393269:NTR393270 ODH393269:ODN393270 OND393269:ONJ393270 OWZ393269:OXF393270 PGV393269:PHB393270 PQR393269:PQX393270 QAN393269:QAT393270 QKJ393269:QKP393270 QUF393269:QUL393270 REB393269:REH393270 RNX393269:ROD393270 RXT393269:RXZ393270 SHP393269:SHV393270 SRL393269:SRR393270 TBH393269:TBN393270 TLD393269:TLJ393270 TUZ393269:TVF393270 UEV393269:UFB393270 UOR393269:UOX393270 UYN393269:UYT393270 VIJ393269:VIP393270 VSF393269:VSL393270 WCB393269:WCH393270 WLX393269:WMD393270 WVT393269:WVZ393270 JH458805:JN458806 TD458805:TJ458806 ACZ458805:ADF458806 AMV458805:ANB458806 AWR458805:AWX458806 BGN458805:BGT458806 BQJ458805:BQP458806 CAF458805:CAL458806 CKB458805:CKH458806 CTX458805:CUD458806 DDT458805:DDZ458806 DNP458805:DNV458806 DXL458805:DXR458806 EHH458805:EHN458806 ERD458805:ERJ458806 FAZ458805:FBF458806 FKV458805:FLB458806 FUR458805:FUX458806 GEN458805:GET458806 GOJ458805:GOP458806 GYF458805:GYL458806 HIB458805:HIH458806 HRX458805:HSD458806 IBT458805:IBZ458806 ILP458805:ILV458806 IVL458805:IVR458806 JFH458805:JFN458806 JPD458805:JPJ458806 JYZ458805:JZF458806 KIV458805:KJB458806 KSR458805:KSX458806 LCN458805:LCT458806 LMJ458805:LMP458806 LWF458805:LWL458806 MGB458805:MGH458806 MPX458805:MQD458806 MZT458805:MZZ458806 NJP458805:NJV458806 NTL458805:NTR458806 ODH458805:ODN458806 OND458805:ONJ458806 OWZ458805:OXF458806 PGV458805:PHB458806 PQR458805:PQX458806 QAN458805:QAT458806 QKJ458805:QKP458806 QUF458805:QUL458806 REB458805:REH458806 RNX458805:ROD458806 RXT458805:RXZ458806 SHP458805:SHV458806 SRL458805:SRR458806 TBH458805:TBN458806 TLD458805:TLJ458806 TUZ458805:TVF458806 UEV458805:UFB458806 UOR458805:UOX458806 UYN458805:UYT458806 VIJ458805:VIP458806 VSF458805:VSL458806 WCB458805:WCH458806 WLX458805:WMD458806 WVT458805:WVZ458806 JH524341:JN524342 TD524341:TJ524342 ACZ524341:ADF524342 AMV524341:ANB524342 AWR524341:AWX524342 BGN524341:BGT524342 BQJ524341:BQP524342 CAF524341:CAL524342 CKB524341:CKH524342 CTX524341:CUD524342 DDT524341:DDZ524342 DNP524341:DNV524342 DXL524341:DXR524342 EHH524341:EHN524342 ERD524341:ERJ524342 FAZ524341:FBF524342 FKV524341:FLB524342 FUR524341:FUX524342 GEN524341:GET524342 GOJ524341:GOP524342 GYF524341:GYL524342 HIB524341:HIH524342 HRX524341:HSD524342 IBT524341:IBZ524342 ILP524341:ILV524342 IVL524341:IVR524342 JFH524341:JFN524342 JPD524341:JPJ524342 JYZ524341:JZF524342 KIV524341:KJB524342 KSR524341:KSX524342 LCN524341:LCT524342 LMJ524341:LMP524342 LWF524341:LWL524342 MGB524341:MGH524342 MPX524341:MQD524342 MZT524341:MZZ524342 NJP524341:NJV524342 NTL524341:NTR524342 ODH524341:ODN524342 OND524341:ONJ524342 OWZ524341:OXF524342 PGV524341:PHB524342 PQR524341:PQX524342 QAN524341:QAT524342 QKJ524341:QKP524342 QUF524341:QUL524342 REB524341:REH524342 RNX524341:ROD524342 RXT524341:RXZ524342 SHP524341:SHV524342 SRL524341:SRR524342 TBH524341:TBN524342 TLD524341:TLJ524342 TUZ524341:TVF524342 UEV524341:UFB524342 UOR524341:UOX524342 UYN524341:UYT524342 VIJ524341:VIP524342 VSF524341:VSL524342 WCB524341:WCH524342 WLX524341:WMD524342 WVT524341:WVZ524342 JH589877:JN589878 TD589877:TJ589878 ACZ589877:ADF589878 AMV589877:ANB589878 AWR589877:AWX589878 BGN589877:BGT589878 BQJ589877:BQP589878 CAF589877:CAL589878 CKB589877:CKH589878 CTX589877:CUD589878 DDT589877:DDZ589878 DNP589877:DNV589878 DXL589877:DXR589878 EHH589877:EHN589878 ERD589877:ERJ589878 FAZ589877:FBF589878 FKV589877:FLB589878 FUR589877:FUX589878 GEN589877:GET589878 GOJ589877:GOP589878 GYF589877:GYL589878 HIB589877:HIH589878 HRX589877:HSD589878 IBT589877:IBZ589878 ILP589877:ILV589878 IVL589877:IVR589878 JFH589877:JFN589878 JPD589877:JPJ589878 JYZ589877:JZF589878 KIV589877:KJB589878 KSR589877:KSX589878 LCN589877:LCT589878 LMJ589877:LMP589878 LWF589877:LWL589878 MGB589877:MGH589878 MPX589877:MQD589878 MZT589877:MZZ589878 NJP589877:NJV589878 NTL589877:NTR589878 ODH589877:ODN589878 OND589877:ONJ589878 OWZ589877:OXF589878 PGV589877:PHB589878 PQR589877:PQX589878 QAN589877:QAT589878 QKJ589877:QKP589878 QUF589877:QUL589878 REB589877:REH589878 RNX589877:ROD589878 RXT589877:RXZ589878 SHP589877:SHV589878 SRL589877:SRR589878 TBH589877:TBN589878 TLD589877:TLJ589878 TUZ589877:TVF589878 UEV589877:UFB589878 UOR589877:UOX589878 UYN589877:UYT589878 VIJ589877:VIP589878 VSF589877:VSL589878 WCB589877:WCH589878 WLX589877:WMD589878 WVT589877:WVZ589878 JH655413:JN655414 TD655413:TJ655414 ACZ655413:ADF655414 AMV655413:ANB655414 AWR655413:AWX655414 BGN655413:BGT655414 BQJ655413:BQP655414 CAF655413:CAL655414 CKB655413:CKH655414 CTX655413:CUD655414 DDT655413:DDZ655414 DNP655413:DNV655414 DXL655413:DXR655414 EHH655413:EHN655414 ERD655413:ERJ655414 FAZ655413:FBF655414 FKV655413:FLB655414 FUR655413:FUX655414 GEN655413:GET655414 GOJ655413:GOP655414 GYF655413:GYL655414 HIB655413:HIH655414 HRX655413:HSD655414 IBT655413:IBZ655414 ILP655413:ILV655414 IVL655413:IVR655414 JFH655413:JFN655414 JPD655413:JPJ655414 JYZ655413:JZF655414 KIV655413:KJB655414 KSR655413:KSX655414 LCN655413:LCT655414 LMJ655413:LMP655414 LWF655413:LWL655414 MGB655413:MGH655414 MPX655413:MQD655414 MZT655413:MZZ655414 NJP655413:NJV655414 NTL655413:NTR655414 ODH655413:ODN655414 OND655413:ONJ655414 OWZ655413:OXF655414 PGV655413:PHB655414 PQR655413:PQX655414 QAN655413:QAT655414 QKJ655413:QKP655414 QUF655413:QUL655414 REB655413:REH655414 RNX655413:ROD655414 RXT655413:RXZ655414 SHP655413:SHV655414 SRL655413:SRR655414 TBH655413:TBN655414 TLD655413:TLJ655414 TUZ655413:TVF655414 UEV655413:UFB655414 UOR655413:UOX655414 UYN655413:UYT655414 VIJ655413:VIP655414 VSF655413:VSL655414 WCB655413:WCH655414 WLX655413:WMD655414 WVT655413:WVZ655414 JH720949:JN720950 TD720949:TJ720950 ACZ720949:ADF720950 AMV720949:ANB720950 AWR720949:AWX720950 BGN720949:BGT720950 BQJ720949:BQP720950 CAF720949:CAL720950 CKB720949:CKH720950 CTX720949:CUD720950 DDT720949:DDZ720950 DNP720949:DNV720950 DXL720949:DXR720950 EHH720949:EHN720950 ERD720949:ERJ720950 FAZ720949:FBF720950 FKV720949:FLB720950 FUR720949:FUX720950 GEN720949:GET720950 GOJ720949:GOP720950 GYF720949:GYL720950 HIB720949:HIH720950 HRX720949:HSD720950 IBT720949:IBZ720950 ILP720949:ILV720950 IVL720949:IVR720950 JFH720949:JFN720950 JPD720949:JPJ720950 JYZ720949:JZF720950 KIV720949:KJB720950 KSR720949:KSX720950 LCN720949:LCT720950 LMJ720949:LMP720950 LWF720949:LWL720950 MGB720949:MGH720950 MPX720949:MQD720950 MZT720949:MZZ720950 NJP720949:NJV720950 NTL720949:NTR720950 ODH720949:ODN720950 OND720949:ONJ720950 OWZ720949:OXF720950 PGV720949:PHB720950 PQR720949:PQX720950 QAN720949:QAT720950 QKJ720949:QKP720950 QUF720949:QUL720950 REB720949:REH720950 RNX720949:ROD720950 RXT720949:RXZ720950 SHP720949:SHV720950 SRL720949:SRR720950 TBH720949:TBN720950 TLD720949:TLJ720950 TUZ720949:TVF720950 UEV720949:UFB720950 UOR720949:UOX720950 UYN720949:UYT720950 VIJ720949:VIP720950 VSF720949:VSL720950 WCB720949:WCH720950 WLX720949:WMD720950 WVT720949:WVZ720950 JH786485:JN786486 TD786485:TJ786486 ACZ786485:ADF786486 AMV786485:ANB786486 AWR786485:AWX786486 BGN786485:BGT786486 BQJ786485:BQP786486 CAF786485:CAL786486 CKB786485:CKH786486 CTX786485:CUD786486 DDT786485:DDZ786486 DNP786485:DNV786486 DXL786485:DXR786486 EHH786485:EHN786486 ERD786485:ERJ786486 FAZ786485:FBF786486 FKV786485:FLB786486 FUR786485:FUX786486 GEN786485:GET786486 GOJ786485:GOP786486 GYF786485:GYL786486 HIB786485:HIH786486 HRX786485:HSD786486 IBT786485:IBZ786486 ILP786485:ILV786486 IVL786485:IVR786486 JFH786485:JFN786486 JPD786485:JPJ786486 JYZ786485:JZF786486 KIV786485:KJB786486 KSR786485:KSX786486 LCN786485:LCT786486 LMJ786485:LMP786486 LWF786485:LWL786486 MGB786485:MGH786486 MPX786485:MQD786486 MZT786485:MZZ786486 NJP786485:NJV786486 NTL786485:NTR786486 ODH786485:ODN786486 OND786485:ONJ786486 OWZ786485:OXF786486 PGV786485:PHB786486 PQR786485:PQX786486 QAN786485:QAT786486 QKJ786485:QKP786486 QUF786485:QUL786486 REB786485:REH786486 RNX786485:ROD786486 RXT786485:RXZ786486 SHP786485:SHV786486 SRL786485:SRR786486 TBH786485:TBN786486 TLD786485:TLJ786486 TUZ786485:TVF786486 UEV786485:UFB786486 UOR786485:UOX786486 UYN786485:UYT786486 VIJ786485:VIP786486 VSF786485:VSL786486 WCB786485:WCH786486 WLX786485:WMD786486 WVT786485:WVZ786486 JH852021:JN852022 TD852021:TJ852022 ACZ852021:ADF852022 AMV852021:ANB852022 AWR852021:AWX852022 BGN852021:BGT852022 BQJ852021:BQP852022 CAF852021:CAL852022 CKB852021:CKH852022 CTX852021:CUD852022 DDT852021:DDZ852022 DNP852021:DNV852022 DXL852021:DXR852022 EHH852021:EHN852022 ERD852021:ERJ852022 FAZ852021:FBF852022 FKV852021:FLB852022 FUR852021:FUX852022 GEN852021:GET852022 GOJ852021:GOP852022 GYF852021:GYL852022 HIB852021:HIH852022 HRX852021:HSD852022 IBT852021:IBZ852022 ILP852021:ILV852022 IVL852021:IVR852022 JFH852021:JFN852022 JPD852021:JPJ852022 JYZ852021:JZF852022 KIV852021:KJB852022 KSR852021:KSX852022 LCN852021:LCT852022 LMJ852021:LMP852022 LWF852021:LWL852022 MGB852021:MGH852022 MPX852021:MQD852022 MZT852021:MZZ852022 NJP852021:NJV852022 NTL852021:NTR852022 ODH852021:ODN852022 OND852021:ONJ852022 OWZ852021:OXF852022 PGV852021:PHB852022 PQR852021:PQX852022 QAN852021:QAT852022 QKJ852021:QKP852022 QUF852021:QUL852022 REB852021:REH852022 RNX852021:ROD852022 RXT852021:RXZ852022 SHP852021:SHV852022 SRL852021:SRR852022 TBH852021:TBN852022 TLD852021:TLJ852022 TUZ852021:TVF852022 UEV852021:UFB852022 UOR852021:UOX852022 UYN852021:UYT852022 VIJ852021:VIP852022 VSF852021:VSL852022 WCB852021:WCH852022 WLX852021:WMD852022 WVT852021:WVZ852022 JH917557:JN917558 TD917557:TJ917558 ACZ917557:ADF917558 AMV917557:ANB917558 AWR917557:AWX917558 BGN917557:BGT917558 BQJ917557:BQP917558 CAF917557:CAL917558 CKB917557:CKH917558 CTX917557:CUD917558 DDT917557:DDZ917558 DNP917557:DNV917558 DXL917557:DXR917558 EHH917557:EHN917558 ERD917557:ERJ917558 FAZ917557:FBF917558 FKV917557:FLB917558 FUR917557:FUX917558 GEN917557:GET917558 GOJ917557:GOP917558 GYF917557:GYL917558 HIB917557:HIH917558 HRX917557:HSD917558 IBT917557:IBZ917558 ILP917557:ILV917558 IVL917557:IVR917558 JFH917557:JFN917558 JPD917557:JPJ917558 JYZ917557:JZF917558 KIV917557:KJB917558 KSR917557:KSX917558 LCN917557:LCT917558 LMJ917557:LMP917558 LWF917557:LWL917558 MGB917557:MGH917558 MPX917557:MQD917558 MZT917557:MZZ917558 NJP917557:NJV917558 NTL917557:NTR917558 ODH917557:ODN917558 OND917557:ONJ917558 OWZ917557:OXF917558 PGV917557:PHB917558 PQR917557:PQX917558 QAN917557:QAT917558 QKJ917557:QKP917558 QUF917557:QUL917558 REB917557:REH917558 RNX917557:ROD917558 RXT917557:RXZ917558 SHP917557:SHV917558 SRL917557:SRR917558 TBH917557:TBN917558 TLD917557:TLJ917558 TUZ917557:TVF917558 UEV917557:UFB917558 UOR917557:UOX917558 UYN917557:UYT917558 VIJ917557:VIP917558 VSF917557:VSL917558 WCB917557:WCH917558 WLX917557:WMD917558 WVT917557:WVZ917558 JH983093:JN983094 TD983093:TJ983094 ACZ983093:ADF983094 AMV983093:ANB983094 AWR983093:AWX983094 BGN983093:BGT983094 BQJ983093:BQP983094 CAF983093:CAL983094 CKB983093:CKH983094 CTX983093:CUD983094 DDT983093:DDZ983094 DNP983093:DNV983094 DXL983093:DXR983094 EHH983093:EHN983094 ERD983093:ERJ983094 FAZ983093:FBF983094 FKV983093:FLB983094 FUR983093:FUX983094 GEN983093:GET983094 GOJ983093:GOP983094 GYF983093:GYL983094 HIB983093:HIH983094 HRX983093:HSD983094 IBT983093:IBZ983094 ILP983093:ILV983094 IVL983093:IVR983094 JFH983093:JFN983094 JPD983093:JPJ983094 JYZ983093:JZF983094 KIV983093:KJB983094 KSR983093:KSX983094 LCN983093:LCT983094 LMJ983093:LMP983094 LWF983093:LWL983094 MGB983093:MGH983094 MPX983093:MQD983094 MZT983093:MZZ983094 NJP983093:NJV983094 NTL983093:NTR983094 ODH983093:ODN983094 OND983093:ONJ983094 OWZ983093:OXF983094 PGV983093:PHB983094 PQR983093:PQX983094 QAN983093:QAT983094 QKJ983093:QKP983094 QUF983093:QUL983094 REB983093:REH983094 RNX983093:ROD983094 RXT983093:RXZ983094 SHP983093:SHV983094 SRL983093:SRR983094 TBH983093:TBN983094 TLD983093:TLJ983094 TUZ983093:TVF983094 UEV983093:UFB983094 UOR983093:UOX983094 UYN983093:UYT983094 VIJ983093:VIP983094 VSF983093:VSL983094 WCB983093:WCH983094 WLX983093:WMD983094 WVT983093:WVZ983094 JH22:JK24 TD22:TG24 ACZ22:ADC24 AMV22:AMY24 AWR22:AWU24 BGN22:BGQ24 BQJ22:BQM24 CAF22:CAI24 CKB22:CKE24 CTX22:CUA24 DDT22:DDW24 DNP22:DNS24 DXL22:DXO24 EHH22:EHK24 ERD22:ERG24 FAZ22:FBC24 FKV22:FKY24 FUR22:FUU24 GEN22:GEQ24 GOJ22:GOM24 GYF22:GYI24 HIB22:HIE24 HRX22:HSA24 IBT22:IBW24 ILP22:ILS24 IVL22:IVO24 JFH22:JFK24 JPD22:JPG24 JYZ22:JZC24 KIV22:KIY24 KSR22:KSU24 LCN22:LCQ24 LMJ22:LMM24 LWF22:LWI24 MGB22:MGE24 MPX22:MQA24 MZT22:MZW24 NJP22:NJS24 NTL22:NTO24 ODH22:ODK24 OND22:ONG24 OWZ22:OXC24 PGV22:PGY24 PQR22:PQU24 QAN22:QAQ24 QKJ22:QKM24 QUF22:QUI24 REB22:REE24 RNX22:ROA24 RXT22:RXW24 SHP22:SHS24 SRL22:SRO24 TBH22:TBK24 TLD22:TLG24 TUZ22:TVC24 UEV22:UEY24 UOR22:UOU24 UYN22:UYQ24 VIJ22:VIM24 VSF22:VSI24 WCB22:WCE24 WLX22:WMA24 WVT22:WVW24 JH65569:JK65571 TD65569:TG65571 ACZ65569:ADC65571 AMV65569:AMY65571 AWR65569:AWU65571 BGN65569:BGQ65571 BQJ65569:BQM65571 CAF65569:CAI65571 CKB65569:CKE65571 CTX65569:CUA65571 DDT65569:DDW65571 DNP65569:DNS65571 DXL65569:DXO65571 EHH65569:EHK65571 ERD65569:ERG65571 FAZ65569:FBC65571 FKV65569:FKY65571 FUR65569:FUU65571 GEN65569:GEQ65571 GOJ65569:GOM65571 GYF65569:GYI65571 HIB65569:HIE65571 HRX65569:HSA65571 IBT65569:IBW65571 ILP65569:ILS65571 IVL65569:IVO65571 JFH65569:JFK65571 JPD65569:JPG65571 JYZ65569:JZC65571 KIV65569:KIY65571 KSR65569:KSU65571 LCN65569:LCQ65571 LMJ65569:LMM65571 LWF65569:LWI65571 MGB65569:MGE65571 MPX65569:MQA65571 MZT65569:MZW65571 NJP65569:NJS65571 NTL65569:NTO65571 ODH65569:ODK65571 OND65569:ONG65571 OWZ65569:OXC65571 PGV65569:PGY65571 PQR65569:PQU65571 QAN65569:QAQ65571 QKJ65569:QKM65571 QUF65569:QUI65571 REB65569:REE65571 RNX65569:ROA65571 RXT65569:RXW65571 SHP65569:SHS65571 SRL65569:SRO65571 TBH65569:TBK65571 TLD65569:TLG65571 TUZ65569:TVC65571 UEV65569:UEY65571 UOR65569:UOU65571 UYN65569:UYQ65571 VIJ65569:VIM65571 VSF65569:VSI65571 WCB65569:WCE65571 WLX65569:WMA65571 WVT65569:WVW65571 JH131105:JK131107 TD131105:TG131107 ACZ131105:ADC131107 AMV131105:AMY131107 AWR131105:AWU131107 BGN131105:BGQ131107 BQJ131105:BQM131107 CAF131105:CAI131107 CKB131105:CKE131107 CTX131105:CUA131107 DDT131105:DDW131107 DNP131105:DNS131107 DXL131105:DXO131107 EHH131105:EHK131107 ERD131105:ERG131107 FAZ131105:FBC131107 FKV131105:FKY131107 FUR131105:FUU131107 GEN131105:GEQ131107 GOJ131105:GOM131107 GYF131105:GYI131107 HIB131105:HIE131107 HRX131105:HSA131107 IBT131105:IBW131107 ILP131105:ILS131107 IVL131105:IVO131107 JFH131105:JFK131107 JPD131105:JPG131107 JYZ131105:JZC131107 KIV131105:KIY131107 KSR131105:KSU131107 LCN131105:LCQ131107 LMJ131105:LMM131107 LWF131105:LWI131107 MGB131105:MGE131107 MPX131105:MQA131107 MZT131105:MZW131107 NJP131105:NJS131107 NTL131105:NTO131107 ODH131105:ODK131107 OND131105:ONG131107 OWZ131105:OXC131107 PGV131105:PGY131107 PQR131105:PQU131107 QAN131105:QAQ131107 QKJ131105:QKM131107 QUF131105:QUI131107 REB131105:REE131107 RNX131105:ROA131107 RXT131105:RXW131107 SHP131105:SHS131107 SRL131105:SRO131107 TBH131105:TBK131107 TLD131105:TLG131107 TUZ131105:TVC131107 UEV131105:UEY131107 UOR131105:UOU131107 UYN131105:UYQ131107 VIJ131105:VIM131107 VSF131105:VSI131107 WCB131105:WCE131107 WLX131105:WMA131107 WVT131105:WVW131107 JH196641:JK196643 TD196641:TG196643 ACZ196641:ADC196643 AMV196641:AMY196643 AWR196641:AWU196643 BGN196641:BGQ196643 BQJ196641:BQM196643 CAF196641:CAI196643 CKB196641:CKE196643 CTX196641:CUA196643 DDT196641:DDW196643 DNP196641:DNS196643 DXL196641:DXO196643 EHH196641:EHK196643 ERD196641:ERG196643 FAZ196641:FBC196643 FKV196641:FKY196643 FUR196641:FUU196643 GEN196641:GEQ196643 GOJ196641:GOM196643 GYF196641:GYI196643 HIB196641:HIE196643 HRX196641:HSA196643 IBT196641:IBW196643 ILP196641:ILS196643 IVL196641:IVO196643 JFH196641:JFK196643 JPD196641:JPG196643 JYZ196641:JZC196643 KIV196641:KIY196643 KSR196641:KSU196643 LCN196641:LCQ196643 LMJ196641:LMM196643 LWF196641:LWI196643 MGB196641:MGE196643 MPX196641:MQA196643 MZT196641:MZW196643 NJP196641:NJS196643 NTL196641:NTO196643 ODH196641:ODK196643 OND196641:ONG196643 OWZ196641:OXC196643 PGV196641:PGY196643 PQR196641:PQU196643 QAN196641:QAQ196643 QKJ196641:QKM196643 QUF196641:QUI196643 REB196641:REE196643 RNX196641:ROA196643 RXT196641:RXW196643 SHP196641:SHS196643 SRL196641:SRO196643 TBH196641:TBK196643 TLD196641:TLG196643 TUZ196641:TVC196643 UEV196641:UEY196643 UOR196641:UOU196643 UYN196641:UYQ196643 VIJ196641:VIM196643 VSF196641:VSI196643 WCB196641:WCE196643 WLX196641:WMA196643 WVT196641:WVW196643 JH262177:JK262179 TD262177:TG262179 ACZ262177:ADC262179 AMV262177:AMY262179 AWR262177:AWU262179 BGN262177:BGQ262179 BQJ262177:BQM262179 CAF262177:CAI262179 CKB262177:CKE262179 CTX262177:CUA262179 DDT262177:DDW262179 DNP262177:DNS262179 DXL262177:DXO262179 EHH262177:EHK262179 ERD262177:ERG262179 FAZ262177:FBC262179 FKV262177:FKY262179 FUR262177:FUU262179 GEN262177:GEQ262179 GOJ262177:GOM262179 GYF262177:GYI262179 HIB262177:HIE262179 HRX262177:HSA262179 IBT262177:IBW262179 ILP262177:ILS262179 IVL262177:IVO262179 JFH262177:JFK262179 JPD262177:JPG262179 JYZ262177:JZC262179 KIV262177:KIY262179 KSR262177:KSU262179 LCN262177:LCQ262179 LMJ262177:LMM262179 LWF262177:LWI262179 MGB262177:MGE262179 MPX262177:MQA262179 MZT262177:MZW262179 NJP262177:NJS262179 NTL262177:NTO262179 ODH262177:ODK262179 OND262177:ONG262179 OWZ262177:OXC262179 PGV262177:PGY262179 PQR262177:PQU262179 QAN262177:QAQ262179 QKJ262177:QKM262179 QUF262177:QUI262179 REB262177:REE262179 RNX262177:ROA262179 RXT262177:RXW262179 SHP262177:SHS262179 SRL262177:SRO262179 TBH262177:TBK262179 TLD262177:TLG262179 TUZ262177:TVC262179 UEV262177:UEY262179 UOR262177:UOU262179 UYN262177:UYQ262179 VIJ262177:VIM262179 VSF262177:VSI262179 WCB262177:WCE262179 WLX262177:WMA262179 WVT262177:WVW262179 JH327713:JK327715 TD327713:TG327715 ACZ327713:ADC327715 AMV327713:AMY327715 AWR327713:AWU327715 BGN327713:BGQ327715 BQJ327713:BQM327715 CAF327713:CAI327715 CKB327713:CKE327715 CTX327713:CUA327715 DDT327713:DDW327715 DNP327713:DNS327715 DXL327713:DXO327715 EHH327713:EHK327715 ERD327713:ERG327715 FAZ327713:FBC327715 FKV327713:FKY327715 FUR327713:FUU327715 GEN327713:GEQ327715 GOJ327713:GOM327715 GYF327713:GYI327715 HIB327713:HIE327715 HRX327713:HSA327715 IBT327713:IBW327715 ILP327713:ILS327715 IVL327713:IVO327715 JFH327713:JFK327715 JPD327713:JPG327715 JYZ327713:JZC327715 KIV327713:KIY327715 KSR327713:KSU327715 LCN327713:LCQ327715 LMJ327713:LMM327715 LWF327713:LWI327715 MGB327713:MGE327715 MPX327713:MQA327715 MZT327713:MZW327715 NJP327713:NJS327715 NTL327713:NTO327715 ODH327713:ODK327715 OND327713:ONG327715 OWZ327713:OXC327715 PGV327713:PGY327715 PQR327713:PQU327715 QAN327713:QAQ327715 QKJ327713:QKM327715 QUF327713:QUI327715 REB327713:REE327715 RNX327713:ROA327715 RXT327713:RXW327715 SHP327713:SHS327715 SRL327713:SRO327715 TBH327713:TBK327715 TLD327713:TLG327715 TUZ327713:TVC327715 UEV327713:UEY327715 UOR327713:UOU327715 UYN327713:UYQ327715 VIJ327713:VIM327715 VSF327713:VSI327715 WCB327713:WCE327715 WLX327713:WMA327715 WVT327713:WVW327715 JH393249:JK393251 TD393249:TG393251 ACZ393249:ADC393251 AMV393249:AMY393251 AWR393249:AWU393251 BGN393249:BGQ393251 BQJ393249:BQM393251 CAF393249:CAI393251 CKB393249:CKE393251 CTX393249:CUA393251 DDT393249:DDW393251 DNP393249:DNS393251 DXL393249:DXO393251 EHH393249:EHK393251 ERD393249:ERG393251 FAZ393249:FBC393251 FKV393249:FKY393251 FUR393249:FUU393251 GEN393249:GEQ393251 GOJ393249:GOM393251 GYF393249:GYI393251 HIB393249:HIE393251 HRX393249:HSA393251 IBT393249:IBW393251 ILP393249:ILS393251 IVL393249:IVO393251 JFH393249:JFK393251 JPD393249:JPG393251 JYZ393249:JZC393251 KIV393249:KIY393251 KSR393249:KSU393251 LCN393249:LCQ393251 LMJ393249:LMM393251 LWF393249:LWI393251 MGB393249:MGE393251 MPX393249:MQA393251 MZT393249:MZW393251 NJP393249:NJS393251 NTL393249:NTO393251 ODH393249:ODK393251 OND393249:ONG393251 OWZ393249:OXC393251 PGV393249:PGY393251 PQR393249:PQU393251 QAN393249:QAQ393251 QKJ393249:QKM393251 QUF393249:QUI393251 REB393249:REE393251 RNX393249:ROA393251 RXT393249:RXW393251 SHP393249:SHS393251 SRL393249:SRO393251 TBH393249:TBK393251 TLD393249:TLG393251 TUZ393249:TVC393251 UEV393249:UEY393251 UOR393249:UOU393251 UYN393249:UYQ393251 VIJ393249:VIM393251 VSF393249:VSI393251 WCB393249:WCE393251 WLX393249:WMA393251 WVT393249:WVW393251 JH458785:JK458787 TD458785:TG458787 ACZ458785:ADC458787 AMV458785:AMY458787 AWR458785:AWU458787 BGN458785:BGQ458787 BQJ458785:BQM458787 CAF458785:CAI458787 CKB458785:CKE458787 CTX458785:CUA458787 DDT458785:DDW458787 DNP458785:DNS458787 DXL458785:DXO458787 EHH458785:EHK458787 ERD458785:ERG458787 FAZ458785:FBC458787 FKV458785:FKY458787 FUR458785:FUU458787 GEN458785:GEQ458787 GOJ458785:GOM458787 GYF458785:GYI458787 HIB458785:HIE458787 HRX458785:HSA458787 IBT458785:IBW458787 ILP458785:ILS458787 IVL458785:IVO458787 JFH458785:JFK458787 JPD458785:JPG458787 JYZ458785:JZC458787 KIV458785:KIY458787 KSR458785:KSU458787 LCN458785:LCQ458787 LMJ458785:LMM458787 LWF458785:LWI458787 MGB458785:MGE458787 MPX458785:MQA458787 MZT458785:MZW458787 NJP458785:NJS458787 NTL458785:NTO458787 ODH458785:ODK458787 OND458785:ONG458787 OWZ458785:OXC458787 PGV458785:PGY458787 PQR458785:PQU458787 QAN458785:QAQ458787 QKJ458785:QKM458787 QUF458785:QUI458787 REB458785:REE458787 RNX458785:ROA458787 RXT458785:RXW458787 SHP458785:SHS458787 SRL458785:SRO458787 TBH458785:TBK458787 TLD458785:TLG458787 TUZ458785:TVC458787 UEV458785:UEY458787 UOR458785:UOU458787 UYN458785:UYQ458787 VIJ458785:VIM458787 VSF458785:VSI458787 WCB458785:WCE458787 WLX458785:WMA458787 WVT458785:WVW458787 JH524321:JK524323 TD524321:TG524323 ACZ524321:ADC524323 AMV524321:AMY524323 AWR524321:AWU524323 BGN524321:BGQ524323 BQJ524321:BQM524323 CAF524321:CAI524323 CKB524321:CKE524323 CTX524321:CUA524323 DDT524321:DDW524323 DNP524321:DNS524323 DXL524321:DXO524323 EHH524321:EHK524323 ERD524321:ERG524323 FAZ524321:FBC524323 FKV524321:FKY524323 FUR524321:FUU524323 GEN524321:GEQ524323 GOJ524321:GOM524323 GYF524321:GYI524323 HIB524321:HIE524323 HRX524321:HSA524323 IBT524321:IBW524323 ILP524321:ILS524323 IVL524321:IVO524323 JFH524321:JFK524323 JPD524321:JPG524323 JYZ524321:JZC524323 KIV524321:KIY524323 KSR524321:KSU524323 LCN524321:LCQ524323 LMJ524321:LMM524323 LWF524321:LWI524323 MGB524321:MGE524323 MPX524321:MQA524323 MZT524321:MZW524323 NJP524321:NJS524323 NTL524321:NTO524323 ODH524321:ODK524323 OND524321:ONG524323 OWZ524321:OXC524323 PGV524321:PGY524323 PQR524321:PQU524323 QAN524321:QAQ524323 QKJ524321:QKM524323 QUF524321:QUI524323 REB524321:REE524323 RNX524321:ROA524323 RXT524321:RXW524323 SHP524321:SHS524323 SRL524321:SRO524323 TBH524321:TBK524323 TLD524321:TLG524323 TUZ524321:TVC524323 UEV524321:UEY524323 UOR524321:UOU524323 UYN524321:UYQ524323 VIJ524321:VIM524323 VSF524321:VSI524323 WCB524321:WCE524323 WLX524321:WMA524323 WVT524321:WVW524323 JH589857:JK589859 TD589857:TG589859 ACZ589857:ADC589859 AMV589857:AMY589859 AWR589857:AWU589859 BGN589857:BGQ589859 BQJ589857:BQM589859 CAF589857:CAI589859 CKB589857:CKE589859 CTX589857:CUA589859 DDT589857:DDW589859 DNP589857:DNS589859 DXL589857:DXO589859 EHH589857:EHK589859 ERD589857:ERG589859 FAZ589857:FBC589859 FKV589857:FKY589859 FUR589857:FUU589859 GEN589857:GEQ589859 GOJ589857:GOM589859 GYF589857:GYI589859 HIB589857:HIE589859 HRX589857:HSA589859 IBT589857:IBW589859 ILP589857:ILS589859 IVL589857:IVO589859 JFH589857:JFK589859 JPD589857:JPG589859 JYZ589857:JZC589859 KIV589857:KIY589859 KSR589857:KSU589859 LCN589857:LCQ589859 LMJ589857:LMM589859 LWF589857:LWI589859 MGB589857:MGE589859 MPX589857:MQA589859 MZT589857:MZW589859 NJP589857:NJS589859 NTL589857:NTO589859 ODH589857:ODK589859 OND589857:ONG589859 OWZ589857:OXC589859 PGV589857:PGY589859 PQR589857:PQU589859 QAN589857:QAQ589859 QKJ589857:QKM589859 QUF589857:QUI589859 REB589857:REE589859 RNX589857:ROA589859 RXT589857:RXW589859 SHP589857:SHS589859 SRL589857:SRO589859 TBH589857:TBK589859 TLD589857:TLG589859 TUZ589857:TVC589859 UEV589857:UEY589859 UOR589857:UOU589859 UYN589857:UYQ589859 VIJ589857:VIM589859 VSF589857:VSI589859 WCB589857:WCE589859 WLX589857:WMA589859 WVT589857:WVW589859 JH655393:JK655395 TD655393:TG655395 ACZ655393:ADC655395 AMV655393:AMY655395 AWR655393:AWU655395 BGN655393:BGQ655395 BQJ655393:BQM655395 CAF655393:CAI655395 CKB655393:CKE655395 CTX655393:CUA655395 DDT655393:DDW655395 DNP655393:DNS655395 DXL655393:DXO655395 EHH655393:EHK655395 ERD655393:ERG655395 FAZ655393:FBC655395 FKV655393:FKY655395 FUR655393:FUU655395 GEN655393:GEQ655395 GOJ655393:GOM655395 GYF655393:GYI655395 HIB655393:HIE655395 HRX655393:HSA655395 IBT655393:IBW655395 ILP655393:ILS655395 IVL655393:IVO655395 JFH655393:JFK655395 JPD655393:JPG655395 JYZ655393:JZC655395 KIV655393:KIY655395 KSR655393:KSU655395 LCN655393:LCQ655395 LMJ655393:LMM655395 LWF655393:LWI655395 MGB655393:MGE655395 MPX655393:MQA655395 MZT655393:MZW655395 NJP655393:NJS655395 NTL655393:NTO655395 ODH655393:ODK655395 OND655393:ONG655395 OWZ655393:OXC655395 PGV655393:PGY655395 PQR655393:PQU655395 QAN655393:QAQ655395 QKJ655393:QKM655395 QUF655393:QUI655395 REB655393:REE655395 RNX655393:ROA655395 RXT655393:RXW655395 SHP655393:SHS655395 SRL655393:SRO655395 TBH655393:TBK655395 TLD655393:TLG655395 TUZ655393:TVC655395 UEV655393:UEY655395 UOR655393:UOU655395 UYN655393:UYQ655395 VIJ655393:VIM655395 VSF655393:VSI655395 WCB655393:WCE655395 WLX655393:WMA655395 WVT655393:WVW655395 JH720929:JK720931 TD720929:TG720931 ACZ720929:ADC720931 AMV720929:AMY720931 AWR720929:AWU720931 BGN720929:BGQ720931 BQJ720929:BQM720931 CAF720929:CAI720931 CKB720929:CKE720931 CTX720929:CUA720931 DDT720929:DDW720931 DNP720929:DNS720931 DXL720929:DXO720931 EHH720929:EHK720931 ERD720929:ERG720931 FAZ720929:FBC720931 FKV720929:FKY720931 FUR720929:FUU720931 GEN720929:GEQ720931 GOJ720929:GOM720931 GYF720929:GYI720931 HIB720929:HIE720931 HRX720929:HSA720931 IBT720929:IBW720931 ILP720929:ILS720931 IVL720929:IVO720931 JFH720929:JFK720931 JPD720929:JPG720931 JYZ720929:JZC720931 KIV720929:KIY720931 KSR720929:KSU720931 LCN720929:LCQ720931 LMJ720929:LMM720931 LWF720929:LWI720931 MGB720929:MGE720931 MPX720929:MQA720931 MZT720929:MZW720931 NJP720929:NJS720931 NTL720929:NTO720931 ODH720929:ODK720931 OND720929:ONG720931 OWZ720929:OXC720931 PGV720929:PGY720931 PQR720929:PQU720931 QAN720929:QAQ720931 QKJ720929:QKM720931 QUF720929:QUI720931 REB720929:REE720931 RNX720929:ROA720931 RXT720929:RXW720931 SHP720929:SHS720931 SRL720929:SRO720931 TBH720929:TBK720931 TLD720929:TLG720931 TUZ720929:TVC720931 UEV720929:UEY720931 UOR720929:UOU720931 UYN720929:UYQ720931 VIJ720929:VIM720931 VSF720929:VSI720931 WCB720929:WCE720931 WLX720929:WMA720931 WVT720929:WVW720931 JH786465:JK786467 TD786465:TG786467 ACZ786465:ADC786467 AMV786465:AMY786467 AWR786465:AWU786467 BGN786465:BGQ786467 BQJ786465:BQM786467 CAF786465:CAI786467 CKB786465:CKE786467 CTX786465:CUA786467 DDT786465:DDW786467 DNP786465:DNS786467 DXL786465:DXO786467 EHH786465:EHK786467 ERD786465:ERG786467 FAZ786465:FBC786467 FKV786465:FKY786467 FUR786465:FUU786467 GEN786465:GEQ786467 GOJ786465:GOM786467 GYF786465:GYI786467 HIB786465:HIE786467 HRX786465:HSA786467 IBT786465:IBW786467 ILP786465:ILS786467 IVL786465:IVO786467 JFH786465:JFK786467 JPD786465:JPG786467 JYZ786465:JZC786467 KIV786465:KIY786467 KSR786465:KSU786467 LCN786465:LCQ786467 LMJ786465:LMM786467 LWF786465:LWI786467 MGB786465:MGE786467 MPX786465:MQA786467 MZT786465:MZW786467 NJP786465:NJS786467 NTL786465:NTO786467 ODH786465:ODK786467 OND786465:ONG786467 OWZ786465:OXC786467 PGV786465:PGY786467 PQR786465:PQU786467 QAN786465:QAQ786467 QKJ786465:QKM786467 QUF786465:QUI786467 REB786465:REE786467 RNX786465:ROA786467 RXT786465:RXW786467 SHP786465:SHS786467 SRL786465:SRO786467 TBH786465:TBK786467 TLD786465:TLG786467 TUZ786465:TVC786467 UEV786465:UEY786467 UOR786465:UOU786467 UYN786465:UYQ786467 VIJ786465:VIM786467 VSF786465:VSI786467 WCB786465:WCE786467 WLX786465:WMA786467 WVT786465:WVW786467 JH852001:JK852003 TD852001:TG852003 ACZ852001:ADC852003 AMV852001:AMY852003 AWR852001:AWU852003 BGN852001:BGQ852003 BQJ852001:BQM852003 CAF852001:CAI852003 CKB852001:CKE852003 CTX852001:CUA852003 DDT852001:DDW852003 DNP852001:DNS852003 DXL852001:DXO852003 EHH852001:EHK852003 ERD852001:ERG852003 FAZ852001:FBC852003 FKV852001:FKY852003 FUR852001:FUU852003 GEN852001:GEQ852003 GOJ852001:GOM852003 GYF852001:GYI852003 HIB852001:HIE852003 HRX852001:HSA852003 IBT852001:IBW852003 ILP852001:ILS852003 IVL852001:IVO852003 JFH852001:JFK852003 JPD852001:JPG852003 JYZ852001:JZC852003 KIV852001:KIY852003 KSR852001:KSU852003 LCN852001:LCQ852003 LMJ852001:LMM852003 LWF852001:LWI852003 MGB852001:MGE852003 MPX852001:MQA852003 MZT852001:MZW852003 NJP852001:NJS852003 NTL852001:NTO852003 ODH852001:ODK852003 OND852001:ONG852003 OWZ852001:OXC852003 PGV852001:PGY852003 PQR852001:PQU852003 QAN852001:QAQ852003 QKJ852001:QKM852003 QUF852001:QUI852003 REB852001:REE852003 RNX852001:ROA852003 RXT852001:RXW852003 SHP852001:SHS852003 SRL852001:SRO852003 TBH852001:TBK852003 TLD852001:TLG852003 TUZ852001:TVC852003 UEV852001:UEY852003 UOR852001:UOU852003 UYN852001:UYQ852003 VIJ852001:VIM852003 VSF852001:VSI852003 WCB852001:WCE852003 WLX852001:WMA852003 WVT852001:WVW852003 JH917537:JK917539 TD917537:TG917539 ACZ917537:ADC917539 AMV917537:AMY917539 AWR917537:AWU917539 BGN917537:BGQ917539 BQJ917537:BQM917539 CAF917537:CAI917539 CKB917537:CKE917539 CTX917537:CUA917539 DDT917537:DDW917539 DNP917537:DNS917539 DXL917537:DXO917539 EHH917537:EHK917539 ERD917537:ERG917539 FAZ917537:FBC917539 FKV917537:FKY917539 FUR917537:FUU917539 GEN917537:GEQ917539 GOJ917537:GOM917539 GYF917537:GYI917539 HIB917537:HIE917539 HRX917537:HSA917539 IBT917537:IBW917539 ILP917537:ILS917539 IVL917537:IVO917539 JFH917537:JFK917539 JPD917537:JPG917539 JYZ917537:JZC917539 KIV917537:KIY917539 KSR917537:KSU917539 LCN917537:LCQ917539 LMJ917537:LMM917539 LWF917537:LWI917539 MGB917537:MGE917539 MPX917537:MQA917539 MZT917537:MZW917539 NJP917537:NJS917539 NTL917537:NTO917539 ODH917537:ODK917539 OND917537:ONG917539 OWZ917537:OXC917539 PGV917537:PGY917539 PQR917537:PQU917539 QAN917537:QAQ917539 QKJ917537:QKM917539 QUF917537:QUI917539 REB917537:REE917539 RNX917537:ROA917539 RXT917537:RXW917539 SHP917537:SHS917539 SRL917537:SRO917539 TBH917537:TBK917539 TLD917537:TLG917539 TUZ917537:TVC917539 UEV917537:UEY917539 UOR917537:UOU917539 UYN917537:UYQ917539 VIJ917537:VIM917539 VSF917537:VSI917539 WCB917537:WCE917539 WLX917537:WMA917539 WVT917537:WVW917539 JH983073:JK983075 TD983073:TG983075 ACZ983073:ADC983075 AMV983073:AMY983075 AWR983073:AWU983075 BGN983073:BGQ983075 BQJ983073:BQM983075 CAF983073:CAI983075 CKB983073:CKE983075 CTX983073:CUA983075 DDT983073:DDW983075 DNP983073:DNS983075 DXL983073:DXO983075 EHH983073:EHK983075 ERD983073:ERG983075 FAZ983073:FBC983075 FKV983073:FKY983075 FUR983073:FUU983075 GEN983073:GEQ983075 GOJ983073:GOM983075 GYF983073:GYI983075 HIB983073:HIE983075 HRX983073:HSA983075 IBT983073:IBW983075 ILP983073:ILS983075 IVL983073:IVO983075 JFH983073:JFK983075 JPD983073:JPG983075 JYZ983073:JZC983075 KIV983073:KIY983075 KSR983073:KSU983075 LCN983073:LCQ983075 LMJ983073:LMM983075 LWF983073:LWI983075 MGB983073:MGE983075 MPX983073:MQA983075 MZT983073:MZW983075 NJP983073:NJS983075 NTL983073:NTO983075 ODH983073:ODK983075 OND983073:ONG983075 OWZ983073:OXC983075 PGV983073:PGY983075 PQR983073:PQU983075 QAN983073:QAQ983075 QKJ983073:QKM983075 QUF983073:QUI983075 REB983073:REE983075 RNX983073:ROA983075 RXT983073:RXW983075 SHP983073:SHS983075 SRL983073:SRO983075 TBH983073:TBK983075 TLD983073:TLG983075 TUZ983073:TVC983075 UEV983073:UEY983075 UOR983073:UOU983075 UYN983073:UYQ983075 VIJ983073:VIM983075 VSF983073:VSI983075 WCB983073:WCE983075 WLX983073:WMA983075 WVT983073:WVW983075 O65555:P65557 O131091:P131093 O196627:P196629 O262163:P262165 O327699:P327701 O393235:P393237 O458771:P458773 O524307:P524309 O589843:P589845 O655379:P655381 O720915:P720917 O786451:P786453 O851987:P851989 O917523:P917525 O983059:P983061 O61:T62 O65575:T65576 O131111:T131112 O196647:T196648 O262183:T262184 O327719:T327720 O393255:T393256 O458791:T458792 O524327:T524328 O589863:T589864 O655399:T655400 O720935:T720936 O786471:T786472 O852007:T852008 O917543:T917544 O983079:T983080 JH44:JN45 TD44:TJ45 ACZ44:ADF45 AMV44:ANB45 AWR44:AWX45 BGN44:BGT45 BQJ44:BQP45 CAF44:CAL45 CKB44:CKH45 CTX44:CUD45 DDT44:DDZ45 DNP44:DNV45 DXL44:DXR45 EHH44:EHN45 ERD44:ERJ45 FAZ44:FBF45 FKV44:FLB45 FUR44:FUX45 GEN44:GET45 GOJ44:GOP45 GYF44:GYL45 HIB44:HIH45 HRX44:HSD45 IBT44:IBZ45 ILP44:ILV45 IVL44:IVR45 JFH44:JFN45 JPD44:JPJ45 JYZ44:JZF45 KIV44:KJB45 KSR44:KSX45 LCN44:LCT45 LMJ44:LMP45 LWF44:LWL45 MGB44:MGH45 MPX44:MQD45 MZT44:MZZ45 NJP44:NJV45 NTL44:NTR45 ODH44:ODN45 OND44:ONJ45 OWZ44:OXF45 PGV44:PHB45 PQR44:PQX45 QAN44:QAT45 QKJ44:QKP45 QUF44:QUL45 REB44:REH45 RNX44:ROD45 RXT44:RXZ45 SHP44:SHV45 SRL44:SRR45 TBH44:TBN45 TLD44:TLJ45 TUZ44:TVF45 UEV44:UFB45 UOR44:UOX45 UYN44:UYT45 VIJ44:VIP45 VSF44:VSL45 WCB44:WCH45 WLX44:WMD45 WVT44:WVZ45 O41:T42 R22:R24" xr:uid="{B97F9F7A-4B57-4882-93E8-0FCEF0B8A012}">
      <formula1>0</formula1>
      <formula2>5</formula2>
    </dataValidation>
    <dataValidation type="list" allowBlank="1" showInputMessage="1" showErrorMessage="1" sqref="WWK983055 JY3:JY4 TU3:TU4 ADQ3:ADQ4 ANM3:ANM4 AXI3:AXI4 BHE3:BHE4 BRA3:BRA4 CAW3:CAW4 CKS3:CKS4 CUO3:CUO4 DEK3:DEK4 DOG3:DOG4 DYC3:DYC4 EHY3:EHY4 ERU3:ERU4 FBQ3:FBQ4 FLM3:FLM4 FVI3:FVI4 GFE3:GFE4 GPA3:GPA4 GYW3:GYW4 HIS3:HIS4 HSO3:HSO4 ICK3:ICK4 IMG3:IMG4 IWC3:IWC4 JFY3:JFY4 JPU3:JPU4 JZQ3:JZQ4 KJM3:KJM4 KTI3:KTI4 LDE3:LDE4 LNA3:LNA4 LWW3:LWW4 MGS3:MGS4 MQO3:MQO4 NAK3:NAK4 NKG3:NKG4 NUC3:NUC4 ODY3:ODY4 ONU3:ONU4 OXQ3:OXQ4 PHM3:PHM4 PRI3:PRI4 QBE3:QBE4 QLA3:QLA4 QUW3:QUW4 RES3:RES4 ROO3:ROO4 RYK3:RYK4 SIG3:SIG4 SSC3:SSC4 TBY3:TBY4 TLU3:TLU4 TVQ3:TVQ4 UFM3:UFM4 UPI3:UPI4 UZE3:UZE4 VJA3:VJA4 VSW3:VSW4 WCS3:WCS4 WMO3:WMO4 WWK3:WWK4 AD65549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D131085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D196621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D262157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D327693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D393229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D458765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D524301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D589837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D655373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D720909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D786445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D851981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D917517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D983053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xr:uid="{B3F43DD5-EE18-4FCC-91F6-80DE8353B825}">
      <formula1>#REF!</formula1>
    </dataValidation>
    <dataValidation type="list" allowBlank="1" showInputMessage="1" showErrorMessage="1" sqref="WVL983085:WVL983088 WLS52:WLS61 WBW52:WBW61 VSA52:VSA61 VIE52:VIE61 UYI52:UYI61 UOM52:UOM61 UEQ52:UEQ61 TUU52:TUU61 TKY52:TKY61 TBC52:TBC61 SRG52:SRG61 SHK52:SHK61 RXO52:RXO61 RNS52:RNS61 RDW52:RDW61 QUA52:QUA61 QKE52:QKE61 QAI52:QAI61 PQM52:PQM61 PGQ52:PGQ61 OWU52:OWU61 OMY52:OMY61 ODC52:ODC61 NTG52:NTG61 NJK52:NJK61 MZO52:MZO61 MPS52:MPS61 MFW52:MFW61 LWA52:LWA61 LME52:LME61 LCI52:LCI61 KSM52:KSM61 KIQ52:KIQ61 JYU52:JYU61 JOY52:JOY61 JFC52:JFC61 IVG52:IVG61 ILK52:ILK61 IBO52:IBO61 HRS52:HRS61 HHW52:HHW61 GYA52:GYA61 GOE52:GOE61 GEI52:GEI61 FUM52:FUM61 FKQ52:FKQ61 FAU52:FAU61 EQY52:EQY61 EHC52:EHC61 DXG52:DXG61 DNK52:DNK61 DDO52:DDO61 CTS52:CTS61 CJW52:CJW61 CAA52:CAA61 BQE52:BQE61 BGI52:BGI61 AWM52:AWM61 AMQ52:AMQ61 ACU52:ACU61 SY52:SY61 JC52:JC61 IZ52:IZ61 WVL52:WVL61 WLP52:WLP61 WBT52:WBT61 VRX52:VRX61 VIB52:VIB61 UYF52:UYF61 UOJ52:UOJ61 UEN52:UEN61 TUR52:TUR61 TKV52:TKV61 TAZ52:TAZ61 SRD52:SRD61 SHH52:SHH61 RXL52:RXL61 RNP52:RNP61 RDT52:RDT61 QTX52:QTX61 QKB52:QKB61 QAF52:QAF61 PQJ52:PQJ61 PGN52:PGN61 OWR52:OWR61 OMV52:OMV61 OCZ52:OCZ61 NTD52:NTD61 NJH52:NJH61 MZL52:MZL61 MPP52:MPP61 MFT52:MFT61 LVX52:LVX61 LMB52:LMB61 LCF52:LCF61 KSJ52:KSJ61 KIN52:KIN61 JYR52:JYR61 JOV52:JOV61 JEZ52:JEZ61 IVD52:IVD61 ILH52:ILH61 IBL52:IBL61 HRP52:HRP61 HHT52:HHT61 GXX52:GXX61 GOB52:GOB61 GEF52:GEF61 FUJ52:FUJ61 FKN52:FKN61 FAR52:FAR61 EQV52:EQV61 EGZ52:EGZ61 DXD52:DXD61 DNH52:DNH61 DDL52:DDL61 CTP52:CTP61 CJT52:CJT61 BZX52:BZX61 BQB52:BQB61 BGF52:BGF61 AWJ52:AWJ61 AMN52:AMN61 ACR52:ACR61 SV52:SV61 WLP983085:WLP983088 WBT983085:WBT983088 VRX983085:VRX983088 VIB983085:VIB983088 UYF983085:UYF983088 UOJ983085:UOJ983088 UEN983085:UEN983088 TUR983085:TUR983088 TKV983085:TKV983088 TAZ983085:TAZ983088 SRD983085:SRD983088 SHH983085:SHH983088 RXL983085:RXL983088 RNP983085:RNP983088 RDT983085:RDT983088 QTX983085:QTX983088 QKB983085:QKB983088 QAF983085:QAF983088 PQJ983085:PQJ983088 PGN983085:PGN983088 OWR983085:OWR983088 OMV983085:OMV983088 OCZ983085:OCZ983088 NTD983085:NTD983088 NJH983085:NJH983088 MZL983085:MZL983088 MPP983085:MPP983088 MFT983085:MFT983088 LVX983085:LVX983088 LMB983085:LMB983088 LCF983085:LCF983088 KSJ983085:KSJ983088 KIN983085:KIN983088 JYR983085:JYR983088 JOV983085:JOV983088 JEZ983085:JEZ983088 IVD983085:IVD983088 ILH983085:ILH983088 IBL983085:IBL983088 HRP983085:HRP983088 HHT983085:HHT983088 GXX983085:GXX983088 GOB983085:GOB983088 GEF983085:GEF983088 FUJ983085:FUJ983088 FKN983085:FKN983088 FAR983085:FAR983088 EQV983085:EQV983088 EGZ983085:EGZ983088 DXD983085:DXD983088 DNH983085:DNH983088 DDL983085:DDL983088 CTP983085:CTP983088 CJT983085:CJT983088 BZX983085:BZX983088 BQB983085:BQB983088 BGF983085:BGF983088 AWJ983085:AWJ983088 AMN983085:AMN983088 ACR983085:ACR983088 SV983085:SV983088 IZ983085:IZ983088 E983078:E983081 WVL917549:WVL917552 WLP917549:WLP917552 WBT917549:WBT917552 VRX917549:VRX917552 VIB917549:VIB917552 UYF917549:UYF917552 UOJ917549:UOJ917552 UEN917549:UEN917552 TUR917549:TUR917552 TKV917549:TKV917552 TAZ917549:TAZ917552 SRD917549:SRD917552 SHH917549:SHH917552 RXL917549:RXL917552 RNP917549:RNP917552 RDT917549:RDT917552 QTX917549:QTX917552 QKB917549:QKB917552 QAF917549:QAF917552 PQJ917549:PQJ917552 PGN917549:PGN917552 OWR917549:OWR917552 OMV917549:OMV917552 OCZ917549:OCZ917552 NTD917549:NTD917552 NJH917549:NJH917552 MZL917549:MZL917552 MPP917549:MPP917552 MFT917549:MFT917552 LVX917549:LVX917552 LMB917549:LMB917552 LCF917549:LCF917552 KSJ917549:KSJ917552 KIN917549:KIN917552 JYR917549:JYR917552 JOV917549:JOV917552 JEZ917549:JEZ917552 IVD917549:IVD917552 ILH917549:ILH917552 IBL917549:IBL917552 HRP917549:HRP917552 HHT917549:HHT917552 GXX917549:GXX917552 GOB917549:GOB917552 GEF917549:GEF917552 FUJ917549:FUJ917552 FKN917549:FKN917552 FAR917549:FAR917552 EQV917549:EQV917552 EGZ917549:EGZ917552 DXD917549:DXD917552 DNH917549:DNH917552 DDL917549:DDL917552 CTP917549:CTP917552 CJT917549:CJT917552 BZX917549:BZX917552 BQB917549:BQB917552 BGF917549:BGF917552 AWJ917549:AWJ917552 AMN917549:AMN917552 ACR917549:ACR917552 SV917549:SV917552 IZ917549:IZ917552 E917542:E917545 WVL852013:WVL852016 WLP852013:WLP852016 WBT852013:WBT852016 VRX852013:VRX852016 VIB852013:VIB852016 UYF852013:UYF852016 UOJ852013:UOJ852016 UEN852013:UEN852016 TUR852013:TUR852016 TKV852013:TKV852016 TAZ852013:TAZ852016 SRD852013:SRD852016 SHH852013:SHH852016 RXL852013:RXL852016 RNP852013:RNP852016 RDT852013:RDT852016 QTX852013:QTX852016 QKB852013:QKB852016 QAF852013:QAF852016 PQJ852013:PQJ852016 PGN852013:PGN852016 OWR852013:OWR852016 OMV852013:OMV852016 OCZ852013:OCZ852016 NTD852013:NTD852016 NJH852013:NJH852016 MZL852013:MZL852016 MPP852013:MPP852016 MFT852013:MFT852016 LVX852013:LVX852016 LMB852013:LMB852016 LCF852013:LCF852016 KSJ852013:KSJ852016 KIN852013:KIN852016 JYR852013:JYR852016 JOV852013:JOV852016 JEZ852013:JEZ852016 IVD852013:IVD852016 ILH852013:ILH852016 IBL852013:IBL852016 HRP852013:HRP852016 HHT852013:HHT852016 GXX852013:GXX852016 GOB852013:GOB852016 GEF852013:GEF852016 FUJ852013:FUJ852016 FKN852013:FKN852016 FAR852013:FAR852016 EQV852013:EQV852016 EGZ852013:EGZ852016 DXD852013:DXD852016 DNH852013:DNH852016 DDL852013:DDL852016 CTP852013:CTP852016 CJT852013:CJT852016 BZX852013:BZX852016 BQB852013:BQB852016 BGF852013:BGF852016 AWJ852013:AWJ852016 AMN852013:AMN852016 ACR852013:ACR852016 SV852013:SV852016 IZ852013:IZ852016 E852006:E852009 WVL786477:WVL786480 WLP786477:WLP786480 WBT786477:WBT786480 VRX786477:VRX786480 VIB786477:VIB786480 UYF786477:UYF786480 UOJ786477:UOJ786480 UEN786477:UEN786480 TUR786477:TUR786480 TKV786477:TKV786480 TAZ786477:TAZ786480 SRD786477:SRD786480 SHH786477:SHH786480 RXL786477:RXL786480 RNP786477:RNP786480 RDT786477:RDT786480 QTX786477:QTX786480 QKB786477:QKB786480 QAF786477:QAF786480 PQJ786477:PQJ786480 PGN786477:PGN786480 OWR786477:OWR786480 OMV786477:OMV786480 OCZ786477:OCZ786480 NTD786477:NTD786480 NJH786477:NJH786480 MZL786477:MZL786480 MPP786477:MPP786480 MFT786477:MFT786480 LVX786477:LVX786480 LMB786477:LMB786480 LCF786477:LCF786480 KSJ786477:KSJ786480 KIN786477:KIN786480 JYR786477:JYR786480 JOV786477:JOV786480 JEZ786477:JEZ786480 IVD786477:IVD786480 ILH786477:ILH786480 IBL786477:IBL786480 HRP786477:HRP786480 HHT786477:HHT786480 GXX786477:GXX786480 GOB786477:GOB786480 GEF786477:GEF786480 FUJ786477:FUJ786480 FKN786477:FKN786480 FAR786477:FAR786480 EQV786477:EQV786480 EGZ786477:EGZ786480 DXD786477:DXD786480 DNH786477:DNH786480 DDL786477:DDL786480 CTP786477:CTP786480 CJT786477:CJT786480 BZX786477:BZX786480 BQB786477:BQB786480 BGF786477:BGF786480 AWJ786477:AWJ786480 AMN786477:AMN786480 ACR786477:ACR786480 SV786477:SV786480 IZ786477:IZ786480 E786470:E786473 WVL720941:WVL720944 WLP720941:WLP720944 WBT720941:WBT720944 VRX720941:VRX720944 VIB720941:VIB720944 UYF720941:UYF720944 UOJ720941:UOJ720944 UEN720941:UEN720944 TUR720941:TUR720944 TKV720941:TKV720944 TAZ720941:TAZ720944 SRD720941:SRD720944 SHH720941:SHH720944 RXL720941:RXL720944 RNP720941:RNP720944 RDT720941:RDT720944 QTX720941:QTX720944 QKB720941:QKB720944 QAF720941:QAF720944 PQJ720941:PQJ720944 PGN720941:PGN720944 OWR720941:OWR720944 OMV720941:OMV720944 OCZ720941:OCZ720944 NTD720941:NTD720944 NJH720941:NJH720944 MZL720941:MZL720944 MPP720941:MPP720944 MFT720941:MFT720944 LVX720941:LVX720944 LMB720941:LMB720944 LCF720941:LCF720944 KSJ720941:KSJ720944 KIN720941:KIN720944 JYR720941:JYR720944 JOV720941:JOV720944 JEZ720941:JEZ720944 IVD720941:IVD720944 ILH720941:ILH720944 IBL720941:IBL720944 HRP720941:HRP720944 HHT720941:HHT720944 GXX720941:GXX720944 GOB720941:GOB720944 GEF720941:GEF720944 FUJ720941:FUJ720944 FKN720941:FKN720944 FAR720941:FAR720944 EQV720941:EQV720944 EGZ720941:EGZ720944 DXD720941:DXD720944 DNH720941:DNH720944 DDL720941:DDL720944 CTP720941:CTP720944 CJT720941:CJT720944 BZX720941:BZX720944 BQB720941:BQB720944 BGF720941:BGF720944 AWJ720941:AWJ720944 AMN720941:AMN720944 ACR720941:ACR720944 SV720941:SV720944 IZ720941:IZ720944 E720934:E720937 WVL655405:WVL655408 WLP655405:WLP655408 WBT655405:WBT655408 VRX655405:VRX655408 VIB655405:VIB655408 UYF655405:UYF655408 UOJ655405:UOJ655408 UEN655405:UEN655408 TUR655405:TUR655408 TKV655405:TKV655408 TAZ655405:TAZ655408 SRD655405:SRD655408 SHH655405:SHH655408 RXL655405:RXL655408 RNP655405:RNP655408 RDT655405:RDT655408 QTX655405:QTX655408 QKB655405:QKB655408 QAF655405:QAF655408 PQJ655405:PQJ655408 PGN655405:PGN655408 OWR655405:OWR655408 OMV655405:OMV655408 OCZ655405:OCZ655408 NTD655405:NTD655408 NJH655405:NJH655408 MZL655405:MZL655408 MPP655405:MPP655408 MFT655405:MFT655408 LVX655405:LVX655408 LMB655405:LMB655408 LCF655405:LCF655408 KSJ655405:KSJ655408 KIN655405:KIN655408 JYR655405:JYR655408 JOV655405:JOV655408 JEZ655405:JEZ655408 IVD655405:IVD655408 ILH655405:ILH655408 IBL655405:IBL655408 HRP655405:HRP655408 HHT655405:HHT655408 GXX655405:GXX655408 GOB655405:GOB655408 GEF655405:GEF655408 FUJ655405:FUJ655408 FKN655405:FKN655408 FAR655405:FAR655408 EQV655405:EQV655408 EGZ655405:EGZ655408 DXD655405:DXD655408 DNH655405:DNH655408 DDL655405:DDL655408 CTP655405:CTP655408 CJT655405:CJT655408 BZX655405:BZX655408 BQB655405:BQB655408 BGF655405:BGF655408 AWJ655405:AWJ655408 AMN655405:AMN655408 ACR655405:ACR655408 SV655405:SV655408 IZ655405:IZ655408 E655398:E655401 WVL589869:WVL589872 WLP589869:WLP589872 WBT589869:WBT589872 VRX589869:VRX589872 VIB589869:VIB589872 UYF589869:UYF589872 UOJ589869:UOJ589872 UEN589869:UEN589872 TUR589869:TUR589872 TKV589869:TKV589872 TAZ589869:TAZ589872 SRD589869:SRD589872 SHH589869:SHH589872 RXL589869:RXL589872 RNP589869:RNP589872 RDT589869:RDT589872 QTX589869:QTX589872 QKB589869:QKB589872 QAF589869:QAF589872 PQJ589869:PQJ589872 PGN589869:PGN589872 OWR589869:OWR589872 OMV589869:OMV589872 OCZ589869:OCZ589872 NTD589869:NTD589872 NJH589869:NJH589872 MZL589869:MZL589872 MPP589869:MPP589872 MFT589869:MFT589872 LVX589869:LVX589872 LMB589869:LMB589872 LCF589869:LCF589872 KSJ589869:KSJ589872 KIN589869:KIN589872 JYR589869:JYR589872 JOV589869:JOV589872 JEZ589869:JEZ589872 IVD589869:IVD589872 ILH589869:ILH589872 IBL589869:IBL589872 HRP589869:HRP589872 HHT589869:HHT589872 GXX589869:GXX589872 GOB589869:GOB589872 GEF589869:GEF589872 FUJ589869:FUJ589872 FKN589869:FKN589872 FAR589869:FAR589872 EQV589869:EQV589872 EGZ589869:EGZ589872 DXD589869:DXD589872 DNH589869:DNH589872 DDL589869:DDL589872 CTP589869:CTP589872 CJT589869:CJT589872 BZX589869:BZX589872 BQB589869:BQB589872 BGF589869:BGF589872 AWJ589869:AWJ589872 AMN589869:AMN589872 ACR589869:ACR589872 SV589869:SV589872 IZ589869:IZ589872 E589862:E589865 WVL524333:WVL524336 WLP524333:WLP524336 WBT524333:WBT524336 VRX524333:VRX524336 VIB524333:VIB524336 UYF524333:UYF524336 UOJ524333:UOJ524336 UEN524333:UEN524336 TUR524333:TUR524336 TKV524333:TKV524336 TAZ524333:TAZ524336 SRD524333:SRD524336 SHH524333:SHH524336 RXL524333:RXL524336 RNP524333:RNP524336 RDT524333:RDT524336 QTX524333:QTX524336 QKB524333:QKB524336 QAF524333:QAF524336 PQJ524333:PQJ524336 PGN524333:PGN524336 OWR524333:OWR524336 OMV524333:OMV524336 OCZ524333:OCZ524336 NTD524333:NTD524336 NJH524333:NJH524336 MZL524333:MZL524336 MPP524333:MPP524336 MFT524333:MFT524336 LVX524333:LVX524336 LMB524333:LMB524336 LCF524333:LCF524336 KSJ524333:KSJ524336 KIN524333:KIN524336 JYR524333:JYR524336 JOV524333:JOV524336 JEZ524333:JEZ524336 IVD524333:IVD524336 ILH524333:ILH524336 IBL524333:IBL524336 HRP524333:HRP524336 HHT524333:HHT524336 GXX524333:GXX524336 GOB524333:GOB524336 GEF524333:GEF524336 FUJ524333:FUJ524336 FKN524333:FKN524336 FAR524333:FAR524336 EQV524333:EQV524336 EGZ524333:EGZ524336 DXD524333:DXD524336 DNH524333:DNH524336 DDL524333:DDL524336 CTP524333:CTP524336 CJT524333:CJT524336 BZX524333:BZX524336 BQB524333:BQB524336 BGF524333:BGF524336 AWJ524333:AWJ524336 AMN524333:AMN524336 ACR524333:ACR524336 SV524333:SV524336 IZ524333:IZ524336 E524326:E524329 WVL458797:WVL458800 WLP458797:WLP458800 WBT458797:WBT458800 VRX458797:VRX458800 VIB458797:VIB458800 UYF458797:UYF458800 UOJ458797:UOJ458800 UEN458797:UEN458800 TUR458797:TUR458800 TKV458797:TKV458800 TAZ458797:TAZ458800 SRD458797:SRD458800 SHH458797:SHH458800 RXL458797:RXL458800 RNP458797:RNP458800 RDT458797:RDT458800 QTX458797:QTX458800 QKB458797:QKB458800 QAF458797:QAF458800 PQJ458797:PQJ458800 PGN458797:PGN458800 OWR458797:OWR458800 OMV458797:OMV458800 OCZ458797:OCZ458800 NTD458797:NTD458800 NJH458797:NJH458800 MZL458797:MZL458800 MPP458797:MPP458800 MFT458797:MFT458800 LVX458797:LVX458800 LMB458797:LMB458800 LCF458797:LCF458800 KSJ458797:KSJ458800 KIN458797:KIN458800 JYR458797:JYR458800 JOV458797:JOV458800 JEZ458797:JEZ458800 IVD458797:IVD458800 ILH458797:ILH458800 IBL458797:IBL458800 HRP458797:HRP458800 HHT458797:HHT458800 GXX458797:GXX458800 GOB458797:GOB458800 GEF458797:GEF458800 FUJ458797:FUJ458800 FKN458797:FKN458800 FAR458797:FAR458800 EQV458797:EQV458800 EGZ458797:EGZ458800 DXD458797:DXD458800 DNH458797:DNH458800 DDL458797:DDL458800 CTP458797:CTP458800 CJT458797:CJT458800 BZX458797:BZX458800 BQB458797:BQB458800 BGF458797:BGF458800 AWJ458797:AWJ458800 AMN458797:AMN458800 ACR458797:ACR458800 SV458797:SV458800 IZ458797:IZ458800 E458790:E458793 WVL393261:WVL393264 WLP393261:WLP393264 WBT393261:WBT393264 VRX393261:VRX393264 VIB393261:VIB393264 UYF393261:UYF393264 UOJ393261:UOJ393264 UEN393261:UEN393264 TUR393261:TUR393264 TKV393261:TKV393264 TAZ393261:TAZ393264 SRD393261:SRD393264 SHH393261:SHH393264 RXL393261:RXL393264 RNP393261:RNP393264 RDT393261:RDT393264 QTX393261:QTX393264 QKB393261:QKB393264 QAF393261:QAF393264 PQJ393261:PQJ393264 PGN393261:PGN393264 OWR393261:OWR393264 OMV393261:OMV393264 OCZ393261:OCZ393264 NTD393261:NTD393264 NJH393261:NJH393264 MZL393261:MZL393264 MPP393261:MPP393264 MFT393261:MFT393264 LVX393261:LVX393264 LMB393261:LMB393264 LCF393261:LCF393264 KSJ393261:KSJ393264 KIN393261:KIN393264 JYR393261:JYR393264 JOV393261:JOV393264 JEZ393261:JEZ393264 IVD393261:IVD393264 ILH393261:ILH393264 IBL393261:IBL393264 HRP393261:HRP393264 HHT393261:HHT393264 GXX393261:GXX393264 GOB393261:GOB393264 GEF393261:GEF393264 FUJ393261:FUJ393264 FKN393261:FKN393264 FAR393261:FAR393264 EQV393261:EQV393264 EGZ393261:EGZ393264 DXD393261:DXD393264 DNH393261:DNH393264 DDL393261:DDL393264 CTP393261:CTP393264 CJT393261:CJT393264 BZX393261:BZX393264 BQB393261:BQB393264 BGF393261:BGF393264 AWJ393261:AWJ393264 AMN393261:AMN393264 ACR393261:ACR393264 SV393261:SV393264 IZ393261:IZ393264 E393254:E393257 WVL327725:WVL327728 WLP327725:WLP327728 WBT327725:WBT327728 VRX327725:VRX327728 VIB327725:VIB327728 UYF327725:UYF327728 UOJ327725:UOJ327728 UEN327725:UEN327728 TUR327725:TUR327728 TKV327725:TKV327728 TAZ327725:TAZ327728 SRD327725:SRD327728 SHH327725:SHH327728 RXL327725:RXL327728 RNP327725:RNP327728 RDT327725:RDT327728 QTX327725:QTX327728 QKB327725:QKB327728 QAF327725:QAF327728 PQJ327725:PQJ327728 PGN327725:PGN327728 OWR327725:OWR327728 OMV327725:OMV327728 OCZ327725:OCZ327728 NTD327725:NTD327728 NJH327725:NJH327728 MZL327725:MZL327728 MPP327725:MPP327728 MFT327725:MFT327728 LVX327725:LVX327728 LMB327725:LMB327728 LCF327725:LCF327728 KSJ327725:KSJ327728 KIN327725:KIN327728 JYR327725:JYR327728 JOV327725:JOV327728 JEZ327725:JEZ327728 IVD327725:IVD327728 ILH327725:ILH327728 IBL327725:IBL327728 HRP327725:HRP327728 HHT327725:HHT327728 GXX327725:GXX327728 GOB327725:GOB327728 GEF327725:GEF327728 FUJ327725:FUJ327728 FKN327725:FKN327728 FAR327725:FAR327728 EQV327725:EQV327728 EGZ327725:EGZ327728 DXD327725:DXD327728 DNH327725:DNH327728 DDL327725:DDL327728 CTP327725:CTP327728 CJT327725:CJT327728 BZX327725:BZX327728 BQB327725:BQB327728 BGF327725:BGF327728 AWJ327725:AWJ327728 AMN327725:AMN327728 ACR327725:ACR327728 SV327725:SV327728 IZ327725:IZ327728 E327718:E327721 WVL262189:WVL262192 WLP262189:WLP262192 WBT262189:WBT262192 VRX262189:VRX262192 VIB262189:VIB262192 UYF262189:UYF262192 UOJ262189:UOJ262192 UEN262189:UEN262192 TUR262189:TUR262192 TKV262189:TKV262192 TAZ262189:TAZ262192 SRD262189:SRD262192 SHH262189:SHH262192 RXL262189:RXL262192 RNP262189:RNP262192 RDT262189:RDT262192 QTX262189:QTX262192 QKB262189:QKB262192 QAF262189:QAF262192 PQJ262189:PQJ262192 PGN262189:PGN262192 OWR262189:OWR262192 OMV262189:OMV262192 OCZ262189:OCZ262192 NTD262189:NTD262192 NJH262189:NJH262192 MZL262189:MZL262192 MPP262189:MPP262192 MFT262189:MFT262192 LVX262189:LVX262192 LMB262189:LMB262192 LCF262189:LCF262192 KSJ262189:KSJ262192 KIN262189:KIN262192 JYR262189:JYR262192 JOV262189:JOV262192 JEZ262189:JEZ262192 IVD262189:IVD262192 ILH262189:ILH262192 IBL262189:IBL262192 HRP262189:HRP262192 HHT262189:HHT262192 GXX262189:GXX262192 GOB262189:GOB262192 GEF262189:GEF262192 FUJ262189:FUJ262192 FKN262189:FKN262192 FAR262189:FAR262192 EQV262189:EQV262192 EGZ262189:EGZ262192 DXD262189:DXD262192 DNH262189:DNH262192 DDL262189:DDL262192 CTP262189:CTP262192 CJT262189:CJT262192 BZX262189:BZX262192 BQB262189:BQB262192 BGF262189:BGF262192 AWJ262189:AWJ262192 AMN262189:AMN262192 ACR262189:ACR262192 SV262189:SV262192 IZ262189:IZ262192 E262182:E262185 WVL196653:WVL196656 WLP196653:WLP196656 WBT196653:WBT196656 VRX196653:VRX196656 VIB196653:VIB196656 UYF196653:UYF196656 UOJ196653:UOJ196656 UEN196653:UEN196656 TUR196653:TUR196656 TKV196653:TKV196656 TAZ196653:TAZ196656 SRD196653:SRD196656 SHH196653:SHH196656 RXL196653:RXL196656 RNP196653:RNP196656 RDT196653:RDT196656 QTX196653:QTX196656 QKB196653:QKB196656 QAF196653:QAF196656 PQJ196653:PQJ196656 PGN196653:PGN196656 OWR196653:OWR196656 OMV196653:OMV196656 OCZ196653:OCZ196656 NTD196653:NTD196656 NJH196653:NJH196656 MZL196653:MZL196656 MPP196653:MPP196656 MFT196653:MFT196656 LVX196653:LVX196656 LMB196653:LMB196656 LCF196653:LCF196656 KSJ196653:KSJ196656 KIN196653:KIN196656 JYR196653:JYR196656 JOV196653:JOV196656 JEZ196653:JEZ196656 IVD196653:IVD196656 ILH196653:ILH196656 IBL196653:IBL196656 HRP196653:HRP196656 HHT196653:HHT196656 GXX196653:GXX196656 GOB196653:GOB196656 GEF196653:GEF196656 FUJ196653:FUJ196656 FKN196653:FKN196656 FAR196653:FAR196656 EQV196653:EQV196656 EGZ196653:EGZ196656 DXD196653:DXD196656 DNH196653:DNH196656 DDL196653:DDL196656 CTP196653:CTP196656 CJT196653:CJT196656 BZX196653:BZX196656 BQB196653:BQB196656 BGF196653:BGF196656 AWJ196653:AWJ196656 AMN196653:AMN196656 ACR196653:ACR196656 SV196653:SV196656 IZ196653:IZ196656 E196646:E196649 WVL131117:WVL131120 WLP131117:WLP131120 WBT131117:WBT131120 VRX131117:VRX131120 VIB131117:VIB131120 UYF131117:UYF131120 UOJ131117:UOJ131120 UEN131117:UEN131120 TUR131117:TUR131120 TKV131117:TKV131120 TAZ131117:TAZ131120 SRD131117:SRD131120 SHH131117:SHH131120 RXL131117:RXL131120 RNP131117:RNP131120 RDT131117:RDT131120 QTX131117:QTX131120 QKB131117:QKB131120 QAF131117:QAF131120 PQJ131117:PQJ131120 PGN131117:PGN131120 OWR131117:OWR131120 OMV131117:OMV131120 OCZ131117:OCZ131120 NTD131117:NTD131120 NJH131117:NJH131120 MZL131117:MZL131120 MPP131117:MPP131120 MFT131117:MFT131120 LVX131117:LVX131120 LMB131117:LMB131120 LCF131117:LCF131120 KSJ131117:KSJ131120 KIN131117:KIN131120 JYR131117:JYR131120 JOV131117:JOV131120 JEZ131117:JEZ131120 IVD131117:IVD131120 ILH131117:ILH131120 IBL131117:IBL131120 HRP131117:HRP131120 HHT131117:HHT131120 GXX131117:GXX131120 GOB131117:GOB131120 GEF131117:GEF131120 FUJ131117:FUJ131120 FKN131117:FKN131120 FAR131117:FAR131120 EQV131117:EQV131120 EGZ131117:EGZ131120 DXD131117:DXD131120 DNH131117:DNH131120 DDL131117:DDL131120 CTP131117:CTP131120 CJT131117:CJT131120 BZX131117:BZX131120 BQB131117:BQB131120 BGF131117:BGF131120 AWJ131117:AWJ131120 AMN131117:AMN131120 ACR131117:ACR131120 SV131117:SV131120 IZ131117:IZ131120 E131110:E131113 WVL65581:WVL65584 WLP65581:WLP65584 WBT65581:WBT65584 VRX65581:VRX65584 VIB65581:VIB65584 UYF65581:UYF65584 UOJ65581:UOJ65584 UEN65581:UEN65584 TUR65581:TUR65584 TKV65581:TKV65584 TAZ65581:TAZ65584 SRD65581:SRD65584 SHH65581:SHH65584 RXL65581:RXL65584 RNP65581:RNP65584 RDT65581:RDT65584 QTX65581:QTX65584 QKB65581:QKB65584 QAF65581:QAF65584 PQJ65581:PQJ65584 PGN65581:PGN65584 OWR65581:OWR65584 OMV65581:OMV65584 OCZ65581:OCZ65584 NTD65581:NTD65584 NJH65581:NJH65584 MZL65581:MZL65584 MPP65581:MPP65584 MFT65581:MFT65584 LVX65581:LVX65584 LMB65581:LMB65584 LCF65581:LCF65584 KSJ65581:KSJ65584 KIN65581:KIN65584 JYR65581:JYR65584 JOV65581:JOV65584 JEZ65581:JEZ65584 IVD65581:IVD65584 ILH65581:ILH65584 IBL65581:IBL65584 HRP65581:HRP65584 HHT65581:HHT65584 GXX65581:GXX65584 GOB65581:GOB65584 GEF65581:GEF65584 FUJ65581:FUJ65584 FKN65581:FKN65584 FAR65581:FAR65584 EQV65581:EQV65584 EGZ65581:EGZ65584 DXD65581:DXD65584 DNH65581:DNH65584 DDL65581:DDL65584 CTP65581:CTP65584 CJT65581:CJT65584 BZX65581:BZX65584 BQB65581:BQB65584 BGF65581:BGF65584 AWJ65581:AWJ65584 AMN65581:AMN65584 ACR65581:ACR65584 SV65581:SV65584 IZ65581:IZ65584 E65574:E65577 WVL34:WVL37 WLP34:WLP37 WBT34:WBT37 VRX34:VRX37 VIB34:VIB37 UYF34:UYF37 UOJ34:UOJ37 UEN34:UEN37 TUR34:TUR37 TKV34:TKV37 TAZ34:TAZ37 SRD34:SRD37 SHH34:SHH37 RXL34:RXL37 RNP34:RNP37 RDT34:RDT37 QTX34:QTX37 QKB34:QKB37 QAF34:QAF37 PQJ34:PQJ37 PGN34:PGN37 OWR34:OWR37 OMV34:OMV37 OCZ34:OCZ37 NTD34:NTD37 NJH34:NJH37 MZL34:MZL37 MPP34:MPP37 MFT34:MFT37 LVX34:LVX37 LMB34:LMB37 LCF34:LCF37 KSJ34:KSJ37 KIN34:KIN37 JYR34:JYR37 JOV34:JOV37 JEZ34:JEZ37 IVD34:IVD37 ILH34:ILH37 IBL34:IBL37 HRP34:HRP37 HHT34:HHT37 GXX34:GXX37 GOB34:GOB37 GEF34:GEF37 FUJ34:FUJ37 FKN34:FKN37 FAR34:FAR37 EQV34:EQV37 EGZ34:EGZ37 DXD34:DXD37 DNH34:DNH37 DDL34:DDL37 CTP34:CTP37 CJT34:CJT37 BZX34:BZX37 BQB34:BQB37 BGF34:BGF37 AWJ34:AWJ37 AMN34:AMN37 ACR34:ACR37 SV34:SV37 IZ34:IZ37 E31:E34 WVO983085:WVO983088 WLS983085:WLS983088 WBW983085:WBW983088 VSA983085:VSA983088 VIE983085:VIE983088 UYI983085:UYI983088 UOM983085:UOM983088 UEQ983085:UEQ983088 TUU983085:TUU983088 TKY983085:TKY983088 TBC983085:TBC983088 SRG983085:SRG983088 SHK983085:SHK983088 RXO983085:RXO983088 RNS983085:RNS983088 RDW983085:RDW983088 QUA983085:QUA983088 QKE983085:QKE983088 QAI983085:QAI983088 PQM983085:PQM983088 PGQ983085:PGQ983088 OWU983085:OWU983088 OMY983085:OMY983088 ODC983085:ODC983088 NTG983085:NTG983088 NJK983085:NJK983088 MZO983085:MZO983088 MPS983085:MPS983088 MFW983085:MFW983088 LWA983085:LWA983088 LME983085:LME983088 LCI983085:LCI983088 KSM983085:KSM983088 KIQ983085:KIQ983088 JYU983085:JYU983088 JOY983085:JOY983088 JFC983085:JFC983088 IVG983085:IVG983088 ILK983085:ILK983088 IBO983085:IBO983088 HRS983085:HRS983088 HHW983085:HHW983088 GYA983085:GYA983088 GOE983085:GOE983088 GEI983085:GEI983088 FUM983085:FUM983088 FKQ983085:FKQ983088 FAU983085:FAU983088 EQY983085:EQY983088 EHC983085:EHC983088 DXG983085:DXG983088 DNK983085:DNK983088 DDO983085:DDO983088 CTS983085:CTS983088 CJW983085:CJW983088 CAA983085:CAA983088 BQE983085:BQE983088 BGI983085:BGI983088 AWM983085:AWM983088 AMQ983085:AMQ983088 ACU983085:ACU983088 SY983085:SY983088 JC983085:JC983088 H983078:H983081 WVO917549:WVO917552 WLS917549:WLS917552 WBW917549:WBW917552 VSA917549:VSA917552 VIE917549:VIE917552 UYI917549:UYI917552 UOM917549:UOM917552 UEQ917549:UEQ917552 TUU917549:TUU917552 TKY917549:TKY917552 TBC917549:TBC917552 SRG917549:SRG917552 SHK917549:SHK917552 RXO917549:RXO917552 RNS917549:RNS917552 RDW917549:RDW917552 QUA917549:QUA917552 QKE917549:QKE917552 QAI917549:QAI917552 PQM917549:PQM917552 PGQ917549:PGQ917552 OWU917549:OWU917552 OMY917549:OMY917552 ODC917549:ODC917552 NTG917549:NTG917552 NJK917549:NJK917552 MZO917549:MZO917552 MPS917549:MPS917552 MFW917549:MFW917552 LWA917549:LWA917552 LME917549:LME917552 LCI917549:LCI917552 KSM917549:KSM917552 KIQ917549:KIQ917552 JYU917549:JYU917552 JOY917549:JOY917552 JFC917549:JFC917552 IVG917549:IVG917552 ILK917549:ILK917552 IBO917549:IBO917552 HRS917549:HRS917552 HHW917549:HHW917552 GYA917549:GYA917552 GOE917549:GOE917552 GEI917549:GEI917552 FUM917549:FUM917552 FKQ917549:FKQ917552 FAU917549:FAU917552 EQY917549:EQY917552 EHC917549:EHC917552 DXG917549:DXG917552 DNK917549:DNK917552 DDO917549:DDO917552 CTS917549:CTS917552 CJW917549:CJW917552 CAA917549:CAA917552 BQE917549:BQE917552 BGI917549:BGI917552 AWM917549:AWM917552 AMQ917549:AMQ917552 ACU917549:ACU917552 SY917549:SY917552 JC917549:JC917552 H917542:H917545 WVO852013:WVO852016 WLS852013:WLS852016 WBW852013:WBW852016 VSA852013:VSA852016 VIE852013:VIE852016 UYI852013:UYI852016 UOM852013:UOM852016 UEQ852013:UEQ852016 TUU852013:TUU852016 TKY852013:TKY852016 TBC852013:TBC852016 SRG852013:SRG852016 SHK852013:SHK852016 RXO852013:RXO852016 RNS852013:RNS852016 RDW852013:RDW852016 QUA852013:QUA852016 QKE852013:QKE852016 QAI852013:QAI852016 PQM852013:PQM852016 PGQ852013:PGQ852016 OWU852013:OWU852016 OMY852013:OMY852016 ODC852013:ODC852016 NTG852013:NTG852016 NJK852013:NJK852016 MZO852013:MZO852016 MPS852013:MPS852016 MFW852013:MFW852016 LWA852013:LWA852016 LME852013:LME852016 LCI852013:LCI852016 KSM852013:KSM852016 KIQ852013:KIQ852016 JYU852013:JYU852016 JOY852013:JOY852016 JFC852013:JFC852016 IVG852013:IVG852016 ILK852013:ILK852016 IBO852013:IBO852016 HRS852013:HRS852016 HHW852013:HHW852016 GYA852013:GYA852016 GOE852013:GOE852016 GEI852013:GEI852016 FUM852013:FUM852016 FKQ852013:FKQ852016 FAU852013:FAU852016 EQY852013:EQY852016 EHC852013:EHC852016 DXG852013:DXG852016 DNK852013:DNK852016 DDO852013:DDO852016 CTS852013:CTS852016 CJW852013:CJW852016 CAA852013:CAA852016 BQE852013:BQE852016 BGI852013:BGI852016 AWM852013:AWM852016 AMQ852013:AMQ852016 ACU852013:ACU852016 SY852013:SY852016 JC852013:JC852016 H852006:H852009 WVO786477:WVO786480 WLS786477:WLS786480 WBW786477:WBW786480 VSA786477:VSA786480 VIE786477:VIE786480 UYI786477:UYI786480 UOM786477:UOM786480 UEQ786477:UEQ786480 TUU786477:TUU786480 TKY786477:TKY786480 TBC786477:TBC786480 SRG786477:SRG786480 SHK786477:SHK786480 RXO786477:RXO786480 RNS786477:RNS786480 RDW786477:RDW786480 QUA786477:QUA786480 QKE786477:QKE786480 QAI786477:QAI786480 PQM786477:PQM786480 PGQ786477:PGQ786480 OWU786477:OWU786480 OMY786477:OMY786480 ODC786477:ODC786480 NTG786477:NTG786480 NJK786477:NJK786480 MZO786477:MZO786480 MPS786477:MPS786480 MFW786477:MFW786480 LWA786477:LWA786480 LME786477:LME786480 LCI786477:LCI786480 KSM786477:KSM786480 KIQ786477:KIQ786480 JYU786477:JYU786480 JOY786477:JOY786480 JFC786477:JFC786480 IVG786477:IVG786480 ILK786477:ILK786480 IBO786477:IBO786480 HRS786477:HRS786480 HHW786477:HHW786480 GYA786477:GYA786480 GOE786477:GOE786480 GEI786477:GEI786480 FUM786477:FUM786480 FKQ786477:FKQ786480 FAU786477:FAU786480 EQY786477:EQY786480 EHC786477:EHC786480 DXG786477:DXG786480 DNK786477:DNK786480 DDO786477:DDO786480 CTS786477:CTS786480 CJW786477:CJW786480 CAA786477:CAA786480 BQE786477:BQE786480 BGI786477:BGI786480 AWM786477:AWM786480 AMQ786477:AMQ786480 ACU786477:ACU786480 SY786477:SY786480 JC786477:JC786480 H786470:H786473 WVO720941:WVO720944 WLS720941:WLS720944 WBW720941:WBW720944 VSA720941:VSA720944 VIE720941:VIE720944 UYI720941:UYI720944 UOM720941:UOM720944 UEQ720941:UEQ720944 TUU720941:TUU720944 TKY720941:TKY720944 TBC720941:TBC720944 SRG720941:SRG720944 SHK720941:SHK720944 RXO720941:RXO720944 RNS720941:RNS720944 RDW720941:RDW720944 QUA720941:QUA720944 QKE720941:QKE720944 QAI720941:QAI720944 PQM720941:PQM720944 PGQ720941:PGQ720944 OWU720941:OWU720944 OMY720941:OMY720944 ODC720941:ODC720944 NTG720941:NTG720944 NJK720941:NJK720944 MZO720941:MZO720944 MPS720941:MPS720944 MFW720941:MFW720944 LWA720941:LWA720944 LME720941:LME720944 LCI720941:LCI720944 KSM720941:KSM720944 KIQ720941:KIQ720944 JYU720941:JYU720944 JOY720941:JOY720944 JFC720941:JFC720944 IVG720941:IVG720944 ILK720941:ILK720944 IBO720941:IBO720944 HRS720941:HRS720944 HHW720941:HHW720944 GYA720941:GYA720944 GOE720941:GOE720944 GEI720941:GEI720944 FUM720941:FUM720944 FKQ720941:FKQ720944 FAU720941:FAU720944 EQY720941:EQY720944 EHC720941:EHC720944 DXG720941:DXG720944 DNK720941:DNK720944 DDO720941:DDO720944 CTS720941:CTS720944 CJW720941:CJW720944 CAA720941:CAA720944 BQE720941:BQE720944 BGI720941:BGI720944 AWM720941:AWM720944 AMQ720941:AMQ720944 ACU720941:ACU720944 SY720941:SY720944 JC720941:JC720944 H720934:H720937 WVO655405:WVO655408 WLS655405:WLS655408 WBW655405:WBW655408 VSA655405:VSA655408 VIE655405:VIE655408 UYI655405:UYI655408 UOM655405:UOM655408 UEQ655405:UEQ655408 TUU655405:TUU655408 TKY655405:TKY655408 TBC655405:TBC655408 SRG655405:SRG655408 SHK655405:SHK655408 RXO655405:RXO655408 RNS655405:RNS655408 RDW655405:RDW655408 QUA655405:QUA655408 QKE655405:QKE655408 QAI655405:QAI655408 PQM655405:PQM655408 PGQ655405:PGQ655408 OWU655405:OWU655408 OMY655405:OMY655408 ODC655405:ODC655408 NTG655405:NTG655408 NJK655405:NJK655408 MZO655405:MZO655408 MPS655405:MPS655408 MFW655405:MFW655408 LWA655405:LWA655408 LME655405:LME655408 LCI655405:LCI655408 KSM655405:KSM655408 KIQ655405:KIQ655408 JYU655405:JYU655408 JOY655405:JOY655408 JFC655405:JFC655408 IVG655405:IVG655408 ILK655405:ILK655408 IBO655405:IBO655408 HRS655405:HRS655408 HHW655405:HHW655408 GYA655405:GYA655408 GOE655405:GOE655408 GEI655405:GEI655408 FUM655405:FUM655408 FKQ655405:FKQ655408 FAU655405:FAU655408 EQY655405:EQY655408 EHC655405:EHC655408 DXG655405:DXG655408 DNK655405:DNK655408 DDO655405:DDO655408 CTS655405:CTS655408 CJW655405:CJW655408 CAA655405:CAA655408 BQE655405:BQE655408 BGI655405:BGI655408 AWM655405:AWM655408 AMQ655405:AMQ655408 ACU655405:ACU655408 SY655405:SY655408 JC655405:JC655408 H655398:H655401 WVO589869:WVO589872 WLS589869:WLS589872 WBW589869:WBW589872 VSA589869:VSA589872 VIE589869:VIE589872 UYI589869:UYI589872 UOM589869:UOM589872 UEQ589869:UEQ589872 TUU589869:TUU589872 TKY589869:TKY589872 TBC589869:TBC589872 SRG589869:SRG589872 SHK589869:SHK589872 RXO589869:RXO589872 RNS589869:RNS589872 RDW589869:RDW589872 QUA589869:QUA589872 QKE589869:QKE589872 QAI589869:QAI589872 PQM589869:PQM589872 PGQ589869:PGQ589872 OWU589869:OWU589872 OMY589869:OMY589872 ODC589869:ODC589872 NTG589869:NTG589872 NJK589869:NJK589872 MZO589869:MZO589872 MPS589869:MPS589872 MFW589869:MFW589872 LWA589869:LWA589872 LME589869:LME589872 LCI589869:LCI589872 KSM589869:KSM589872 KIQ589869:KIQ589872 JYU589869:JYU589872 JOY589869:JOY589872 JFC589869:JFC589872 IVG589869:IVG589872 ILK589869:ILK589872 IBO589869:IBO589872 HRS589869:HRS589872 HHW589869:HHW589872 GYA589869:GYA589872 GOE589869:GOE589872 GEI589869:GEI589872 FUM589869:FUM589872 FKQ589869:FKQ589872 FAU589869:FAU589872 EQY589869:EQY589872 EHC589869:EHC589872 DXG589869:DXG589872 DNK589869:DNK589872 DDO589869:DDO589872 CTS589869:CTS589872 CJW589869:CJW589872 CAA589869:CAA589872 BQE589869:BQE589872 BGI589869:BGI589872 AWM589869:AWM589872 AMQ589869:AMQ589872 ACU589869:ACU589872 SY589869:SY589872 JC589869:JC589872 H589862:H589865 WVO524333:WVO524336 WLS524333:WLS524336 WBW524333:WBW524336 VSA524333:VSA524336 VIE524333:VIE524336 UYI524333:UYI524336 UOM524333:UOM524336 UEQ524333:UEQ524336 TUU524333:TUU524336 TKY524333:TKY524336 TBC524333:TBC524336 SRG524333:SRG524336 SHK524333:SHK524336 RXO524333:RXO524336 RNS524333:RNS524336 RDW524333:RDW524336 QUA524333:QUA524336 QKE524333:QKE524336 QAI524333:QAI524336 PQM524333:PQM524336 PGQ524333:PGQ524336 OWU524333:OWU524336 OMY524333:OMY524336 ODC524333:ODC524336 NTG524333:NTG524336 NJK524333:NJK524336 MZO524333:MZO524336 MPS524333:MPS524336 MFW524333:MFW524336 LWA524333:LWA524336 LME524333:LME524336 LCI524333:LCI524336 KSM524333:KSM524336 KIQ524333:KIQ524336 JYU524333:JYU524336 JOY524333:JOY524336 JFC524333:JFC524336 IVG524333:IVG524336 ILK524333:ILK524336 IBO524333:IBO524336 HRS524333:HRS524336 HHW524333:HHW524336 GYA524333:GYA524336 GOE524333:GOE524336 GEI524333:GEI524336 FUM524333:FUM524336 FKQ524333:FKQ524336 FAU524333:FAU524336 EQY524333:EQY524336 EHC524333:EHC524336 DXG524333:DXG524336 DNK524333:DNK524336 DDO524333:DDO524336 CTS524333:CTS524336 CJW524333:CJW524336 CAA524333:CAA524336 BQE524333:BQE524336 BGI524333:BGI524336 AWM524333:AWM524336 AMQ524333:AMQ524336 ACU524333:ACU524336 SY524333:SY524336 JC524333:JC524336 H524326:H524329 WVO458797:WVO458800 WLS458797:WLS458800 WBW458797:WBW458800 VSA458797:VSA458800 VIE458797:VIE458800 UYI458797:UYI458800 UOM458797:UOM458800 UEQ458797:UEQ458800 TUU458797:TUU458800 TKY458797:TKY458800 TBC458797:TBC458800 SRG458797:SRG458800 SHK458797:SHK458800 RXO458797:RXO458800 RNS458797:RNS458800 RDW458797:RDW458800 QUA458797:QUA458800 QKE458797:QKE458800 QAI458797:QAI458800 PQM458797:PQM458800 PGQ458797:PGQ458800 OWU458797:OWU458800 OMY458797:OMY458800 ODC458797:ODC458800 NTG458797:NTG458800 NJK458797:NJK458800 MZO458797:MZO458800 MPS458797:MPS458800 MFW458797:MFW458800 LWA458797:LWA458800 LME458797:LME458800 LCI458797:LCI458800 KSM458797:KSM458800 KIQ458797:KIQ458800 JYU458797:JYU458800 JOY458797:JOY458800 JFC458797:JFC458800 IVG458797:IVG458800 ILK458797:ILK458800 IBO458797:IBO458800 HRS458797:HRS458800 HHW458797:HHW458800 GYA458797:GYA458800 GOE458797:GOE458800 GEI458797:GEI458800 FUM458797:FUM458800 FKQ458797:FKQ458800 FAU458797:FAU458800 EQY458797:EQY458800 EHC458797:EHC458800 DXG458797:DXG458800 DNK458797:DNK458800 DDO458797:DDO458800 CTS458797:CTS458800 CJW458797:CJW458800 CAA458797:CAA458800 BQE458797:BQE458800 BGI458797:BGI458800 AWM458797:AWM458800 AMQ458797:AMQ458800 ACU458797:ACU458800 SY458797:SY458800 JC458797:JC458800 H458790:H458793 WVO393261:WVO393264 WLS393261:WLS393264 WBW393261:WBW393264 VSA393261:VSA393264 VIE393261:VIE393264 UYI393261:UYI393264 UOM393261:UOM393264 UEQ393261:UEQ393264 TUU393261:TUU393264 TKY393261:TKY393264 TBC393261:TBC393264 SRG393261:SRG393264 SHK393261:SHK393264 RXO393261:RXO393264 RNS393261:RNS393264 RDW393261:RDW393264 QUA393261:QUA393264 QKE393261:QKE393264 QAI393261:QAI393264 PQM393261:PQM393264 PGQ393261:PGQ393264 OWU393261:OWU393264 OMY393261:OMY393264 ODC393261:ODC393264 NTG393261:NTG393264 NJK393261:NJK393264 MZO393261:MZO393264 MPS393261:MPS393264 MFW393261:MFW393264 LWA393261:LWA393264 LME393261:LME393264 LCI393261:LCI393264 KSM393261:KSM393264 KIQ393261:KIQ393264 JYU393261:JYU393264 JOY393261:JOY393264 JFC393261:JFC393264 IVG393261:IVG393264 ILK393261:ILK393264 IBO393261:IBO393264 HRS393261:HRS393264 HHW393261:HHW393264 GYA393261:GYA393264 GOE393261:GOE393264 GEI393261:GEI393264 FUM393261:FUM393264 FKQ393261:FKQ393264 FAU393261:FAU393264 EQY393261:EQY393264 EHC393261:EHC393264 DXG393261:DXG393264 DNK393261:DNK393264 DDO393261:DDO393264 CTS393261:CTS393264 CJW393261:CJW393264 CAA393261:CAA393264 BQE393261:BQE393264 BGI393261:BGI393264 AWM393261:AWM393264 AMQ393261:AMQ393264 ACU393261:ACU393264 SY393261:SY393264 JC393261:JC393264 H393254:H393257 WVO327725:WVO327728 WLS327725:WLS327728 WBW327725:WBW327728 VSA327725:VSA327728 VIE327725:VIE327728 UYI327725:UYI327728 UOM327725:UOM327728 UEQ327725:UEQ327728 TUU327725:TUU327728 TKY327725:TKY327728 TBC327725:TBC327728 SRG327725:SRG327728 SHK327725:SHK327728 RXO327725:RXO327728 RNS327725:RNS327728 RDW327725:RDW327728 QUA327725:QUA327728 QKE327725:QKE327728 QAI327725:QAI327728 PQM327725:PQM327728 PGQ327725:PGQ327728 OWU327725:OWU327728 OMY327725:OMY327728 ODC327725:ODC327728 NTG327725:NTG327728 NJK327725:NJK327728 MZO327725:MZO327728 MPS327725:MPS327728 MFW327725:MFW327728 LWA327725:LWA327728 LME327725:LME327728 LCI327725:LCI327728 KSM327725:KSM327728 KIQ327725:KIQ327728 JYU327725:JYU327728 JOY327725:JOY327728 JFC327725:JFC327728 IVG327725:IVG327728 ILK327725:ILK327728 IBO327725:IBO327728 HRS327725:HRS327728 HHW327725:HHW327728 GYA327725:GYA327728 GOE327725:GOE327728 GEI327725:GEI327728 FUM327725:FUM327728 FKQ327725:FKQ327728 FAU327725:FAU327728 EQY327725:EQY327728 EHC327725:EHC327728 DXG327725:DXG327728 DNK327725:DNK327728 DDO327725:DDO327728 CTS327725:CTS327728 CJW327725:CJW327728 CAA327725:CAA327728 BQE327725:BQE327728 BGI327725:BGI327728 AWM327725:AWM327728 AMQ327725:AMQ327728 ACU327725:ACU327728 SY327725:SY327728 JC327725:JC327728 H327718:H327721 WVO262189:WVO262192 WLS262189:WLS262192 WBW262189:WBW262192 VSA262189:VSA262192 VIE262189:VIE262192 UYI262189:UYI262192 UOM262189:UOM262192 UEQ262189:UEQ262192 TUU262189:TUU262192 TKY262189:TKY262192 TBC262189:TBC262192 SRG262189:SRG262192 SHK262189:SHK262192 RXO262189:RXO262192 RNS262189:RNS262192 RDW262189:RDW262192 QUA262189:QUA262192 QKE262189:QKE262192 QAI262189:QAI262192 PQM262189:PQM262192 PGQ262189:PGQ262192 OWU262189:OWU262192 OMY262189:OMY262192 ODC262189:ODC262192 NTG262189:NTG262192 NJK262189:NJK262192 MZO262189:MZO262192 MPS262189:MPS262192 MFW262189:MFW262192 LWA262189:LWA262192 LME262189:LME262192 LCI262189:LCI262192 KSM262189:KSM262192 KIQ262189:KIQ262192 JYU262189:JYU262192 JOY262189:JOY262192 JFC262189:JFC262192 IVG262189:IVG262192 ILK262189:ILK262192 IBO262189:IBO262192 HRS262189:HRS262192 HHW262189:HHW262192 GYA262189:GYA262192 GOE262189:GOE262192 GEI262189:GEI262192 FUM262189:FUM262192 FKQ262189:FKQ262192 FAU262189:FAU262192 EQY262189:EQY262192 EHC262189:EHC262192 DXG262189:DXG262192 DNK262189:DNK262192 DDO262189:DDO262192 CTS262189:CTS262192 CJW262189:CJW262192 CAA262189:CAA262192 BQE262189:BQE262192 BGI262189:BGI262192 AWM262189:AWM262192 AMQ262189:AMQ262192 ACU262189:ACU262192 SY262189:SY262192 JC262189:JC262192 H262182:H262185 WVO196653:WVO196656 WLS196653:WLS196656 WBW196653:WBW196656 VSA196653:VSA196656 VIE196653:VIE196656 UYI196653:UYI196656 UOM196653:UOM196656 UEQ196653:UEQ196656 TUU196653:TUU196656 TKY196653:TKY196656 TBC196653:TBC196656 SRG196653:SRG196656 SHK196653:SHK196656 RXO196653:RXO196656 RNS196653:RNS196656 RDW196653:RDW196656 QUA196653:QUA196656 QKE196653:QKE196656 QAI196653:QAI196656 PQM196653:PQM196656 PGQ196653:PGQ196656 OWU196653:OWU196656 OMY196653:OMY196656 ODC196653:ODC196656 NTG196653:NTG196656 NJK196653:NJK196656 MZO196653:MZO196656 MPS196653:MPS196656 MFW196653:MFW196656 LWA196653:LWA196656 LME196653:LME196656 LCI196653:LCI196656 KSM196653:KSM196656 KIQ196653:KIQ196656 JYU196653:JYU196656 JOY196653:JOY196656 JFC196653:JFC196656 IVG196653:IVG196656 ILK196653:ILK196656 IBO196653:IBO196656 HRS196653:HRS196656 HHW196653:HHW196656 GYA196653:GYA196656 GOE196653:GOE196656 GEI196653:GEI196656 FUM196653:FUM196656 FKQ196653:FKQ196656 FAU196653:FAU196656 EQY196653:EQY196656 EHC196653:EHC196656 DXG196653:DXG196656 DNK196653:DNK196656 DDO196653:DDO196656 CTS196653:CTS196656 CJW196653:CJW196656 CAA196653:CAA196656 BQE196653:BQE196656 BGI196653:BGI196656 AWM196653:AWM196656 AMQ196653:AMQ196656 ACU196653:ACU196656 SY196653:SY196656 JC196653:JC196656 H196646:H196649 WVO131117:WVO131120 WLS131117:WLS131120 WBW131117:WBW131120 VSA131117:VSA131120 VIE131117:VIE131120 UYI131117:UYI131120 UOM131117:UOM131120 UEQ131117:UEQ131120 TUU131117:TUU131120 TKY131117:TKY131120 TBC131117:TBC131120 SRG131117:SRG131120 SHK131117:SHK131120 RXO131117:RXO131120 RNS131117:RNS131120 RDW131117:RDW131120 QUA131117:QUA131120 QKE131117:QKE131120 QAI131117:QAI131120 PQM131117:PQM131120 PGQ131117:PGQ131120 OWU131117:OWU131120 OMY131117:OMY131120 ODC131117:ODC131120 NTG131117:NTG131120 NJK131117:NJK131120 MZO131117:MZO131120 MPS131117:MPS131120 MFW131117:MFW131120 LWA131117:LWA131120 LME131117:LME131120 LCI131117:LCI131120 KSM131117:KSM131120 KIQ131117:KIQ131120 JYU131117:JYU131120 JOY131117:JOY131120 JFC131117:JFC131120 IVG131117:IVG131120 ILK131117:ILK131120 IBO131117:IBO131120 HRS131117:HRS131120 HHW131117:HHW131120 GYA131117:GYA131120 GOE131117:GOE131120 GEI131117:GEI131120 FUM131117:FUM131120 FKQ131117:FKQ131120 FAU131117:FAU131120 EQY131117:EQY131120 EHC131117:EHC131120 DXG131117:DXG131120 DNK131117:DNK131120 DDO131117:DDO131120 CTS131117:CTS131120 CJW131117:CJW131120 CAA131117:CAA131120 BQE131117:BQE131120 BGI131117:BGI131120 AWM131117:AWM131120 AMQ131117:AMQ131120 ACU131117:ACU131120 SY131117:SY131120 JC131117:JC131120 H131110:H131113 WVO65581:WVO65584 WLS65581:WLS65584 WBW65581:WBW65584 VSA65581:VSA65584 VIE65581:VIE65584 UYI65581:UYI65584 UOM65581:UOM65584 UEQ65581:UEQ65584 TUU65581:TUU65584 TKY65581:TKY65584 TBC65581:TBC65584 SRG65581:SRG65584 SHK65581:SHK65584 RXO65581:RXO65584 RNS65581:RNS65584 RDW65581:RDW65584 QUA65581:QUA65584 QKE65581:QKE65584 QAI65581:QAI65584 PQM65581:PQM65584 PGQ65581:PGQ65584 OWU65581:OWU65584 OMY65581:OMY65584 ODC65581:ODC65584 NTG65581:NTG65584 NJK65581:NJK65584 MZO65581:MZO65584 MPS65581:MPS65584 MFW65581:MFW65584 LWA65581:LWA65584 LME65581:LME65584 LCI65581:LCI65584 KSM65581:KSM65584 KIQ65581:KIQ65584 JYU65581:JYU65584 JOY65581:JOY65584 JFC65581:JFC65584 IVG65581:IVG65584 ILK65581:ILK65584 IBO65581:IBO65584 HRS65581:HRS65584 HHW65581:HHW65584 GYA65581:GYA65584 GOE65581:GOE65584 GEI65581:GEI65584 FUM65581:FUM65584 FKQ65581:FKQ65584 FAU65581:FAU65584 EQY65581:EQY65584 EHC65581:EHC65584 DXG65581:DXG65584 DNK65581:DNK65584 DDO65581:DDO65584 CTS65581:CTS65584 CJW65581:CJW65584 CAA65581:CAA65584 BQE65581:BQE65584 BGI65581:BGI65584 AWM65581:AWM65584 AMQ65581:AMQ65584 ACU65581:ACU65584 SY65581:SY65584 JC65581:JC65584 H65574:H65577 WVO34:WVO37 WLS34:WLS37 WBW34:WBW37 VSA34:VSA37 VIE34:VIE37 UYI34:UYI37 UOM34:UOM37 UEQ34:UEQ37 TUU34:TUU37 TKY34:TKY37 TBC34:TBC37 SRG34:SRG37 SHK34:SHK37 RXO34:RXO37 RNS34:RNS37 RDW34:RDW37 QUA34:QUA37 QKE34:QKE37 QAI34:QAI37 PQM34:PQM37 PGQ34:PGQ37 OWU34:OWU37 OMY34:OMY37 ODC34:ODC37 NTG34:NTG37 NJK34:NJK37 MZO34:MZO37 MPS34:MPS37 MFW34:MFW37 LWA34:LWA37 LME34:LME37 LCI34:LCI37 KSM34:KSM37 KIQ34:KIQ37 JYU34:JYU37 JOY34:JOY37 JFC34:JFC37 IVG34:IVG37 ILK34:ILK37 IBO34:IBO37 HRS34:HRS37 HHW34:HHW37 GYA34:GYA37 GOE34:GOE37 GEI34:GEI37 FUM34:FUM37 FKQ34:FKQ37 FAU34:FAU37 EQY34:EQY37 EHC34:EHC37 DXG34:DXG37 DNK34:DNK37 DDO34:DDO37 CTS34:CTS37 CJW34:CJW37 CAA34:CAA37 BQE34:BQE37 BGI34:BGI37 AWM34:AWM37 AMQ34:AMQ37 ACU34:ACU37 SY34:SY37 JC34:JC37 H31:H34 WVO983097:WVO983100 WLS983097:WLS983100 WBW983097:WBW983100 VSA983097:VSA983100 VIE983097:VIE983100 UYI983097:UYI983100 UOM983097:UOM983100 UEQ983097:UEQ983100 TUU983097:TUU983100 TKY983097:TKY983100 TBC983097:TBC983100 SRG983097:SRG983100 SHK983097:SHK983100 RXO983097:RXO983100 RNS983097:RNS983100 RDW983097:RDW983100 QUA983097:QUA983100 QKE983097:QKE983100 QAI983097:QAI983100 PQM983097:PQM983100 PGQ983097:PGQ983100 OWU983097:OWU983100 OMY983097:OMY983100 ODC983097:ODC983100 NTG983097:NTG983100 NJK983097:NJK983100 MZO983097:MZO983100 MPS983097:MPS983100 MFW983097:MFW983100 LWA983097:LWA983100 LME983097:LME983100 LCI983097:LCI983100 KSM983097:KSM983100 KIQ983097:KIQ983100 JYU983097:JYU983100 JOY983097:JOY983100 JFC983097:JFC983100 IVG983097:IVG983100 ILK983097:ILK983100 IBO983097:IBO983100 HRS983097:HRS983100 HHW983097:HHW983100 GYA983097:GYA983100 GOE983097:GOE983100 GEI983097:GEI983100 FUM983097:FUM983100 FKQ983097:FKQ983100 FAU983097:FAU983100 EQY983097:EQY983100 EHC983097:EHC983100 DXG983097:DXG983100 DNK983097:DNK983100 DDO983097:DDO983100 CTS983097:CTS983100 CJW983097:CJW983100 CAA983097:CAA983100 BQE983097:BQE983100 BGI983097:BGI983100 AWM983097:AWM983100 AMQ983097:AMQ983100 ACU983097:ACU983100 SY983097:SY983100 JC983097:JC983100 H983090:H983093 WVO917561:WVO917564 WLS917561:WLS917564 WBW917561:WBW917564 VSA917561:VSA917564 VIE917561:VIE917564 UYI917561:UYI917564 UOM917561:UOM917564 UEQ917561:UEQ917564 TUU917561:TUU917564 TKY917561:TKY917564 TBC917561:TBC917564 SRG917561:SRG917564 SHK917561:SHK917564 RXO917561:RXO917564 RNS917561:RNS917564 RDW917561:RDW917564 QUA917561:QUA917564 QKE917561:QKE917564 QAI917561:QAI917564 PQM917561:PQM917564 PGQ917561:PGQ917564 OWU917561:OWU917564 OMY917561:OMY917564 ODC917561:ODC917564 NTG917561:NTG917564 NJK917561:NJK917564 MZO917561:MZO917564 MPS917561:MPS917564 MFW917561:MFW917564 LWA917561:LWA917564 LME917561:LME917564 LCI917561:LCI917564 KSM917561:KSM917564 KIQ917561:KIQ917564 JYU917561:JYU917564 JOY917561:JOY917564 JFC917561:JFC917564 IVG917561:IVG917564 ILK917561:ILK917564 IBO917561:IBO917564 HRS917561:HRS917564 HHW917561:HHW917564 GYA917561:GYA917564 GOE917561:GOE917564 GEI917561:GEI917564 FUM917561:FUM917564 FKQ917561:FKQ917564 FAU917561:FAU917564 EQY917561:EQY917564 EHC917561:EHC917564 DXG917561:DXG917564 DNK917561:DNK917564 DDO917561:DDO917564 CTS917561:CTS917564 CJW917561:CJW917564 CAA917561:CAA917564 BQE917561:BQE917564 BGI917561:BGI917564 AWM917561:AWM917564 AMQ917561:AMQ917564 ACU917561:ACU917564 SY917561:SY917564 JC917561:JC917564 H917554:H917557 WVO852025:WVO852028 WLS852025:WLS852028 WBW852025:WBW852028 VSA852025:VSA852028 VIE852025:VIE852028 UYI852025:UYI852028 UOM852025:UOM852028 UEQ852025:UEQ852028 TUU852025:TUU852028 TKY852025:TKY852028 TBC852025:TBC852028 SRG852025:SRG852028 SHK852025:SHK852028 RXO852025:RXO852028 RNS852025:RNS852028 RDW852025:RDW852028 QUA852025:QUA852028 QKE852025:QKE852028 QAI852025:QAI852028 PQM852025:PQM852028 PGQ852025:PGQ852028 OWU852025:OWU852028 OMY852025:OMY852028 ODC852025:ODC852028 NTG852025:NTG852028 NJK852025:NJK852028 MZO852025:MZO852028 MPS852025:MPS852028 MFW852025:MFW852028 LWA852025:LWA852028 LME852025:LME852028 LCI852025:LCI852028 KSM852025:KSM852028 KIQ852025:KIQ852028 JYU852025:JYU852028 JOY852025:JOY852028 JFC852025:JFC852028 IVG852025:IVG852028 ILK852025:ILK852028 IBO852025:IBO852028 HRS852025:HRS852028 HHW852025:HHW852028 GYA852025:GYA852028 GOE852025:GOE852028 GEI852025:GEI852028 FUM852025:FUM852028 FKQ852025:FKQ852028 FAU852025:FAU852028 EQY852025:EQY852028 EHC852025:EHC852028 DXG852025:DXG852028 DNK852025:DNK852028 DDO852025:DDO852028 CTS852025:CTS852028 CJW852025:CJW852028 CAA852025:CAA852028 BQE852025:BQE852028 BGI852025:BGI852028 AWM852025:AWM852028 AMQ852025:AMQ852028 ACU852025:ACU852028 SY852025:SY852028 JC852025:JC852028 H852018:H852021 WVO786489:WVO786492 WLS786489:WLS786492 WBW786489:WBW786492 VSA786489:VSA786492 VIE786489:VIE786492 UYI786489:UYI786492 UOM786489:UOM786492 UEQ786489:UEQ786492 TUU786489:TUU786492 TKY786489:TKY786492 TBC786489:TBC786492 SRG786489:SRG786492 SHK786489:SHK786492 RXO786489:RXO786492 RNS786489:RNS786492 RDW786489:RDW786492 QUA786489:QUA786492 QKE786489:QKE786492 QAI786489:QAI786492 PQM786489:PQM786492 PGQ786489:PGQ786492 OWU786489:OWU786492 OMY786489:OMY786492 ODC786489:ODC786492 NTG786489:NTG786492 NJK786489:NJK786492 MZO786489:MZO786492 MPS786489:MPS786492 MFW786489:MFW786492 LWA786489:LWA786492 LME786489:LME786492 LCI786489:LCI786492 KSM786489:KSM786492 KIQ786489:KIQ786492 JYU786489:JYU786492 JOY786489:JOY786492 JFC786489:JFC786492 IVG786489:IVG786492 ILK786489:ILK786492 IBO786489:IBO786492 HRS786489:HRS786492 HHW786489:HHW786492 GYA786489:GYA786492 GOE786489:GOE786492 GEI786489:GEI786492 FUM786489:FUM786492 FKQ786489:FKQ786492 FAU786489:FAU786492 EQY786489:EQY786492 EHC786489:EHC786492 DXG786489:DXG786492 DNK786489:DNK786492 DDO786489:DDO786492 CTS786489:CTS786492 CJW786489:CJW786492 CAA786489:CAA786492 BQE786489:BQE786492 BGI786489:BGI786492 AWM786489:AWM786492 AMQ786489:AMQ786492 ACU786489:ACU786492 SY786489:SY786492 JC786489:JC786492 H786482:H786485 WVO720953:WVO720956 WLS720953:WLS720956 WBW720953:WBW720956 VSA720953:VSA720956 VIE720953:VIE720956 UYI720953:UYI720956 UOM720953:UOM720956 UEQ720953:UEQ720956 TUU720953:TUU720956 TKY720953:TKY720956 TBC720953:TBC720956 SRG720953:SRG720956 SHK720953:SHK720956 RXO720953:RXO720956 RNS720953:RNS720956 RDW720953:RDW720956 QUA720953:QUA720956 QKE720953:QKE720956 QAI720953:QAI720956 PQM720953:PQM720956 PGQ720953:PGQ720956 OWU720953:OWU720956 OMY720953:OMY720956 ODC720953:ODC720956 NTG720953:NTG720956 NJK720953:NJK720956 MZO720953:MZO720956 MPS720953:MPS720956 MFW720953:MFW720956 LWA720953:LWA720956 LME720953:LME720956 LCI720953:LCI720956 KSM720953:KSM720956 KIQ720953:KIQ720956 JYU720953:JYU720956 JOY720953:JOY720956 JFC720953:JFC720956 IVG720953:IVG720956 ILK720953:ILK720956 IBO720953:IBO720956 HRS720953:HRS720956 HHW720953:HHW720956 GYA720953:GYA720956 GOE720953:GOE720956 GEI720953:GEI720956 FUM720953:FUM720956 FKQ720953:FKQ720956 FAU720953:FAU720956 EQY720953:EQY720956 EHC720953:EHC720956 DXG720953:DXG720956 DNK720953:DNK720956 DDO720953:DDO720956 CTS720953:CTS720956 CJW720953:CJW720956 CAA720953:CAA720956 BQE720953:BQE720956 BGI720953:BGI720956 AWM720953:AWM720956 AMQ720953:AMQ720956 ACU720953:ACU720956 SY720953:SY720956 JC720953:JC720956 H720946:H720949 WVO655417:WVO655420 WLS655417:WLS655420 WBW655417:WBW655420 VSA655417:VSA655420 VIE655417:VIE655420 UYI655417:UYI655420 UOM655417:UOM655420 UEQ655417:UEQ655420 TUU655417:TUU655420 TKY655417:TKY655420 TBC655417:TBC655420 SRG655417:SRG655420 SHK655417:SHK655420 RXO655417:RXO655420 RNS655417:RNS655420 RDW655417:RDW655420 QUA655417:QUA655420 QKE655417:QKE655420 QAI655417:QAI655420 PQM655417:PQM655420 PGQ655417:PGQ655420 OWU655417:OWU655420 OMY655417:OMY655420 ODC655417:ODC655420 NTG655417:NTG655420 NJK655417:NJK655420 MZO655417:MZO655420 MPS655417:MPS655420 MFW655417:MFW655420 LWA655417:LWA655420 LME655417:LME655420 LCI655417:LCI655420 KSM655417:KSM655420 KIQ655417:KIQ655420 JYU655417:JYU655420 JOY655417:JOY655420 JFC655417:JFC655420 IVG655417:IVG655420 ILK655417:ILK655420 IBO655417:IBO655420 HRS655417:HRS655420 HHW655417:HHW655420 GYA655417:GYA655420 GOE655417:GOE655420 GEI655417:GEI655420 FUM655417:FUM655420 FKQ655417:FKQ655420 FAU655417:FAU655420 EQY655417:EQY655420 EHC655417:EHC655420 DXG655417:DXG655420 DNK655417:DNK655420 DDO655417:DDO655420 CTS655417:CTS655420 CJW655417:CJW655420 CAA655417:CAA655420 BQE655417:BQE655420 BGI655417:BGI655420 AWM655417:AWM655420 AMQ655417:AMQ655420 ACU655417:ACU655420 SY655417:SY655420 JC655417:JC655420 H655410:H655413 WVO589881:WVO589884 WLS589881:WLS589884 WBW589881:WBW589884 VSA589881:VSA589884 VIE589881:VIE589884 UYI589881:UYI589884 UOM589881:UOM589884 UEQ589881:UEQ589884 TUU589881:TUU589884 TKY589881:TKY589884 TBC589881:TBC589884 SRG589881:SRG589884 SHK589881:SHK589884 RXO589881:RXO589884 RNS589881:RNS589884 RDW589881:RDW589884 QUA589881:QUA589884 QKE589881:QKE589884 QAI589881:QAI589884 PQM589881:PQM589884 PGQ589881:PGQ589884 OWU589881:OWU589884 OMY589881:OMY589884 ODC589881:ODC589884 NTG589881:NTG589884 NJK589881:NJK589884 MZO589881:MZO589884 MPS589881:MPS589884 MFW589881:MFW589884 LWA589881:LWA589884 LME589881:LME589884 LCI589881:LCI589884 KSM589881:KSM589884 KIQ589881:KIQ589884 JYU589881:JYU589884 JOY589881:JOY589884 JFC589881:JFC589884 IVG589881:IVG589884 ILK589881:ILK589884 IBO589881:IBO589884 HRS589881:HRS589884 HHW589881:HHW589884 GYA589881:GYA589884 GOE589881:GOE589884 GEI589881:GEI589884 FUM589881:FUM589884 FKQ589881:FKQ589884 FAU589881:FAU589884 EQY589881:EQY589884 EHC589881:EHC589884 DXG589881:DXG589884 DNK589881:DNK589884 DDO589881:DDO589884 CTS589881:CTS589884 CJW589881:CJW589884 CAA589881:CAA589884 BQE589881:BQE589884 BGI589881:BGI589884 AWM589881:AWM589884 AMQ589881:AMQ589884 ACU589881:ACU589884 SY589881:SY589884 JC589881:JC589884 H589874:H589877 WVO524345:WVO524348 WLS524345:WLS524348 WBW524345:WBW524348 VSA524345:VSA524348 VIE524345:VIE524348 UYI524345:UYI524348 UOM524345:UOM524348 UEQ524345:UEQ524348 TUU524345:TUU524348 TKY524345:TKY524348 TBC524345:TBC524348 SRG524345:SRG524348 SHK524345:SHK524348 RXO524345:RXO524348 RNS524345:RNS524348 RDW524345:RDW524348 QUA524345:QUA524348 QKE524345:QKE524348 QAI524345:QAI524348 PQM524345:PQM524348 PGQ524345:PGQ524348 OWU524345:OWU524348 OMY524345:OMY524348 ODC524345:ODC524348 NTG524345:NTG524348 NJK524345:NJK524348 MZO524345:MZO524348 MPS524345:MPS524348 MFW524345:MFW524348 LWA524345:LWA524348 LME524345:LME524348 LCI524345:LCI524348 KSM524345:KSM524348 KIQ524345:KIQ524348 JYU524345:JYU524348 JOY524345:JOY524348 JFC524345:JFC524348 IVG524345:IVG524348 ILK524345:ILK524348 IBO524345:IBO524348 HRS524345:HRS524348 HHW524345:HHW524348 GYA524345:GYA524348 GOE524345:GOE524348 GEI524345:GEI524348 FUM524345:FUM524348 FKQ524345:FKQ524348 FAU524345:FAU524348 EQY524345:EQY524348 EHC524345:EHC524348 DXG524345:DXG524348 DNK524345:DNK524348 DDO524345:DDO524348 CTS524345:CTS524348 CJW524345:CJW524348 CAA524345:CAA524348 BQE524345:BQE524348 BGI524345:BGI524348 AWM524345:AWM524348 AMQ524345:AMQ524348 ACU524345:ACU524348 SY524345:SY524348 JC524345:JC524348 H524338:H524341 WVO458809:WVO458812 WLS458809:WLS458812 WBW458809:WBW458812 VSA458809:VSA458812 VIE458809:VIE458812 UYI458809:UYI458812 UOM458809:UOM458812 UEQ458809:UEQ458812 TUU458809:TUU458812 TKY458809:TKY458812 TBC458809:TBC458812 SRG458809:SRG458812 SHK458809:SHK458812 RXO458809:RXO458812 RNS458809:RNS458812 RDW458809:RDW458812 QUA458809:QUA458812 QKE458809:QKE458812 QAI458809:QAI458812 PQM458809:PQM458812 PGQ458809:PGQ458812 OWU458809:OWU458812 OMY458809:OMY458812 ODC458809:ODC458812 NTG458809:NTG458812 NJK458809:NJK458812 MZO458809:MZO458812 MPS458809:MPS458812 MFW458809:MFW458812 LWA458809:LWA458812 LME458809:LME458812 LCI458809:LCI458812 KSM458809:KSM458812 KIQ458809:KIQ458812 JYU458809:JYU458812 JOY458809:JOY458812 JFC458809:JFC458812 IVG458809:IVG458812 ILK458809:ILK458812 IBO458809:IBO458812 HRS458809:HRS458812 HHW458809:HHW458812 GYA458809:GYA458812 GOE458809:GOE458812 GEI458809:GEI458812 FUM458809:FUM458812 FKQ458809:FKQ458812 FAU458809:FAU458812 EQY458809:EQY458812 EHC458809:EHC458812 DXG458809:DXG458812 DNK458809:DNK458812 DDO458809:DDO458812 CTS458809:CTS458812 CJW458809:CJW458812 CAA458809:CAA458812 BQE458809:BQE458812 BGI458809:BGI458812 AWM458809:AWM458812 AMQ458809:AMQ458812 ACU458809:ACU458812 SY458809:SY458812 JC458809:JC458812 H458802:H458805 WVO393273:WVO393276 WLS393273:WLS393276 WBW393273:WBW393276 VSA393273:VSA393276 VIE393273:VIE393276 UYI393273:UYI393276 UOM393273:UOM393276 UEQ393273:UEQ393276 TUU393273:TUU393276 TKY393273:TKY393276 TBC393273:TBC393276 SRG393273:SRG393276 SHK393273:SHK393276 RXO393273:RXO393276 RNS393273:RNS393276 RDW393273:RDW393276 QUA393273:QUA393276 QKE393273:QKE393276 QAI393273:QAI393276 PQM393273:PQM393276 PGQ393273:PGQ393276 OWU393273:OWU393276 OMY393273:OMY393276 ODC393273:ODC393276 NTG393273:NTG393276 NJK393273:NJK393276 MZO393273:MZO393276 MPS393273:MPS393276 MFW393273:MFW393276 LWA393273:LWA393276 LME393273:LME393276 LCI393273:LCI393276 KSM393273:KSM393276 KIQ393273:KIQ393276 JYU393273:JYU393276 JOY393273:JOY393276 JFC393273:JFC393276 IVG393273:IVG393276 ILK393273:ILK393276 IBO393273:IBO393276 HRS393273:HRS393276 HHW393273:HHW393276 GYA393273:GYA393276 GOE393273:GOE393276 GEI393273:GEI393276 FUM393273:FUM393276 FKQ393273:FKQ393276 FAU393273:FAU393276 EQY393273:EQY393276 EHC393273:EHC393276 DXG393273:DXG393276 DNK393273:DNK393276 DDO393273:DDO393276 CTS393273:CTS393276 CJW393273:CJW393276 CAA393273:CAA393276 BQE393273:BQE393276 BGI393273:BGI393276 AWM393273:AWM393276 AMQ393273:AMQ393276 ACU393273:ACU393276 SY393273:SY393276 JC393273:JC393276 H393266:H393269 WVO327737:WVO327740 WLS327737:WLS327740 WBW327737:WBW327740 VSA327737:VSA327740 VIE327737:VIE327740 UYI327737:UYI327740 UOM327737:UOM327740 UEQ327737:UEQ327740 TUU327737:TUU327740 TKY327737:TKY327740 TBC327737:TBC327740 SRG327737:SRG327740 SHK327737:SHK327740 RXO327737:RXO327740 RNS327737:RNS327740 RDW327737:RDW327740 QUA327737:QUA327740 QKE327737:QKE327740 QAI327737:QAI327740 PQM327737:PQM327740 PGQ327737:PGQ327740 OWU327737:OWU327740 OMY327737:OMY327740 ODC327737:ODC327740 NTG327737:NTG327740 NJK327737:NJK327740 MZO327737:MZO327740 MPS327737:MPS327740 MFW327737:MFW327740 LWA327737:LWA327740 LME327737:LME327740 LCI327737:LCI327740 KSM327737:KSM327740 KIQ327737:KIQ327740 JYU327737:JYU327740 JOY327737:JOY327740 JFC327737:JFC327740 IVG327737:IVG327740 ILK327737:ILK327740 IBO327737:IBO327740 HRS327737:HRS327740 HHW327737:HHW327740 GYA327737:GYA327740 GOE327737:GOE327740 GEI327737:GEI327740 FUM327737:FUM327740 FKQ327737:FKQ327740 FAU327737:FAU327740 EQY327737:EQY327740 EHC327737:EHC327740 DXG327737:DXG327740 DNK327737:DNK327740 DDO327737:DDO327740 CTS327737:CTS327740 CJW327737:CJW327740 CAA327737:CAA327740 BQE327737:BQE327740 BGI327737:BGI327740 AWM327737:AWM327740 AMQ327737:AMQ327740 ACU327737:ACU327740 SY327737:SY327740 JC327737:JC327740 H327730:H327733 WVO262201:WVO262204 WLS262201:WLS262204 WBW262201:WBW262204 VSA262201:VSA262204 VIE262201:VIE262204 UYI262201:UYI262204 UOM262201:UOM262204 UEQ262201:UEQ262204 TUU262201:TUU262204 TKY262201:TKY262204 TBC262201:TBC262204 SRG262201:SRG262204 SHK262201:SHK262204 RXO262201:RXO262204 RNS262201:RNS262204 RDW262201:RDW262204 QUA262201:QUA262204 QKE262201:QKE262204 QAI262201:QAI262204 PQM262201:PQM262204 PGQ262201:PGQ262204 OWU262201:OWU262204 OMY262201:OMY262204 ODC262201:ODC262204 NTG262201:NTG262204 NJK262201:NJK262204 MZO262201:MZO262204 MPS262201:MPS262204 MFW262201:MFW262204 LWA262201:LWA262204 LME262201:LME262204 LCI262201:LCI262204 KSM262201:KSM262204 KIQ262201:KIQ262204 JYU262201:JYU262204 JOY262201:JOY262204 JFC262201:JFC262204 IVG262201:IVG262204 ILK262201:ILK262204 IBO262201:IBO262204 HRS262201:HRS262204 HHW262201:HHW262204 GYA262201:GYA262204 GOE262201:GOE262204 GEI262201:GEI262204 FUM262201:FUM262204 FKQ262201:FKQ262204 FAU262201:FAU262204 EQY262201:EQY262204 EHC262201:EHC262204 DXG262201:DXG262204 DNK262201:DNK262204 DDO262201:DDO262204 CTS262201:CTS262204 CJW262201:CJW262204 CAA262201:CAA262204 BQE262201:BQE262204 BGI262201:BGI262204 AWM262201:AWM262204 AMQ262201:AMQ262204 ACU262201:ACU262204 SY262201:SY262204 JC262201:JC262204 H262194:H262197 WVO196665:WVO196668 WLS196665:WLS196668 WBW196665:WBW196668 VSA196665:VSA196668 VIE196665:VIE196668 UYI196665:UYI196668 UOM196665:UOM196668 UEQ196665:UEQ196668 TUU196665:TUU196668 TKY196665:TKY196668 TBC196665:TBC196668 SRG196665:SRG196668 SHK196665:SHK196668 RXO196665:RXO196668 RNS196665:RNS196668 RDW196665:RDW196668 QUA196665:QUA196668 QKE196665:QKE196668 QAI196665:QAI196668 PQM196665:PQM196668 PGQ196665:PGQ196668 OWU196665:OWU196668 OMY196665:OMY196668 ODC196665:ODC196668 NTG196665:NTG196668 NJK196665:NJK196668 MZO196665:MZO196668 MPS196665:MPS196668 MFW196665:MFW196668 LWA196665:LWA196668 LME196665:LME196668 LCI196665:LCI196668 KSM196665:KSM196668 KIQ196665:KIQ196668 JYU196665:JYU196668 JOY196665:JOY196668 JFC196665:JFC196668 IVG196665:IVG196668 ILK196665:ILK196668 IBO196665:IBO196668 HRS196665:HRS196668 HHW196665:HHW196668 GYA196665:GYA196668 GOE196665:GOE196668 GEI196665:GEI196668 FUM196665:FUM196668 FKQ196665:FKQ196668 FAU196665:FAU196668 EQY196665:EQY196668 EHC196665:EHC196668 DXG196665:DXG196668 DNK196665:DNK196668 DDO196665:DDO196668 CTS196665:CTS196668 CJW196665:CJW196668 CAA196665:CAA196668 BQE196665:BQE196668 BGI196665:BGI196668 AWM196665:AWM196668 AMQ196665:AMQ196668 ACU196665:ACU196668 SY196665:SY196668 JC196665:JC196668 H196658:H196661 WVO131129:WVO131132 WLS131129:WLS131132 WBW131129:WBW131132 VSA131129:VSA131132 VIE131129:VIE131132 UYI131129:UYI131132 UOM131129:UOM131132 UEQ131129:UEQ131132 TUU131129:TUU131132 TKY131129:TKY131132 TBC131129:TBC131132 SRG131129:SRG131132 SHK131129:SHK131132 RXO131129:RXO131132 RNS131129:RNS131132 RDW131129:RDW131132 QUA131129:QUA131132 QKE131129:QKE131132 QAI131129:QAI131132 PQM131129:PQM131132 PGQ131129:PGQ131132 OWU131129:OWU131132 OMY131129:OMY131132 ODC131129:ODC131132 NTG131129:NTG131132 NJK131129:NJK131132 MZO131129:MZO131132 MPS131129:MPS131132 MFW131129:MFW131132 LWA131129:LWA131132 LME131129:LME131132 LCI131129:LCI131132 KSM131129:KSM131132 KIQ131129:KIQ131132 JYU131129:JYU131132 JOY131129:JOY131132 JFC131129:JFC131132 IVG131129:IVG131132 ILK131129:ILK131132 IBO131129:IBO131132 HRS131129:HRS131132 HHW131129:HHW131132 GYA131129:GYA131132 GOE131129:GOE131132 GEI131129:GEI131132 FUM131129:FUM131132 FKQ131129:FKQ131132 FAU131129:FAU131132 EQY131129:EQY131132 EHC131129:EHC131132 DXG131129:DXG131132 DNK131129:DNK131132 DDO131129:DDO131132 CTS131129:CTS131132 CJW131129:CJW131132 CAA131129:CAA131132 BQE131129:BQE131132 BGI131129:BGI131132 AWM131129:AWM131132 AMQ131129:AMQ131132 ACU131129:ACU131132 SY131129:SY131132 JC131129:JC131132 H131122:H131125 WVO65593:WVO65596 WLS65593:WLS65596 WBW65593:WBW65596 VSA65593:VSA65596 VIE65593:VIE65596 UYI65593:UYI65596 UOM65593:UOM65596 UEQ65593:UEQ65596 TUU65593:TUU65596 TKY65593:TKY65596 TBC65593:TBC65596 SRG65593:SRG65596 SHK65593:SHK65596 RXO65593:RXO65596 RNS65593:RNS65596 RDW65593:RDW65596 QUA65593:QUA65596 QKE65593:QKE65596 QAI65593:QAI65596 PQM65593:PQM65596 PGQ65593:PGQ65596 OWU65593:OWU65596 OMY65593:OMY65596 ODC65593:ODC65596 NTG65593:NTG65596 NJK65593:NJK65596 MZO65593:MZO65596 MPS65593:MPS65596 MFW65593:MFW65596 LWA65593:LWA65596 LME65593:LME65596 LCI65593:LCI65596 KSM65593:KSM65596 KIQ65593:KIQ65596 JYU65593:JYU65596 JOY65593:JOY65596 JFC65593:JFC65596 IVG65593:IVG65596 ILK65593:ILK65596 IBO65593:IBO65596 HRS65593:HRS65596 HHW65593:HHW65596 GYA65593:GYA65596 GOE65593:GOE65596 GEI65593:GEI65596 FUM65593:FUM65596 FKQ65593:FKQ65596 FAU65593:FAU65596 EQY65593:EQY65596 EHC65593:EHC65596 DXG65593:DXG65596 DNK65593:DNK65596 DDO65593:DDO65596 CTS65593:CTS65596 CJW65593:CJW65596 CAA65593:CAA65596 BQE65593:BQE65596 BGI65593:BGI65596 AWM65593:AWM65596 AMQ65593:AMQ65596 ACU65593:ACU65596 SY65593:SY65596 JC65593:JC65596 H65586:H65589 WVL983097:WVL983100 WLP983097:WLP983100 WBT983097:WBT983100 VRX983097:VRX983100 VIB983097:VIB983100 UYF983097:UYF983100 UOJ983097:UOJ983100 UEN983097:UEN983100 TUR983097:TUR983100 TKV983097:TKV983100 TAZ983097:TAZ983100 SRD983097:SRD983100 SHH983097:SHH983100 RXL983097:RXL983100 RNP983097:RNP983100 RDT983097:RDT983100 QTX983097:QTX983100 QKB983097:QKB983100 QAF983097:QAF983100 PQJ983097:PQJ983100 PGN983097:PGN983100 OWR983097:OWR983100 OMV983097:OMV983100 OCZ983097:OCZ983100 NTD983097:NTD983100 NJH983097:NJH983100 MZL983097:MZL983100 MPP983097:MPP983100 MFT983097:MFT983100 LVX983097:LVX983100 LMB983097:LMB983100 LCF983097:LCF983100 KSJ983097:KSJ983100 KIN983097:KIN983100 JYR983097:JYR983100 JOV983097:JOV983100 JEZ983097:JEZ983100 IVD983097:IVD983100 ILH983097:ILH983100 IBL983097:IBL983100 HRP983097:HRP983100 HHT983097:HHT983100 GXX983097:GXX983100 GOB983097:GOB983100 GEF983097:GEF983100 FUJ983097:FUJ983100 FKN983097:FKN983100 FAR983097:FAR983100 EQV983097:EQV983100 EGZ983097:EGZ983100 DXD983097:DXD983100 DNH983097:DNH983100 DDL983097:DDL983100 CTP983097:CTP983100 CJT983097:CJT983100 BZX983097:BZX983100 BQB983097:BQB983100 BGF983097:BGF983100 AWJ983097:AWJ983100 AMN983097:AMN983100 ACR983097:ACR983100 SV983097:SV983100 IZ983097:IZ983100 E983090:E983093 WVL917561:WVL917564 WLP917561:WLP917564 WBT917561:WBT917564 VRX917561:VRX917564 VIB917561:VIB917564 UYF917561:UYF917564 UOJ917561:UOJ917564 UEN917561:UEN917564 TUR917561:TUR917564 TKV917561:TKV917564 TAZ917561:TAZ917564 SRD917561:SRD917564 SHH917561:SHH917564 RXL917561:RXL917564 RNP917561:RNP917564 RDT917561:RDT917564 QTX917561:QTX917564 QKB917561:QKB917564 QAF917561:QAF917564 PQJ917561:PQJ917564 PGN917561:PGN917564 OWR917561:OWR917564 OMV917561:OMV917564 OCZ917561:OCZ917564 NTD917561:NTD917564 NJH917561:NJH917564 MZL917561:MZL917564 MPP917561:MPP917564 MFT917561:MFT917564 LVX917561:LVX917564 LMB917561:LMB917564 LCF917561:LCF917564 KSJ917561:KSJ917564 KIN917561:KIN917564 JYR917561:JYR917564 JOV917561:JOV917564 JEZ917561:JEZ917564 IVD917561:IVD917564 ILH917561:ILH917564 IBL917561:IBL917564 HRP917561:HRP917564 HHT917561:HHT917564 GXX917561:GXX917564 GOB917561:GOB917564 GEF917561:GEF917564 FUJ917561:FUJ917564 FKN917561:FKN917564 FAR917561:FAR917564 EQV917561:EQV917564 EGZ917561:EGZ917564 DXD917561:DXD917564 DNH917561:DNH917564 DDL917561:DDL917564 CTP917561:CTP917564 CJT917561:CJT917564 BZX917561:BZX917564 BQB917561:BQB917564 BGF917561:BGF917564 AWJ917561:AWJ917564 AMN917561:AMN917564 ACR917561:ACR917564 SV917561:SV917564 IZ917561:IZ917564 E917554:E917557 WVL852025:WVL852028 WLP852025:WLP852028 WBT852025:WBT852028 VRX852025:VRX852028 VIB852025:VIB852028 UYF852025:UYF852028 UOJ852025:UOJ852028 UEN852025:UEN852028 TUR852025:TUR852028 TKV852025:TKV852028 TAZ852025:TAZ852028 SRD852025:SRD852028 SHH852025:SHH852028 RXL852025:RXL852028 RNP852025:RNP852028 RDT852025:RDT852028 QTX852025:QTX852028 QKB852025:QKB852028 QAF852025:QAF852028 PQJ852025:PQJ852028 PGN852025:PGN852028 OWR852025:OWR852028 OMV852025:OMV852028 OCZ852025:OCZ852028 NTD852025:NTD852028 NJH852025:NJH852028 MZL852025:MZL852028 MPP852025:MPP852028 MFT852025:MFT852028 LVX852025:LVX852028 LMB852025:LMB852028 LCF852025:LCF852028 KSJ852025:KSJ852028 KIN852025:KIN852028 JYR852025:JYR852028 JOV852025:JOV852028 JEZ852025:JEZ852028 IVD852025:IVD852028 ILH852025:ILH852028 IBL852025:IBL852028 HRP852025:HRP852028 HHT852025:HHT852028 GXX852025:GXX852028 GOB852025:GOB852028 GEF852025:GEF852028 FUJ852025:FUJ852028 FKN852025:FKN852028 FAR852025:FAR852028 EQV852025:EQV852028 EGZ852025:EGZ852028 DXD852025:DXD852028 DNH852025:DNH852028 DDL852025:DDL852028 CTP852025:CTP852028 CJT852025:CJT852028 BZX852025:BZX852028 BQB852025:BQB852028 BGF852025:BGF852028 AWJ852025:AWJ852028 AMN852025:AMN852028 ACR852025:ACR852028 SV852025:SV852028 IZ852025:IZ852028 E852018:E852021 WVL786489:WVL786492 WLP786489:WLP786492 WBT786489:WBT786492 VRX786489:VRX786492 VIB786489:VIB786492 UYF786489:UYF786492 UOJ786489:UOJ786492 UEN786489:UEN786492 TUR786489:TUR786492 TKV786489:TKV786492 TAZ786489:TAZ786492 SRD786489:SRD786492 SHH786489:SHH786492 RXL786489:RXL786492 RNP786489:RNP786492 RDT786489:RDT786492 QTX786489:QTX786492 QKB786489:QKB786492 QAF786489:QAF786492 PQJ786489:PQJ786492 PGN786489:PGN786492 OWR786489:OWR786492 OMV786489:OMV786492 OCZ786489:OCZ786492 NTD786489:NTD786492 NJH786489:NJH786492 MZL786489:MZL786492 MPP786489:MPP786492 MFT786489:MFT786492 LVX786489:LVX786492 LMB786489:LMB786492 LCF786489:LCF786492 KSJ786489:KSJ786492 KIN786489:KIN786492 JYR786489:JYR786492 JOV786489:JOV786492 JEZ786489:JEZ786492 IVD786489:IVD786492 ILH786489:ILH786492 IBL786489:IBL786492 HRP786489:HRP786492 HHT786489:HHT786492 GXX786489:GXX786492 GOB786489:GOB786492 GEF786489:GEF786492 FUJ786489:FUJ786492 FKN786489:FKN786492 FAR786489:FAR786492 EQV786489:EQV786492 EGZ786489:EGZ786492 DXD786489:DXD786492 DNH786489:DNH786492 DDL786489:DDL786492 CTP786489:CTP786492 CJT786489:CJT786492 BZX786489:BZX786492 BQB786489:BQB786492 BGF786489:BGF786492 AWJ786489:AWJ786492 AMN786489:AMN786492 ACR786489:ACR786492 SV786489:SV786492 IZ786489:IZ786492 E786482:E786485 WVL720953:WVL720956 WLP720953:WLP720956 WBT720953:WBT720956 VRX720953:VRX720956 VIB720953:VIB720956 UYF720953:UYF720956 UOJ720953:UOJ720956 UEN720953:UEN720956 TUR720953:TUR720956 TKV720953:TKV720956 TAZ720953:TAZ720956 SRD720953:SRD720956 SHH720953:SHH720956 RXL720953:RXL720956 RNP720953:RNP720956 RDT720953:RDT720956 QTX720953:QTX720956 QKB720953:QKB720956 QAF720953:QAF720956 PQJ720953:PQJ720956 PGN720953:PGN720956 OWR720953:OWR720956 OMV720953:OMV720956 OCZ720953:OCZ720956 NTD720953:NTD720956 NJH720953:NJH720956 MZL720953:MZL720956 MPP720953:MPP720956 MFT720953:MFT720956 LVX720953:LVX720956 LMB720953:LMB720956 LCF720953:LCF720956 KSJ720953:KSJ720956 KIN720953:KIN720956 JYR720953:JYR720956 JOV720953:JOV720956 JEZ720953:JEZ720956 IVD720953:IVD720956 ILH720953:ILH720956 IBL720953:IBL720956 HRP720953:HRP720956 HHT720953:HHT720956 GXX720953:GXX720956 GOB720953:GOB720956 GEF720953:GEF720956 FUJ720953:FUJ720956 FKN720953:FKN720956 FAR720953:FAR720956 EQV720953:EQV720956 EGZ720953:EGZ720956 DXD720953:DXD720956 DNH720953:DNH720956 DDL720953:DDL720956 CTP720953:CTP720956 CJT720953:CJT720956 BZX720953:BZX720956 BQB720953:BQB720956 BGF720953:BGF720956 AWJ720953:AWJ720956 AMN720953:AMN720956 ACR720953:ACR720956 SV720953:SV720956 IZ720953:IZ720956 E720946:E720949 WVL655417:WVL655420 WLP655417:WLP655420 WBT655417:WBT655420 VRX655417:VRX655420 VIB655417:VIB655420 UYF655417:UYF655420 UOJ655417:UOJ655420 UEN655417:UEN655420 TUR655417:TUR655420 TKV655417:TKV655420 TAZ655417:TAZ655420 SRD655417:SRD655420 SHH655417:SHH655420 RXL655417:RXL655420 RNP655417:RNP655420 RDT655417:RDT655420 QTX655417:QTX655420 QKB655417:QKB655420 QAF655417:QAF655420 PQJ655417:PQJ655420 PGN655417:PGN655420 OWR655417:OWR655420 OMV655417:OMV655420 OCZ655417:OCZ655420 NTD655417:NTD655420 NJH655417:NJH655420 MZL655417:MZL655420 MPP655417:MPP655420 MFT655417:MFT655420 LVX655417:LVX655420 LMB655417:LMB655420 LCF655417:LCF655420 KSJ655417:KSJ655420 KIN655417:KIN655420 JYR655417:JYR655420 JOV655417:JOV655420 JEZ655417:JEZ655420 IVD655417:IVD655420 ILH655417:ILH655420 IBL655417:IBL655420 HRP655417:HRP655420 HHT655417:HHT655420 GXX655417:GXX655420 GOB655417:GOB655420 GEF655417:GEF655420 FUJ655417:FUJ655420 FKN655417:FKN655420 FAR655417:FAR655420 EQV655417:EQV655420 EGZ655417:EGZ655420 DXD655417:DXD655420 DNH655417:DNH655420 DDL655417:DDL655420 CTP655417:CTP655420 CJT655417:CJT655420 BZX655417:BZX655420 BQB655417:BQB655420 BGF655417:BGF655420 AWJ655417:AWJ655420 AMN655417:AMN655420 ACR655417:ACR655420 SV655417:SV655420 IZ655417:IZ655420 E655410:E655413 WVL589881:WVL589884 WLP589881:WLP589884 WBT589881:WBT589884 VRX589881:VRX589884 VIB589881:VIB589884 UYF589881:UYF589884 UOJ589881:UOJ589884 UEN589881:UEN589884 TUR589881:TUR589884 TKV589881:TKV589884 TAZ589881:TAZ589884 SRD589881:SRD589884 SHH589881:SHH589884 RXL589881:RXL589884 RNP589881:RNP589884 RDT589881:RDT589884 QTX589881:QTX589884 QKB589881:QKB589884 QAF589881:QAF589884 PQJ589881:PQJ589884 PGN589881:PGN589884 OWR589881:OWR589884 OMV589881:OMV589884 OCZ589881:OCZ589884 NTD589881:NTD589884 NJH589881:NJH589884 MZL589881:MZL589884 MPP589881:MPP589884 MFT589881:MFT589884 LVX589881:LVX589884 LMB589881:LMB589884 LCF589881:LCF589884 KSJ589881:KSJ589884 KIN589881:KIN589884 JYR589881:JYR589884 JOV589881:JOV589884 JEZ589881:JEZ589884 IVD589881:IVD589884 ILH589881:ILH589884 IBL589881:IBL589884 HRP589881:HRP589884 HHT589881:HHT589884 GXX589881:GXX589884 GOB589881:GOB589884 GEF589881:GEF589884 FUJ589881:FUJ589884 FKN589881:FKN589884 FAR589881:FAR589884 EQV589881:EQV589884 EGZ589881:EGZ589884 DXD589881:DXD589884 DNH589881:DNH589884 DDL589881:DDL589884 CTP589881:CTP589884 CJT589881:CJT589884 BZX589881:BZX589884 BQB589881:BQB589884 BGF589881:BGF589884 AWJ589881:AWJ589884 AMN589881:AMN589884 ACR589881:ACR589884 SV589881:SV589884 IZ589881:IZ589884 E589874:E589877 WVL524345:WVL524348 WLP524345:WLP524348 WBT524345:WBT524348 VRX524345:VRX524348 VIB524345:VIB524348 UYF524345:UYF524348 UOJ524345:UOJ524348 UEN524345:UEN524348 TUR524345:TUR524348 TKV524345:TKV524348 TAZ524345:TAZ524348 SRD524345:SRD524348 SHH524345:SHH524348 RXL524345:RXL524348 RNP524345:RNP524348 RDT524345:RDT524348 QTX524345:QTX524348 QKB524345:QKB524348 QAF524345:QAF524348 PQJ524345:PQJ524348 PGN524345:PGN524348 OWR524345:OWR524348 OMV524345:OMV524348 OCZ524345:OCZ524348 NTD524345:NTD524348 NJH524345:NJH524348 MZL524345:MZL524348 MPP524345:MPP524348 MFT524345:MFT524348 LVX524345:LVX524348 LMB524345:LMB524348 LCF524345:LCF524348 KSJ524345:KSJ524348 KIN524345:KIN524348 JYR524345:JYR524348 JOV524345:JOV524348 JEZ524345:JEZ524348 IVD524345:IVD524348 ILH524345:ILH524348 IBL524345:IBL524348 HRP524345:HRP524348 HHT524345:HHT524348 GXX524345:GXX524348 GOB524345:GOB524348 GEF524345:GEF524348 FUJ524345:FUJ524348 FKN524345:FKN524348 FAR524345:FAR524348 EQV524345:EQV524348 EGZ524345:EGZ524348 DXD524345:DXD524348 DNH524345:DNH524348 DDL524345:DDL524348 CTP524345:CTP524348 CJT524345:CJT524348 BZX524345:BZX524348 BQB524345:BQB524348 BGF524345:BGF524348 AWJ524345:AWJ524348 AMN524345:AMN524348 ACR524345:ACR524348 SV524345:SV524348 IZ524345:IZ524348 E524338:E524341 WVL458809:WVL458812 WLP458809:WLP458812 WBT458809:WBT458812 VRX458809:VRX458812 VIB458809:VIB458812 UYF458809:UYF458812 UOJ458809:UOJ458812 UEN458809:UEN458812 TUR458809:TUR458812 TKV458809:TKV458812 TAZ458809:TAZ458812 SRD458809:SRD458812 SHH458809:SHH458812 RXL458809:RXL458812 RNP458809:RNP458812 RDT458809:RDT458812 QTX458809:QTX458812 QKB458809:QKB458812 QAF458809:QAF458812 PQJ458809:PQJ458812 PGN458809:PGN458812 OWR458809:OWR458812 OMV458809:OMV458812 OCZ458809:OCZ458812 NTD458809:NTD458812 NJH458809:NJH458812 MZL458809:MZL458812 MPP458809:MPP458812 MFT458809:MFT458812 LVX458809:LVX458812 LMB458809:LMB458812 LCF458809:LCF458812 KSJ458809:KSJ458812 KIN458809:KIN458812 JYR458809:JYR458812 JOV458809:JOV458812 JEZ458809:JEZ458812 IVD458809:IVD458812 ILH458809:ILH458812 IBL458809:IBL458812 HRP458809:HRP458812 HHT458809:HHT458812 GXX458809:GXX458812 GOB458809:GOB458812 GEF458809:GEF458812 FUJ458809:FUJ458812 FKN458809:FKN458812 FAR458809:FAR458812 EQV458809:EQV458812 EGZ458809:EGZ458812 DXD458809:DXD458812 DNH458809:DNH458812 DDL458809:DDL458812 CTP458809:CTP458812 CJT458809:CJT458812 BZX458809:BZX458812 BQB458809:BQB458812 BGF458809:BGF458812 AWJ458809:AWJ458812 AMN458809:AMN458812 ACR458809:ACR458812 SV458809:SV458812 IZ458809:IZ458812 E458802:E458805 WVL393273:WVL393276 WLP393273:WLP393276 WBT393273:WBT393276 VRX393273:VRX393276 VIB393273:VIB393276 UYF393273:UYF393276 UOJ393273:UOJ393276 UEN393273:UEN393276 TUR393273:TUR393276 TKV393273:TKV393276 TAZ393273:TAZ393276 SRD393273:SRD393276 SHH393273:SHH393276 RXL393273:RXL393276 RNP393273:RNP393276 RDT393273:RDT393276 QTX393273:QTX393276 QKB393273:QKB393276 QAF393273:QAF393276 PQJ393273:PQJ393276 PGN393273:PGN393276 OWR393273:OWR393276 OMV393273:OMV393276 OCZ393273:OCZ393276 NTD393273:NTD393276 NJH393273:NJH393276 MZL393273:MZL393276 MPP393273:MPP393276 MFT393273:MFT393276 LVX393273:LVX393276 LMB393273:LMB393276 LCF393273:LCF393276 KSJ393273:KSJ393276 KIN393273:KIN393276 JYR393273:JYR393276 JOV393273:JOV393276 JEZ393273:JEZ393276 IVD393273:IVD393276 ILH393273:ILH393276 IBL393273:IBL393276 HRP393273:HRP393276 HHT393273:HHT393276 GXX393273:GXX393276 GOB393273:GOB393276 GEF393273:GEF393276 FUJ393273:FUJ393276 FKN393273:FKN393276 FAR393273:FAR393276 EQV393273:EQV393276 EGZ393273:EGZ393276 DXD393273:DXD393276 DNH393273:DNH393276 DDL393273:DDL393276 CTP393273:CTP393276 CJT393273:CJT393276 BZX393273:BZX393276 BQB393273:BQB393276 BGF393273:BGF393276 AWJ393273:AWJ393276 AMN393273:AMN393276 ACR393273:ACR393276 SV393273:SV393276 IZ393273:IZ393276 E393266:E393269 WVL327737:WVL327740 WLP327737:WLP327740 WBT327737:WBT327740 VRX327737:VRX327740 VIB327737:VIB327740 UYF327737:UYF327740 UOJ327737:UOJ327740 UEN327737:UEN327740 TUR327737:TUR327740 TKV327737:TKV327740 TAZ327737:TAZ327740 SRD327737:SRD327740 SHH327737:SHH327740 RXL327737:RXL327740 RNP327737:RNP327740 RDT327737:RDT327740 QTX327737:QTX327740 QKB327737:QKB327740 QAF327737:QAF327740 PQJ327737:PQJ327740 PGN327737:PGN327740 OWR327737:OWR327740 OMV327737:OMV327740 OCZ327737:OCZ327740 NTD327737:NTD327740 NJH327737:NJH327740 MZL327737:MZL327740 MPP327737:MPP327740 MFT327737:MFT327740 LVX327737:LVX327740 LMB327737:LMB327740 LCF327737:LCF327740 KSJ327737:KSJ327740 KIN327737:KIN327740 JYR327737:JYR327740 JOV327737:JOV327740 JEZ327737:JEZ327740 IVD327737:IVD327740 ILH327737:ILH327740 IBL327737:IBL327740 HRP327737:HRP327740 HHT327737:HHT327740 GXX327737:GXX327740 GOB327737:GOB327740 GEF327737:GEF327740 FUJ327737:FUJ327740 FKN327737:FKN327740 FAR327737:FAR327740 EQV327737:EQV327740 EGZ327737:EGZ327740 DXD327737:DXD327740 DNH327737:DNH327740 DDL327737:DDL327740 CTP327737:CTP327740 CJT327737:CJT327740 BZX327737:BZX327740 BQB327737:BQB327740 BGF327737:BGF327740 AWJ327737:AWJ327740 AMN327737:AMN327740 ACR327737:ACR327740 SV327737:SV327740 IZ327737:IZ327740 E327730:E327733 WVL262201:WVL262204 WLP262201:WLP262204 WBT262201:WBT262204 VRX262201:VRX262204 VIB262201:VIB262204 UYF262201:UYF262204 UOJ262201:UOJ262204 UEN262201:UEN262204 TUR262201:TUR262204 TKV262201:TKV262204 TAZ262201:TAZ262204 SRD262201:SRD262204 SHH262201:SHH262204 RXL262201:RXL262204 RNP262201:RNP262204 RDT262201:RDT262204 QTX262201:QTX262204 QKB262201:QKB262204 QAF262201:QAF262204 PQJ262201:PQJ262204 PGN262201:PGN262204 OWR262201:OWR262204 OMV262201:OMV262204 OCZ262201:OCZ262204 NTD262201:NTD262204 NJH262201:NJH262204 MZL262201:MZL262204 MPP262201:MPP262204 MFT262201:MFT262204 LVX262201:LVX262204 LMB262201:LMB262204 LCF262201:LCF262204 KSJ262201:KSJ262204 KIN262201:KIN262204 JYR262201:JYR262204 JOV262201:JOV262204 JEZ262201:JEZ262204 IVD262201:IVD262204 ILH262201:ILH262204 IBL262201:IBL262204 HRP262201:HRP262204 HHT262201:HHT262204 GXX262201:GXX262204 GOB262201:GOB262204 GEF262201:GEF262204 FUJ262201:FUJ262204 FKN262201:FKN262204 FAR262201:FAR262204 EQV262201:EQV262204 EGZ262201:EGZ262204 DXD262201:DXD262204 DNH262201:DNH262204 DDL262201:DDL262204 CTP262201:CTP262204 CJT262201:CJT262204 BZX262201:BZX262204 BQB262201:BQB262204 BGF262201:BGF262204 AWJ262201:AWJ262204 AMN262201:AMN262204 ACR262201:ACR262204 SV262201:SV262204 IZ262201:IZ262204 E262194:E262197 WVL196665:WVL196668 WLP196665:WLP196668 WBT196665:WBT196668 VRX196665:VRX196668 VIB196665:VIB196668 UYF196665:UYF196668 UOJ196665:UOJ196668 UEN196665:UEN196668 TUR196665:TUR196668 TKV196665:TKV196668 TAZ196665:TAZ196668 SRD196665:SRD196668 SHH196665:SHH196668 RXL196665:RXL196668 RNP196665:RNP196668 RDT196665:RDT196668 QTX196665:QTX196668 QKB196665:QKB196668 QAF196665:QAF196668 PQJ196665:PQJ196668 PGN196665:PGN196668 OWR196665:OWR196668 OMV196665:OMV196668 OCZ196665:OCZ196668 NTD196665:NTD196668 NJH196665:NJH196668 MZL196665:MZL196668 MPP196665:MPP196668 MFT196665:MFT196668 LVX196665:LVX196668 LMB196665:LMB196668 LCF196665:LCF196668 KSJ196665:KSJ196668 KIN196665:KIN196668 JYR196665:JYR196668 JOV196665:JOV196668 JEZ196665:JEZ196668 IVD196665:IVD196668 ILH196665:ILH196668 IBL196665:IBL196668 HRP196665:HRP196668 HHT196665:HHT196668 GXX196665:GXX196668 GOB196665:GOB196668 GEF196665:GEF196668 FUJ196665:FUJ196668 FKN196665:FKN196668 FAR196665:FAR196668 EQV196665:EQV196668 EGZ196665:EGZ196668 DXD196665:DXD196668 DNH196665:DNH196668 DDL196665:DDL196668 CTP196665:CTP196668 CJT196665:CJT196668 BZX196665:BZX196668 BQB196665:BQB196668 BGF196665:BGF196668 AWJ196665:AWJ196668 AMN196665:AMN196668 ACR196665:ACR196668 SV196665:SV196668 IZ196665:IZ196668 E196658:E196661 WVL131129:WVL131132 WLP131129:WLP131132 WBT131129:WBT131132 VRX131129:VRX131132 VIB131129:VIB131132 UYF131129:UYF131132 UOJ131129:UOJ131132 UEN131129:UEN131132 TUR131129:TUR131132 TKV131129:TKV131132 TAZ131129:TAZ131132 SRD131129:SRD131132 SHH131129:SHH131132 RXL131129:RXL131132 RNP131129:RNP131132 RDT131129:RDT131132 QTX131129:QTX131132 QKB131129:QKB131132 QAF131129:QAF131132 PQJ131129:PQJ131132 PGN131129:PGN131132 OWR131129:OWR131132 OMV131129:OMV131132 OCZ131129:OCZ131132 NTD131129:NTD131132 NJH131129:NJH131132 MZL131129:MZL131132 MPP131129:MPP131132 MFT131129:MFT131132 LVX131129:LVX131132 LMB131129:LMB131132 LCF131129:LCF131132 KSJ131129:KSJ131132 KIN131129:KIN131132 JYR131129:JYR131132 JOV131129:JOV131132 JEZ131129:JEZ131132 IVD131129:IVD131132 ILH131129:ILH131132 IBL131129:IBL131132 HRP131129:HRP131132 HHT131129:HHT131132 GXX131129:GXX131132 GOB131129:GOB131132 GEF131129:GEF131132 FUJ131129:FUJ131132 FKN131129:FKN131132 FAR131129:FAR131132 EQV131129:EQV131132 EGZ131129:EGZ131132 DXD131129:DXD131132 DNH131129:DNH131132 DDL131129:DDL131132 CTP131129:CTP131132 CJT131129:CJT131132 BZX131129:BZX131132 BQB131129:BQB131132 BGF131129:BGF131132 AWJ131129:AWJ131132 AMN131129:AMN131132 ACR131129:ACR131132 SV131129:SV131132 IZ131129:IZ131132 E131122:E131125 WVL65593:WVL65596 WLP65593:WLP65596 WBT65593:WBT65596 VRX65593:VRX65596 VIB65593:VIB65596 UYF65593:UYF65596 UOJ65593:UOJ65596 UEN65593:UEN65596 TUR65593:TUR65596 TKV65593:TKV65596 TAZ65593:TAZ65596 SRD65593:SRD65596 SHH65593:SHH65596 RXL65593:RXL65596 RNP65593:RNP65596 RDT65593:RDT65596 QTX65593:QTX65596 QKB65593:QKB65596 QAF65593:QAF65596 PQJ65593:PQJ65596 PGN65593:PGN65596 OWR65593:OWR65596 OMV65593:OMV65596 OCZ65593:OCZ65596 NTD65593:NTD65596 NJH65593:NJH65596 MZL65593:MZL65596 MPP65593:MPP65596 MFT65593:MFT65596 LVX65593:LVX65596 LMB65593:LMB65596 LCF65593:LCF65596 KSJ65593:KSJ65596 KIN65593:KIN65596 JYR65593:JYR65596 JOV65593:JOV65596 JEZ65593:JEZ65596 IVD65593:IVD65596 ILH65593:ILH65596 IBL65593:IBL65596 HRP65593:HRP65596 HHT65593:HHT65596 GXX65593:GXX65596 GOB65593:GOB65596 GEF65593:GEF65596 FUJ65593:FUJ65596 FKN65593:FKN65596 FAR65593:FAR65596 EQV65593:EQV65596 EGZ65593:EGZ65596 DXD65593:DXD65596 DNH65593:DNH65596 DDL65593:DDL65596 CTP65593:CTP65596 CJT65593:CJT65596 BZX65593:BZX65596 BQB65593:BQB65596 BGF65593:BGF65596 AWJ65593:AWJ65596 AMN65593:AMN65596 ACR65593:ACR65596 SV65593:SV65596 IZ65593:IZ65596 E65586:E65589 WVO52:WVO61 SV47 SV49:SV50 ACR47 ACR49:ACR50 AMN47 AMN49:AMN50 AWJ47 AWJ49:AWJ50 BGF47 BGF49:BGF50 BQB47 BQB49:BQB50 BZX47 BZX49:BZX50 CJT47 CJT49:CJT50 CTP47 CTP49:CTP50 DDL47 DDL49:DDL50 DNH47 DNH49:DNH50 DXD47 DXD49:DXD50 EGZ47 EGZ49:EGZ50 EQV47 EQV49:EQV50 FAR47 FAR49:FAR50 FKN47 FKN49:FKN50 FUJ47 FUJ49:FUJ50 GEF47 GEF49:GEF50 GOB47 GOB49:GOB50 GXX47 GXX49:GXX50 HHT47 HHT49:HHT50 HRP47 HRP49:HRP50 IBL47 IBL49:IBL50 ILH47 ILH49:ILH50 IVD47 IVD49:IVD50 JEZ47 JEZ49:JEZ50 JOV47 JOV49:JOV50 JYR47 JYR49:JYR50 KIN47 KIN49:KIN50 KSJ47 KSJ49:KSJ50 LCF47 LCF49:LCF50 LMB47 LMB49:LMB50 LVX47 LVX49:LVX50 MFT47 MFT49:MFT50 MPP47 MPP49:MPP50 MZL47 MZL49:MZL50 NJH47 NJH49:NJH50 NTD47 NTD49:NTD50 OCZ47 OCZ49:OCZ50 OMV47 OMV49:OMV50 OWR47 OWR49:OWR50 PGN47 PGN49:PGN50 PQJ47 PQJ49:PQJ50 QAF47 QAF49:QAF50 QKB47 QKB49:QKB50 QTX47 QTX49:QTX50 RDT47 RDT49:RDT50 RNP47 RNP49:RNP50 RXL47 RXL49:RXL50 SHH47 SHH49:SHH50 SRD47 SRD49:SRD50 TAZ47 TAZ49:TAZ50 TKV47 TKV49:TKV50 TUR47 TUR49:TUR50 UEN47 UEN49:UEN50 UOJ47 UOJ49:UOJ50 UYF47 UYF49:UYF50 VIB47 VIB49:VIB50 VRX47 VRX49:VRX50 WBT47 WBT49:WBT50 WLP47 WLP49:WLP50 WVL47 WVL49:WVL50 IZ47 IZ49:IZ50 JC47 JC49:JC50 SY47 SY49:SY50 ACU47 ACU49:ACU50 AMQ47 AMQ49:AMQ50 AWM47 AWM49:AWM50 BGI47 BGI49:BGI50 BQE47 BQE49:BQE50 CAA47 CAA49:CAA50 CJW47 CJW49:CJW50 CTS47 CTS49:CTS50 DDO47 DDO49:DDO50 DNK47 DNK49:DNK50 DXG47 DXG49:DXG50 EHC47 EHC49:EHC50 EQY47 EQY49:EQY50 FAU47 FAU49:FAU50 FKQ47 FKQ49:FKQ50 FUM47 FUM49:FUM50 GEI47 GEI49:GEI50 GOE47 GOE49:GOE50 GYA47 GYA49:GYA50 HHW47 HHW49:HHW50 HRS47 HRS49:HRS50 IBO47 IBO49:IBO50 ILK47 ILK49:ILK50 IVG47 IVG49:IVG50 JFC47 JFC49:JFC50 JOY47 JOY49:JOY50 JYU47 JYU49:JYU50 KIQ47 KIQ49:KIQ50 KSM47 KSM49:KSM50 LCI47 LCI49:LCI50 LME47 LME49:LME50 LWA47 LWA49:LWA50 MFW47 MFW49:MFW50 MPS47 MPS49:MPS50 MZO47 MZO49:MZO50 NJK47 NJK49:NJK50 NTG47 NTG49:NTG50 ODC47 ODC49:ODC50 OMY47 OMY49:OMY50 OWU47 OWU49:OWU50 PGQ47 PGQ49:PGQ50 PQM47 PQM49:PQM50 QAI47 QAI49:QAI50 QKE47 QKE49:QKE50 QUA47 QUA49:QUA50 RDW47 RDW49:RDW50 RNS47 RNS49:RNS50 RXO47 RXO49:RXO50 SHK47 SHK49:SHK50 SRG47 SRG49:SRG50 TBC47 TBC49:TBC50 TKY47 TKY49:TKY50 TUU47 TUU49:TUU50 UEQ47 UEQ49:UEQ50 UOM47 UOM49:UOM50 UYI47 UYI49:UYI50 VIE47 VIE49:VIE50 VSA47 VSA49:VSA50 WBW47 WBW49:WBW50 WLS47 WLS49:WLS50 WVO47 WVO49:WVO50 E44 E47" xr:uid="{845D8965-A076-4359-B90F-15E0A1EB9EE3}">
      <formula1>$AH$22:$AH$24</formula1>
    </dataValidation>
    <dataValidation type="list" allowBlank="1" showInputMessage="1" showErrorMessage="1" sqref="WVS983064:WVS983067 WLW983064:WLW983067 WCA983064:WCA983067 VSE983064:VSE983067 VII983064:VII983067 UYM983064:UYM983067 UOQ983064:UOQ983067 UEU983064:UEU983067 TUY983064:TUY983067 TLC983064:TLC983067 TBG983064:TBG983067 SRK983064:SRK983067 SHO983064:SHO983067 RXS983064:RXS983067 RNW983064:RNW983067 REA983064:REA983067 QUE983064:QUE983067 QKI983064:QKI983067 QAM983064:QAM983067 PQQ983064:PQQ983067 PGU983064:PGU983067 OWY983064:OWY983067 ONC983064:ONC983067 ODG983064:ODG983067 NTK983064:NTK983067 NJO983064:NJO983067 MZS983064:MZS983067 MPW983064:MPW983067 MGA983064:MGA983067 LWE983064:LWE983067 LMI983064:LMI983067 LCM983064:LCM983067 KSQ983064:KSQ983067 KIU983064:KIU983067 JYY983064:JYY983067 JPC983064:JPC983067 JFG983064:JFG983067 IVK983064:IVK983067 ILO983064:ILO983067 IBS983064:IBS983067 HRW983064:HRW983067 HIA983064:HIA983067 GYE983064:GYE983067 GOI983064:GOI983067 GEM983064:GEM983067 FUQ983064:FUQ983067 FKU983064:FKU983067 FAY983064:FAY983067 ERC983064:ERC983067 EHG983064:EHG983067 DXK983064:DXK983067 DNO983064:DNO983067 DDS983064:DDS983067 CTW983064:CTW983067 CKA983064:CKA983067 CAE983064:CAE983067 BQI983064:BQI983067 BGM983064:BGM983067 AWQ983064:AWQ983067 AMU983064:AMU983067 ACY983064:ACY983067 TC983064:TC983067 JG983064:JG983067 N983050:N983053 WVS917528:WVS917531 WLW917528:WLW917531 WCA917528:WCA917531 VSE917528:VSE917531 VII917528:VII917531 UYM917528:UYM917531 UOQ917528:UOQ917531 UEU917528:UEU917531 TUY917528:TUY917531 TLC917528:TLC917531 TBG917528:TBG917531 SRK917528:SRK917531 SHO917528:SHO917531 RXS917528:RXS917531 RNW917528:RNW917531 REA917528:REA917531 QUE917528:QUE917531 QKI917528:QKI917531 QAM917528:QAM917531 PQQ917528:PQQ917531 PGU917528:PGU917531 OWY917528:OWY917531 ONC917528:ONC917531 ODG917528:ODG917531 NTK917528:NTK917531 NJO917528:NJO917531 MZS917528:MZS917531 MPW917528:MPW917531 MGA917528:MGA917531 LWE917528:LWE917531 LMI917528:LMI917531 LCM917528:LCM917531 KSQ917528:KSQ917531 KIU917528:KIU917531 JYY917528:JYY917531 JPC917528:JPC917531 JFG917528:JFG917531 IVK917528:IVK917531 ILO917528:ILO917531 IBS917528:IBS917531 HRW917528:HRW917531 HIA917528:HIA917531 GYE917528:GYE917531 GOI917528:GOI917531 GEM917528:GEM917531 FUQ917528:FUQ917531 FKU917528:FKU917531 FAY917528:FAY917531 ERC917528:ERC917531 EHG917528:EHG917531 DXK917528:DXK917531 DNO917528:DNO917531 DDS917528:DDS917531 CTW917528:CTW917531 CKA917528:CKA917531 CAE917528:CAE917531 BQI917528:BQI917531 BGM917528:BGM917531 AWQ917528:AWQ917531 AMU917528:AMU917531 ACY917528:ACY917531 TC917528:TC917531 JG917528:JG917531 N917514:N917517 WVS851992:WVS851995 WLW851992:WLW851995 WCA851992:WCA851995 VSE851992:VSE851995 VII851992:VII851995 UYM851992:UYM851995 UOQ851992:UOQ851995 UEU851992:UEU851995 TUY851992:TUY851995 TLC851992:TLC851995 TBG851992:TBG851995 SRK851992:SRK851995 SHO851992:SHO851995 RXS851992:RXS851995 RNW851992:RNW851995 REA851992:REA851995 QUE851992:QUE851995 QKI851992:QKI851995 QAM851992:QAM851995 PQQ851992:PQQ851995 PGU851992:PGU851995 OWY851992:OWY851995 ONC851992:ONC851995 ODG851992:ODG851995 NTK851992:NTK851995 NJO851992:NJO851995 MZS851992:MZS851995 MPW851992:MPW851995 MGA851992:MGA851995 LWE851992:LWE851995 LMI851992:LMI851995 LCM851992:LCM851995 KSQ851992:KSQ851995 KIU851992:KIU851995 JYY851992:JYY851995 JPC851992:JPC851995 JFG851992:JFG851995 IVK851992:IVK851995 ILO851992:ILO851995 IBS851992:IBS851995 HRW851992:HRW851995 HIA851992:HIA851995 GYE851992:GYE851995 GOI851992:GOI851995 GEM851992:GEM851995 FUQ851992:FUQ851995 FKU851992:FKU851995 FAY851992:FAY851995 ERC851992:ERC851995 EHG851992:EHG851995 DXK851992:DXK851995 DNO851992:DNO851995 DDS851992:DDS851995 CTW851992:CTW851995 CKA851992:CKA851995 CAE851992:CAE851995 BQI851992:BQI851995 BGM851992:BGM851995 AWQ851992:AWQ851995 AMU851992:AMU851995 ACY851992:ACY851995 TC851992:TC851995 JG851992:JG851995 N851978:N851981 WVS786456:WVS786459 WLW786456:WLW786459 WCA786456:WCA786459 VSE786456:VSE786459 VII786456:VII786459 UYM786456:UYM786459 UOQ786456:UOQ786459 UEU786456:UEU786459 TUY786456:TUY786459 TLC786456:TLC786459 TBG786456:TBG786459 SRK786456:SRK786459 SHO786456:SHO786459 RXS786456:RXS786459 RNW786456:RNW786459 REA786456:REA786459 QUE786456:QUE786459 QKI786456:QKI786459 QAM786456:QAM786459 PQQ786456:PQQ786459 PGU786456:PGU786459 OWY786456:OWY786459 ONC786456:ONC786459 ODG786456:ODG786459 NTK786456:NTK786459 NJO786456:NJO786459 MZS786456:MZS786459 MPW786456:MPW786459 MGA786456:MGA786459 LWE786456:LWE786459 LMI786456:LMI786459 LCM786456:LCM786459 KSQ786456:KSQ786459 KIU786456:KIU786459 JYY786456:JYY786459 JPC786456:JPC786459 JFG786456:JFG786459 IVK786456:IVK786459 ILO786456:ILO786459 IBS786456:IBS786459 HRW786456:HRW786459 HIA786456:HIA786459 GYE786456:GYE786459 GOI786456:GOI786459 GEM786456:GEM786459 FUQ786456:FUQ786459 FKU786456:FKU786459 FAY786456:FAY786459 ERC786456:ERC786459 EHG786456:EHG786459 DXK786456:DXK786459 DNO786456:DNO786459 DDS786456:DDS786459 CTW786456:CTW786459 CKA786456:CKA786459 CAE786456:CAE786459 BQI786456:BQI786459 BGM786456:BGM786459 AWQ786456:AWQ786459 AMU786456:AMU786459 ACY786456:ACY786459 TC786456:TC786459 JG786456:JG786459 N786442:N786445 WVS720920:WVS720923 WLW720920:WLW720923 WCA720920:WCA720923 VSE720920:VSE720923 VII720920:VII720923 UYM720920:UYM720923 UOQ720920:UOQ720923 UEU720920:UEU720923 TUY720920:TUY720923 TLC720920:TLC720923 TBG720920:TBG720923 SRK720920:SRK720923 SHO720920:SHO720923 RXS720920:RXS720923 RNW720920:RNW720923 REA720920:REA720923 QUE720920:QUE720923 QKI720920:QKI720923 QAM720920:QAM720923 PQQ720920:PQQ720923 PGU720920:PGU720923 OWY720920:OWY720923 ONC720920:ONC720923 ODG720920:ODG720923 NTK720920:NTK720923 NJO720920:NJO720923 MZS720920:MZS720923 MPW720920:MPW720923 MGA720920:MGA720923 LWE720920:LWE720923 LMI720920:LMI720923 LCM720920:LCM720923 KSQ720920:KSQ720923 KIU720920:KIU720923 JYY720920:JYY720923 JPC720920:JPC720923 JFG720920:JFG720923 IVK720920:IVK720923 ILO720920:ILO720923 IBS720920:IBS720923 HRW720920:HRW720923 HIA720920:HIA720923 GYE720920:GYE720923 GOI720920:GOI720923 GEM720920:GEM720923 FUQ720920:FUQ720923 FKU720920:FKU720923 FAY720920:FAY720923 ERC720920:ERC720923 EHG720920:EHG720923 DXK720920:DXK720923 DNO720920:DNO720923 DDS720920:DDS720923 CTW720920:CTW720923 CKA720920:CKA720923 CAE720920:CAE720923 BQI720920:BQI720923 BGM720920:BGM720923 AWQ720920:AWQ720923 AMU720920:AMU720923 ACY720920:ACY720923 TC720920:TC720923 JG720920:JG720923 N720906:N720909 WVS655384:WVS655387 WLW655384:WLW655387 WCA655384:WCA655387 VSE655384:VSE655387 VII655384:VII655387 UYM655384:UYM655387 UOQ655384:UOQ655387 UEU655384:UEU655387 TUY655384:TUY655387 TLC655384:TLC655387 TBG655384:TBG655387 SRK655384:SRK655387 SHO655384:SHO655387 RXS655384:RXS655387 RNW655384:RNW655387 REA655384:REA655387 QUE655384:QUE655387 QKI655384:QKI655387 QAM655384:QAM655387 PQQ655384:PQQ655387 PGU655384:PGU655387 OWY655384:OWY655387 ONC655384:ONC655387 ODG655384:ODG655387 NTK655384:NTK655387 NJO655384:NJO655387 MZS655384:MZS655387 MPW655384:MPW655387 MGA655384:MGA655387 LWE655384:LWE655387 LMI655384:LMI655387 LCM655384:LCM655387 KSQ655384:KSQ655387 KIU655384:KIU655387 JYY655384:JYY655387 JPC655384:JPC655387 JFG655384:JFG655387 IVK655384:IVK655387 ILO655384:ILO655387 IBS655384:IBS655387 HRW655384:HRW655387 HIA655384:HIA655387 GYE655384:GYE655387 GOI655384:GOI655387 GEM655384:GEM655387 FUQ655384:FUQ655387 FKU655384:FKU655387 FAY655384:FAY655387 ERC655384:ERC655387 EHG655384:EHG655387 DXK655384:DXK655387 DNO655384:DNO655387 DDS655384:DDS655387 CTW655384:CTW655387 CKA655384:CKA655387 CAE655384:CAE655387 BQI655384:BQI655387 BGM655384:BGM655387 AWQ655384:AWQ655387 AMU655384:AMU655387 ACY655384:ACY655387 TC655384:TC655387 JG655384:JG655387 N655370:N655373 WVS589848:WVS589851 WLW589848:WLW589851 WCA589848:WCA589851 VSE589848:VSE589851 VII589848:VII589851 UYM589848:UYM589851 UOQ589848:UOQ589851 UEU589848:UEU589851 TUY589848:TUY589851 TLC589848:TLC589851 TBG589848:TBG589851 SRK589848:SRK589851 SHO589848:SHO589851 RXS589848:RXS589851 RNW589848:RNW589851 REA589848:REA589851 QUE589848:QUE589851 QKI589848:QKI589851 QAM589848:QAM589851 PQQ589848:PQQ589851 PGU589848:PGU589851 OWY589848:OWY589851 ONC589848:ONC589851 ODG589848:ODG589851 NTK589848:NTK589851 NJO589848:NJO589851 MZS589848:MZS589851 MPW589848:MPW589851 MGA589848:MGA589851 LWE589848:LWE589851 LMI589848:LMI589851 LCM589848:LCM589851 KSQ589848:KSQ589851 KIU589848:KIU589851 JYY589848:JYY589851 JPC589848:JPC589851 JFG589848:JFG589851 IVK589848:IVK589851 ILO589848:ILO589851 IBS589848:IBS589851 HRW589848:HRW589851 HIA589848:HIA589851 GYE589848:GYE589851 GOI589848:GOI589851 GEM589848:GEM589851 FUQ589848:FUQ589851 FKU589848:FKU589851 FAY589848:FAY589851 ERC589848:ERC589851 EHG589848:EHG589851 DXK589848:DXK589851 DNO589848:DNO589851 DDS589848:DDS589851 CTW589848:CTW589851 CKA589848:CKA589851 CAE589848:CAE589851 BQI589848:BQI589851 BGM589848:BGM589851 AWQ589848:AWQ589851 AMU589848:AMU589851 ACY589848:ACY589851 TC589848:TC589851 JG589848:JG589851 N589834:N589837 WVS524312:WVS524315 WLW524312:WLW524315 WCA524312:WCA524315 VSE524312:VSE524315 VII524312:VII524315 UYM524312:UYM524315 UOQ524312:UOQ524315 UEU524312:UEU524315 TUY524312:TUY524315 TLC524312:TLC524315 TBG524312:TBG524315 SRK524312:SRK524315 SHO524312:SHO524315 RXS524312:RXS524315 RNW524312:RNW524315 REA524312:REA524315 QUE524312:QUE524315 QKI524312:QKI524315 QAM524312:QAM524315 PQQ524312:PQQ524315 PGU524312:PGU524315 OWY524312:OWY524315 ONC524312:ONC524315 ODG524312:ODG524315 NTK524312:NTK524315 NJO524312:NJO524315 MZS524312:MZS524315 MPW524312:MPW524315 MGA524312:MGA524315 LWE524312:LWE524315 LMI524312:LMI524315 LCM524312:LCM524315 KSQ524312:KSQ524315 KIU524312:KIU524315 JYY524312:JYY524315 JPC524312:JPC524315 JFG524312:JFG524315 IVK524312:IVK524315 ILO524312:ILO524315 IBS524312:IBS524315 HRW524312:HRW524315 HIA524312:HIA524315 GYE524312:GYE524315 GOI524312:GOI524315 GEM524312:GEM524315 FUQ524312:FUQ524315 FKU524312:FKU524315 FAY524312:FAY524315 ERC524312:ERC524315 EHG524312:EHG524315 DXK524312:DXK524315 DNO524312:DNO524315 DDS524312:DDS524315 CTW524312:CTW524315 CKA524312:CKA524315 CAE524312:CAE524315 BQI524312:BQI524315 BGM524312:BGM524315 AWQ524312:AWQ524315 AMU524312:AMU524315 ACY524312:ACY524315 TC524312:TC524315 JG524312:JG524315 N524298:N524301 WVS458776:WVS458779 WLW458776:WLW458779 WCA458776:WCA458779 VSE458776:VSE458779 VII458776:VII458779 UYM458776:UYM458779 UOQ458776:UOQ458779 UEU458776:UEU458779 TUY458776:TUY458779 TLC458776:TLC458779 TBG458776:TBG458779 SRK458776:SRK458779 SHO458776:SHO458779 RXS458776:RXS458779 RNW458776:RNW458779 REA458776:REA458779 QUE458776:QUE458779 QKI458776:QKI458779 QAM458776:QAM458779 PQQ458776:PQQ458779 PGU458776:PGU458779 OWY458776:OWY458779 ONC458776:ONC458779 ODG458776:ODG458779 NTK458776:NTK458779 NJO458776:NJO458779 MZS458776:MZS458779 MPW458776:MPW458779 MGA458776:MGA458779 LWE458776:LWE458779 LMI458776:LMI458779 LCM458776:LCM458779 KSQ458776:KSQ458779 KIU458776:KIU458779 JYY458776:JYY458779 JPC458776:JPC458779 JFG458776:JFG458779 IVK458776:IVK458779 ILO458776:ILO458779 IBS458776:IBS458779 HRW458776:HRW458779 HIA458776:HIA458779 GYE458776:GYE458779 GOI458776:GOI458779 GEM458776:GEM458779 FUQ458776:FUQ458779 FKU458776:FKU458779 FAY458776:FAY458779 ERC458776:ERC458779 EHG458776:EHG458779 DXK458776:DXK458779 DNO458776:DNO458779 DDS458776:DDS458779 CTW458776:CTW458779 CKA458776:CKA458779 CAE458776:CAE458779 BQI458776:BQI458779 BGM458776:BGM458779 AWQ458776:AWQ458779 AMU458776:AMU458779 ACY458776:ACY458779 TC458776:TC458779 JG458776:JG458779 N458762:N458765 WVS393240:WVS393243 WLW393240:WLW393243 WCA393240:WCA393243 VSE393240:VSE393243 VII393240:VII393243 UYM393240:UYM393243 UOQ393240:UOQ393243 UEU393240:UEU393243 TUY393240:TUY393243 TLC393240:TLC393243 TBG393240:TBG393243 SRK393240:SRK393243 SHO393240:SHO393243 RXS393240:RXS393243 RNW393240:RNW393243 REA393240:REA393243 QUE393240:QUE393243 QKI393240:QKI393243 QAM393240:QAM393243 PQQ393240:PQQ393243 PGU393240:PGU393243 OWY393240:OWY393243 ONC393240:ONC393243 ODG393240:ODG393243 NTK393240:NTK393243 NJO393240:NJO393243 MZS393240:MZS393243 MPW393240:MPW393243 MGA393240:MGA393243 LWE393240:LWE393243 LMI393240:LMI393243 LCM393240:LCM393243 KSQ393240:KSQ393243 KIU393240:KIU393243 JYY393240:JYY393243 JPC393240:JPC393243 JFG393240:JFG393243 IVK393240:IVK393243 ILO393240:ILO393243 IBS393240:IBS393243 HRW393240:HRW393243 HIA393240:HIA393243 GYE393240:GYE393243 GOI393240:GOI393243 GEM393240:GEM393243 FUQ393240:FUQ393243 FKU393240:FKU393243 FAY393240:FAY393243 ERC393240:ERC393243 EHG393240:EHG393243 DXK393240:DXK393243 DNO393240:DNO393243 DDS393240:DDS393243 CTW393240:CTW393243 CKA393240:CKA393243 CAE393240:CAE393243 BQI393240:BQI393243 BGM393240:BGM393243 AWQ393240:AWQ393243 AMU393240:AMU393243 ACY393240:ACY393243 TC393240:TC393243 JG393240:JG393243 N393226:N393229 WVS327704:WVS327707 WLW327704:WLW327707 WCA327704:WCA327707 VSE327704:VSE327707 VII327704:VII327707 UYM327704:UYM327707 UOQ327704:UOQ327707 UEU327704:UEU327707 TUY327704:TUY327707 TLC327704:TLC327707 TBG327704:TBG327707 SRK327704:SRK327707 SHO327704:SHO327707 RXS327704:RXS327707 RNW327704:RNW327707 REA327704:REA327707 QUE327704:QUE327707 QKI327704:QKI327707 QAM327704:QAM327707 PQQ327704:PQQ327707 PGU327704:PGU327707 OWY327704:OWY327707 ONC327704:ONC327707 ODG327704:ODG327707 NTK327704:NTK327707 NJO327704:NJO327707 MZS327704:MZS327707 MPW327704:MPW327707 MGA327704:MGA327707 LWE327704:LWE327707 LMI327704:LMI327707 LCM327704:LCM327707 KSQ327704:KSQ327707 KIU327704:KIU327707 JYY327704:JYY327707 JPC327704:JPC327707 JFG327704:JFG327707 IVK327704:IVK327707 ILO327704:ILO327707 IBS327704:IBS327707 HRW327704:HRW327707 HIA327704:HIA327707 GYE327704:GYE327707 GOI327704:GOI327707 GEM327704:GEM327707 FUQ327704:FUQ327707 FKU327704:FKU327707 FAY327704:FAY327707 ERC327704:ERC327707 EHG327704:EHG327707 DXK327704:DXK327707 DNO327704:DNO327707 DDS327704:DDS327707 CTW327704:CTW327707 CKA327704:CKA327707 CAE327704:CAE327707 BQI327704:BQI327707 BGM327704:BGM327707 AWQ327704:AWQ327707 AMU327704:AMU327707 ACY327704:ACY327707 TC327704:TC327707 JG327704:JG327707 N327690:N327693 WVS262168:WVS262171 WLW262168:WLW262171 WCA262168:WCA262171 VSE262168:VSE262171 VII262168:VII262171 UYM262168:UYM262171 UOQ262168:UOQ262171 UEU262168:UEU262171 TUY262168:TUY262171 TLC262168:TLC262171 TBG262168:TBG262171 SRK262168:SRK262171 SHO262168:SHO262171 RXS262168:RXS262171 RNW262168:RNW262171 REA262168:REA262171 QUE262168:QUE262171 QKI262168:QKI262171 QAM262168:QAM262171 PQQ262168:PQQ262171 PGU262168:PGU262171 OWY262168:OWY262171 ONC262168:ONC262171 ODG262168:ODG262171 NTK262168:NTK262171 NJO262168:NJO262171 MZS262168:MZS262171 MPW262168:MPW262171 MGA262168:MGA262171 LWE262168:LWE262171 LMI262168:LMI262171 LCM262168:LCM262171 KSQ262168:KSQ262171 KIU262168:KIU262171 JYY262168:JYY262171 JPC262168:JPC262171 JFG262168:JFG262171 IVK262168:IVK262171 ILO262168:ILO262171 IBS262168:IBS262171 HRW262168:HRW262171 HIA262168:HIA262171 GYE262168:GYE262171 GOI262168:GOI262171 GEM262168:GEM262171 FUQ262168:FUQ262171 FKU262168:FKU262171 FAY262168:FAY262171 ERC262168:ERC262171 EHG262168:EHG262171 DXK262168:DXK262171 DNO262168:DNO262171 DDS262168:DDS262171 CTW262168:CTW262171 CKA262168:CKA262171 CAE262168:CAE262171 BQI262168:BQI262171 BGM262168:BGM262171 AWQ262168:AWQ262171 AMU262168:AMU262171 ACY262168:ACY262171 TC262168:TC262171 JG262168:JG262171 N262154:N262157 WVS196632:WVS196635 WLW196632:WLW196635 WCA196632:WCA196635 VSE196632:VSE196635 VII196632:VII196635 UYM196632:UYM196635 UOQ196632:UOQ196635 UEU196632:UEU196635 TUY196632:TUY196635 TLC196632:TLC196635 TBG196632:TBG196635 SRK196632:SRK196635 SHO196632:SHO196635 RXS196632:RXS196635 RNW196632:RNW196635 REA196632:REA196635 QUE196632:QUE196635 QKI196632:QKI196635 QAM196632:QAM196635 PQQ196632:PQQ196635 PGU196632:PGU196635 OWY196632:OWY196635 ONC196632:ONC196635 ODG196632:ODG196635 NTK196632:NTK196635 NJO196632:NJO196635 MZS196632:MZS196635 MPW196632:MPW196635 MGA196632:MGA196635 LWE196632:LWE196635 LMI196632:LMI196635 LCM196632:LCM196635 KSQ196632:KSQ196635 KIU196632:KIU196635 JYY196632:JYY196635 JPC196632:JPC196635 JFG196632:JFG196635 IVK196632:IVK196635 ILO196632:ILO196635 IBS196632:IBS196635 HRW196632:HRW196635 HIA196632:HIA196635 GYE196632:GYE196635 GOI196632:GOI196635 GEM196632:GEM196635 FUQ196632:FUQ196635 FKU196632:FKU196635 FAY196632:FAY196635 ERC196632:ERC196635 EHG196632:EHG196635 DXK196632:DXK196635 DNO196632:DNO196635 DDS196632:DDS196635 CTW196632:CTW196635 CKA196632:CKA196635 CAE196632:CAE196635 BQI196632:BQI196635 BGM196632:BGM196635 AWQ196632:AWQ196635 AMU196632:AMU196635 ACY196632:ACY196635 TC196632:TC196635 JG196632:JG196635 N196618:N196621 WVS131096:WVS131099 WLW131096:WLW131099 WCA131096:WCA131099 VSE131096:VSE131099 VII131096:VII131099 UYM131096:UYM131099 UOQ131096:UOQ131099 UEU131096:UEU131099 TUY131096:TUY131099 TLC131096:TLC131099 TBG131096:TBG131099 SRK131096:SRK131099 SHO131096:SHO131099 RXS131096:RXS131099 RNW131096:RNW131099 REA131096:REA131099 QUE131096:QUE131099 QKI131096:QKI131099 QAM131096:QAM131099 PQQ131096:PQQ131099 PGU131096:PGU131099 OWY131096:OWY131099 ONC131096:ONC131099 ODG131096:ODG131099 NTK131096:NTK131099 NJO131096:NJO131099 MZS131096:MZS131099 MPW131096:MPW131099 MGA131096:MGA131099 LWE131096:LWE131099 LMI131096:LMI131099 LCM131096:LCM131099 KSQ131096:KSQ131099 KIU131096:KIU131099 JYY131096:JYY131099 JPC131096:JPC131099 JFG131096:JFG131099 IVK131096:IVK131099 ILO131096:ILO131099 IBS131096:IBS131099 HRW131096:HRW131099 HIA131096:HIA131099 GYE131096:GYE131099 GOI131096:GOI131099 GEM131096:GEM131099 FUQ131096:FUQ131099 FKU131096:FKU131099 FAY131096:FAY131099 ERC131096:ERC131099 EHG131096:EHG131099 DXK131096:DXK131099 DNO131096:DNO131099 DDS131096:DDS131099 CTW131096:CTW131099 CKA131096:CKA131099 CAE131096:CAE131099 BQI131096:BQI131099 BGM131096:BGM131099 AWQ131096:AWQ131099 AMU131096:AMU131099 ACY131096:ACY131099 TC131096:TC131099 JG131096:JG131099 N131082:N131085 WVS65560:WVS65563 WLW65560:WLW65563 WCA65560:WCA65563 VSE65560:VSE65563 VII65560:VII65563 UYM65560:UYM65563 UOQ65560:UOQ65563 UEU65560:UEU65563 TUY65560:TUY65563 TLC65560:TLC65563 TBG65560:TBG65563 SRK65560:SRK65563 SHO65560:SHO65563 RXS65560:RXS65563 RNW65560:RNW65563 REA65560:REA65563 QUE65560:QUE65563 QKI65560:QKI65563 QAM65560:QAM65563 PQQ65560:PQQ65563 PGU65560:PGU65563 OWY65560:OWY65563 ONC65560:ONC65563 ODG65560:ODG65563 NTK65560:NTK65563 NJO65560:NJO65563 MZS65560:MZS65563 MPW65560:MPW65563 MGA65560:MGA65563 LWE65560:LWE65563 LMI65560:LMI65563 LCM65560:LCM65563 KSQ65560:KSQ65563 KIU65560:KIU65563 JYY65560:JYY65563 JPC65560:JPC65563 JFG65560:JFG65563 IVK65560:IVK65563 ILO65560:ILO65563 IBS65560:IBS65563 HRW65560:HRW65563 HIA65560:HIA65563 GYE65560:GYE65563 GOI65560:GOI65563 GEM65560:GEM65563 FUQ65560:FUQ65563 FKU65560:FKU65563 FAY65560:FAY65563 ERC65560:ERC65563 EHG65560:EHG65563 DXK65560:DXK65563 DNO65560:DNO65563 DDS65560:DDS65563 CTW65560:CTW65563 CKA65560:CKA65563 CAE65560:CAE65563 BQI65560:BQI65563 BGM65560:BGM65563 AWQ65560:AWQ65563 AMU65560:AMU65563 ACY65560:ACY65563 TC65560:TC65563 JG65560:JG65563 N65546:N65549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M13:O15" xr:uid="{2CC9EFD1-1F15-4E99-8961-0006A8170E3F}">
      <formula1>$AD$22:$AD$31</formula1>
    </dataValidation>
    <dataValidation type="list" allowBlank="1" showInputMessage="1" showErrorMessage="1" sqref="WVZ983082 WMD983082 WCH983082 VSL983082 VIP983082 UYT983082 UOX983082 UFB983082 TVF983082 TLJ983082 TBN983082 SRR983082 SHV983082 RXZ983082 ROD983082 REH983082 QUL983082 QKP983082 QAT983082 PQX983082 PHB983082 OXF983082 ONJ983082 ODN983082 NTR983082 NJV983082 MZZ983082 MQD983082 MGH983082 LWL983082 LMP983082 LCT983082 KSX983082 KJB983082 JZF983082 JPJ983082 JFN983082 IVR983082 ILV983082 IBZ983082 HSD983082 HIH983082 GYL983082 GOP983082 GET983082 FUX983082 FLB983082 FBF983082 ERJ983082 EHN983082 DXR983082 DNV983082 DDZ983082 CUD983082 CKH983082 CAL983082 BQP983082 BGT983082 AWX983082 ANB983082 ADF983082 TJ983082 JN983082 S983068:T983068 WVZ917546 WMD917546 WCH917546 VSL917546 VIP917546 UYT917546 UOX917546 UFB917546 TVF917546 TLJ917546 TBN917546 SRR917546 SHV917546 RXZ917546 ROD917546 REH917546 QUL917546 QKP917546 QAT917546 PQX917546 PHB917546 OXF917546 ONJ917546 ODN917546 NTR917546 NJV917546 MZZ917546 MQD917546 MGH917546 LWL917546 LMP917546 LCT917546 KSX917546 KJB917546 JZF917546 JPJ917546 JFN917546 IVR917546 ILV917546 IBZ917546 HSD917546 HIH917546 GYL917546 GOP917546 GET917546 FUX917546 FLB917546 FBF917546 ERJ917546 EHN917546 DXR917546 DNV917546 DDZ917546 CUD917546 CKH917546 CAL917546 BQP917546 BGT917546 AWX917546 ANB917546 ADF917546 TJ917546 JN917546 S917532:T917532 WVZ852010 WMD852010 WCH852010 VSL852010 VIP852010 UYT852010 UOX852010 UFB852010 TVF852010 TLJ852010 TBN852010 SRR852010 SHV852010 RXZ852010 ROD852010 REH852010 QUL852010 QKP852010 QAT852010 PQX852010 PHB852010 OXF852010 ONJ852010 ODN852010 NTR852010 NJV852010 MZZ852010 MQD852010 MGH852010 LWL852010 LMP852010 LCT852010 KSX852010 KJB852010 JZF852010 JPJ852010 JFN852010 IVR852010 ILV852010 IBZ852010 HSD852010 HIH852010 GYL852010 GOP852010 GET852010 FUX852010 FLB852010 FBF852010 ERJ852010 EHN852010 DXR852010 DNV852010 DDZ852010 CUD852010 CKH852010 CAL852010 BQP852010 BGT852010 AWX852010 ANB852010 ADF852010 TJ852010 JN852010 S851996:T851996 WVZ786474 WMD786474 WCH786474 VSL786474 VIP786474 UYT786474 UOX786474 UFB786474 TVF786474 TLJ786474 TBN786474 SRR786474 SHV786474 RXZ786474 ROD786474 REH786474 QUL786474 QKP786474 QAT786474 PQX786474 PHB786474 OXF786474 ONJ786474 ODN786474 NTR786474 NJV786474 MZZ786474 MQD786474 MGH786474 LWL786474 LMP786474 LCT786474 KSX786474 KJB786474 JZF786474 JPJ786474 JFN786474 IVR786474 ILV786474 IBZ786474 HSD786474 HIH786474 GYL786474 GOP786474 GET786474 FUX786474 FLB786474 FBF786474 ERJ786474 EHN786474 DXR786474 DNV786474 DDZ786474 CUD786474 CKH786474 CAL786474 BQP786474 BGT786474 AWX786474 ANB786474 ADF786474 TJ786474 JN786474 S786460:T786460 WVZ720938 WMD720938 WCH720938 VSL720938 VIP720938 UYT720938 UOX720938 UFB720938 TVF720938 TLJ720938 TBN720938 SRR720938 SHV720938 RXZ720938 ROD720938 REH720938 QUL720938 QKP720938 QAT720938 PQX720938 PHB720938 OXF720938 ONJ720938 ODN720938 NTR720938 NJV720938 MZZ720938 MQD720938 MGH720938 LWL720938 LMP720938 LCT720938 KSX720938 KJB720938 JZF720938 JPJ720938 JFN720938 IVR720938 ILV720938 IBZ720938 HSD720938 HIH720938 GYL720938 GOP720938 GET720938 FUX720938 FLB720938 FBF720938 ERJ720938 EHN720938 DXR720938 DNV720938 DDZ720938 CUD720938 CKH720938 CAL720938 BQP720938 BGT720938 AWX720938 ANB720938 ADF720938 TJ720938 JN720938 S720924:T720924 WVZ655402 WMD655402 WCH655402 VSL655402 VIP655402 UYT655402 UOX655402 UFB655402 TVF655402 TLJ655402 TBN655402 SRR655402 SHV655402 RXZ655402 ROD655402 REH655402 QUL655402 QKP655402 QAT655402 PQX655402 PHB655402 OXF655402 ONJ655402 ODN655402 NTR655402 NJV655402 MZZ655402 MQD655402 MGH655402 LWL655402 LMP655402 LCT655402 KSX655402 KJB655402 JZF655402 JPJ655402 JFN655402 IVR655402 ILV655402 IBZ655402 HSD655402 HIH655402 GYL655402 GOP655402 GET655402 FUX655402 FLB655402 FBF655402 ERJ655402 EHN655402 DXR655402 DNV655402 DDZ655402 CUD655402 CKH655402 CAL655402 BQP655402 BGT655402 AWX655402 ANB655402 ADF655402 TJ655402 JN655402 S655388:T655388 WVZ589866 WMD589866 WCH589866 VSL589866 VIP589866 UYT589866 UOX589866 UFB589866 TVF589866 TLJ589866 TBN589866 SRR589866 SHV589866 RXZ589866 ROD589866 REH589866 QUL589866 QKP589866 QAT589866 PQX589866 PHB589866 OXF589866 ONJ589866 ODN589866 NTR589866 NJV589866 MZZ589866 MQD589866 MGH589866 LWL589866 LMP589866 LCT589866 KSX589866 KJB589866 JZF589866 JPJ589866 JFN589866 IVR589866 ILV589866 IBZ589866 HSD589866 HIH589866 GYL589866 GOP589866 GET589866 FUX589866 FLB589866 FBF589866 ERJ589866 EHN589866 DXR589866 DNV589866 DDZ589866 CUD589866 CKH589866 CAL589866 BQP589866 BGT589866 AWX589866 ANB589866 ADF589866 TJ589866 JN589866 S589852:T589852 WVZ524330 WMD524330 WCH524330 VSL524330 VIP524330 UYT524330 UOX524330 UFB524330 TVF524330 TLJ524330 TBN524330 SRR524330 SHV524330 RXZ524330 ROD524330 REH524330 QUL524330 QKP524330 QAT524330 PQX524330 PHB524330 OXF524330 ONJ524330 ODN524330 NTR524330 NJV524330 MZZ524330 MQD524330 MGH524330 LWL524330 LMP524330 LCT524330 KSX524330 KJB524330 JZF524330 JPJ524330 JFN524330 IVR524330 ILV524330 IBZ524330 HSD524330 HIH524330 GYL524330 GOP524330 GET524330 FUX524330 FLB524330 FBF524330 ERJ524330 EHN524330 DXR524330 DNV524330 DDZ524330 CUD524330 CKH524330 CAL524330 BQP524330 BGT524330 AWX524330 ANB524330 ADF524330 TJ524330 JN524330 S524316:T524316 WVZ458794 WMD458794 WCH458794 VSL458794 VIP458794 UYT458794 UOX458794 UFB458794 TVF458794 TLJ458794 TBN458794 SRR458794 SHV458794 RXZ458794 ROD458794 REH458794 QUL458794 QKP458794 QAT458794 PQX458794 PHB458794 OXF458794 ONJ458794 ODN458794 NTR458794 NJV458794 MZZ458794 MQD458794 MGH458794 LWL458794 LMP458794 LCT458794 KSX458794 KJB458794 JZF458794 JPJ458794 JFN458794 IVR458794 ILV458794 IBZ458794 HSD458794 HIH458794 GYL458794 GOP458794 GET458794 FUX458794 FLB458794 FBF458794 ERJ458794 EHN458794 DXR458794 DNV458794 DDZ458794 CUD458794 CKH458794 CAL458794 BQP458794 BGT458794 AWX458794 ANB458794 ADF458794 TJ458794 JN458794 S458780:T458780 WVZ393258 WMD393258 WCH393258 VSL393258 VIP393258 UYT393258 UOX393258 UFB393258 TVF393258 TLJ393258 TBN393258 SRR393258 SHV393258 RXZ393258 ROD393258 REH393258 QUL393258 QKP393258 QAT393258 PQX393258 PHB393258 OXF393258 ONJ393258 ODN393258 NTR393258 NJV393258 MZZ393258 MQD393258 MGH393258 LWL393258 LMP393258 LCT393258 KSX393258 KJB393258 JZF393258 JPJ393258 JFN393258 IVR393258 ILV393258 IBZ393258 HSD393258 HIH393258 GYL393258 GOP393258 GET393258 FUX393258 FLB393258 FBF393258 ERJ393258 EHN393258 DXR393258 DNV393258 DDZ393258 CUD393258 CKH393258 CAL393258 BQP393258 BGT393258 AWX393258 ANB393258 ADF393258 TJ393258 JN393258 S393244:T393244 WVZ327722 WMD327722 WCH327722 VSL327722 VIP327722 UYT327722 UOX327722 UFB327722 TVF327722 TLJ327722 TBN327722 SRR327722 SHV327722 RXZ327722 ROD327722 REH327722 QUL327722 QKP327722 QAT327722 PQX327722 PHB327722 OXF327722 ONJ327722 ODN327722 NTR327722 NJV327722 MZZ327722 MQD327722 MGH327722 LWL327722 LMP327722 LCT327722 KSX327722 KJB327722 JZF327722 JPJ327722 JFN327722 IVR327722 ILV327722 IBZ327722 HSD327722 HIH327722 GYL327722 GOP327722 GET327722 FUX327722 FLB327722 FBF327722 ERJ327722 EHN327722 DXR327722 DNV327722 DDZ327722 CUD327722 CKH327722 CAL327722 BQP327722 BGT327722 AWX327722 ANB327722 ADF327722 TJ327722 JN327722 S327708:T327708 WVZ262186 WMD262186 WCH262186 VSL262186 VIP262186 UYT262186 UOX262186 UFB262186 TVF262186 TLJ262186 TBN262186 SRR262186 SHV262186 RXZ262186 ROD262186 REH262186 QUL262186 QKP262186 QAT262186 PQX262186 PHB262186 OXF262186 ONJ262186 ODN262186 NTR262186 NJV262186 MZZ262186 MQD262186 MGH262186 LWL262186 LMP262186 LCT262186 KSX262186 KJB262186 JZF262186 JPJ262186 JFN262186 IVR262186 ILV262186 IBZ262186 HSD262186 HIH262186 GYL262186 GOP262186 GET262186 FUX262186 FLB262186 FBF262186 ERJ262186 EHN262186 DXR262186 DNV262186 DDZ262186 CUD262186 CKH262186 CAL262186 BQP262186 BGT262186 AWX262186 ANB262186 ADF262186 TJ262186 JN262186 S262172:T262172 WVZ196650 WMD196650 WCH196650 VSL196650 VIP196650 UYT196650 UOX196650 UFB196650 TVF196650 TLJ196650 TBN196650 SRR196650 SHV196650 RXZ196650 ROD196650 REH196650 QUL196650 QKP196650 QAT196650 PQX196650 PHB196650 OXF196650 ONJ196650 ODN196650 NTR196650 NJV196650 MZZ196650 MQD196650 MGH196650 LWL196650 LMP196650 LCT196650 KSX196650 KJB196650 JZF196650 JPJ196650 JFN196650 IVR196650 ILV196650 IBZ196650 HSD196650 HIH196650 GYL196650 GOP196650 GET196650 FUX196650 FLB196650 FBF196650 ERJ196650 EHN196650 DXR196650 DNV196650 DDZ196650 CUD196650 CKH196650 CAL196650 BQP196650 BGT196650 AWX196650 ANB196650 ADF196650 TJ196650 JN196650 S196636:T196636 WVZ131114 WMD131114 WCH131114 VSL131114 VIP131114 UYT131114 UOX131114 UFB131114 TVF131114 TLJ131114 TBN131114 SRR131114 SHV131114 RXZ131114 ROD131114 REH131114 QUL131114 QKP131114 QAT131114 PQX131114 PHB131114 OXF131114 ONJ131114 ODN131114 NTR131114 NJV131114 MZZ131114 MQD131114 MGH131114 LWL131114 LMP131114 LCT131114 KSX131114 KJB131114 JZF131114 JPJ131114 JFN131114 IVR131114 ILV131114 IBZ131114 HSD131114 HIH131114 GYL131114 GOP131114 GET131114 FUX131114 FLB131114 FBF131114 ERJ131114 EHN131114 DXR131114 DNV131114 DDZ131114 CUD131114 CKH131114 CAL131114 BQP131114 BGT131114 AWX131114 ANB131114 ADF131114 TJ131114 JN131114 S131100:T131100 WVZ65578 WMD65578 WCH65578 VSL65578 VIP65578 UYT65578 UOX65578 UFB65578 TVF65578 TLJ65578 TBN65578 SRR65578 SHV65578 RXZ65578 ROD65578 REH65578 QUL65578 QKP65578 QAT65578 PQX65578 PHB65578 OXF65578 ONJ65578 ODN65578 NTR65578 NJV65578 MZZ65578 MQD65578 MGH65578 LWL65578 LMP65578 LCT65578 KSX65578 KJB65578 JZF65578 JPJ65578 JFN65578 IVR65578 ILV65578 IBZ65578 HSD65578 HIH65578 GYL65578 GOP65578 GET65578 FUX65578 FLB65578 FBF65578 ERJ65578 EHN65578 DXR65578 DNV65578 DDZ65578 CUD65578 CKH65578 CAL65578 BQP65578 BGT65578 AWX65578 ANB65578 ADF65578 TJ65578 JN65578 S65564:T65564 WVZ31 WMD31 WCH31 VSL31 VIP31 UYT31 UOX31 UFB31 TVF31 TLJ31 TBN31 SRR31 SHV31 RXZ31 ROD31 REH31 QUL31 QKP31 QAT31 PQX31 PHB31 OXF31 ONJ31 ODN31 NTR31 NJV31 MZZ31 MQD31 MGH31 LWL31 LMP31 LCT31 KSX31 KJB31 JZF31 JPJ31 JFN31 IVR31 ILV31 IBZ31 HSD31 HIH31 GYL31 GOP31 GET31 FUX31 FLB31 FBF31 ERJ31 EHN31 DXR31 DNV31 DDZ31 CUD31 CKH31 CAL31 BQP31 BGT31 AWX31 ANB31 ADF31 TJ31 JN31 T28" xr:uid="{738ED993-6D79-467D-8D22-EC51104C421B}">
      <formula1>$AC$22:$AC$25</formula1>
    </dataValidation>
    <dataValidation type="list" allowBlank="1" showInputMessage="1" showErrorMessage="1" sqref="R49" xr:uid="{157DB9FA-1145-4043-BBB2-E64852BB5D71}">
      <formula1>"7,6,5,4,3,2,1"</formula1>
    </dataValidation>
    <dataValidation type="list" allowBlank="1" showInputMessage="1" showErrorMessage="1" sqref="G49 R49" xr:uid="{7B8486ED-4CF5-46FD-B4EC-DA634345B0AD}">
      <formula1>$AK$51:$AK$53</formula1>
    </dataValidation>
    <dataValidation type="list" allowBlank="1" showInputMessage="1" showErrorMessage="1" sqref="G57:O58" xr:uid="{57CD924E-0375-4DB6-A9A6-6178CFC36328}">
      <formula1>$AK$59:$AK$60</formula1>
    </dataValidation>
    <dataValidation type="whole" allowBlank="1" showInputMessage="1" showErrorMessage="1" errorTitle="入力エラー" error="0以上の数値を入力してください" sqref="T46 S44 S47" xr:uid="{8CB4D85C-C6D1-4792-B186-076E4FCD1E8E}">
      <formula1>1</formula1>
      <formula2>31</formula2>
    </dataValidation>
    <dataValidation type="whole" allowBlank="1" showInputMessage="1" showErrorMessage="1" sqref="R46 O44:P44 O47:P47" xr:uid="{754A6E8C-5289-4A07-9E2D-029AD7E64657}">
      <formula1>1</formula1>
      <formula2>12</formula2>
    </dataValidation>
    <dataValidation type="whole" operator="greaterThanOrEqual" allowBlank="1" showInputMessage="1" showErrorMessage="1" errorTitle="入力エラー" error="0以上の数値を入力してください" sqref="P46 L44:M44 L47:M47" xr:uid="{BB1E7AD0-AFB9-428E-98A8-DCE248F8CA7D}">
      <formula1>2024</formula1>
    </dataValidation>
    <dataValidation type="list" allowBlank="1" showInputMessage="1" showErrorMessage="1" sqref="G51:O52" xr:uid="{95B62839-DD05-4A81-A234-B8B2B4A406A8}">
      <formula1>$AK$54:$AK$56</formula1>
    </dataValidation>
    <dataValidation type="whole" allowBlank="1" showInputMessage="1" showErrorMessage="1" errorTitle="入力エラー" error="0以上の数値を入力してください" sqref="R46" xr:uid="{19B14442-2EA0-4AA0-9AB5-FDC356176762}">
      <formula1>1</formula1>
      <formula2>12</formula2>
    </dataValidation>
    <dataValidation type="list" allowBlank="1" showInputMessage="1" showErrorMessage="1" errorTitle="入力エラー" error="0以上の数値を入力してください" sqref="O47:P47 O44:P44" xr:uid="{35AC3053-C42E-4F9A-9AD1-6B09F7DE2A2C}">
      <formula1>"1,2,3,4,5,6,7,8,9,10,11,12"</formula1>
    </dataValidation>
    <dataValidation type="list" allowBlank="1" showInputMessage="1" showErrorMessage="1" sqref="E46:G46" xr:uid="{99379B30-02DC-4CA6-8B77-B91C4BF3C1D5}">
      <formula1>$AK$43:$AK$45</formula1>
    </dataValidation>
    <dataValidation type="list" allowBlank="1" showInputMessage="1" showErrorMessage="1" sqref="M16:O16" xr:uid="{032A2239-2175-411C-BB35-99A0068FA71F}">
      <formula1>$AD$22:$AD$32</formula1>
    </dataValidation>
  </dataValidations>
  <hyperlinks>
    <hyperlink ref="N1" location="メイン!A1" display="戻る" xr:uid="{E9173767-CF49-421F-8DDF-365F36CEA1B9}"/>
  </hyperlinks>
  <printOptions horizontalCentered="1"/>
  <pageMargins left="0.55118110236220474" right="0.59055118110236227" top="0.47244094488188981" bottom="0.27559055118110237" header="0.19685039370078741" footer="0.11811023622047245"/>
  <pageSetup paperSize="9" scale="52" fitToHeight="2" orientation="portrait" r:id="rId1"/>
  <headerFooter alignWithMargins="0"/>
  <rowBreaks count="1" manualBreakCount="1">
    <brk id="42" min="1"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05E008-4654-4C81-B8B1-296BD9906A95}">
          <x14:formula1>
            <xm:f>国ラベル!$E$2:$E$5</xm:f>
          </x14:formula1>
          <xm:sqref>E47:G47 E44:G44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5D8D-1D99-4ED8-A911-D5ABBB9AFD95}">
  <dimension ref="A1"/>
  <sheetViews>
    <sheetView showGridLines="0" showRowColHeaders="0" workbookViewId="0">
      <selection activeCell="J24" sqref="J24"/>
    </sheetView>
  </sheetViews>
  <sheetFormatPr defaultRowHeight="18"/>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8E9AC-E114-4954-BB4C-23701B02BF9B}">
  <dimension ref="A1:AC26"/>
  <sheetViews>
    <sheetView showGridLines="0" zoomScale="55" zoomScaleNormal="55" workbookViewId="0">
      <selection activeCell="H17" sqref="H17"/>
    </sheetView>
  </sheetViews>
  <sheetFormatPr defaultColWidth="8.69921875" defaultRowHeight="14.4"/>
  <cols>
    <col min="1" max="1" width="11.09765625" style="483" bestFit="1" customWidth="1"/>
    <col min="2" max="2" width="32.09765625" style="483" customWidth="1"/>
    <col min="3" max="3" width="32.09765625" style="482" customWidth="1"/>
    <col min="4" max="4" width="8.69921875" style="482"/>
    <col min="5" max="5" width="20.3984375" style="482" customWidth="1"/>
    <col min="6" max="7" width="33.69921875" style="482" customWidth="1"/>
    <col min="8" max="27" width="8.69921875" style="482"/>
    <col min="28" max="28" width="23" style="482" customWidth="1"/>
    <col min="29" max="29" width="40.69921875" style="482" customWidth="1"/>
    <col min="30" max="256" width="8.69921875" style="482"/>
    <col min="257" max="257" width="8.5" style="482" bestFit="1" customWidth="1"/>
    <col min="258" max="258" width="32.09765625" style="482" customWidth="1"/>
    <col min="259" max="512" width="8.69921875" style="482"/>
    <col min="513" max="513" width="8.5" style="482" bestFit="1" customWidth="1"/>
    <col min="514" max="514" width="32.09765625" style="482" customWidth="1"/>
    <col min="515" max="768" width="8.69921875" style="482"/>
    <col min="769" max="769" width="8.5" style="482" bestFit="1" customWidth="1"/>
    <col min="770" max="770" width="32.09765625" style="482" customWidth="1"/>
    <col min="771" max="1024" width="8.69921875" style="482"/>
    <col min="1025" max="1025" width="8.5" style="482" bestFit="1" customWidth="1"/>
    <col min="1026" max="1026" width="32.09765625" style="482" customWidth="1"/>
    <col min="1027" max="1280" width="8.69921875" style="482"/>
    <col min="1281" max="1281" width="8.5" style="482" bestFit="1" customWidth="1"/>
    <col min="1282" max="1282" width="32.09765625" style="482" customWidth="1"/>
    <col min="1283" max="1536" width="8.69921875" style="482"/>
    <col min="1537" max="1537" width="8.5" style="482" bestFit="1" customWidth="1"/>
    <col min="1538" max="1538" width="32.09765625" style="482" customWidth="1"/>
    <col min="1539" max="1792" width="8.69921875" style="482"/>
    <col min="1793" max="1793" width="8.5" style="482" bestFit="1" customWidth="1"/>
    <col min="1794" max="1794" width="32.09765625" style="482" customWidth="1"/>
    <col min="1795" max="2048" width="8.69921875" style="482"/>
    <col min="2049" max="2049" width="8.5" style="482" bestFit="1" customWidth="1"/>
    <col min="2050" max="2050" width="32.09765625" style="482" customWidth="1"/>
    <col min="2051" max="2304" width="8.69921875" style="482"/>
    <col min="2305" max="2305" width="8.5" style="482" bestFit="1" customWidth="1"/>
    <col min="2306" max="2306" width="32.09765625" style="482" customWidth="1"/>
    <col min="2307" max="2560" width="8.69921875" style="482"/>
    <col min="2561" max="2561" width="8.5" style="482" bestFit="1" customWidth="1"/>
    <col min="2562" max="2562" width="32.09765625" style="482" customWidth="1"/>
    <col min="2563" max="2816" width="8.69921875" style="482"/>
    <col min="2817" max="2817" width="8.5" style="482" bestFit="1" customWidth="1"/>
    <col min="2818" max="2818" width="32.09765625" style="482" customWidth="1"/>
    <col min="2819" max="3072" width="8.69921875" style="482"/>
    <col min="3073" max="3073" width="8.5" style="482" bestFit="1" customWidth="1"/>
    <col min="3074" max="3074" width="32.09765625" style="482" customWidth="1"/>
    <col min="3075" max="3328" width="8.69921875" style="482"/>
    <col min="3329" max="3329" width="8.5" style="482" bestFit="1" customWidth="1"/>
    <col min="3330" max="3330" width="32.09765625" style="482" customWidth="1"/>
    <col min="3331" max="3584" width="8.69921875" style="482"/>
    <col min="3585" max="3585" width="8.5" style="482" bestFit="1" customWidth="1"/>
    <col min="3586" max="3586" width="32.09765625" style="482" customWidth="1"/>
    <col min="3587" max="3840" width="8.69921875" style="482"/>
    <col min="3841" max="3841" width="8.5" style="482" bestFit="1" customWidth="1"/>
    <col min="3842" max="3842" width="32.09765625" style="482" customWidth="1"/>
    <col min="3843" max="4096" width="8.69921875" style="482"/>
    <col min="4097" max="4097" width="8.5" style="482" bestFit="1" customWidth="1"/>
    <col min="4098" max="4098" width="32.09765625" style="482" customWidth="1"/>
    <col min="4099" max="4352" width="8.69921875" style="482"/>
    <col min="4353" max="4353" width="8.5" style="482" bestFit="1" customWidth="1"/>
    <col min="4354" max="4354" width="32.09765625" style="482" customWidth="1"/>
    <col min="4355" max="4608" width="8.69921875" style="482"/>
    <col min="4609" max="4609" width="8.5" style="482" bestFit="1" customWidth="1"/>
    <col min="4610" max="4610" width="32.09765625" style="482" customWidth="1"/>
    <col min="4611" max="4864" width="8.69921875" style="482"/>
    <col min="4865" max="4865" width="8.5" style="482" bestFit="1" customWidth="1"/>
    <col min="4866" max="4866" width="32.09765625" style="482" customWidth="1"/>
    <col min="4867" max="5120" width="8.69921875" style="482"/>
    <col min="5121" max="5121" width="8.5" style="482" bestFit="1" customWidth="1"/>
    <col min="5122" max="5122" width="32.09765625" style="482" customWidth="1"/>
    <col min="5123" max="5376" width="8.69921875" style="482"/>
    <col min="5377" max="5377" width="8.5" style="482" bestFit="1" customWidth="1"/>
    <col min="5378" max="5378" width="32.09765625" style="482" customWidth="1"/>
    <col min="5379" max="5632" width="8.69921875" style="482"/>
    <col min="5633" max="5633" width="8.5" style="482" bestFit="1" customWidth="1"/>
    <col min="5634" max="5634" width="32.09765625" style="482" customWidth="1"/>
    <col min="5635" max="5888" width="8.69921875" style="482"/>
    <col min="5889" max="5889" width="8.5" style="482" bestFit="1" customWidth="1"/>
    <col min="5890" max="5890" width="32.09765625" style="482" customWidth="1"/>
    <col min="5891" max="6144" width="8.69921875" style="482"/>
    <col min="6145" max="6145" width="8.5" style="482" bestFit="1" customWidth="1"/>
    <col min="6146" max="6146" width="32.09765625" style="482" customWidth="1"/>
    <col min="6147" max="6400" width="8.69921875" style="482"/>
    <col min="6401" max="6401" width="8.5" style="482" bestFit="1" customWidth="1"/>
    <col min="6402" max="6402" width="32.09765625" style="482" customWidth="1"/>
    <col min="6403" max="6656" width="8.69921875" style="482"/>
    <col min="6657" max="6657" width="8.5" style="482" bestFit="1" customWidth="1"/>
    <col min="6658" max="6658" width="32.09765625" style="482" customWidth="1"/>
    <col min="6659" max="6912" width="8.69921875" style="482"/>
    <col min="6913" max="6913" width="8.5" style="482" bestFit="1" customWidth="1"/>
    <col min="6914" max="6914" width="32.09765625" style="482" customWidth="1"/>
    <col min="6915" max="7168" width="8.69921875" style="482"/>
    <col min="7169" max="7169" width="8.5" style="482" bestFit="1" customWidth="1"/>
    <col min="7170" max="7170" width="32.09765625" style="482" customWidth="1"/>
    <col min="7171" max="7424" width="8.69921875" style="482"/>
    <col min="7425" max="7425" width="8.5" style="482" bestFit="1" customWidth="1"/>
    <col min="7426" max="7426" width="32.09765625" style="482" customWidth="1"/>
    <col min="7427" max="7680" width="8.69921875" style="482"/>
    <col min="7681" max="7681" width="8.5" style="482" bestFit="1" customWidth="1"/>
    <col min="7682" max="7682" width="32.09765625" style="482" customWidth="1"/>
    <col min="7683" max="7936" width="8.69921875" style="482"/>
    <col min="7937" max="7937" width="8.5" style="482" bestFit="1" customWidth="1"/>
    <col min="7938" max="7938" width="32.09765625" style="482" customWidth="1"/>
    <col min="7939" max="8192" width="8.69921875" style="482"/>
    <col min="8193" max="8193" width="8.5" style="482" bestFit="1" customWidth="1"/>
    <col min="8194" max="8194" width="32.09765625" style="482" customWidth="1"/>
    <col min="8195" max="8448" width="8.69921875" style="482"/>
    <col min="8449" max="8449" width="8.5" style="482" bestFit="1" customWidth="1"/>
    <col min="8450" max="8450" width="32.09765625" style="482" customWidth="1"/>
    <col min="8451" max="8704" width="8.69921875" style="482"/>
    <col min="8705" max="8705" width="8.5" style="482" bestFit="1" customWidth="1"/>
    <col min="8706" max="8706" width="32.09765625" style="482" customWidth="1"/>
    <col min="8707" max="8960" width="8.69921875" style="482"/>
    <col min="8961" max="8961" width="8.5" style="482" bestFit="1" customWidth="1"/>
    <col min="8962" max="8962" width="32.09765625" style="482" customWidth="1"/>
    <col min="8963" max="9216" width="8.69921875" style="482"/>
    <col min="9217" max="9217" width="8.5" style="482" bestFit="1" customWidth="1"/>
    <col min="9218" max="9218" width="32.09765625" style="482" customWidth="1"/>
    <col min="9219" max="9472" width="8.69921875" style="482"/>
    <col min="9473" max="9473" width="8.5" style="482" bestFit="1" customWidth="1"/>
    <col min="9474" max="9474" width="32.09765625" style="482" customWidth="1"/>
    <col min="9475" max="9728" width="8.69921875" style="482"/>
    <col min="9729" max="9729" width="8.5" style="482" bestFit="1" customWidth="1"/>
    <col min="9730" max="9730" width="32.09765625" style="482" customWidth="1"/>
    <col min="9731" max="9984" width="8.69921875" style="482"/>
    <col min="9985" max="9985" width="8.5" style="482" bestFit="1" customWidth="1"/>
    <col min="9986" max="9986" width="32.09765625" style="482" customWidth="1"/>
    <col min="9987" max="10240" width="8.69921875" style="482"/>
    <col min="10241" max="10241" width="8.5" style="482" bestFit="1" customWidth="1"/>
    <col min="10242" max="10242" width="32.09765625" style="482" customWidth="1"/>
    <col min="10243" max="10496" width="8.69921875" style="482"/>
    <col min="10497" max="10497" width="8.5" style="482" bestFit="1" customWidth="1"/>
    <col min="10498" max="10498" width="32.09765625" style="482" customWidth="1"/>
    <col min="10499" max="10752" width="8.69921875" style="482"/>
    <col min="10753" max="10753" width="8.5" style="482" bestFit="1" customWidth="1"/>
    <col min="10754" max="10754" width="32.09765625" style="482" customWidth="1"/>
    <col min="10755" max="11008" width="8.69921875" style="482"/>
    <col min="11009" max="11009" width="8.5" style="482" bestFit="1" customWidth="1"/>
    <col min="11010" max="11010" width="32.09765625" style="482" customWidth="1"/>
    <col min="11011" max="11264" width="8.69921875" style="482"/>
    <col min="11265" max="11265" width="8.5" style="482" bestFit="1" customWidth="1"/>
    <col min="11266" max="11266" width="32.09765625" style="482" customWidth="1"/>
    <col min="11267" max="11520" width="8.69921875" style="482"/>
    <col min="11521" max="11521" width="8.5" style="482" bestFit="1" customWidth="1"/>
    <col min="11522" max="11522" width="32.09765625" style="482" customWidth="1"/>
    <col min="11523" max="11776" width="8.69921875" style="482"/>
    <col min="11777" max="11777" width="8.5" style="482" bestFit="1" customWidth="1"/>
    <col min="11778" max="11778" width="32.09765625" style="482" customWidth="1"/>
    <col min="11779" max="12032" width="8.69921875" style="482"/>
    <col min="12033" max="12033" width="8.5" style="482" bestFit="1" customWidth="1"/>
    <col min="12034" max="12034" width="32.09765625" style="482" customWidth="1"/>
    <col min="12035" max="12288" width="8.69921875" style="482"/>
    <col min="12289" max="12289" width="8.5" style="482" bestFit="1" customWidth="1"/>
    <col min="12290" max="12290" width="32.09765625" style="482" customWidth="1"/>
    <col min="12291" max="12544" width="8.69921875" style="482"/>
    <col min="12545" max="12545" width="8.5" style="482" bestFit="1" customWidth="1"/>
    <col min="12546" max="12546" width="32.09765625" style="482" customWidth="1"/>
    <col min="12547" max="12800" width="8.69921875" style="482"/>
    <col min="12801" max="12801" width="8.5" style="482" bestFit="1" customWidth="1"/>
    <col min="12802" max="12802" width="32.09765625" style="482" customWidth="1"/>
    <col min="12803" max="13056" width="8.69921875" style="482"/>
    <col min="13057" max="13057" width="8.5" style="482" bestFit="1" customWidth="1"/>
    <col min="13058" max="13058" width="32.09765625" style="482" customWidth="1"/>
    <col min="13059" max="13312" width="8.69921875" style="482"/>
    <col min="13313" max="13313" width="8.5" style="482" bestFit="1" customWidth="1"/>
    <col min="13314" max="13314" width="32.09765625" style="482" customWidth="1"/>
    <col min="13315" max="13568" width="8.69921875" style="482"/>
    <col min="13569" max="13569" width="8.5" style="482" bestFit="1" customWidth="1"/>
    <col min="13570" max="13570" width="32.09765625" style="482" customWidth="1"/>
    <col min="13571" max="13824" width="8.69921875" style="482"/>
    <col min="13825" max="13825" width="8.5" style="482" bestFit="1" customWidth="1"/>
    <col min="13826" max="13826" width="32.09765625" style="482" customWidth="1"/>
    <col min="13827" max="14080" width="8.69921875" style="482"/>
    <col min="14081" max="14081" width="8.5" style="482" bestFit="1" customWidth="1"/>
    <col min="14082" max="14082" width="32.09765625" style="482" customWidth="1"/>
    <col min="14083" max="14336" width="8.69921875" style="482"/>
    <col min="14337" max="14337" width="8.5" style="482" bestFit="1" customWidth="1"/>
    <col min="14338" max="14338" width="32.09765625" style="482" customWidth="1"/>
    <col min="14339" max="14592" width="8.69921875" style="482"/>
    <col min="14593" max="14593" width="8.5" style="482" bestFit="1" customWidth="1"/>
    <col min="14594" max="14594" width="32.09765625" style="482" customWidth="1"/>
    <col min="14595" max="14848" width="8.69921875" style="482"/>
    <col min="14849" max="14849" width="8.5" style="482" bestFit="1" customWidth="1"/>
    <col min="14850" max="14850" width="32.09765625" style="482" customWidth="1"/>
    <col min="14851" max="15104" width="8.69921875" style="482"/>
    <col min="15105" max="15105" width="8.5" style="482" bestFit="1" customWidth="1"/>
    <col min="15106" max="15106" width="32.09765625" style="482" customWidth="1"/>
    <col min="15107" max="15360" width="8.69921875" style="482"/>
    <col min="15361" max="15361" width="8.5" style="482" bestFit="1" customWidth="1"/>
    <col min="15362" max="15362" width="32.09765625" style="482" customWidth="1"/>
    <col min="15363" max="15616" width="8.69921875" style="482"/>
    <col min="15617" max="15617" width="8.5" style="482" bestFit="1" customWidth="1"/>
    <col min="15618" max="15618" width="32.09765625" style="482" customWidth="1"/>
    <col min="15619" max="15872" width="8.69921875" style="482"/>
    <col min="15873" max="15873" width="8.5" style="482" bestFit="1" customWidth="1"/>
    <col min="15874" max="15874" width="32.09765625" style="482" customWidth="1"/>
    <col min="15875" max="16128" width="8.69921875" style="482"/>
    <col min="16129" max="16129" width="8.5" style="482" bestFit="1" customWidth="1"/>
    <col min="16130" max="16130" width="32.09765625" style="482" customWidth="1"/>
    <col min="16131" max="16384" width="8.69921875" style="482"/>
  </cols>
  <sheetData>
    <row r="1" spans="1:7" ht="60" customHeight="1">
      <c r="A1" s="665" t="s">
        <v>126</v>
      </c>
      <c r="B1" s="665" t="s">
        <v>371</v>
      </c>
      <c r="C1" s="665" t="s">
        <v>372</v>
      </c>
      <c r="E1" s="482" t="s">
        <v>370</v>
      </c>
      <c r="F1" s="482" t="s">
        <v>373</v>
      </c>
      <c r="G1" s="482" t="s">
        <v>410</v>
      </c>
    </row>
    <row r="2" spans="1:7" ht="30" customHeight="1">
      <c r="A2" s="483">
        <v>0</v>
      </c>
      <c r="E2" s="482" t="s">
        <v>406</v>
      </c>
    </row>
    <row r="3" spans="1:7" ht="30" customHeight="1">
      <c r="A3" s="483">
        <f>A2+1</f>
        <v>1</v>
      </c>
      <c r="E3" s="482" t="s">
        <v>407</v>
      </c>
    </row>
    <row r="4" spans="1:7" ht="30" customHeight="1">
      <c r="A4" s="483">
        <f>A3+1</f>
        <v>2</v>
      </c>
      <c r="E4" s="482" t="s">
        <v>368</v>
      </c>
      <c r="G4" s="664" t="s">
        <v>364</v>
      </c>
    </row>
    <row r="5" spans="1:7" ht="30" customHeight="1">
      <c r="A5" s="483">
        <f>A4+1</f>
        <v>3</v>
      </c>
      <c r="E5" s="482" t="s">
        <v>369</v>
      </c>
      <c r="G5" s="664" t="s">
        <v>364</v>
      </c>
    </row>
    <row r="6" spans="1:7" ht="30" customHeight="1">
      <c r="A6" s="483">
        <v>4</v>
      </c>
    </row>
    <row r="7" spans="1:7" ht="30" customHeight="1">
      <c r="A7" s="483">
        <v>5</v>
      </c>
    </row>
    <row r="8" spans="1:7" ht="30" customHeight="1">
      <c r="A8" s="483">
        <v>6</v>
      </c>
    </row>
    <row r="9" spans="1:7" ht="32.1" customHeight="1">
      <c r="A9" s="483">
        <v>7</v>
      </c>
    </row>
    <row r="10" spans="1:7" ht="32.1" customHeight="1">
      <c r="A10" s="483" t="s">
        <v>365</v>
      </c>
      <c r="B10" s="664" t="s">
        <v>364</v>
      </c>
      <c r="C10" s="664" t="s">
        <v>364</v>
      </c>
    </row>
    <row r="11" spans="1:7" ht="32.1" customHeight="1"/>
    <row r="12" spans="1:7" ht="32.1" customHeight="1"/>
    <row r="13" spans="1:7" ht="32.1" customHeight="1"/>
    <row r="14" spans="1:7" ht="32.1" customHeight="1"/>
    <row r="15" spans="1:7" ht="32.1" customHeight="1"/>
    <row r="16" spans="1:7" ht="32.1" customHeight="1"/>
    <row r="17" spans="28:29" ht="32.1" customHeight="1">
      <c r="AB17" s="482" t="s">
        <v>426</v>
      </c>
      <c r="AC17" s="482" t="s">
        <v>427</v>
      </c>
    </row>
    <row r="18" spans="28:29" ht="156" customHeight="1">
      <c r="AB18" s="482" t="s">
        <v>424</v>
      </c>
    </row>
    <row r="19" spans="28:29" ht="156.6" customHeight="1">
      <c r="AB19" s="482" t="s">
        <v>425</v>
      </c>
    </row>
    <row r="20" spans="28:29" ht="32.1" customHeight="1"/>
    <row r="21" spans="28:29" ht="32.1" customHeight="1"/>
    <row r="22" spans="28:29" ht="32.1" customHeight="1"/>
    <row r="23" spans="28:29" ht="32.1" customHeight="1"/>
    <row r="24" spans="28:29" ht="32.1" customHeight="1"/>
    <row r="25" spans="28:29" ht="32.1" customHeight="1"/>
    <row r="26" spans="28:29" ht="32.1" customHeight="1"/>
  </sheetData>
  <phoneticPr fontId="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C170-C8E7-4E3F-BFB5-260E5472DBAD}">
  <dimension ref="A1:WWW74"/>
  <sheetViews>
    <sheetView showGridLines="0" view="pageBreakPreview" zoomScale="80" zoomScaleNormal="100" zoomScaleSheetLayoutView="80" workbookViewId="0">
      <selection activeCell="U2" sqref="U2"/>
    </sheetView>
  </sheetViews>
  <sheetFormatPr defaultColWidth="0" defaultRowHeight="19.5" customHeight="1" zeroHeight="1"/>
  <cols>
    <col min="1" max="1" width="2.09765625" style="10" customWidth="1"/>
    <col min="2" max="2" width="0.69921875" style="78" customWidth="1"/>
    <col min="3" max="3" width="3.5" style="198" customWidth="1"/>
    <col min="4" max="4" width="6.8984375" style="198" bestFit="1" customWidth="1"/>
    <col min="5" max="5" width="6.5" style="199" bestFit="1" customWidth="1"/>
    <col min="6" max="6" width="5.19921875" style="200" bestFit="1" customWidth="1"/>
    <col min="7" max="7" width="7.19921875" style="201" customWidth="1"/>
    <col min="8" max="10" width="7.19921875" style="202" customWidth="1"/>
    <col min="11" max="13" width="7.19921875" style="203" customWidth="1"/>
    <col min="14" max="14" width="7.19921875" style="201" customWidth="1"/>
    <col min="15" max="16" width="7.19921875" style="202" customWidth="1"/>
    <col min="17" max="19" width="7.19921875" style="203" customWidth="1"/>
    <col min="20" max="20" width="0.69921875" style="50" customWidth="1"/>
    <col min="21" max="21" width="9.8984375" style="50" customWidth="1"/>
    <col min="22" max="25" width="9.09765625" style="50" customWidth="1"/>
    <col min="26" max="34" width="9.09765625" style="51" customWidth="1"/>
    <col min="35" max="41" width="8.09765625" style="51" customWidth="1"/>
    <col min="42" max="256" width="8.09765625" style="10" hidden="1"/>
    <col min="257" max="257" width="2.09765625" style="10" customWidth="1"/>
    <col min="258" max="258" width="0.69921875" style="10" customWidth="1"/>
    <col min="259" max="259" width="3.5" style="10" customWidth="1"/>
    <col min="260" max="260" width="6.8984375" style="10" bestFit="1" customWidth="1"/>
    <col min="261" max="261" width="6.5" style="10" bestFit="1" customWidth="1"/>
    <col min="262" max="262" width="5.19921875" style="10" bestFit="1" customWidth="1"/>
    <col min="263" max="275" width="7.19921875" style="10" customWidth="1"/>
    <col min="276" max="276" width="0.69921875" style="10" customWidth="1"/>
    <col min="277" max="277" width="9.8984375" style="10" customWidth="1"/>
    <col min="278" max="290" width="9.09765625" style="10" customWidth="1"/>
    <col min="291" max="297" width="8.09765625" style="10" customWidth="1"/>
    <col min="298" max="512" width="8.09765625" style="10" hidden="1"/>
    <col min="513" max="513" width="2.09765625" style="10" customWidth="1"/>
    <col min="514" max="514" width="0.69921875" style="10" customWidth="1"/>
    <col min="515" max="515" width="3.5" style="10" customWidth="1"/>
    <col min="516" max="516" width="6.8984375" style="10" bestFit="1" customWidth="1"/>
    <col min="517" max="517" width="6.5" style="10" bestFit="1" customWidth="1"/>
    <col min="518" max="518" width="5.19921875" style="10" bestFit="1" customWidth="1"/>
    <col min="519" max="531" width="7.19921875" style="10" customWidth="1"/>
    <col min="532" max="532" width="0.69921875" style="10" customWidth="1"/>
    <col min="533" max="533" width="9.8984375" style="10" customWidth="1"/>
    <col min="534" max="546" width="9.09765625" style="10" customWidth="1"/>
    <col min="547" max="553" width="8.09765625" style="10" customWidth="1"/>
    <col min="554" max="768" width="8.09765625" style="10" hidden="1"/>
    <col min="769" max="769" width="2.09765625" style="10" customWidth="1"/>
    <col min="770" max="770" width="0.69921875" style="10" customWidth="1"/>
    <col min="771" max="771" width="3.5" style="10" customWidth="1"/>
    <col min="772" max="772" width="6.8984375" style="10" bestFit="1" customWidth="1"/>
    <col min="773" max="773" width="6.5" style="10" bestFit="1" customWidth="1"/>
    <col min="774" max="774" width="5.19921875" style="10" bestFit="1" customWidth="1"/>
    <col min="775" max="787" width="7.19921875" style="10" customWidth="1"/>
    <col min="788" max="788" width="0.69921875" style="10" customWidth="1"/>
    <col min="789" max="789" width="9.8984375" style="10" customWidth="1"/>
    <col min="790" max="802" width="9.09765625" style="10" customWidth="1"/>
    <col min="803" max="809" width="8.09765625" style="10" customWidth="1"/>
    <col min="810" max="1024" width="8.09765625" style="10" hidden="1"/>
    <col min="1025" max="1025" width="2.09765625" style="10" customWidth="1"/>
    <col min="1026" max="1026" width="0.69921875" style="10" customWidth="1"/>
    <col min="1027" max="1027" width="3.5" style="10" customWidth="1"/>
    <col min="1028" max="1028" width="6.8984375" style="10" bestFit="1" customWidth="1"/>
    <col min="1029" max="1029" width="6.5" style="10" bestFit="1" customWidth="1"/>
    <col min="1030" max="1030" width="5.19921875" style="10" bestFit="1" customWidth="1"/>
    <col min="1031" max="1043" width="7.19921875" style="10" customWidth="1"/>
    <col min="1044" max="1044" width="0.69921875" style="10" customWidth="1"/>
    <col min="1045" max="1045" width="9.8984375" style="10" customWidth="1"/>
    <col min="1046" max="1058" width="9.09765625" style="10" customWidth="1"/>
    <col min="1059" max="1065" width="8.09765625" style="10" customWidth="1"/>
    <col min="1066" max="1280" width="8.09765625" style="10" hidden="1"/>
    <col min="1281" max="1281" width="2.09765625" style="10" customWidth="1"/>
    <col min="1282" max="1282" width="0.69921875" style="10" customWidth="1"/>
    <col min="1283" max="1283" width="3.5" style="10" customWidth="1"/>
    <col min="1284" max="1284" width="6.8984375" style="10" bestFit="1" customWidth="1"/>
    <col min="1285" max="1285" width="6.5" style="10" bestFit="1" customWidth="1"/>
    <col min="1286" max="1286" width="5.19921875" style="10" bestFit="1" customWidth="1"/>
    <col min="1287" max="1299" width="7.19921875" style="10" customWidth="1"/>
    <col min="1300" max="1300" width="0.69921875" style="10" customWidth="1"/>
    <col min="1301" max="1301" width="9.8984375" style="10" customWidth="1"/>
    <col min="1302" max="1314" width="9.09765625" style="10" customWidth="1"/>
    <col min="1315" max="1321" width="8.09765625" style="10" customWidth="1"/>
    <col min="1322" max="1536" width="8.09765625" style="10" hidden="1"/>
    <col min="1537" max="1537" width="2.09765625" style="10" customWidth="1"/>
    <col min="1538" max="1538" width="0.69921875" style="10" customWidth="1"/>
    <col min="1539" max="1539" width="3.5" style="10" customWidth="1"/>
    <col min="1540" max="1540" width="6.8984375" style="10" bestFit="1" customWidth="1"/>
    <col min="1541" max="1541" width="6.5" style="10" bestFit="1" customWidth="1"/>
    <col min="1542" max="1542" width="5.19921875" style="10" bestFit="1" customWidth="1"/>
    <col min="1543" max="1555" width="7.19921875" style="10" customWidth="1"/>
    <col min="1556" max="1556" width="0.69921875" style="10" customWidth="1"/>
    <col min="1557" max="1557" width="9.8984375" style="10" customWidth="1"/>
    <col min="1558" max="1570" width="9.09765625" style="10" customWidth="1"/>
    <col min="1571" max="1577" width="8.09765625" style="10" customWidth="1"/>
    <col min="1578" max="1792" width="8.09765625" style="10" hidden="1"/>
    <col min="1793" max="1793" width="2.09765625" style="10" customWidth="1"/>
    <col min="1794" max="1794" width="0.69921875" style="10" customWidth="1"/>
    <col min="1795" max="1795" width="3.5" style="10" customWidth="1"/>
    <col min="1796" max="1796" width="6.8984375" style="10" bestFit="1" customWidth="1"/>
    <col min="1797" max="1797" width="6.5" style="10" bestFit="1" customWidth="1"/>
    <col min="1798" max="1798" width="5.19921875" style="10" bestFit="1" customWidth="1"/>
    <col min="1799" max="1811" width="7.19921875" style="10" customWidth="1"/>
    <col min="1812" max="1812" width="0.69921875" style="10" customWidth="1"/>
    <col min="1813" max="1813" width="9.8984375" style="10" customWidth="1"/>
    <col min="1814" max="1826" width="9.09765625" style="10" customWidth="1"/>
    <col min="1827" max="1833" width="8.09765625" style="10" customWidth="1"/>
    <col min="1834" max="2048" width="8.09765625" style="10" hidden="1"/>
    <col min="2049" max="2049" width="2.09765625" style="10" customWidth="1"/>
    <col min="2050" max="2050" width="0.69921875" style="10" customWidth="1"/>
    <col min="2051" max="2051" width="3.5" style="10" customWidth="1"/>
    <col min="2052" max="2052" width="6.8984375" style="10" bestFit="1" customWidth="1"/>
    <col min="2053" max="2053" width="6.5" style="10" bestFit="1" customWidth="1"/>
    <col min="2054" max="2054" width="5.19921875" style="10" bestFit="1" customWidth="1"/>
    <col min="2055" max="2067" width="7.19921875" style="10" customWidth="1"/>
    <col min="2068" max="2068" width="0.69921875" style="10" customWidth="1"/>
    <col min="2069" max="2069" width="9.8984375" style="10" customWidth="1"/>
    <col min="2070" max="2082" width="9.09765625" style="10" customWidth="1"/>
    <col min="2083" max="2089" width="8.09765625" style="10" customWidth="1"/>
    <col min="2090" max="2304" width="8.09765625" style="10" hidden="1"/>
    <col min="2305" max="2305" width="2.09765625" style="10" customWidth="1"/>
    <col min="2306" max="2306" width="0.69921875" style="10" customWidth="1"/>
    <col min="2307" max="2307" width="3.5" style="10" customWidth="1"/>
    <col min="2308" max="2308" width="6.8984375" style="10" bestFit="1" customWidth="1"/>
    <col min="2309" max="2309" width="6.5" style="10" bestFit="1" customWidth="1"/>
    <col min="2310" max="2310" width="5.19921875" style="10" bestFit="1" customWidth="1"/>
    <col min="2311" max="2323" width="7.19921875" style="10" customWidth="1"/>
    <col min="2324" max="2324" width="0.69921875" style="10" customWidth="1"/>
    <col min="2325" max="2325" width="9.8984375" style="10" customWidth="1"/>
    <col min="2326" max="2338" width="9.09765625" style="10" customWidth="1"/>
    <col min="2339" max="2345" width="8.09765625" style="10" customWidth="1"/>
    <col min="2346" max="2560" width="8.09765625" style="10" hidden="1"/>
    <col min="2561" max="2561" width="2.09765625" style="10" customWidth="1"/>
    <col min="2562" max="2562" width="0.69921875" style="10" customWidth="1"/>
    <col min="2563" max="2563" width="3.5" style="10" customWidth="1"/>
    <col min="2564" max="2564" width="6.8984375" style="10" bestFit="1" customWidth="1"/>
    <col min="2565" max="2565" width="6.5" style="10" bestFit="1" customWidth="1"/>
    <col min="2566" max="2566" width="5.19921875" style="10" bestFit="1" customWidth="1"/>
    <col min="2567" max="2579" width="7.19921875" style="10" customWidth="1"/>
    <col min="2580" max="2580" width="0.69921875" style="10" customWidth="1"/>
    <col min="2581" max="2581" width="9.8984375" style="10" customWidth="1"/>
    <col min="2582" max="2594" width="9.09765625" style="10" customWidth="1"/>
    <col min="2595" max="2601" width="8.09765625" style="10" customWidth="1"/>
    <col min="2602" max="2816" width="8.09765625" style="10" hidden="1"/>
    <col min="2817" max="2817" width="2.09765625" style="10" customWidth="1"/>
    <col min="2818" max="2818" width="0.69921875" style="10" customWidth="1"/>
    <col min="2819" max="2819" width="3.5" style="10" customWidth="1"/>
    <col min="2820" max="2820" width="6.8984375" style="10" bestFit="1" customWidth="1"/>
    <col min="2821" max="2821" width="6.5" style="10" bestFit="1" customWidth="1"/>
    <col min="2822" max="2822" width="5.19921875" style="10" bestFit="1" customWidth="1"/>
    <col min="2823" max="2835" width="7.19921875" style="10" customWidth="1"/>
    <col min="2836" max="2836" width="0.69921875" style="10" customWidth="1"/>
    <col min="2837" max="2837" width="9.8984375" style="10" customWidth="1"/>
    <col min="2838" max="2850" width="9.09765625" style="10" customWidth="1"/>
    <col min="2851" max="2857" width="8.09765625" style="10" customWidth="1"/>
    <col min="2858" max="3072" width="8.09765625" style="10" hidden="1"/>
    <col min="3073" max="3073" width="2.09765625" style="10" customWidth="1"/>
    <col min="3074" max="3074" width="0.69921875" style="10" customWidth="1"/>
    <col min="3075" max="3075" width="3.5" style="10" customWidth="1"/>
    <col min="3076" max="3076" width="6.8984375" style="10" bestFit="1" customWidth="1"/>
    <col min="3077" max="3077" width="6.5" style="10" bestFit="1" customWidth="1"/>
    <col min="3078" max="3078" width="5.19921875" style="10" bestFit="1" customWidth="1"/>
    <col min="3079" max="3091" width="7.19921875" style="10" customWidth="1"/>
    <col min="3092" max="3092" width="0.69921875" style="10" customWidth="1"/>
    <col min="3093" max="3093" width="9.8984375" style="10" customWidth="1"/>
    <col min="3094" max="3106" width="9.09765625" style="10" customWidth="1"/>
    <col min="3107" max="3113" width="8.09765625" style="10" customWidth="1"/>
    <col min="3114" max="3328" width="8.09765625" style="10" hidden="1"/>
    <col min="3329" max="3329" width="2.09765625" style="10" customWidth="1"/>
    <col min="3330" max="3330" width="0.69921875" style="10" customWidth="1"/>
    <col min="3331" max="3331" width="3.5" style="10" customWidth="1"/>
    <col min="3332" max="3332" width="6.8984375" style="10" bestFit="1" customWidth="1"/>
    <col min="3333" max="3333" width="6.5" style="10" bestFit="1" customWidth="1"/>
    <col min="3334" max="3334" width="5.19921875" style="10" bestFit="1" customWidth="1"/>
    <col min="3335" max="3347" width="7.19921875" style="10" customWidth="1"/>
    <col min="3348" max="3348" width="0.69921875" style="10" customWidth="1"/>
    <col min="3349" max="3349" width="9.8984375" style="10" customWidth="1"/>
    <col min="3350" max="3362" width="9.09765625" style="10" customWidth="1"/>
    <col min="3363" max="3369" width="8.09765625" style="10" customWidth="1"/>
    <col min="3370" max="3584" width="8.09765625" style="10" hidden="1"/>
    <col min="3585" max="3585" width="2.09765625" style="10" customWidth="1"/>
    <col min="3586" max="3586" width="0.69921875" style="10" customWidth="1"/>
    <col min="3587" max="3587" width="3.5" style="10" customWidth="1"/>
    <col min="3588" max="3588" width="6.8984375" style="10" bestFit="1" customWidth="1"/>
    <col min="3589" max="3589" width="6.5" style="10" bestFit="1" customWidth="1"/>
    <col min="3590" max="3590" width="5.19921875" style="10" bestFit="1" customWidth="1"/>
    <col min="3591" max="3603" width="7.19921875" style="10" customWidth="1"/>
    <col min="3604" max="3604" width="0.69921875" style="10" customWidth="1"/>
    <col min="3605" max="3605" width="9.8984375" style="10" customWidth="1"/>
    <col min="3606" max="3618" width="9.09765625" style="10" customWidth="1"/>
    <col min="3619" max="3625" width="8.09765625" style="10" customWidth="1"/>
    <col min="3626" max="3840" width="8.09765625" style="10" hidden="1"/>
    <col min="3841" max="3841" width="2.09765625" style="10" customWidth="1"/>
    <col min="3842" max="3842" width="0.69921875" style="10" customWidth="1"/>
    <col min="3843" max="3843" width="3.5" style="10" customWidth="1"/>
    <col min="3844" max="3844" width="6.8984375" style="10" bestFit="1" customWidth="1"/>
    <col min="3845" max="3845" width="6.5" style="10" bestFit="1" customWidth="1"/>
    <col min="3846" max="3846" width="5.19921875" style="10" bestFit="1" customWidth="1"/>
    <col min="3847" max="3859" width="7.19921875" style="10" customWidth="1"/>
    <col min="3860" max="3860" width="0.69921875" style="10" customWidth="1"/>
    <col min="3861" max="3861" width="9.8984375" style="10" customWidth="1"/>
    <col min="3862" max="3874" width="9.09765625" style="10" customWidth="1"/>
    <col min="3875" max="3881" width="8.09765625" style="10" customWidth="1"/>
    <col min="3882" max="4096" width="8.09765625" style="10" hidden="1"/>
    <col min="4097" max="4097" width="2.09765625" style="10" customWidth="1"/>
    <col min="4098" max="4098" width="0.69921875" style="10" customWidth="1"/>
    <col min="4099" max="4099" width="3.5" style="10" customWidth="1"/>
    <col min="4100" max="4100" width="6.8984375" style="10" bestFit="1" customWidth="1"/>
    <col min="4101" max="4101" width="6.5" style="10" bestFit="1" customWidth="1"/>
    <col min="4102" max="4102" width="5.19921875" style="10" bestFit="1" customWidth="1"/>
    <col min="4103" max="4115" width="7.19921875" style="10" customWidth="1"/>
    <col min="4116" max="4116" width="0.69921875" style="10" customWidth="1"/>
    <col min="4117" max="4117" width="9.8984375" style="10" customWidth="1"/>
    <col min="4118" max="4130" width="9.09765625" style="10" customWidth="1"/>
    <col min="4131" max="4137" width="8.09765625" style="10" customWidth="1"/>
    <col min="4138" max="4352" width="8.09765625" style="10" hidden="1"/>
    <col min="4353" max="4353" width="2.09765625" style="10" customWidth="1"/>
    <col min="4354" max="4354" width="0.69921875" style="10" customWidth="1"/>
    <col min="4355" max="4355" width="3.5" style="10" customWidth="1"/>
    <col min="4356" max="4356" width="6.8984375" style="10" bestFit="1" customWidth="1"/>
    <col min="4357" max="4357" width="6.5" style="10" bestFit="1" customWidth="1"/>
    <col min="4358" max="4358" width="5.19921875" style="10" bestFit="1" customWidth="1"/>
    <col min="4359" max="4371" width="7.19921875" style="10" customWidth="1"/>
    <col min="4372" max="4372" width="0.69921875" style="10" customWidth="1"/>
    <col min="4373" max="4373" width="9.8984375" style="10" customWidth="1"/>
    <col min="4374" max="4386" width="9.09765625" style="10" customWidth="1"/>
    <col min="4387" max="4393" width="8.09765625" style="10" customWidth="1"/>
    <col min="4394" max="4608" width="8.09765625" style="10" hidden="1"/>
    <col min="4609" max="4609" width="2.09765625" style="10" customWidth="1"/>
    <col min="4610" max="4610" width="0.69921875" style="10" customWidth="1"/>
    <col min="4611" max="4611" width="3.5" style="10" customWidth="1"/>
    <col min="4612" max="4612" width="6.8984375" style="10" bestFit="1" customWidth="1"/>
    <col min="4613" max="4613" width="6.5" style="10" bestFit="1" customWidth="1"/>
    <col min="4614" max="4614" width="5.19921875" style="10" bestFit="1" customWidth="1"/>
    <col min="4615" max="4627" width="7.19921875" style="10" customWidth="1"/>
    <col min="4628" max="4628" width="0.69921875" style="10" customWidth="1"/>
    <col min="4629" max="4629" width="9.8984375" style="10" customWidth="1"/>
    <col min="4630" max="4642" width="9.09765625" style="10" customWidth="1"/>
    <col min="4643" max="4649" width="8.09765625" style="10" customWidth="1"/>
    <col min="4650" max="4864" width="8.09765625" style="10" hidden="1"/>
    <col min="4865" max="4865" width="2.09765625" style="10" customWidth="1"/>
    <col min="4866" max="4866" width="0.69921875" style="10" customWidth="1"/>
    <col min="4867" max="4867" width="3.5" style="10" customWidth="1"/>
    <col min="4868" max="4868" width="6.8984375" style="10" bestFit="1" customWidth="1"/>
    <col min="4869" max="4869" width="6.5" style="10" bestFit="1" customWidth="1"/>
    <col min="4870" max="4870" width="5.19921875" style="10" bestFit="1" customWidth="1"/>
    <col min="4871" max="4883" width="7.19921875" style="10" customWidth="1"/>
    <col min="4884" max="4884" width="0.69921875" style="10" customWidth="1"/>
    <col min="4885" max="4885" width="9.8984375" style="10" customWidth="1"/>
    <col min="4886" max="4898" width="9.09765625" style="10" customWidth="1"/>
    <col min="4899" max="4905" width="8.09765625" style="10" customWidth="1"/>
    <col min="4906" max="5120" width="8.09765625" style="10" hidden="1"/>
    <col min="5121" max="5121" width="2.09765625" style="10" customWidth="1"/>
    <col min="5122" max="5122" width="0.69921875" style="10" customWidth="1"/>
    <col min="5123" max="5123" width="3.5" style="10" customWidth="1"/>
    <col min="5124" max="5124" width="6.8984375" style="10" bestFit="1" customWidth="1"/>
    <col min="5125" max="5125" width="6.5" style="10" bestFit="1" customWidth="1"/>
    <col min="5126" max="5126" width="5.19921875" style="10" bestFit="1" customWidth="1"/>
    <col min="5127" max="5139" width="7.19921875" style="10" customWidth="1"/>
    <col min="5140" max="5140" width="0.69921875" style="10" customWidth="1"/>
    <col min="5141" max="5141" width="9.8984375" style="10" customWidth="1"/>
    <col min="5142" max="5154" width="9.09765625" style="10" customWidth="1"/>
    <col min="5155" max="5161" width="8.09765625" style="10" customWidth="1"/>
    <col min="5162" max="5376" width="8.09765625" style="10" hidden="1"/>
    <col min="5377" max="5377" width="2.09765625" style="10" customWidth="1"/>
    <col min="5378" max="5378" width="0.69921875" style="10" customWidth="1"/>
    <col min="5379" max="5379" width="3.5" style="10" customWidth="1"/>
    <col min="5380" max="5380" width="6.8984375" style="10" bestFit="1" customWidth="1"/>
    <col min="5381" max="5381" width="6.5" style="10" bestFit="1" customWidth="1"/>
    <col min="5382" max="5382" width="5.19921875" style="10" bestFit="1" customWidth="1"/>
    <col min="5383" max="5395" width="7.19921875" style="10" customWidth="1"/>
    <col min="5396" max="5396" width="0.69921875" style="10" customWidth="1"/>
    <col min="5397" max="5397" width="9.8984375" style="10" customWidth="1"/>
    <col min="5398" max="5410" width="9.09765625" style="10" customWidth="1"/>
    <col min="5411" max="5417" width="8.09765625" style="10" customWidth="1"/>
    <col min="5418" max="5632" width="8.09765625" style="10" hidden="1"/>
    <col min="5633" max="5633" width="2.09765625" style="10" customWidth="1"/>
    <col min="5634" max="5634" width="0.69921875" style="10" customWidth="1"/>
    <col min="5635" max="5635" width="3.5" style="10" customWidth="1"/>
    <col min="5636" max="5636" width="6.8984375" style="10" bestFit="1" customWidth="1"/>
    <col min="5637" max="5637" width="6.5" style="10" bestFit="1" customWidth="1"/>
    <col min="5638" max="5638" width="5.19921875" style="10" bestFit="1" customWidth="1"/>
    <col min="5639" max="5651" width="7.19921875" style="10" customWidth="1"/>
    <col min="5652" max="5652" width="0.69921875" style="10" customWidth="1"/>
    <col min="5653" max="5653" width="9.8984375" style="10" customWidth="1"/>
    <col min="5654" max="5666" width="9.09765625" style="10" customWidth="1"/>
    <col min="5667" max="5673" width="8.09765625" style="10" customWidth="1"/>
    <col min="5674" max="5888" width="8.09765625" style="10" hidden="1"/>
    <col min="5889" max="5889" width="2.09765625" style="10" customWidth="1"/>
    <col min="5890" max="5890" width="0.69921875" style="10" customWidth="1"/>
    <col min="5891" max="5891" width="3.5" style="10" customWidth="1"/>
    <col min="5892" max="5892" width="6.8984375" style="10" bestFit="1" customWidth="1"/>
    <col min="5893" max="5893" width="6.5" style="10" bestFit="1" customWidth="1"/>
    <col min="5894" max="5894" width="5.19921875" style="10" bestFit="1" customWidth="1"/>
    <col min="5895" max="5907" width="7.19921875" style="10" customWidth="1"/>
    <col min="5908" max="5908" width="0.69921875" style="10" customWidth="1"/>
    <col min="5909" max="5909" width="9.8984375" style="10" customWidth="1"/>
    <col min="5910" max="5922" width="9.09765625" style="10" customWidth="1"/>
    <col min="5923" max="5929" width="8.09765625" style="10" customWidth="1"/>
    <col min="5930" max="6144" width="8.09765625" style="10" hidden="1"/>
    <col min="6145" max="6145" width="2.09765625" style="10" customWidth="1"/>
    <col min="6146" max="6146" width="0.69921875" style="10" customWidth="1"/>
    <col min="6147" max="6147" width="3.5" style="10" customWidth="1"/>
    <col min="6148" max="6148" width="6.8984375" style="10" bestFit="1" customWidth="1"/>
    <col min="6149" max="6149" width="6.5" style="10" bestFit="1" customWidth="1"/>
    <col min="6150" max="6150" width="5.19921875" style="10" bestFit="1" customWidth="1"/>
    <col min="6151" max="6163" width="7.19921875" style="10" customWidth="1"/>
    <col min="6164" max="6164" width="0.69921875" style="10" customWidth="1"/>
    <col min="6165" max="6165" width="9.8984375" style="10" customWidth="1"/>
    <col min="6166" max="6178" width="9.09765625" style="10" customWidth="1"/>
    <col min="6179" max="6185" width="8.09765625" style="10" customWidth="1"/>
    <col min="6186" max="6400" width="8.09765625" style="10" hidden="1"/>
    <col min="6401" max="6401" width="2.09765625" style="10" customWidth="1"/>
    <col min="6402" max="6402" width="0.69921875" style="10" customWidth="1"/>
    <col min="6403" max="6403" width="3.5" style="10" customWidth="1"/>
    <col min="6404" max="6404" width="6.8984375" style="10" bestFit="1" customWidth="1"/>
    <col min="6405" max="6405" width="6.5" style="10" bestFit="1" customWidth="1"/>
    <col min="6406" max="6406" width="5.19921875" style="10" bestFit="1" customWidth="1"/>
    <col min="6407" max="6419" width="7.19921875" style="10" customWidth="1"/>
    <col min="6420" max="6420" width="0.69921875" style="10" customWidth="1"/>
    <col min="6421" max="6421" width="9.8984375" style="10" customWidth="1"/>
    <col min="6422" max="6434" width="9.09765625" style="10" customWidth="1"/>
    <col min="6435" max="6441" width="8.09765625" style="10" customWidth="1"/>
    <col min="6442" max="6656" width="8.09765625" style="10" hidden="1"/>
    <col min="6657" max="6657" width="2.09765625" style="10" customWidth="1"/>
    <col min="6658" max="6658" width="0.69921875" style="10" customWidth="1"/>
    <col min="6659" max="6659" width="3.5" style="10" customWidth="1"/>
    <col min="6660" max="6660" width="6.8984375" style="10" bestFit="1" customWidth="1"/>
    <col min="6661" max="6661" width="6.5" style="10" bestFit="1" customWidth="1"/>
    <col min="6662" max="6662" width="5.19921875" style="10" bestFit="1" customWidth="1"/>
    <col min="6663" max="6675" width="7.19921875" style="10" customWidth="1"/>
    <col min="6676" max="6676" width="0.69921875" style="10" customWidth="1"/>
    <col min="6677" max="6677" width="9.8984375" style="10" customWidth="1"/>
    <col min="6678" max="6690" width="9.09765625" style="10" customWidth="1"/>
    <col min="6691" max="6697" width="8.09765625" style="10" customWidth="1"/>
    <col min="6698" max="6912" width="8.09765625" style="10" hidden="1"/>
    <col min="6913" max="6913" width="2.09765625" style="10" customWidth="1"/>
    <col min="6914" max="6914" width="0.69921875" style="10" customWidth="1"/>
    <col min="6915" max="6915" width="3.5" style="10" customWidth="1"/>
    <col min="6916" max="6916" width="6.8984375" style="10" bestFit="1" customWidth="1"/>
    <col min="6917" max="6917" width="6.5" style="10" bestFit="1" customWidth="1"/>
    <col min="6918" max="6918" width="5.19921875" style="10" bestFit="1" customWidth="1"/>
    <col min="6919" max="6931" width="7.19921875" style="10" customWidth="1"/>
    <col min="6932" max="6932" width="0.69921875" style="10" customWidth="1"/>
    <col min="6933" max="6933" width="9.8984375" style="10" customWidth="1"/>
    <col min="6934" max="6946" width="9.09765625" style="10" customWidth="1"/>
    <col min="6947" max="6953" width="8.09765625" style="10" customWidth="1"/>
    <col min="6954" max="7168" width="8.09765625" style="10" hidden="1"/>
    <col min="7169" max="7169" width="2.09765625" style="10" customWidth="1"/>
    <col min="7170" max="7170" width="0.69921875" style="10" customWidth="1"/>
    <col min="7171" max="7171" width="3.5" style="10" customWidth="1"/>
    <col min="7172" max="7172" width="6.8984375" style="10" bestFit="1" customWidth="1"/>
    <col min="7173" max="7173" width="6.5" style="10" bestFit="1" customWidth="1"/>
    <col min="7174" max="7174" width="5.19921875" style="10" bestFit="1" customWidth="1"/>
    <col min="7175" max="7187" width="7.19921875" style="10" customWidth="1"/>
    <col min="7188" max="7188" width="0.69921875" style="10" customWidth="1"/>
    <col min="7189" max="7189" width="9.8984375" style="10" customWidth="1"/>
    <col min="7190" max="7202" width="9.09765625" style="10" customWidth="1"/>
    <col min="7203" max="7209" width="8.09765625" style="10" customWidth="1"/>
    <col min="7210" max="7424" width="8.09765625" style="10" hidden="1"/>
    <col min="7425" max="7425" width="2.09765625" style="10" customWidth="1"/>
    <col min="7426" max="7426" width="0.69921875" style="10" customWidth="1"/>
    <col min="7427" max="7427" width="3.5" style="10" customWidth="1"/>
    <col min="7428" max="7428" width="6.8984375" style="10" bestFit="1" customWidth="1"/>
    <col min="7429" max="7429" width="6.5" style="10" bestFit="1" customWidth="1"/>
    <col min="7430" max="7430" width="5.19921875" style="10" bestFit="1" customWidth="1"/>
    <col min="7431" max="7443" width="7.19921875" style="10" customWidth="1"/>
    <col min="7444" max="7444" width="0.69921875" style="10" customWidth="1"/>
    <col min="7445" max="7445" width="9.8984375" style="10" customWidth="1"/>
    <col min="7446" max="7458" width="9.09765625" style="10" customWidth="1"/>
    <col min="7459" max="7465" width="8.09765625" style="10" customWidth="1"/>
    <col min="7466" max="7680" width="8.09765625" style="10" hidden="1"/>
    <col min="7681" max="7681" width="2.09765625" style="10" customWidth="1"/>
    <col min="7682" max="7682" width="0.69921875" style="10" customWidth="1"/>
    <col min="7683" max="7683" width="3.5" style="10" customWidth="1"/>
    <col min="7684" max="7684" width="6.8984375" style="10" bestFit="1" customWidth="1"/>
    <col min="7685" max="7685" width="6.5" style="10" bestFit="1" customWidth="1"/>
    <col min="7686" max="7686" width="5.19921875" style="10" bestFit="1" customWidth="1"/>
    <col min="7687" max="7699" width="7.19921875" style="10" customWidth="1"/>
    <col min="7700" max="7700" width="0.69921875" style="10" customWidth="1"/>
    <col min="7701" max="7701" width="9.8984375" style="10" customWidth="1"/>
    <col min="7702" max="7714" width="9.09765625" style="10" customWidth="1"/>
    <col min="7715" max="7721" width="8.09765625" style="10" customWidth="1"/>
    <col min="7722" max="7936" width="8.09765625" style="10" hidden="1"/>
    <col min="7937" max="7937" width="2.09765625" style="10" customWidth="1"/>
    <col min="7938" max="7938" width="0.69921875" style="10" customWidth="1"/>
    <col min="7939" max="7939" width="3.5" style="10" customWidth="1"/>
    <col min="7940" max="7940" width="6.8984375" style="10" bestFit="1" customWidth="1"/>
    <col min="7941" max="7941" width="6.5" style="10" bestFit="1" customWidth="1"/>
    <col min="7942" max="7942" width="5.19921875" style="10" bestFit="1" customWidth="1"/>
    <col min="7943" max="7955" width="7.19921875" style="10" customWidth="1"/>
    <col min="7956" max="7956" width="0.69921875" style="10" customWidth="1"/>
    <col min="7957" max="7957" width="9.8984375" style="10" customWidth="1"/>
    <col min="7958" max="7970" width="9.09765625" style="10" customWidth="1"/>
    <col min="7971" max="7977" width="8.09765625" style="10" customWidth="1"/>
    <col min="7978" max="8192" width="8.09765625" style="10" hidden="1"/>
    <col min="8193" max="8193" width="2.09765625" style="10" customWidth="1"/>
    <col min="8194" max="8194" width="0.69921875" style="10" customWidth="1"/>
    <col min="8195" max="8195" width="3.5" style="10" customWidth="1"/>
    <col min="8196" max="8196" width="6.8984375" style="10" bestFit="1" customWidth="1"/>
    <col min="8197" max="8197" width="6.5" style="10" bestFit="1" customWidth="1"/>
    <col min="8198" max="8198" width="5.19921875" style="10" bestFit="1" customWidth="1"/>
    <col min="8199" max="8211" width="7.19921875" style="10" customWidth="1"/>
    <col min="8212" max="8212" width="0.69921875" style="10" customWidth="1"/>
    <col min="8213" max="8213" width="9.8984375" style="10" customWidth="1"/>
    <col min="8214" max="8226" width="9.09765625" style="10" customWidth="1"/>
    <col min="8227" max="8233" width="8.09765625" style="10" customWidth="1"/>
    <col min="8234" max="8448" width="8.09765625" style="10" hidden="1"/>
    <col min="8449" max="8449" width="2.09765625" style="10" customWidth="1"/>
    <col min="8450" max="8450" width="0.69921875" style="10" customWidth="1"/>
    <col min="8451" max="8451" width="3.5" style="10" customWidth="1"/>
    <col min="8452" max="8452" width="6.8984375" style="10" bestFit="1" customWidth="1"/>
    <col min="8453" max="8453" width="6.5" style="10" bestFit="1" customWidth="1"/>
    <col min="8454" max="8454" width="5.19921875" style="10" bestFit="1" customWidth="1"/>
    <col min="8455" max="8467" width="7.19921875" style="10" customWidth="1"/>
    <col min="8468" max="8468" width="0.69921875" style="10" customWidth="1"/>
    <col min="8469" max="8469" width="9.8984375" style="10" customWidth="1"/>
    <col min="8470" max="8482" width="9.09765625" style="10" customWidth="1"/>
    <col min="8483" max="8489" width="8.09765625" style="10" customWidth="1"/>
    <col min="8490" max="8704" width="8.09765625" style="10" hidden="1"/>
    <col min="8705" max="8705" width="2.09765625" style="10" customWidth="1"/>
    <col min="8706" max="8706" width="0.69921875" style="10" customWidth="1"/>
    <col min="8707" max="8707" width="3.5" style="10" customWidth="1"/>
    <col min="8708" max="8708" width="6.8984375" style="10" bestFit="1" customWidth="1"/>
    <col min="8709" max="8709" width="6.5" style="10" bestFit="1" customWidth="1"/>
    <col min="8710" max="8710" width="5.19921875" style="10" bestFit="1" customWidth="1"/>
    <col min="8711" max="8723" width="7.19921875" style="10" customWidth="1"/>
    <col min="8724" max="8724" width="0.69921875" style="10" customWidth="1"/>
    <col min="8725" max="8725" width="9.8984375" style="10" customWidth="1"/>
    <col min="8726" max="8738" width="9.09765625" style="10" customWidth="1"/>
    <col min="8739" max="8745" width="8.09765625" style="10" customWidth="1"/>
    <col min="8746" max="8960" width="8.09765625" style="10" hidden="1"/>
    <col min="8961" max="8961" width="2.09765625" style="10" customWidth="1"/>
    <col min="8962" max="8962" width="0.69921875" style="10" customWidth="1"/>
    <col min="8963" max="8963" width="3.5" style="10" customWidth="1"/>
    <col min="8964" max="8964" width="6.8984375" style="10" bestFit="1" customWidth="1"/>
    <col min="8965" max="8965" width="6.5" style="10" bestFit="1" customWidth="1"/>
    <col min="8966" max="8966" width="5.19921875" style="10" bestFit="1" customWidth="1"/>
    <col min="8967" max="8979" width="7.19921875" style="10" customWidth="1"/>
    <col min="8980" max="8980" width="0.69921875" style="10" customWidth="1"/>
    <col min="8981" max="8981" width="9.8984375" style="10" customWidth="1"/>
    <col min="8982" max="8994" width="9.09765625" style="10" customWidth="1"/>
    <col min="8995" max="9001" width="8.09765625" style="10" customWidth="1"/>
    <col min="9002" max="9216" width="8.09765625" style="10" hidden="1"/>
    <col min="9217" max="9217" width="2.09765625" style="10" customWidth="1"/>
    <col min="9218" max="9218" width="0.69921875" style="10" customWidth="1"/>
    <col min="9219" max="9219" width="3.5" style="10" customWidth="1"/>
    <col min="9220" max="9220" width="6.8984375" style="10" bestFit="1" customWidth="1"/>
    <col min="9221" max="9221" width="6.5" style="10" bestFit="1" customWidth="1"/>
    <col min="9222" max="9222" width="5.19921875" style="10" bestFit="1" customWidth="1"/>
    <col min="9223" max="9235" width="7.19921875" style="10" customWidth="1"/>
    <col min="9236" max="9236" width="0.69921875" style="10" customWidth="1"/>
    <col min="9237" max="9237" width="9.8984375" style="10" customWidth="1"/>
    <col min="9238" max="9250" width="9.09765625" style="10" customWidth="1"/>
    <col min="9251" max="9257" width="8.09765625" style="10" customWidth="1"/>
    <col min="9258" max="9472" width="8.09765625" style="10" hidden="1"/>
    <col min="9473" max="9473" width="2.09765625" style="10" customWidth="1"/>
    <col min="9474" max="9474" width="0.69921875" style="10" customWidth="1"/>
    <col min="9475" max="9475" width="3.5" style="10" customWidth="1"/>
    <col min="9476" max="9476" width="6.8984375" style="10" bestFit="1" customWidth="1"/>
    <col min="9477" max="9477" width="6.5" style="10" bestFit="1" customWidth="1"/>
    <col min="9478" max="9478" width="5.19921875" style="10" bestFit="1" customWidth="1"/>
    <col min="9479" max="9491" width="7.19921875" style="10" customWidth="1"/>
    <col min="9492" max="9492" width="0.69921875" style="10" customWidth="1"/>
    <col min="9493" max="9493" width="9.8984375" style="10" customWidth="1"/>
    <col min="9494" max="9506" width="9.09765625" style="10" customWidth="1"/>
    <col min="9507" max="9513" width="8.09765625" style="10" customWidth="1"/>
    <col min="9514" max="9728" width="8.09765625" style="10" hidden="1"/>
    <col min="9729" max="9729" width="2.09765625" style="10" customWidth="1"/>
    <col min="9730" max="9730" width="0.69921875" style="10" customWidth="1"/>
    <col min="9731" max="9731" width="3.5" style="10" customWidth="1"/>
    <col min="9732" max="9732" width="6.8984375" style="10" bestFit="1" customWidth="1"/>
    <col min="9733" max="9733" width="6.5" style="10" bestFit="1" customWidth="1"/>
    <col min="9734" max="9734" width="5.19921875" style="10" bestFit="1" customWidth="1"/>
    <col min="9735" max="9747" width="7.19921875" style="10" customWidth="1"/>
    <col min="9748" max="9748" width="0.69921875" style="10" customWidth="1"/>
    <col min="9749" max="9749" width="9.8984375" style="10" customWidth="1"/>
    <col min="9750" max="9762" width="9.09765625" style="10" customWidth="1"/>
    <col min="9763" max="9769" width="8.09765625" style="10" customWidth="1"/>
    <col min="9770" max="9984" width="8.09765625" style="10" hidden="1"/>
    <col min="9985" max="9985" width="2.09765625" style="10" customWidth="1"/>
    <col min="9986" max="9986" width="0.69921875" style="10" customWidth="1"/>
    <col min="9987" max="9987" width="3.5" style="10" customWidth="1"/>
    <col min="9988" max="9988" width="6.8984375" style="10" bestFit="1" customWidth="1"/>
    <col min="9989" max="9989" width="6.5" style="10" bestFit="1" customWidth="1"/>
    <col min="9990" max="9990" width="5.19921875" style="10" bestFit="1" customWidth="1"/>
    <col min="9991" max="10003" width="7.19921875" style="10" customWidth="1"/>
    <col min="10004" max="10004" width="0.69921875" style="10" customWidth="1"/>
    <col min="10005" max="10005" width="9.8984375" style="10" customWidth="1"/>
    <col min="10006" max="10018" width="9.09765625" style="10" customWidth="1"/>
    <col min="10019" max="10025" width="8.09765625" style="10" customWidth="1"/>
    <col min="10026" max="10240" width="8.09765625" style="10" hidden="1"/>
    <col min="10241" max="10241" width="2.09765625" style="10" customWidth="1"/>
    <col min="10242" max="10242" width="0.69921875" style="10" customWidth="1"/>
    <col min="10243" max="10243" width="3.5" style="10" customWidth="1"/>
    <col min="10244" max="10244" width="6.8984375" style="10" bestFit="1" customWidth="1"/>
    <col min="10245" max="10245" width="6.5" style="10" bestFit="1" customWidth="1"/>
    <col min="10246" max="10246" width="5.19921875" style="10" bestFit="1" customWidth="1"/>
    <col min="10247" max="10259" width="7.19921875" style="10" customWidth="1"/>
    <col min="10260" max="10260" width="0.69921875" style="10" customWidth="1"/>
    <col min="10261" max="10261" width="9.8984375" style="10" customWidth="1"/>
    <col min="10262" max="10274" width="9.09765625" style="10" customWidth="1"/>
    <col min="10275" max="10281" width="8.09765625" style="10" customWidth="1"/>
    <col min="10282" max="10496" width="8.09765625" style="10" hidden="1"/>
    <col min="10497" max="10497" width="2.09765625" style="10" customWidth="1"/>
    <col min="10498" max="10498" width="0.69921875" style="10" customWidth="1"/>
    <col min="10499" max="10499" width="3.5" style="10" customWidth="1"/>
    <col min="10500" max="10500" width="6.8984375" style="10" bestFit="1" customWidth="1"/>
    <col min="10501" max="10501" width="6.5" style="10" bestFit="1" customWidth="1"/>
    <col min="10502" max="10502" width="5.19921875" style="10" bestFit="1" customWidth="1"/>
    <col min="10503" max="10515" width="7.19921875" style="10" customWidth="1"/>
    <col min="10516" max="10516" width="0.69921875" style="10" customWidth="1"/>
    <col min="10517" max="10517" width="9.8984375" style="10" customWidth="1"/>
    <col min="10518" max="10530" width="9.09765625" style="10" customWidth="1"/>
    <col min="10531" max="10537" width="8.09765625" style="10" customWidth="1"/>
    <col min="10538" max="10752" width="8.09765625" style="10" hidden="1"/>
    <col min="10753" max="10753" width="2.09765625" style="10" customWidth="1"/>
    <col min="10754" max="10754" width="0.69921875" style="10" customWidth="1"/>
    <col min="10755" max="10755" width="3.5" style="10" customWidth="1"/>
    <col min="10756" max="10756" width="6.8984375" style="10" bestFit="1" customWidth="1"/>
    <col min="10757" max="10757" width="6.5" style="10" bestFit="1" customWidth="1"/>
    <col min="10758" max="10758" width="5.19921875" style="10" bestFit="1" customWidth="1"/>
    <col min="10759" max="10771" width="7.19921875" style="10" customWidth="1"/>
    <col min="10772" max="10772" width="0.69921875" style="10" customWidth="1"/>
    <col min="10773" max="10773" width="9.8984375" style="10" customWidth="1"/>
    <col min="10774" max="10786" width="9.09765625" style="10" customWidth="1"/>
    <col min="10787" max="10793" width="8.09765625" style="10" customWidth="1"/>
    <col min="10794" max="11008" width="8.09765625" style="10" hidden="1"/>
    <col min="11009" max="11009" width="2.09765625" style="10" customWidth="1"/>
    <col min="11010" max="11010" width="0.69921875" style="10" customWidth="1"/>
    <col min="11011" max="11011" width="3.5" style="10" customWidth="1"/>
    <col min="11012" max="11012" width="6.8984375" style="10" bestFit="1" customWidth="1"/>
    <col min="11013" max="11013" width="6.5" style="10" bestFit="1" customWidth="1"/>
    <col min="11014" max="11014" width="5.19921875" style="10" bestFit="1" customWidth="1"/>
    <col min="11015" max="11027" width="7.19921875" style="10" customWidth="1"/>
    <col min="11028" max="11028" width="0.69921875" style="10" customWidth="1"/>
    <col min="11029" max="11029" width="9.8984375" style="10" customWidth="1"/>
    <col min="11030" max="11042" width="9.09765625" style="10" customWidth="1"/>
    <col min="11043" max="11049" width="8.09765625" style="10" customWidth="1"/>
    <col min="11050" max="11264" width="8.09765625" style="10" hidden="1"/>
    <col min="11265" max="11265" width="2.09765625" style="10" customWidth="1"/>
    <col min="11266" max="11266" width="0.69921875" style="10" customWidth="1"/>
    <col min="11267" max="11267" width="3.5" style="10" customWidth="1"/>
    <col min="11268" max="11268" width="6.8984375" style="10" bestFit="1" customWidth="1"/>
    <col min="11269" max="11269" width="6.5" style="10" bestFit="1" customWidth="1"/>
    <col min="11270" max="11270" width="5.19921875" style="10" bestFit="1" customWidth="1"/>
    <col min="11271" max="11283" width="7.19921875" style="10" customWidth="1"/>
    <col min="11284" max="11284" width="0.69921875" style="10" customWidth="1"/>
    <col min="11285" max="11285" width="9.8984375" style="10" customWidth="1"/>
    <col min="11286" max="11298" width="9.09765625" style="10" customWidth="1"/>
    <col min="11299" max="11305" width="8.09765625" style="10" customWidth="1"/>
    <col min="11306" max="11520" width="8.09765625" style="10" hidden="1"/>
    <col min="11521" max="11521" width="2.09765625" style="10" customWidth="1"/>
    <col min="11522" max="11522" width="0.69921875" style="10" customWidth="1"/>
    <col min="11523" max="11523" width="3.5" style="10" customWidth="1"/>
    <col min="11524" max="11524" width="6.8984375" style="10" bestFit="1" customWidth="1"/>
    <col min="11525" max="11525" width="6.5" style="10" bestFit="1" customWidth="1"/>
    <col min="11526" max="11526" width="5.19921875" style="10" bestFit="1" customWidth="1"/>
    <col min="11527" max="11539" width="7.19921875" style="10" customWidth="1"/>
    <col min="11540" max="11540" width="0.69921875" style="10" customWidth="1"/>
    <col min="11541" max="11541" width="9.8984375" style="10" customWidth="1"/>
    <col min="11542" max="11554" width="9.09765625" style="10" customWidth="1"/>
    <col min="11555" max="11561" width="8.09765625" style="10" customWidth="1"/>
    <col min="11562" max="11776" width="8.09765625" style="10" hidden="1"/>
    <col min="11777" max="11777" width="2.09765625" style="10" customWidth="1"/>
    <col min="11778" max="11778" width="0.69921875" style="10" customWidth="1"/>
    <col min="11779" max="11779" width="3.5" style="10" customWidth="1"/>
    <col min="11780" max="11780" width="6.8984375" style="10" bestFit="1" customWidth="1"/>
    <col min="11781" max="11781" width="6.5" style="10" bestFit="1" customWidth="1"/>
    <col min="11782" max="11782" width="5.19921875" style="10" bestFit="1" customWidth="1"/>
    <col min="11783" max="11795" width="7.19921875" style="10" customWidth="1"/>
    <col min="11796" max="11796" width="0.69921875" style="10" customWidth="1"/>
    <col min="11797" max="11797" width="9.8984375" style="10" customWidth="1"/>
    <col min="11798" max="11810" width="9.09765625" style="10" customWidth="1"/>
    <col min="11811" max="11817" width="8.09765625" style="10" customWidth="1"/>
    <col min="11818" max="12032" width="8.09765625" style="10" hidden="1"/>
    <col min="12033" max="12033" width="2.09765625" style="10" customWidth="1"/>
    <col min="12034" max="12034" width="0.69921875" style="10" customWidth="1"/>
    <col min="12035" max="12035" width="3.5" style="10" customWidth="1"/>
    <col min="12036" max="12036" width="6.8984375" style="10" bestFit="1" customWidth="1"/>
    <col min="12037" max="12037" width="6.5" style="10" bestFit="1" customWidth="1"/>
    <col min="12038" max="12038" width="5.19921875" style="10" bestFit="1" customWidth="1"/>
    <col min="12039" max="12051" width="7.19921875" style="10" customWidth="1"/>
    <col min="12052" max="12052" width="0.69921875" style="10" customWidth="1"/>
    <col min="12053" max="12053" width="9.8984375" style="10" customWidth="1"/>
    <col min="12054" max="12066" width="9.09765625" style="10" customWidth="1"/>
    <col min="12067" max="12073" width="8.09765625" style="10" customWidth="1"/>
    <col min="12074" max="12288" width="8.09765625" style="10" hidden="1"/>
    <col min="12289" max="12289" width="2.09765625" style="10" customWidth="1"/>
    <col min="12290" max="12290" width="0.69921875" style="10" customWidth="1"/>
    <col min="12291" max="12291" width="3.5" style="10" customWidth="1"/>
    <col min="12292" max="12292" width="6.8984375" style="10" bestFit="1" customWidth="1"/>
    <col min="12293" max="12293" width="6.5" style="10" bestFit="1" customWidth="1"/>
    <col min="12294" max="12294" width="5.19921875" style="10" bestFit="1" customWidth="1"/>
    <col min="12295" max="12307" width="7.19921875" style="10" customWidth="1"/>
    <col min="12308" max="12308" width="0.69921875" style="10" customWidth="1"/>
    <col min="12309" max="12309" width="9.8984375" style="10" customWidth="1"/>
    <col min="12310" max="12322" width="9.09765625" style="10" customWidth="1"/>
    <col min="12323" max="12329" width="8.09765625" style="10" customWidth="1"/>
    <col min="12330" max="12544" width="8.09765625" style="10" hidden="1"/>
    <col min="12545" max="12545" width="2.09765625" style="10" customWidth="1"/>
    <col min="12546" max="12546" width="0.69921875" style="10" customWidth="1"/>
    <col min="12547" max="12547" width="3.5" style="10" customWidth="1"/>
    <col min="12548" max="12548" width="6.8984375" style="10" bestFit="1" customWidth="1"/>
    <col min="12549" max="12549" width="6.5" style="10" bestFit="1" customWidth="1"/>
    <col min="12550" max="12550" width="5.19921875" style="10" bestFit="1" customWidth="1"/>
    <col min="12551" max="12563" width="7.19921875" style="10" customWidth="1"/>
    <col min="12564" max="12564" width="0.69921875" style="10" customWidth="1"/>
    <col min="12565" max="12565" width="9.8984375" style="10" customWidth="1"/>
    <col min="12566" max="12578" width="9.09765625" style="10" customWidth="1"/>
    <col min="12579" max="12585" width="8.09765625" style="10" customWidth="1"/>
    <col min="12586" max="12800" width="8.09765625" style="10" hidden="1"/>
    <col min="12801" max="12801" width="2.09765625" style="10" customWidth="1"/>
    <col min="12802" max="12802" width="0.69921875" style="10" customWidth="1"/>
    <col min="12803" max="12803" width="3.5" style="10" customWidth="1"/>
    <col min="12804" max="12804" width="6.8984375" style="10" bestFit="1" customWidth="1"/>
    <col min="12805" max="12805" width="6.5" style="10" bestFit="1" customWidth="1"/>
    <col min="12806" max="12806" width="5.19921875" style="10" bestFit="1" customWidth="1"/>
    <col min="12807" max="12819" width="7.19921875" style="10" customWidth="1"/>
    <col min="12820" max="12820" width="0.69921875" style="10" customWidth="1"/>
    <col min="12821" max="12821" width="9.8984375" style="10" customWidth="1"/>
    <col min="12822" max="12834" width="9.09765625" style="10" customWidth="1"/>
    <col min="12835" max="12841" width="8.09765625" style="10" customWidth="1"/>
    <col min="12842" max="13056" width="8.09765625" style="10" hidden="1"/>
    <col min="13057" max="13057" width="2.09765625" style="10" customWidth="1"/>
    <col min="13058" max="13058" width="0.69921875" style="10" customWidth="1"/>
    <col min="13059" max="13059" width="3.5" style="10" customWidth="1"/>
    <col min="13060" max="13060" width="6.8984375" style="10" bestFit="1" customWidth="1"/>
    <col min="13061" max="13061" width="6.5" style="10" bestFit="1" customWidth="1"/>
    <col min="13062" max="13062" width="5.19921875" style="10" bestFit="1" customWidth="1"/>
    <col min="13063" max="13075" width="7.19921875" style="10" customWidth="1"/>
    <col min="13076" max="13076" width="0.69921875" style="10" customWidth="1"/>
    <col min="13077" max="13077" width="9.8984375" style="10" customWidth="1"/>
    <col min="13078" max="13090" width="9.09765625" style="10" customWidth="1"/>
    <col min="13091" max="13097" width="8.09765625" style="10" customWidth="1"/>
    <col min="13098" max="13312" width="8.09765625" style="10" hidden="1"/>
    <col min="13313" max="13313" width="2.09765625" style="10" customWidth="1"/>
    <col min="13314" max="13314" width="0.69921875" style="10" customWidth="1"/>
    <col min="13315" max="13315" width="3.5" style="10" customWidth="1"/>
    <col min="13316" max="13316" width="6.8984375" style="10" bestFit="1" customWidth="1"/>
    <col min="13317" max="13317" width="6.5" style="10" bestFit="1" customWidth="1"/>
    <col min="13318" max="13318" width="5.19921875" style="10" bestFit="1" customWidth="1"/>
    <col min="13319" max="13331" width="7.19921875" style="10" customWidth="1"/>
    <col min="13332" max="13332" width="0.69921875" style="10" customWidth="1"/>
    <col min="13333" max="13333" width="9.8984375" style="10" customWidth="1"/>
    <col min="13334" max="13346" width="9.09765625" style="10" customWidth="1"/>
    <col min="13347" max="13353" width="8.09765625" style="10" customWidth="1"/>
    <col min="13354" max="13568" width="8.09765625" style="10" hidden="1"/>
    <col min="13569" max="13569" width="2.09765625" style="10" customWidth="1"/>
    <col min="13570" max="13570" width="0.69921875" style="10" customWidth="1"/>
    <col min="13571" max="13571" width="3.5" style="10" customWidth="1"/>
    <col min="13572" max="13572" width="6.8984375" style="10" bestFit="1" customWidth="1"/>
    <col min="13573" max="13573" width="6.5" style="10" bestFit="1" customWidth="1"/>
    <col min="13574" max="13574" width="5.19921875" style="10" bestFit="1" customWidth="1"/>
    <col min="13575" max="13587" width="7.19921875" style="10" customWidth="1"/>
    <col min="13588" max="13588" width="0.69921875" style="10" customWidth="1"/>
    <col min="13589" max="13589" width="9.8984375" style="10" customWidth="1"/>
    <col min="13590" max="13602" width="9.09765625" style="10" customWidth="1"/>
    <col min="13603" max="13609" width="8.09765625" style="10" customWidth="1"/>
    <col min="13610" max="13824" width="8.09765625" style="10" hidden="1"/>
    <col min="13825" max="13825" width="2.09765625" style="10" customWidth="1"/>
    <col min="13826" max="13826" width="0.69921875" style="10" customWidth="1"/>
    <col min="13827" max="13827" width="3.5" style="10" customWidth="1"/>
    <col min="13828" max="13828" width="6.8984375" style="10" bestFit="1" customWidth="1"/>
    <col min="13829" max="13829" width="6.5" style="10" bestFit="1" customWidth="1"/>
    <col min="13830" max="13830" width="5.19921875" style="10" bestFit="1" customWidth="1"/>
    <col min="13831" max="13843" width="7.19921875" style="10" customWidth="1"/>
    <col min="13844" max="13844" width="0.69921875" style="10" customWidth="1"/>
    <col min="13845" max="13845" width="9.8984375" style="10" customWidth="1"/>
    <col min="13846" max="13858" width="9.09765625" style="10" customWidth="1"/>
    <col min="13859" max="13865" width="8.09765625" style="10" customWidth="1"/>
    <col min="13866" max="14080" width="8.09765625" style="10" hidden="1"/>
    <col min="14081" max="14081" width="2.09765625" style="10" customWidth="1"/>
    <col min="14082" max="14082" width="0.69921875" style="10" customWidth="1"/>
    <col min="14083" max="14083" width="3.5" style="10" customWidth="1"/>
    <col min="14084" max="14084" width="6.8984375" style="10" bestFit="1" customWidth="1"/>
    <col min="14085" max="14085" width="6.5" style="10" bestFit="1" customWidth="1"/>
    <col min="14086" max="14086" width="5.19921875" style="10" bestFit="1" customWidth="1"/>
    <col min="14087" max="14099" width="7.19921875" style="10" customWidth="1"/>
    <col min="14100" max="14100" width="0.69921875" style="10" customWidth="1"/>
    <col min="14101" max="14101" width="9.8984375" style="10" customWidth="1"/>
    <col min="14102" max="14114" width="9.09765625" style="10" customWidth="1"/>
    <col min="14115" max="14121" width="8.09765625" style="10" customWidth="1"/>
    <col min="14122" max="14336" width="8.09765625" style="10" hidden="1"/>
    <col min="14337" max="14337" width="2.09765625" style="10" customWidth="1"/>
    <col min="14338" max="14338" width="0.69921875" style="10" customWidth="1"/>
    <col min="14339" max="14339" width="3.5" style="10" customWidth="1"/>
    <col min="14340" max="14340" width="6.8984375" style="10" bestFit="1" customWidth="1"/>
    <col min="14341" max="14341" width="6.5" style="10" bestFit="1" customWidth="1"/>
    <col min="14342" max="14342" width="5.19921875" style="10" bestFit="1" customWidth="1"/>
    <col min="14343" max="14355" width="7.19921875" style="10" customWidth="1"/>
    <col min="14356" max="14356" width="0.69921875" style="10" customWidth="1"/>
    <col min="14357" max="14357" width="9.8984375" style="10" customWidth="1"/>
    <col min="14358" max="14370" width="9.09765625" style="10" customWidth="1"/>
    <col min="14371" max="14377" width="8.09765625" style="10" customWidth="1"/>
    <col min="14378" max="14592" width="8.09765625" style="10" hidden="1"/>
    <col min="14593" max="14593" width="2.09765625" style="10" customWidth="1"/>
    <col min="14594" max="14594" width="0.69921875" style="10" customWidth="1"/>
    <col min="14595" max="14595" width="3.5" style="10" customWidth="1"/>
    <col min="14596" max="14596" width="6.8984375" style="10" bestFit="1" customWidth="1"/>
    <col min="14597" max="14597" width="6.5" style="10" bestFit="1" customWidth="1"/>
    <col min="14598" max="14598" width="5.19921875" style="10" bestFit="1" customWidth="1"/>
    <col min="14599" max="14611" width="7.19921875" style="10" customWidth="1"/>
    <col min="14612" max="14612" width="0.69921875" style="10" customWidth="1"/>
    <col min="14613" max="14613" width="9.8984375" style="10" customWidth="1"/>
    <col min="14614" max="14626" width="9.09765625" style="10" customWidth="1"/>
    <col min="14627" max="14633" width="8.09765625" style="10" customWidth="1"/>
    <col min="14634" max="14848" width="8.09765625" style="10" hidden="1"/>
    <col min="14849" max="14849" width="2.09765625" style="10" customWidth="1"/>
    <col min="14850" max="14850" width="0.69921875" style="10" customWidth="1"/>
    <col min="14851" max="14851" width="3.5" style="10" customWidth="1"/>
    <col min="14852" max="14852" width="6.8984375" style="10" bestFit="1" customWidth="1"/>
    <col min="14853" max="14853" width="6.5" style="10" bestFit="1" customWidth="1"/>
    <col min="14854" max="14854" width="5.19921875" style="10" bestFit="1" customWidth="1"/>
    <col min="14855" max="14867" width="7.19921875" style="10" customWidth="1"/>
    <col min="14868" max="14868" width="0.69921875" style="10" customWidth="1"/>
    <col min="14869" max="14869" width="9.8984375" style="10" customWidth="1"/>
    <col min="14870" max="14882" width="9.09765625" style="10" customWidth="1"/>
    <col min="14883" max="14889" width="8.09765625" style="10" customWidth="1"/>
    <col min="14890" max="15104" width="8.09765625" style="10" hidden="1"/>
    <col min="15105" max="15105" width="2.09765625" style="10" customWidth="1"/>
    <col min="15106" max="15106" width="0.69921875" style="10" customWidth="1"/>
    <col min="15107" max="15107" width="3.5" style="10" customWidth="1"/>
    <col min="15108" max="15108" width="6.8984375" style="10" bestFit="1" customWidth="1"/>
    <col min="15109" max="15109" width="6.5" style="10" bestFit="1" customWidth="1"/>
    <col min="15110" max="15110" width="5.19921875" style="10" bestFit="1" customWidth="1"/>
    <col min="15111" max="15123" width="7.19921875" style="10" customWidth="1"/>
    <col min="15124" max="15124" width="0.69921875" style="10" customWidth="1"/>
    <col min="15125" max="15125" width="9.8984375" style="10" customWidth="1"/>
    <col min="15126" max="15138" width="9.09765625" style="10" customWidth="1"/>
    <col min="15139" max="15145" width="8.09765625" style="10" customWidth="1"/>
    <col min="15146" max="15360" width="8.09765625" style="10" hidden="1"/>
    <col min="15361" max="15361" width="2.09765625" style="10" customWidth="1"/>
    <col min="15362" max="15362" width="0.69921875" style="10" customWidth="1"/>
    <col min="15363" max="15363" width="3.5" style="10" customWidth="1"/>
    <col min="15364" max="15364" width="6.8984375" style="10" bestFit="1" customWidth="1"/>
    <col min="15365" max="15365" width="6.5" style="10" bestFit="1" customWidth="1"/>
    <col min="15366" max="15366" width="5.19921875" style="10" bestFit="1" customWidth="1"/>
    <col min="15367" max="15379" width="7.19921875" style="10" customWidth="1"/>
    <col min="15380" max="15380" width="0.69921875" style="10" customWidth="1"/>
    <col min="15381" max="15381" width="9.8984375" style="10" customWidth="1"/>
    <col min="15382" max="15394" width="9.09765625" style="10" customWidth="1"/>
    <col min="15395" max="15401" width="8.09765625" style="10" customWidth="1"/>
    <col min="15402" max="15616" width="8.09765625" style="10" hidden="1"/>
    <col min="15617" max="15617" width="2.09765625" style="10" customWidth="1"/>
    <col min="15618" max="15618" width="0.69921875" style="10" customWidth="1"/>
    <col min="15619" max="15619" width="3.5" style="10" customWidth="1"/>
    <col min="15620" max="15620" width="6.8984375" style="10" bestFit="1" customWidth="1"/>
    <col min="15621" max="15621" width="6.5" style="10" bestFit="1" customWidth="1"/>
    <col min="15622" max="15622" width="5.19921875" style="10" bestFit="1" customWidth="1"/>
    <col min="15623" max="15635" width="7.19921875" style="10" customWidth="1"/>
    <col min="15636" max="15636" width="0.69921875" style="10" customWidth="1"/>
    <col min="15637" max="15637" width="9.8984375" style="10" customWidth="1"/>
    <col min="15638" max="15650" width="9.09765625" style="10" customWidth="1"/>
    <col min="15651" max="15657" width="8.09765625" style="10" customWidth="1"/>
    <col min="15658" max="15872" width="8.09765625" style="10" hidden="1"/>
    <col min="15873" max="15873" width="2.09765625" style="10" customWidth="1"/>
    <col min="15874" max="15874" width="0.69921875" style="10" customWidth="1"/>
    <col min="15875" max="15875" width="3.5" style="10" customWidth="1"/>
    <col min="15876" max="15876" width="6.8984375" style="10" bestFit="1" customWidth="1"/>
    <col min="15877" max="15877" width="6.5" style="10" bestFit="1" customWidth="1"/>
    <col min="15878" max="15878" width="5.19921875" style="10" bestFit="1" customWidth="1"/>
    <col min="15879" max="15891" width="7.19921875" style="10" customWidth="1"/>
    <col min="15892" max="15892" width="0.69921875" style="10" customWidth="1"/>
    <col min="15893" max="15893" width="9.8984375" style="10" customWidth="1"/>
    <col min="15894" max="15906" width="9.09765625" style="10" customWidth="1"/>
    <col min="15907" max="15913" width="8.09765625" style="10" customWidth="1"/>
    <col min="15914" max="16128" width="8.09765625" style="10" hidden="1"/>
    <col min="16129" max="16129" width="2.09765625" style="10" customWidth="1"/>
    <col min="16130" max="16130" width="0.69921875" style="10" customWidth="1"/>
    <col min="16131" max="16131" width="3.5" style="10" customWidth="1"/>
    <col min="16132" max="16132" width="6.8984375" style="10" bestFit="1" customWidth="1"/>
    <col min="16133" max="16133" width="6.5" style="10" bestFit="1" customWidth="1"/>
    <col min="16134" max="16134" width="5.19921875" style="10" bestFit="1" customWidth="1"/>
    <col min="16135" max="16147" width="7.19921875" style="10" customWidth="1"/>
    <col min="16148" max="16148" width="0.69921875" style="10" customWidth="1"/>
    <col min="16149" max="16149" width="9.8984375" style="10" customWidth="1"/>
    <col min="16150" max="16162" width="9.09765625" style="10" customWidth="1"/>
    <col min="16163" max="16169" width="8.09765625" style="10" customWidth="1"/>
    <col min="16170" max="16384" width="8.09765625" style="10" hidden="1"/>
  </cols>
  <sheetData>
    <row r="1" spans="1:41" s="8" customFormat="1" ht="6" customHeight="1" thickBot="1">
      <c r="A1" s="46"/>
      <c r="B1" s="7"/>
      <c r="C1" s="2"/>
      <c r="D1" s="3"/>
      <c r="E1" s="4"/>
      <c r="F1" s="1"/>
      <c r="G1" s="5"/>
      <c r="H1" s="6"/>
      <c r="I1" s="6"/>
      <c r="J1" s="6"/>
      <c r="K1" s="5"/>
      <c r="L1" s="5"/>
      <c r="M1" s="1"/>
      <c r="N1" s="5"/>
      <c r="O1" s="6"/>
      <c r="P1" s="6"/>
      <c r="Q1" s="5"/>
      <c r="R1" s="5"/>
      <c r="S1" s="1"/>
      <c r="T1" s="23"/>
      <c r="U1" s="50"/>
      <c r="V1" s="50"/>
      <c r="W1" s="50"/>
      <c r="X1" s="50"/>
      <c r="Y1" s="50"/>
      <c r="Z1" s="51"/>
      <c r="AA1" s="51"/>
      <c r="AB1" s="51"/>
      <c r="AC1" s="51"/>
      <c r="AD1" s="51"/>
      <c r="AE1" s="51"/>
      <c r="AF1" s="51"/>
      <c r="AG1" s="51"/>
      <c r="AH1" s="51"/>
      <c r="AI1" s="51"/>
      <c r="AJ1" s="51"/>
      <c r="AK1" s="51"/>
      <c r="AL1" s="51"/>
      <c r="AM1" s="51"/>
      <c r="AN1" s="51"/>
      <c r="AO1" s="51"/>
    </row>
    <row r="2" spans="1:41" ht="27" customHeight="1">
      <c r="A2" s="26"/>
      <c r="B2" s="14"/>
      <c r="C2" s="52" t="s">
        <v>0</v>
      </c>
      <c r="D2" s="53"/>
      <c r="E2" s="54"/>
      <c r="F2" s="55"/>
      <c r="G2" s="56"/>
      <c r="H2" s="57"/>
      <c r="I2" s="57"/>
      <c r="J2" s="57"/>
      <c r="K2" s="58"/>
      <c r="L2" s="58"/>
      <c r="M2" s="59"/>
      <c r="N2" s="56"/>
      <c r="O2" s="57"/>
      <c r="P2" s="57"/>
      <c r="Q2" s="58"/>
      <c r="R2" s="58"/>
      <c r="S2" s="60"/>
      <c r="T2" s="23"/>
      <c r="U2" s="61"/>
    </row>
    <row r="3" spans="1:41" ht="29.25" customHeight="1" thickBot="1">
      <c r="A3" s="26"/>
      <c r="B3" s="14"/>
      <c r="C3" s="62" t="s">
        <v>127</v>
      </c>
      <c r="D3" s="63"/>
      <c r="E3" s="64"/>
      <c r="F3" s="65"/>
      <c r="G3" s="66"/>
      <c r="H3" s="67"/>
      <c r="I3" s="67"/>
      <c r="J3" s="67"/>
      <c r="K3" s="68"/>
      <c r="L3" s="68"/>
      <c r="M3" s="69"/>
      <c r="N3" s="66"/>
      <c r="O3" s="67"/>
      <c r="P3" s="67"/>
      <c r="Q3" s="68"/>
      <c r="R3" s="68"/>
      <c r="S3" s="70" t="str">
        <f>評価結果表示!O3</f>
        <v>Osakafu-新築・既存 2026V1.0</v>
      </c>
      <c r="T3" s="23"/>
    </row>
    <row r="4" spans="1:41" ht="3" customHeight="1" thickBot="1">
      <c r="A4" s="26"/>
      <c r="B4" s="14"/>
      <c r="C4" s="71"/>
      <c r="D4" s="11"/>
      <c r="E4" s="12"/>
      <c r="F4" s="13"/>
      <c r="G4" s="72"/>
      <c r="H4" s="73"/>
      <c r="I4" s="73"/>
      <c r="J4" s="73"/>
      <c r="K4" s="74"/>
      <c r="L4" s="74"/>
      <c r="M4" s="74"/>
      <c r="N4" s="72"/>
      <c r="O4" s="73"/>
      <c r="P4" s="73"/>
      <c r="Q4" s="74"/>
      <c r="R4" s="74"/>
      <c r="S4" s="74"/>
      <c r="T4" s="23"/>
    </row>
    <row r="5" spans="1:41" ht="21.75" customHeight="1" thickBot="1">
      <c r="A5" s="9"/>
      <c r="B5" s="26"/>
      <c r="C5" s="15" t="s">
        <v>3</v>
      </c>
      <c r="D5" s="17"/>
      <c r="E5" s="18"/>
      <c r="F5" s="18"/>
      <c r="G5" s="19"/>
      <c r="H5" s="75"/>
      <c r="I5" s="76"/>
      <c r="J5" s="77"/>
      <c r="K5" s="1244" t="s">
        <v>128</v>
      </c>
      <c r="L5" s="1245"/>
      <c r="M5" s="1246" t="str">
        <f>IF(目標入力!J5="",IF('消費量入力 (1年目)'!L5="",IF('消費量入力 (2年目) '!L5="",IF('消費量入力 (3年目) '!L5="",IF('消費量入力 (4年目) '!L5="","",'消費量入力 (4年目) '!L5),'消費量入力 (3年目) '!L5),'消費量入力 (2年目) '!L5),'消費量入力 (1年目)'!L5),目標入力!J5)</f>
        <v/>
      </c>
      <c r="N5" s="1247"/>
      <c r="O5" s="1247"/>
      <c r="P5" s="1247"/>
      <c r="Q5" s="1247"/>
      <c r="R5" s="1247"/>
      <c r="S5" s="1248"/>
      <c r="T5" s="23"/>
      <c r="U5" s="10"/>
      <c r="V5" s="10"/>
      <c r="W5" s="10"/>
      <c r="X5" s="10"/>
      <c r="Y5" s="10"/>
      <c r="Z5" s="10"/>
      <c r="AA5" s="78"/>
      <c r="AB5" s="78"/>
      <c r="AC5" s="78"/>
      <c r="AD5" s="78"/>
      <c r="AE5" s="78"/>
      <c r="AF5" s="78"/>
      <c r="AG5" s="78"/>
      <c r="AH5" s="10"/>
      <c r="AI5" s="10"/>
      <c r="AJ5" s="10"/>
      <c r="AK5" s="10"/>
      <c r="AL5" s="10"/>
      <c r="AM5" s="10"/>
      <c r="AN5" s="10"/>
      <c r="AO5" s="10"/>
    </row>
    <row r="6" spans="1:41" ht="21.75" customHeight="1" thickBot="1">
      <c r="A6" s="9"/>
      <c r="B6" s="26"/>
      <c r="C6" s="15"/>
      <c r="D6" s="17"/>
      <c r="E6" s="18"/>
      <c r="F6" s="18"/>
      <c r="G6" s="19"/>
      <c r="H6" s="75"/>
      <c r="I6" s="79"/>
      <c r="J6" s="77"/>
      <c r="K6" s="1249" t="s">
        <v>129</v>
      </c>
      <c r="L6" s="1250"/>
      <c r="M6" s="1251" t="str">
        <f>IF(目標入力!J6="",IF('消費量入力 (1年目)'!L6="",IF('消費量入力 (2年目) '!L6="",IF('消費量入力 (3年目) '!L6="",IF('消費量入力 (4年目) '!L6="","",'消費量入力 (4年目) '!L6),'消費量入力 (3年目) '!L6),'消費量入力 (2年目) '!L6),'消費量入力 (1年目)'!L6),目標入力!J6)</f>
        <v/>
      </c>
      <c r="N6" s="1252"/>
      <c r="O6" s="1252"/>
      <c r="P6" s="1252"/>
      <c r="Q6" s="1252"/>
      <c r="R6" s="1252"/>
      <c r="S6" s="1253"/>
      <c r="T6" s="23"/>
      <c r="U6" s="10"/>
      <c r="V6" s="10"/>
      <c r="W6" s="10"/>
      <c r="X6" s="10"/>
      <c r="Y6" s="10"/>
      <c r="Z6" s="10"/>
      <c r="AA6" s="78"/>
      <c r="AB6" s="78"/>
      <c r="AC6" s="78"/>
      <c r="AD6" s="78"/>
      <c r="AE6" s="78"/>
      <c r="AF6" s="78"/>
      <c r="AG6" s="78"/>
      <c r="AH6" s="10"/>
      <c r="AI6" s="10"/>
      <c r="AJ6" s="10"/>
      <c r="AK6" s="10"/>
      <c r="AL6" s="10"/>
      <c r="AM6" s="10"/>
      <c r="AN6" s="10"/>
      <c r="AO6" s="10"/>
    </row>
    <row r="7" spans="1:41" s="50" customFormat="1" ht="3.75" customHeight="1" thickBot="1">
      <c r="A7" s="23"/>
      <c r="B7" s="23"/>
      <c r="C7" s="23"/>
      <c r="D7" s="23"/>
      <c r="E7" s="23"/>
      <c r="F7" s="23"/>
      <c r="G7" s="23"/>
      <c r="H7" s="23"/>
      <c r="I7" s="23"/>
      <c r="J7" s="23"/>
      <c r="K7" s="23"/>
      <c r="L7" s="23"/>
      <c r="M7" s="23"/>
      <c r="N7" s="23"/>
      <c r="O7" s="23"/>
      <c r="P7" s="23"/>
      <c r="Q7" s="23"/>
      <c r="R7" s="23"/>
      <c r="S7" s="23"/>
      <c r="T7" s="23"/>
    </row>
    <row r="8" spans="1:41" ht="22.5" customHeight="1" thickBot="1">
      <c r="A8" s="26"/>
      <c r="B8" s="14"/>
      <c r="C8" s="15" t="s">
        <v>130</v>
      </c>
      <c r="D8" s="48"/>
      <c r="E8" s="80"/>
      <c r="F8" s="48"/>
      <c r="G8" s="81"/>
      <c r="H8" s="48"/>
      <c r="I8" s="48"/>
      <c r="J8" s="48"/>
      <c r="K8" s="48"/>
      <c r="L8" s="48"/>
      <c r="M8" s="82"/>
      <c r="N8" s="81"/>
      <c r="O8" s="48"/>
      <c r="P8" s="48"/>
      <c r="Q8" s="48"/>
      <c r="R8" s="48"/>
      <c r="S8" s="83"/>
      <c r="T8" s="23"/>
      <c r="U8" s="50">
        <f>IF(目標入力!J5="",'消費量入力 (1年目)'!L5,1)</f>
        <v>0</v>
      </c>
    </row>
    <row r="9" spans="1:41" ht="22.5" customHeight="1" thickBot="1">
      <c r="A9" s="26"/>
      <c r="B9" s="14"/>
      <c r="C9" s="84" t="str">
        <f>CONCATENATE("実績報告対象期間：令和",V10,"年",W10,"月～令和",目標入力!W10,"年3月")</f>
        <v>実績報告対象期間：令和8年4月～令和11年3月</v>
      </c>
      <c r="D9" s="85"/>
      <c r="E9" s="85"/>
      <c r="F9" s="86"/>
      <c r="G9" s="87"/>
      <c r="H9" s="88"/>
      <c r="I9" s="88"/>
      <c r="J9" s="88"/>
      <c r="K9" s="88"/>
      <c r="L9" s="88"/>
      <c r="M9" s="89"/>
      <c r="N9" s="87"/>
      <c r="O9" s="88"/>
      <c r="P9" s="88"/>
      <c r="Q9" s="88"/>
      <c r="R9" s="88"/>
      <c r="S9" s="90"/>
      <c r="T9" s="23"/>
      <c r="V9" s="50" t="s">
        <v>131</v>
      </c>
      <c r="W9" s="50" t="s">
        <v>132</v>
      </c>
      <c r="X9" s="50" t="s">
        <v>133</v>
      </c>
      <c r="Z9" s="51" t="s">
        <v>131</v>
      </c>
      <c r="AA9" s="51" t="s">
        <v>134</v>
      </c>
      <c r="AC9" s="51" t="s">
        <v>131</v>
      </c>
      <c r="AD9" s="51" t="s">
        <v>134</v>
      </c>
      <c r="AF9" s="51" t="s">
        <v>131</v>
      </c>
      <c r="AG9" s="51" t="s">
        <v>134</v>
      </c>
      <c r="AH9" s="51" t="s">
        <v>135</v>
      </c>
      <c r="AJ9" s="10"/>
    </row>
    <row r="10" spans="1:41" s="98" customFormat="1" ht="22.5" customHeight="1">
      <c r="A10" s="91"/>
      <c r="B10" s="27"/>
      <c r="C10" s="1254" t="s">
        <v>136</v>
      </c>
      <c r="D10" s="1255"/>
      <c r="E10" s="1256"/>
      <c r="F10" s="1257" t="s">
        <v>137</v>
      </c>
      <c r="G10" s="1259" t="str">
        <f>CONCATENATE("令和",V10,"年",W10,"月～令和",X10,"年3月")</f>
        <v>令和8年4月～令和9年3月</v>
      </c>
      <c r="H10" s="1260"/>
      <c r="I10" s="1260"/>
      <c r="J10" s="1261"/>
      <c r="K10" s="1262" t="str">
        <f>CONCATENATE("令和",X10,"年４月～令和",AA10,"年3月")</f>
        <v>令和9年４月～令和10年3月</v>
      </c>
      <c r="L10" s="1260"/>
      <c r="M10" s="1261"/>
      <c r="N10" s="1262" t="str">
        <f>CONCATENATE("令和",AC10,"年４月～令和",AD10,"年3月")</f>
        <v>令和10年４月～令和11年3月</v>
      </c>
      <c r="O10" s="1260"/>
      <c r="P10" s="1261"/>
      <c r="Q10" s="1262" t="str">
        <f>IF(AF10=AG10,"-",CONCATENATE("令和",AF10,"年４月～令和",AG10,"年3月"))</f>
        <v>-</v>
      </c>
      <c r="R10" s="1260"/>
      <c r="S10" s="1261"/>
      <c r="T10" s="23"/>
      <c r="U10" s="50"/>
      <c r="V10" s="92">
        <f>目標入力!O8</f>
        <v>8</v>
      </c>
      <c r="W10" s="93">
        <f>目標入力!Q8</f>
        <v>4</v>
      </c>
      <c r="X10" s="93">
        <f>IF(W10&lt;=3,V10,V10+1)</f>
        <v>9</v>
      </c>
      <c r="Y10" s="94"/>
      <c r="Z10" s="95">
        <f>X10</f>
        <v>9</v>
      </c>
      <c r="AA10" s="93">
        <f>Z10+1</f>
        <v>10</v>
      </c>
      <c r="AB10" s="94"/>
      <c r="AC10" s="95">
        <f>AA10</f>
        <v>10</v>
      </c>
      <c r="AD10" s="93">
        <f>AC10+1</f>
        <v>11</v>
      </c>
      <c r="AE10" s="94"/>
      <c r="AF10" s="95">
        <f>AD10</f>
        <v>11</v>
      </c>
      <c r="AG10" s="93">
        <f>IF(W10=4,AF10,AF10+1)</f>
        <v>11</v>
      </c>
      <c r="AH10" s="94"/>
      <c r="AI10" s="96" t="s">
        <v>133</v>
      </c>
      <c r="AJ10" s="97">
        <f>X10-1</f>
        <v>8</v>
      </c>
      <c r="AK10" s="97">
        <f>AA10-1</f>
        <v>9</v>
      </c>
      <c r="AL10" s="97">
        <f>AD10-1</f>
        <v>10</v>
      </c>
      <c r="AM10" s="97">
        <f>AG10-1</f>
        <v>10</v>
      </c>
      <c r="AN10" s="51"/>
      <c r="AO10" s="51"/>
    </row>
    <row r="11" spans="1:41" s="98" customFormat="1" ht="37.5" customHeight="1" thickBot="1">
      <c r="A11" s="91"/>
      <c r="B11" s="27"/>
      <c r="C11" s="1263" t="s">
        <v>138</v>
      </c>
      <c r="D11" s="1264"/>
      <c r="E11" s="99" t="s">
        <v>139</v>
      </c>
      <c r="F11" s="1258"/>
      <c r="G11" s="100" t="s">
        <v>140</v>
      </c>
      <c r="H11" s="100" t="s">
        <v>141</v>
      </c>
      <c r="I11" s="101" t="s">
        <v>142</v>
      </c>
      <c r="J11" s="102" t="s">
        <v>143</v>
      </c>
      <c r="K11" s="103" t="s">
        <v>140</v>
      </c>
      <c r="L11" s="100" t="s">
        <v>141</v>
      </c>
      <c r="M11" s="102" t="s">
        <v>143</v>
      </c>
      <c r="N11" s="103" t="s">
        <v>140</v>
      </c>
      <c r="O11" s="100" t="s">
        <v>141</v>
      </c>
      <c r="P11" s="102" t="s">
        <v>143</v>
      </c>
      <c r="Q11" s="103" t="s">
        <v>140</v>
      </c>
      <c r="R11" s="100" t="s">
        <v>141</v>
      </c>
      <c r="S11" s="102" t="s">
        <v>143</v>
      </c>
      <c r="T11" s="23"/>
      <c r="U11" s="50"/>
      <c r="V11" s="104" t="s">
        <v>140</v>
      </c>
      <c r="W11" s="104" t="s">
        <v>141</v>
      </c>
      <c r="X11" s="105" t="s">
        <v>142</v>
      </c>
      <c r="Y11" s="106" t="s">
        <v>143</v>
      </c>
      <c r="Z11" s="107" t="s">
        <v>140</v>
      </c>
      <c r="AA11" s="104" t="s">
        <v>141</v>
      </c>
      <c r="AB11" s="106" t="s">
        <v>143</v>
      </c>
      <c r="AC11" s="107" t="s">
        <v>140</v>
      </c>
      <c r="AD11" s="104" t="s">
        <v>141</v>
      </c>
      <c r="AE11" s="106" t="s">
        <v>143</v>
      </c>
      <c r="AF11" s="107" t="s">
        <v>140</v>
      </c>
      <c r="AG11" s="104" t="s">
        <v>141</v>
      </c>
      <c r="AH11" s="106" t="s">
        <v>143</v>
      </c>
      <c r="AI11" s="108" t="s">
        <v>144</v>
      </c>
      <c r="AK11" s="108"/>
      <c r="AL11" s="108"/>
      <c r="AM11" s="108"/>
      <c r="AN11" s="51"/>
      <c r="AO11" s="51"/>
    </row>
    <row r="12" spans="1:41" s="98" customFormat="1" ht="22.5" customHeight="1" thickBot="1">
      <c r="A12" s="91"/>
      <c r="B12" s="27"/>
      <c r="C12" s="109" t="s">
        <v>145</v>
      </c>
      <c r="D12" s="110"/>
      <c r="E12" s="111" t="s">
        <v>146</v>
      </c>
      <c r="F12" s="112">
        <f>IF(目標入力!J12="",目標入力!H12,目標入力!J12)</f>
        <v>8.64</v>
      </c>
      <c r="G12" s="113" t="str">
        <f t="shared" ref="G12:G26" si="0">IF(V12=0,"",V12)</f>
        <v/>
      </c>
      <c r="H12" s="113" t="str">
        <f t="shared" ref="H12:S25" si="1">IF(W12=0,"",W12)</f>
        <v/>
      </c>
      <c r="I12" s="114" t="str">
        <f t="shared" si="1"/>
        <v/>
      </c>
      <c r="J12" s="115" t="str">
        <f t="shared" si="1"/>
        <v/>
      </c>
      <c r="K12" s="116" t="str">
        <f t="shared" si="1"/>
        <v/>
      </c>
      <c r="L12" s="113" t="str">
        <f t="shared" si="1"/>
        <v/>
      </c>
      <c r="M12" s="115" t="str">
        <f t="shared" si="1"/>
        <v/>
      </c>
      <c r="N12" s="116" t="str">
        <f t="shared" si="1"/>
        <v/>
      </c>
      <c r="O12" s="113" t="str">
        <f t="shared" si="1"/>
        <v/>
      </c>
      <c r="P12" s="115" t="str">
        <f t="shared" si="1"/>
        <v/>
      </c>
      <c r="Q12" s="116" t="str">
        <f t="shared" si="1"/>
        <v/>
      </c>
      <c r="R12" s="113" t="str">
        <f t="shared" si="1"/>
        <v/>
      </c>
      <c r="S12" s="115" t="str">
        <f t="shared" si="1"/>
        <v/>
      </c>
      <c r="T12" s="23"/>
      <c r="U12" s="50"/>
      <c r="V12" s="117">
        <f>目標入力!U12</f>
        <v>0</v>
      </c>
      <c r="W12" s="117">
        <f>'消費量入力 (1年目)'!AF12</f>
        <v>0</v>
      </c>
      <c r="X12" s="118">
        <f>IF($W$10&lt;=3,W12*12/(4-$W$10),W12*12/(16-$W$10))</f>
        <v>0</v>
      </c>
      <c r="Y12" s="119">
        <f>IF(V12=0,0,X12/V12*100)</f>
        <v>0</v>
      </c>
      <c r="Z12" s="120">
        <f>IF(目標入力!$X$10&gt;$Z$10,目標入力!U12,IF(目標入力!$Y$10&gt;$Z$10,目標入力!V66,IF(目標入力!$Z$10&gt;$Z$10,目標入力!V87,目標入力!V108)))</f>
        <v>0</v>
      </c>
      <c r="AA12" s="117">
        <f>'消費量入力 (2年目) '!AF12</f>
        <v>0</v>
      </c>
      <c r="AB12" s="119">
        <f>IF(Z12=0,0,AA12/Z12*100)</f>
        <v>0</v>
      </c>
      <c r="AC12" s="120">
        <f>IF(目標入力!$X$10&gt;$AC$10,目標入力!U12,IF(目標入力!$Y$10&gt;$AC$10,目標入力!V66,IF(目標入力!$Z$10&gt;$AC$10,目標入力!V87,目標入力!V108)))</f>
        <v>0</v>
      </c>
      <c r="AD12" s="117">
        <f>'消費量入力 (3年目) '!AF12</f>
        <v>0</v>
      </c>
      <c r="AE12" s="119">
        <f>IF(AC12=0,0,AD12/AC12*100)</f>
        <v>0</v>
      </c>
      <c r="AF12" s="120">
        <f>IF($AF$10=$AG$10,AC12,IF(目標入力!$X$10&gt;$AF$10,目標入力!U12,IF(目標入力!$Y$10&gt;$AF$10,目標入力!V66,IF(目標入力!$Z$10&gt;$AF$10,目標入力!V87,目標入力!V108))))</f>
        <v>0</v>
      </c>
      <c r="AG12" s="117">
        <f>'消費量入力 (4年目) '!AF12</f>
        <v>0</v>
      </c>
      <c r="AH12" s="119">
        <f>IF(AF12=0,0,AG12/AF12*100)</f>
        <v>0</v>
      </c>
      <c r="AI12" s="121"/>
      <c r="AJ12" s="121">
        <f>F12*X12</f>
        <v>0</v>
      </c>
      <c r="AK12" s="121">
        <f>F12*AA12</f>
        <v>0</v>
      </c>
      <c r="AL12" s="121">
        <f>F12*AD12</f>
        <v>0</v>
      </c>
      <c r="AM12" s="121">
        <f>F12*AG12</f>
        <v>0</v>
      </c>
      <c r="AN12" s="51"/>
      <c r="AO12" s="51"/>
    </row>
    <row r="13" spans="1:41" s="98" customFormat="1" ht="22.5" customHeight="1" thickBot="1">
      <c r="A13" s="91"/>
      <c r="B13" s="27"/>
      <c r="C13" s="122"/>
      <c r="D13" s="123" t="s">
        <v>147</v>
      </c>
      <c r="E13" s="124" t="s">
        <v>148</v>
      </c>
      <c r="F13" s="125">
        <f>IF(目標入力!J13="",目標入力!H13,目標入力!J13)</f>
        <v>8.64</v>
      </c>
      <c r="G13" s="126" t="str">
        <f t="shared" si="0"/>
        <v/>
      </c>
      <c r="H13" s="126" t="str">
        <f t="shared" si="1"/>
        <v/>
      </c>
      <c r="I13" s="127" t="str">
        <f t="shared" si="1"/>
        <v/>
      </c>
      <c r="J13" s="128" t="str">
        <f t="shared" si="1"/>
        <v/>
      </c>
      <c r="K13" s="129" t="str">
        <f t="shared" si="1"/>
        <v/>
      </c>
      <c r="L13" s="126" t="str">
        <f t="shared" si="1"/>
        <v/>
      </c>
      <c r="M13" s="128" t="str">
        <f t="shared" si="1"/>
        <v/>
      </c>
      <c r="N13" s="129" t="str">
        <f t="shared" si="1"/>
        <v/>
      </c>
      <c r="O13" s="126" t="str">
        <f t="shared" si="1"/>
        <v/>
      </c>
      <c r="P13" s="128" t="str">
        <f t="shared" si="1"/>
        <v/>
      </c>
      <c r="Q13" s="129" t="str">
        <f t="shared" si="1"/>
        <v/>
      </c>
      <c r="R13" s="126" t="str">
        <f t="shared" si="1"/>
        <v/>
      </c>
      <c r="S13" s="128" t="str">
        <f t="shared" si="1"/>
        <v/>
      </c>
      <c r="T13" s="23"/>
      <c r="U13" s="50"/>
      <c r="V13" s="117">
        <f>目標入力!U13</f>
        <v>0</v>
      </c>
      <c r="W13" s="117">
        <f>'消費量入力 (1年目)'!AF13</f>
        <v>0</v>
      </c>
      <c r="X13" s="118">
        <f t="shared" ref="X13:X25" si="2">IF($W$10&lt;=3,W13*12/(4-$W$10),W13*12/(16-$W$10))</f>
        <v>0</v>
      </c>
      <c r="Y13" s="119">
        <f t="shared" ref="Y13:Y25" si="3">IF(V13=0,0,X13/V13*100)</f>
        <v>0</v>
      </c>
      <c r="Z13" s="120">
        <f>IF(目標入力!$X$10&gt;$Z$10,目標入力!U13,IF(目標入力!$Y$10&gt;$Z$10,目標入力!V67,IF(目標入力!$Z$10&gt;$Z$10,目標入力!V88,目標入力!V109)))</f>
        <v>0</v>
      </c>
      <c r="AA13" s="117">
        <f>'消費量入力 (2年目) '!AF13</f>
        <v>0</v>
      </c>
      <c r="AB13" s="119">
        <f t="shared" ref="AB13:AB25" si="4">IF(Z13=0,0,AA13/Z13*100)</f>
        <v>0</v>
      </c>
      <c r="AC13" s="120">
        <f>IF(目標入力!$X$10&gt;$AC$10,目標入力!U13,IF(目標入力!$Y$10&gt;$AC$10,目標入力!V67,IF(目標入力!$Z$10&gt;$AC$10,目標入力!V88,目標入力!V109)))</f>
        <v>0</v>
      </c>
      <c r="AD13" s="117">
        <f>'消費量入力 (3年目) '!AF13</f>
        <v>0</v>
      </c>
      <c r="AE13" s="119">
        <f t="shared" ref="AE13:AE25" si="5">IF(AC13=0,0,AD13/AC13*100)</f>
        <v>0</v>
      </c>
      <c r="AF13" s="120">
        <f>IF($AF$10=$AG$10,AC13,IF(目標入力!$X$10&gt;$AF$10,目標入力!U13,IF(目標入力!$Y$10&gt;$AF$10,目標入力!V67,IF(目標入力!$Z$10&gt;$AF$10,目標入力!V88,目標入力!V109))))</f>
        <v>0</v>
      </c>
      <c r="AG13" s="117">
        <f>'消費量入力 (4年目) '!AF13</f>
        <v>0</v>
      </c>
      <c r="AH13" s="119">
        <f t="shared" ref="AH13:AH25" si="6">IF(AF13=0,0,AG13/AF13*100)</f>
        <v>0</v>
      </c>
      <c r="AI13" s="121"/>
      <c r="AJ13" s="121">
        <f t="shared" ref="AJ13:AJ22" si="7">F13*X13</f>
        <v>0</v>
      </c>
      <c r="AK13" s="121">
        <f t="shared" ref="AK13:AK22" si="8">F13*AA13</f>
        <v>0</v>
      </c>
      <c r="AL13" s="121">
        <f t="shared" ref="AL13:AL22" si="9">F13*AD13</f>
        <v>0</v>
      </c>
      <c r="AM13" s="121">
        <f t="shared" ref="AM13:AM22" si="10">F13*AG13</f>
        <v>0</v>
      </c>
      <c r="AN13" s="51"/>
      <c r="AO13" s="51"/>
    </row>
    <row r="14" spans="1:41" s="98" customFormat="1" ht="22.5" customHeight="1" thickBot="1">
      <c r="A14" s="91"/>
      <c r="B14" s="27"/>
      <c r="C14" s="130"/>
      <c r="D14" s="131" t="s">
        <v>149</v>
      </c>
      <c r="E14" s="132" t="s">
        <v>146</v>
      </c>
      <c r="F14" s="133">
        <f>IF(目標入力!J14="",目標入力!H14,目標入力!J14)</f>
        <v>8.64</v>
      </c>
      <c r="G14" s="126" t="str">
        <f t="shared" si="0"/>
        <v/>
      </c>
      <c r="H14" s="126" t="str">
        <f t="shared" si="1"/>
        <v/>
      </c>
      <c r="I14" s="127" t="str">
        <f t="shared" si="1"/>
        <v/>
      </c>
      <c r="J14" s="134" t="str">
        <f t="shared" si="1"/>
        <v/>
      </c>
      <c r="K14" s="129" t="str">
        <f t="shared" si="1"/>
        <v/>
      </c>
      <c r="L14" s="126" t="str">
        <f t="shared" si="1"/>
        <v/>
      </c>
      <c r="M14" s="134" t="str">
        <f t="shared" si="1"/>
        <v/>
      </c>
      <c r="N14" s="129" t="str">
        <f t="shared" si="1"/>
        <v/>
      </c>
      <c r="O14" s="126" t="str">
        <f t="shared" si="1"/>
        <v/>
      </c>
      <c r="P14" s="134" t="str">
        <f t="shared" si="1"/>
        <v/>
      </c>
      <c r="Q14" s="129" t="str">
        <f t="shared" si="1"/>
        <v/>
      </c>
      <c r="R14" s="126" t="str">
        <f t="shared" si="1"/>
        <v/>
      </c>
      <c r="S14" s="134" t="str">
        <f t="shared" si="1"/>
        <v/>
      </c>
      <c r="T14" s="23"/>
      <c r="U14" s="50"/>
      <c r="V14" s="117">
        <f>目標入力!U14</f>
        <v>0</v>
      </c>
      <c r="W14" s="117">
        <f>'消費量入力 (1年目)'!AF14</f>
        <v>0</v>
      </c>
      <c r="X14" s="118">
        <f t="shared" si="2"/>
        <v>0</v>
      </c>
      <c r="Y14" s="119">
        <f t="shared" si="3"/>
        <v>0</v>
      </c>
      <c r="Z14" s="120">
        <f>IF(目標入力!$X$10&gt;$Z$10,目標入力!U14,IF(目標入力!$Y$10&gt;$Z$10,目標入力!V68,IF(目標入力!$Z$10&gt;$Z$10,目標入力!V89,目標入力!V110)))</f>
        <v>0</v>
      </c>
      <c r="AA14" s="117">
        <f>'消費量入力 (2年目) '!AF14</f>
        <v>0</v>
      </c>
      <c r="AB14" s="119">
        <f t="shared" si="4"/>
        <v>0</v>
      </c>
      <c r="AC14" s="120">
        <f>IF(目標入力!$X$10&gt;$AC$10,目標入力!U14,IF(目標入力!$Y$10&gt;$AC$10,目標入力!V68,IF(目標入力!$Z$10&gt;$AC$10,目標入力!V89,目標入力!V110)))</f>
        <v>0</v>
      </c>
      <c r="AD14" s="117">
        <f>'消費量入力 (3年目) '!AF14</f>
        <v>0</v>
      </c>
      <c r="AE14" s="119">
        <f t="shared" si="5"/>
        <v>0</v>
      </c>
      <c r="AF14" s="120">
        <f>IF($AF$10=$AG$10,AC14,IF(目標入力!$X$10&gt;$AF$10,目標入力!U14,IF(目標入力!$Y$10&gt;$AF$10,目標入力!V68,IF(目標入力!$Z$10&gt;$AF$10,目標入力!V89,目標入力!V110))))</f>
        <v>0</v>
      </c>
      <c r="AG14" s="117">
        <f>'消費量入力 (4年目) '!AF14</f>
        <v>0</v>
      </c>
      <c r="AH14" s="119">
        <f t="shared" si="6"/>
        <v>0</v>
      </c>
      <c r="AI14" s="121"/>
      <c r="AJ14" s="121">
        <f t="shared" si="7"/>
        <v>0</v>
      </c>
      <c r="AK14" s="121">
        <f t="shared" si="8"/>
        <v>0</v>
      </c>
      <c r="AL14" s="121">
        <f t="shared" si="9"/>
        <v>0</v>
      </c>
      <c r="AM14" s="121">
        <f t="shared" si="10"/>
        <v>0</v>
      </c>
      <c r="AN14" s="51"/>
      <c r="AO14" s="51"/>
    </row>
    <row r="15" spans="1:41" s="98" customFormat="1" ht="22.5" customHeight="1" thickBot="1">
      <c r="A15" s="91"/>
      <c r="B15" s="27"/>
      <c r="C15" s="1265" t="s">
        <v>150</v>
      </c>
      <c r="D15" s="1266"/>
      <c r="E15" s="135" t="s">
        <v>151</v>
      </c>
      <c r="F15" s="136">
        <f>IF(目標入力!J15="",目標入力!H15,目標入力!J15)</f>
        <v>45</v>
      </c>
      <c r="G15" s="126" t="str">
        <f t="shared" si="0"/>
        <v/>
      </c>
      <c r="H15" s="126" t="str">
        <f t="shared" si="1"/>
        <v/>
      </c>
      <c r="I15" s="127" t="str">
        <f>IF(X15=0,"",X15)</f>
        <v/>
      </c>
      <c r="J15" s="128" t="str">
        <f t="shared" si="1"/>
        <v/>
      </c>
      <c r="K15" s="129" t="str">
        <f t="shared" si="1"/>
        <v/>
      </c>
      <c r="L15" s="126" t="str">
        <f t="shared" si="1"/>
        <v/>
      </c>
      <c r="M15" s="128" t="str">
        <f t="shared" si="1"/>
        <v/>
      </c>
      <c r="N15" s="129" t="str">
        <f t="shared" si="1"/>
        <v/>
      </c>
      <c r="O15" s="126" t="str">
        <f t="shared" si="1"/>
        <v/>
      </c>
      <c r="P15" s="128" t="str">
        <f t="shared" si="1"/>
        <v/>
      </c>
      <c r="Q15" s="129" t="str">
        <f t="shared" si="1"/>
        <v/>
      </c>
      <c r="R15" s="126" t="str">
        <f t="shared" si="1"/>
        <v/>
      </c>
      <c r="S15" s="128" t="str">
        <f t="shared" si="1"/>
        <v/>
      </c>
      <c r="T15" s="23"/>
      <c r="U15" s="50"/>
      <c r="V15" s="117">
        <f>目標入力!U15</f>
        <v>0</v>
      </c>
      <c r="W15" s="117">
        <f>'消費量入力 (1年目)'!AF15</f>
        <v>0</v>
      </c>
      <c r="X15" s="118">
        <f t="shared" si="2"/>
        <v>0</v>
      </c>
      <c r="Y15" s="119">
        <f>IF(V15=0,0,X15/V15*100)</f>
        <v>0</v>
      </c>
      <c r="Z15" s="120">
        <f>IF(目標入力!$X$10&gt;$Z$10,目標入力!U15,IF(目標入力!$Y$10&gt;$Z$10,目標入力!V69,IF(目標入力!$Z$10&gt;$Z$10,目標入力!V90,目標入力!V111)))</f>
        <v>0</v>
      </c>
      <c r="AA15" s="117">
        <f>'消費量入力 (2年目) '!AF15</f>
        <v>0</v>
      </c>
      <c r="AB15" s="119">
        <f t="shared" si="4"/>
        <v>0</v>
      </c>
      <c r="AC15" s="120">
        <f>IF(目標入力!$X$10&gt;$AC$10,目標入力!U15,IF(目標入力!$Y$10&gt;$AC$10,目標入力!V69,IF(目標入力!$Z$10&gt;$AC$10,目標入力!V90,目標入力!V111)))</f>
        <v>0</v>
      </c>
      <c r="AD15" s="117">
        <f>'消費量入力 (3年目) '!AF15</f>
        <v>0</v>
      </c>
      <c r="AE15" s="119">
        <f t="shared" si="5"/>
        <v>0</v>
      </c>
      <c r="AF15" s="120">
        <f>IF($AF$10=$AG$10,AC15,IF(目標入力!$X$10&gt;$AF$10,目標入力!U15,IF(目標入力!$Y$10&gt;$AF$10,目標入力!V69,IF(目標入力!$Z$10&gt;$AF$10,目標入力!V90,目標入力!V111))))</f>
        <v>0</v>
      </c>
      <c r="AG15" s="117">
        <f>'消費量入力 (4年目) '!AF15</f>
        <v>0</v>
      </c>
      <c r="AH15" s="119">
        <f t="shared" si="6"/>
        <v>0</v>
      </c>
      <c r="AI15" s="121"/>
      <c r="AJ15" s="121">
        <f t="shared" si="7"/>
        <v>0</v>
      </c>
      <c r="AK15" s="121">
        <f t="shared" si="8"/>
        <v>0</v>
      </c>
      <c r="AL15" s="121">
        <f t="shared" si="9"/>
        <v>0</v>
      </c>
      <c r="AM15" s="121">
        <f t="shared" si="10"/>
        <v>0</v>
      </c>
      <c r="AN15" s="51"/>
      <c r="AO15" s="51"/>
    </row>
    <row r="16" spans="1:41" s="98" customFormat="1" ht="22.5" customHeight="1" thickBot="1">
      <c r="A16" s="91"/>
      <c r="B16" s="27"/>
      <c r="C16" s="1267" t="s">
        <v>152</v>
      </c>
      <c r="D16" s="1268"/>
      <c r="E16" s="135" t="s">
        <v>153</v>
      </c>
      <c r="F16" s="136">
        <f>IF(目標入力!J16="",目標入力!H16,目標入力!J16)</f>
        <v>50.1</v>
      </c>
      <c r="G16" s="126" t="str">
        <f t="shared" si="0"/>
        <v/>
      </c>
      <c r="H16" s="126" t="str">
        <f t="shared" si="1"/>
        <v/>
      </c>
      <c r="I16" s="127" t="str">
        <f t="shared" si="1"/>
        <v/>
      </c>
      <c r="J16" s="128" t="str">
        <f t="shared" si="1"/>
        <v/>
      </c>
      <c r="K16" s="129" t="str">
        <f t="shared" si="1"/>
        <v/>
      </c>
      <c r="L16" s="126" t="str">
        <f t="shared" si="1"/>
        <v/>
      </c>
      <c r="M16" s="128" t="str">
        <f t="shared" si="1"/>
        <v/>
      </c>
      <c r="N16" s="129" t="str">
        <f t="shared" si="1"/>
        <v/>
      </c>
      <c r="O16" s="126" t="str">
        <f t="shared" si="1"/>
        <v/>
      </c>
      <c r="P16" s="128" t="str">
        <f t="shared" si="1"/>
        <v/>
      </c>
      <c r="Q16" s="129" t="str">
        <f t="shared" si="1"/>
        <v/>
      </c>
      <c r="R16" s="126" t="str">
        <f t="shared" si="1"/>
        <v/>
      </c>
      <c r="S16" s="128" t="str">
        <f t="shared" si="1"/>
        <v/>
      </c>
      <c r="T16" s="23"/>
      <c r="U16" s="50"/>
      <c r="V16" s="117">
        <f>目標入力!U16</f>
        <v>0</v>
      </c>
      <c r="W16" s="117">
        <f>'消費量入力 (1年目)'!AF16</f>
        <v>0</v>
      </c>
      <c r="X16" s="118">
        <f t="shared" si="2"/>
        <v>0</v>
      </c>
      <c r="Y16" s="119">
        <f t="shared" si="3"/>
        <v>0</v>
      </c>
      <c r="Z16" s="120">
        <f>IF(目標入力!$X$10&gt;$Z$10,目標入力!U16,IF(目標入力!$Y$10&gt;$Z$10,目標入力!V70,IF(目標入力!$Z$10&gt;$Z$10,目標入力!V91,目標入力!V112)))</f>
        <v>0</v>
      </c>
      <c r="AA16" s="117">
        <f>'消費量入力 (2年目) '!AF16</f>
        <v>0</v>
      </c>
      <c r="AB16" s="119">
        <f t="shared" si="4"/>
        <v>0</v>
      </c>
      <c r="AC16" s="120">
        <f>IF(目標入力!$X$10&gt;$AC$10,目標入力!U16,IF(目標入力!$Y$10&gt;$AC$10,目標入力!V70,IF(目標入力!$Z$10&gt;$AC$10,目標入力!V91,目標入力!V112)))</f>
        <v>0</v>
      </c>
      <c r="AD16" s="117">
        <f>'消費量入力 (3年目) '!AF16</f>
        <v>0</v>
      </c>
      <c r="AE16" s="119">
        <f t="shared" si="5"/>
        <v>0</v>
      </c>
      <c r="AF16" s="120">
        <f>IF($AF$10=$AG$10,AC16,IF(目標入力!$X$10&gt;$AF$10,目標入力!U16,IF(目標入力!$Y$10&gt;$AF$10,目標入力!V70,IF(目標入力!$Z$10&gt;$AF$10,目標入力!V91,目標入力!V112))))</f>
        <v>0</v>
      </c>
      <c r="AG16" s="117">
        <f>'消費量入力 (4年目) '!AF16</f>
        <v>0</v>
      </c>
      <c r="AH16" s="119">
        <f t="shared" si="6"/>
        <v>0</v>
      </c>
      <c r="AI16" s="121"/>
      <c r="AJ16" s="121">
        <f t="shared" si="7"/>
        <v>0</v>
      </c>
      <c r="AK16" s="121">
        <f t="shared" si="8"/>
        <v>0</v>
      </c>
      <c r="AL16" s="121">
        <f t="shared" si="9"/>
        <v>0</v>
      </c>
      <c r="AM16" s="121">
        <f t="shared" si="10"/>
        <v>0</v>
      </c>
      <c r="AN16" s="51"/>
      <c r="AO16" s="51"/>
    </row>
    <row r="17" spans="1:41" s="98" customFormat="1" ht="22.5" customHeight="1" thickBot="1">
      <c r="A17" s="91"/>
      <c r="B17" s="27"/>
      <c r="C17" s="137" t="s">
        <v>154</v>
      </c>
      <c r="D17" s="138"/>
      <c r="E17" s="135" t="s">
        <v>155</v>
      </c>
      <c r="F17" s="136">
        <f>IF(目標入力!J17="",目標入力!H17,目標入力!J17)</f>
        <v>36.5</v>
      </c>
      <c r="G17" s="126" t="str">
        <f t="shared" si="0"/>
        <v/>
      </c>
      <c r="H17" s="126" t="str">
        <f t="shared" si="1"/>
        <v/>
      </c>
      <c r="I17" s="127" t="str">
        <f t="shared" si="1"/>
        <v/>
      </c>
      <c r="J17" s="128" t="str">
        <f t="shared" si="1"/>
        <v/>
      </c>
      <c r="K17" s="129" t="str">
        <f t="shared" si="1"/>
        <v/>
      </c>
      <c r="L17" s="126" t="str">
        <f t="shared" si="1"/>
        <v/>
      </c>
      <c r="M17" s="128" t="str">
        <f t="shared" si="1"/>
        <v/>
      </c>
      <c r="N17" s="129" t="str">
        <f t="shared" si="1"/>
        <v/>
      </c>
      <c r="O17" s="126" t="str">
        <f t="shared" si="1"/>
        <v/>
      </c>
      <c r="P17" s="128" t="str">
        <f t="shared" si="1"/>
        <v/>
      </c>
      <c r="Q17" s="129" t="str">
        <f t="shared" si="1"/>
        <v/>
      </c>
      <c r="R17" s="126" t="str">
        <f t="shared" si="1"/>
        <v/>
      </c>
      <c r="S17" s="128" t="str">
        <f t="shared" si="1"/>
        <v/>
      </c>
      <c r="T17" s="23"/>
      <c r="U17" s="50"/>
      <c r="V17" s="117">
        <f>目標入力!U17</f>
        <v>0</v>
      </c>
      <c r="W17" s="117">
        <f>'消費量入力 (1年目)'!AF17</f>
        <v>0</v>
      </c>
      <c r="X17" s="118">
        <f t="shared" si="2"/>
        <v>0</v>
      </c>
      <c r="Y17" s="119">
        <f t="shared" si="3"/>
        <v>0</v>
      </c>
      <c r="Z17" s="120">
        <f>IF(目標入力!$X$10&gt;$Z$10,目標入力!U17,IF(目標入力!$Y$10&gt;$Z$10,目標入力!V71,IF(目標入力!$Z$10&gt;$Z$10,目標入力!V92,目標入力!V113)))</f>
        <v>0</v>
      </c>
      <c r="AA17" s="117">
        <f>'消費量入力 (2年目) '!AF17</f>
        <v>0</v>
      </c>
      <c r="AB17" s="119">
        <f t="shared" si="4"/>
        <v>0</v>
      </c>
      <c r="AC17" s="120">
        <f>IF(目標入力!$X$10&gt;$AC$10,目標入力!U17,IF(目標入力!$Y$10&gt;$AC$10,目標入力!V71,IF(目標入力!$Z$10&gt;$AC$10,目標入力!V92,目標入力!V113)))</f>
        <v>0</v>
      </c>
      <c r="AD17" s="117">
        <f>'消費量入力 (3年目) '!AF17</f>
        <v>0</v>
      </c>
      <c r="AE17" s="119">
        <f t="shared" si="5"/>
        <v>0</v>
      </c>
      <c r="AF17" s="120">
        <f>IF($AF$10=$AG$10,AC17,IF(目標入力!$X$10&gt;$AF$10,目標入力!U17,IF(目標入力!$Y$10&gt;$AF$10,目標入力!V71,IF(目標入力!$Z$10&gt;$AF$10,目標入力!V92,目標入力!V113))))</f>
        <v>0</v>
      </c>
      <c r="AG17" s="117">
        <f>'消費量入力 (4年目) '!AF17</f>
        <v>0</v>
      </c>
      <c r="AH17" s="119">
        <f t="shared" si="6"/>
        <v>0</v>
      </c>
      <c r="AI17" s="121"/>
      <c r="AJ17" s="121">
        <f t="shared" si="7"/>
        <v>0</v>
      </c>
      <c r="AK17" s="121">
        <f t="shared" si="8"/>
        <v>0</v>
      </c>
      <c r="AL17" s="121">
        <f t="shared" si="9"/>
        <v>0</v>
      </c>
      <c r="AM17" s="121">
        <f t="shared" si="10"/>
        <v>0</v>
      </c>
      <c r="AN17" s="51"/>
      <c r="AO17" s="51"/>
    </row>
    <row r="18" spans="1:41" s="98" customFormat="1" ht="22.5" customHeight="1" thickBot="1">
      <c r="A18" s="91"/>
      <c r="B18" s="27"/>
      <c r="C18" s="1269" t="s">
        <v>156</v>
      </c>
      <c r="D18" s="139" t="s">
        <v>157</v>
      </c>
      <c r="E18" s="139" t="s">
        <v>155</v>
      </c>
      <c r="F18" s="136">
        <f>IF(目標入力!J18="",目標入力!H18,目標入力!J18)</f>
        <v>38.9</v>
      </c>
      <c r="G18" s="126" t="str">
        <f t="shared" si="0"/>
        <v/>
      </c>
      <c r="H18" s="126" t="str">
        <f t="shared" si="1"/>
        <v/>
      </c>
      <c r="I18" s="127" t="str">
        <f t="shared" si="1"/>
        <v/>
      </c>
      <c r="J18" s="128" t="str">
        <f t="shared" si="1"/>
        <v/>
      </c>
      <c r="K18" s="129" t="str">
        <f t="shared" si="1"/>
        <v/>
      </c>
      <c r="L18" s="126" t="str">
        <f t="shared" si="1"/>
        <v/>
      </c>
      <c r="M18" s="128" t="str">
        <f t="shared" si="1"/>
        <v/>
      </c>
      <c r="N18" s="129" t="str">
        <f t="shared" si="1"/>
        <v/>
      </c>
      <c r="O18" s="126" t="str">
        <f t="shared" si="1"/>
        <v/>
      </c>
      <c r="P18" s="128" t="str">
        <f t="shared" si="1"/>
        <v/>
      </c>
      <c r="Q18" s="129" t="str">
        <f t="shared" si="1"/>
        <v/>
      </c>
      <c r="R18" s="126" t="str">
        <f t="shared" si="1"/>
        <v/>
      </c>
      <c r="S18" s="128" t="str">
        <f t="shared" si="1"/>
        <v/>
      </c>
      <c r="T18" s="23"/>
      <c r="U18" s="50"/>
      <c r="V18" s="117">
        <f>目標入力!U18</f>
        <v>0</v>
      </c>
      <c r="W18" s="117">
        <f>'消費量入力 (1年目)'!AF18</f>
        <v>0</v>
      </c>
      <c r="X18" s="118">
        <f t="shared" si="2"/>
        <v>0</v>
      </c>
      <c r="Y18" s="119">
        <f t="shared" si="3"/>
        <v>0</v>
      </c>
      <c r="Z18" s="120">
        <f>IF(目標入力!$X$10&gt;$Z$10,目標入力!U18,IF(目標入力!$Y$10&gt;$Z$10,目標入力!V72,IF(目標入力!$Z$10&gt;$Z$10,目標入力!V93,目標入力!V114)))</f>
        <v>0</v>
      </c>
      <c r="AA18" s="117">
        <f>'消費量入力 (2年目) '!AF18</f>
        <v>0</v>
      </c>
      <c r="AB18" s="119">
        <f t="shared" si="4"/>
        <v>0</v>
      </c>
      <c r="AC18" s="120">
        <f>IF(目標入力!$X$10&gt;$AC$10,目標入力!U18,IF(目標入力!$Y$10&gt;$AC$10,目標入力!V72,IF(目標入力!$Z$10&gt;$AC$10,目標入力!V93,目標入力!V114)))</f>
        <v>0</v>
      </c>
      <c r="AD18" s="117">
        <f>'消費量入力 (3年目) '!AF18</f>
        <v>0</v>
      </c>
      <c r="AE18" s="119">
        <f t="shared" si="5"/>
        <v>0</v>
      </c>
      <c r="AF18" s="120">
        <f>IF($AF$10=$AG$10,AC18,IF(目標入力!$X$10&gt;$AF$10,目標入力!U18,IF(目標入力!$Y$10&gt;$AF$10,目標入力!V72,IF(目標入力!$Z$10&gt;$AF$10,目標入力!V93,目標入力!V114))))</f>
        <v>0</v>
      </c>
      <c r="AG18" s="117">
        <f>'消費量入力 (4年目) '!AF18</f>
        <v>0</v>
      </c>
      <c r="AH18" s="119">
        <f t="shared" si="6"/>
        <v>0</v>
      </c>
      <c r="AI18" s="121"/>
      <c r="AJ18" s="121">
        <f t="shared" si="7"/>
        <v>0</v>
      </c>
      <c r="AK18" s="121">
        <f t="shared" si="8"/>
        <v>0</v>
      </c>
      <c r="AL18" s="121">
        <f t="shared" si="9"/>
        <v>0</v>
      </c>
      <c r="AM18" s="121">
        <f t="shared" si="10"/>
        <v>0</v>
      </c>
      <c r="AN18" s="51"/>
      <c r="AO18" s="51"/>
    </row>
    <row r="19" spans="1:41" s="98" customFormat="1" ht="22.5" customHeight="1" thickBot="1">
      <c r="A19" s="91"/>
      <c r="B19" s="27"/>
      <c r="C19" s="1270"/>
      <c r="D19" s="139" t="s">
        <v>158</v>
      </c>
      <c r="E19" s="139" t="s">
        <v>155</v>
      </c>
      <c r="F19" s="136">
        <f>IF(目標入力!J19="",目標入力!H19,目標入力!J19)</f>
        <v>41.8</v>
      </c>
      <c r="G19" s="126" t="str">
        <f t="shared" si="0"/>
        <v/>
      </c>
      <c r="H19" s="126" t="str">
        <f t="shared" si="1"/>
        <v/>
      </c>
      <c r="I19" s="127" t="str">
        <f t="shared" si="1"/>
        <v/>
      </c>
      <c r="J19" s="128" t="str">
        <f t="shared" si="1"/>
        <v/>
      </c>
      <c r="K19" s="129" t="str">
        <f t="shared" si="1"/>
        <v/>
      </c>
      <c r="L19" s="126" t="str">
        <f t="shared" si="1"/>
        <v/>
      </c>
      <c r="M19" s="128" t="str">
        <f t="shared" si="1"/>
        <v/>
      </c>
      <c r="N19" s="129" t="str">
        <f t="shared" si="1"/>
        <v/>
      </c>
      <c r="O19" s="126" t="str">
        <f t="shared" si="1"/>
        <v/>
      </c>
      <c r="P19" s="128" t="str">
        <f t="shared" si="1"/>
        <v/>
      </c>
      <c r="Q19" s="129" t="str">
        <f t="shared" si="1"/>
        <v/>
      </c>
      <c r="R19" s="126" t="str">
        <f t="shared" si="1"/>
        <v/>
      </c>
      <c r="S19" s="128" t="str">
        <f t="shared" si="1"/>
        <v/>
      </c>
      <c r="T19" s="23"/>
      <c r="U19" s="50"/>
      <c r="V19" s="117">
        <f>目標入力!U19</f>
        <v>0</v>
      </c>
      <c r="W19" s="117">
        <f>'消費量入力 (1年目)'!AF19</f>
        <v>0</v>
      </c>
      <c r="X19" s="118">
        <f t="shared" si="2"/>
        <v>0</v>
      </c>
      <c r="Y19" s="119">
        <f t="shared" si="3"/>
        <v>0</v>
      </c>
      <c r="Z19" s="120">
        <f>IF(目標入力!$X$10&gt;$Z$10,目標入力!U19,IF(目標入力!$Y$10&gt;$Z$10,目標入力!V73,IF(目標入力!$Z$10&gt;$Z$10,目標入力!V94,目標入力!V115)))</f>
        <v>0</v>
      </c>
      <c r="AA19" s="117">
        <f>'消費量入力 (2年目) '!AF19</f>
        <v>0</v>
      </c>
      <c r="AB19" s="119">
        <f t="shared" si="4"/>
        <v>0</v>
      </c>
      <c r="AC19" s="120">
        <f>IF(目標入力!$X$10&gt;$AC$10,目標入力!U19,IF(目標入力!$Y$10&gt;$AC$10,目標入力!V73,IF(目標入力!$Z$10&gt;$AC$10,目標入力!V94,目標入力!V115)))</f>
        <v>0</v>
      </c>
      <c r="AD19" s="117">
        <f>'消費量入力 (3年目) '!AF19</f>
        <v>0</v>
      </c>
      <c r="AE19" s="119">
        <f t="shared" si="5"/>
        <v>0</v>
      </c>
      <c r="AF19" s="120">
        <f>IF($AF$10=$AG$10,AC19,IF(目標入力!$X$10&gt;$AF$10,目標入力!U19,IF(目標入力!$Y$10&gt;$AF$10,目標入力!V73,IF(目標入力!$Z$10&gt;$AF$10,目標入力!V94,目標入力!V115))))</f>
        <v>0</v>
      </c>
      <c r="AG19" s="117">
        <f>'消費量入力 (4年目) '!AF19</f>
        <v>0</v>
      </c>
      <c r="AH19" s="119">
        <f t="shared" si="6"/>
        <v>0</v>
      </c>
      <c r="AI19" s="121"/>
      <c r="AJ19" s="121">
        <f t="shared" si="7"/>
        <v>0</v>
      </c>
      <c r="AK19" s="121">
        <f t="shared" si="8"/>
        <v>0</v>
      </c>
      <c r="AL19" s="121">
        <f t="shared" si="9"/>
        <v>0</v>
      </c>
      <c r="AM19" s="121">
        <f t="shared" si="10"/>
        <v>0</v>
      </c>
      <c r="AN19" s="51"/>
      <c r="AO19" s="51"/>
    </row>
    <row r="20" spans="1:41" s="98" customFormat="1" ht="22.5" customHeight="1" thickBot="1">
      <c r="A20" s="91"/>
      <c r="B20" s="27"/>
      <c r="C20" s="1269" t="s">
        <v>159</v>
      </c>
      <c r="D20" s="140" t="s">
        <v>160</v>
      </c>
      <c r="E20" s="139" t="s">
        <v>161</v>
      </c>
      <c r="F20" s="141">
        <f>IF(目標入力!J20="",目標入力!H20,目標入力!J20)</f>
        <v>1.19</v>
      </c>
      <c r="G20" s="126" t="str">
        <f t="shared" si="0"/>
        <v/>
      </c>
      <c r="H20" s="126" t="str">
        <f t="shared" si="1"/>
        <v/>
      </c>
      <c r="I20" s="127" t="str">
        <f t="shared" si="1"/>
        <v/>
      </c>
      <c r="J20" s="128" t="str">
        <f t="shared" si="1"/>
        <v/>
      </c>
      <c r="K20" s="129" t="str">
        <f t="shared" si="1"/>
        <v/>
      </c>
      <c r="L20" s="126" t="str">
        <f t="shared" si="1"/>
        <v/>
      </c>
      <c r="M20" s="128" t="str">
        <f t="shared" si="1"/>
        <v/>
      </c>
      <c r="N20" s="129" t="str">
        <f t="shared" si="1"/>
        <v/>
      </c>
      <c r="O20" s="126" t="str">
        <f t="shared" si="1"/>
        <v/>
      </c>
      <c r="P20" s="128" t="str">
        <f t="shared" si="1"/>
        <v/>
      </c>
      <c r="Q20" s="129" t="str">
        <f t="shared" si="1"/>
        <v/>
      </c>
      <c r="R20" s="126" t="str">
        <f t="shared" si="1"/>
        <v/>
      </c>
      <c r="S20" s="128" t="str">
        <f t="shared" si="1"/>
        <v/>
      </c>
      <c r="T20" s="23"/>
      <c r="U20" s="50"/>
      <c r="V20" s="117">
        <f>目標入力!U20</f>
        <v>0</v>
      </c>
      <c r="W20" s="117">
        <f>'消費量入力 (1年目)'!AF20</f>
        <v>0</v>
      </c>
      <c r="X20" s="118">
        <f t="shared" si="2"/>
        <v>0</v>
      </c>
      <c r="Y20" s="119">
        <f t="shared" si="3"/>
        <v>0</v>
      </c>
      <c r="Z20" s="120">
        <f>IF(目標入力!$X$10&gt;$Z$10,目標入力!U20,IF(目標入力!$Y$10&gt;$Z$10,目標入力!V74,IF(目標入力!$Z$10&gt;$Z$10,目標入力!V95,目標入力!V116)))</f>
        <v>0</v>
      </c>
      <c r="AA20" s="117">
        <f>'消費量入力 (2年目) '!AF20</f>
        <v>0</v>
      </c>
      <c r="AB20" s="119">
        <f t="shared" si="4"/>
        <v>0</v>
      </c>
      <c r="AC20" s="120">
        <f>IF(目標入力!$X$10&gt;$AC$10,目標入力!U20,IF(目標入力!$Y$10&gt;$AC$10,目標入力!V74,IF(目標入力!$Z$10&gt;$AC$10,目標入力!V95,目標入力!V116)))</f>
        <v>0</v>
      </c>
      <c r="AD20" s="117">
        <f>'消費量入力 (3年目) '!AF20</f>
        <v>0</v>
      </c>
      <c r="AE20" s="119">
        <f t="shared" si="5"/>
        <v>0</v>
      </c>
      <c r="AF20" s="120">
        <f>IF($AF$10=$AG$10,AC20,IF(目標入力!$X$10&gt;$AF$10,目標入力!U20,IF(目標入力!$Y$10&gt;$AF$10,目標入力!V74,IF(目標入力!$Z$10&gt;$AF$10,目標入力!V95,目標入力!V116))))</f>
        <v>0</v>
      </c>
      <c r="AG20" s="117">
        <f>'消費量入力 (4年目) '!AF20</f>
        <v>0</v>
      </c>
      <c r="AH20" s="119">
        <f t="shared" si="6"/>
        <v>0</v>
      </c>
      <c r="AI20" s="121"/>
      <c r="AJ20" s="121">
        <f t="shared" si="7"/>
        <v>0</v>
      </c>
      <c r="AK20" s="121">
        <f t="shared" si="8"/>
        <v>0</v>
      </c>
      <c r="AL20" s="121">
        <f t="shared" si="9"/>
        <v>0</v>
      </c>
      <c r="AM20" s="121">
        <f t="shared" si="10"/>
        <v>0</v>
      </c>
      <c r="AN20" s="51"/>
      <c r="AO20" s="51"/>
    </row>
    <row r="21" spans="1:41" s="98" customFormat="1" ht="22.5" customHeight="1" thickBot="1">
      <c r="A21" s="91"/>
      <c r="B21" s="27"/>
      <c r="C21" s="1271"/>
      <c r="D21" s="140" t="s">
        <v>162</v>
      </c>
      <c r="E21" s="139" t="s">
        <v>161</v>
      </c>
      <c r="F21" s="141">
        <f>IF(目標入力!J21="",目標入力!H21,目標入力!J21)</f>
        <v>1.19</v>
      </c>
      <c r="G21" s="126" t="str">
        <f t="shared" si="0"/>
        <v/>
      </c>
      <c r="H21" s="126" t="str">
        <f t="shared" si="1"/>
        <v/>
      </c>
      <c r="I21" s="127" t="str">
        <f t="shared" si="1"/>
        <v/>
      </c>
      <c r="J21" s="128" t="str">
        <f t="shared" si="1"/>
        <v/>
      </c>
      <c r="K21" s="129" t="str">
        <f t="shared" si="1"/>
        <v/>
      </c>
      <c r="L21" s="126" t="str">
        <f t="shared" si="1"/>
        <v/>
      </c>
      <c r="M21" s="128" t="str">
        <f t="shared" si="1"/>
        <v/>
      </c>
      <c r="N21" s="129" t="str">
        <f t="shared" si="1"/>
        <v/>
      </c>
      <c r="O21" s="126" t="str">
        <f t="shared" si="1"/>
        <v/>
      </c>
      <c r="P21" s="128" t="str">
        <f t="shared" si="1"/>
        <v/>
      </c>
      <c r="Q21" s="129" t="str">
        <f t="shared" si="1"/>
        <v/>
      </c>
      <c r="R21" s="126" t="str">
        <f t="shared" si="1"/>
        <v/>
      </c>
      <c r="S21" s="128" t="str">
        <f t="shared" si="1"/>
        <v/>
      </c>
      <c r="T21" s="23"/>
      <c r="U21" s="50"/>
      <c r="V21" s="117">
        <f>目標入力!U21</f>
        <v>0</v>
      </c>
      <c r="W21" s="117">
        <f>'消費量入力 (1年目)'!AF21</f>
        <v>0</v>
      </c>
      <c r="X21" s="118">
        <f t="shared" si="2"/>
        <v>0</v>
      </c>
      <c r="Y21" s="119">
        <f t="shared" si="3"/>
        <v>0</v>
      </c>
      <c r="Z21" s="120">
        <f>IF(目標入力!$X$10&gt;$Z$10,目標入力!U21,IF(目標入力!$Y$10&gt;$Z$10,目標入力!V75,IF(目標入力!$Z$10&gt;$Z$10,目標入力!V96,目標入力!V117)))</f>
        <v>0</v>
      </c>
      <c r="AA21" s="117">
        <f>'消費量入力 (2年目) '!AF21</f>
        <v>0</v>
      </c>
      <c r="AB21" s="119">
        <f t="shared" si="4"/>
        <v>0</v>
      </c>
      <c r="AC21" s="120">
        <f>IF(目標入力!$X$10&gt;$AC$10,目標入力!U21,IF(目標入力!$Y$10&gt;$AC$10,目標入力!V75,IF(目標入力!$Z$10&gt;$AC$10,目標入力!V96,目標入力!V117)))</f>
        <v>0</v>
      </c>
      <c r="AD21" s="117">
        <f>'消費量入力 (3年目) '!AF21</f>
        <v>0</v>
      </c>
      <c r="AE21" s="119">
        <f t="shared" si="5"/>
        <v>0</v>
      </c>
      <c r="AF21" s="120">
        <f>IF($AF$10=$AG$10,AC21,IF(目標入力!$X$10&gt;$AF$10,目標入力!U21,IF(目標入力!$Y$10&gt;$AF$10,目標入力!V75,IF(目標入力!$Z$10&gt;$AF$10,目標入力!V96,目標入力!V117))))</f>
        <v>0</v>
      </c>
      <c r="AG21" s="117">
        <f>'消費量入力 (4年目) '!AF21</f>
        <v>0</v>
      </c>
      <c r="AH21" s="119">
        <f t="shared" si="6"/>
        <v>0</v>
      </c>
      <c r="AI21" s="121"/>
      <c r="AJ21" s="121">
        <f t="shared" si="7"/>
        <v>0</v>
      </c>
      <c r="AK21" s="121">
        <f t="shared" si="8"/>
        <v>0</v>
      </c>
      <c r="AL21" s="121">
        <f t="shared" si="9"/>
        <v>0</v>
      </c>
      <c r="AM21" s="121">
        <f t="shared" si="10"/>
        <v>0</v>
      </c>
      <c r="AN21" s="51"/>
      <c r="AO21" s="51"/>
    </row>
    <row r="22" spans="1:41" s="98" customFormat="1" ht="22.5" customHeight="1" thickBot="1">
      <c r="A22" s="91"/>
      <c r="B22" s="27"/>
      <c r="C22" s="1270"/>
      <c r="D22" s="142" t="s">
        <v>163</v>
      </c>
      <c r="E22" s="139" t="s">
        <v>161</v>
      </c>
      <c r="F22" s="141">
        <f>IF(目標入力!J22="",目標入力!H22,目標入力!J22)</f>
        <v>1.19</v>
      </c>
      <c r="G22" s="126" t="str">
        <f t="shared" si="0"/>
        <v/>
      </c>
      <c r="H22" s="126" t="str">
        <f t="shared" si="1"/>
        <v/>
      </c>
      <c r="I22" s="127" t="str">
        <f t="shared" si="1"/>
        <v/>
      </c>
      <c r="J22" s="128" t="str">
        <f t="shared" si="1"/>
        <v/>
      </c>
      <c r="K22" s="129" t="str">
        <f t="shared" si="1"/>
        <v/>
      </c>
      <c r="L22" s="126" t="str">
        <f t="shared" si="1"/>
        <v/>
      </c>
      <c r="M22" s="128" t="str">
        <f t="shared" si="1"/>
        <v/>
      </c>
      <c r="N22" s="129" t="str">
        <f t="shared" si="1"/>
        <v/>
      </c>
      <c r="O22" s="126" t="str">
        <f t="shared" si="1"/>
        <v/>
      </c>
      <c r="P22" s="128" t="str">
        <f t="shared" si="1"/>
        <v/>
      </c>
      <c r="Q22" s="129" t="str">
        <f t="shared" si="1"/>
        <v/>
      </c>
      <c r="R22" s="126" t="str">
        <f t="shared" si="1"/>
        <v/>
      </c>
      <c r="S22" s="128" t="str">
        <f t="shared" si="1"/>
        <v/>
      </c>
      <c r="T22" s="23"/>
      <c r="U22" s="50"/>
      <c r="V22" s="117">
        <f>目標入力!U22</f>
        <v>0</v>
      </c>
      <c r="W22" s="117">
        <f>'消費量入力 (1年目)'!AF22</f>
        <v>0</v>
      </c>
      <c r="X22" s="118">
        <f t="shared" si="2"/>
        <v>0</v>
      </c>
      <c r="Y22" s="119">
        <f t="shared" si="3"/>
        <v>0</v>
      </c>
      <c r="Z22" s="120">
        <f>IF(目標入力!$X$10&gt;$Z$10,目標入力!U22,IF(目標入力!$Y$10&gt;$Z$10,目標入力!V76,IF(目標入力!$Z$10&gt;$Z$10,目標入力!V97,目標入力!V118)))</f>
        <v>0</v>
      </c>
      <c r="AA22" s="117">
        <f>'消費量入力 (2年目) '!AF22</f>
        <v>0</v>
      </c>
      <c r="AB22" s="119">
        <f t="shared" si="4"/>
        <v>0</v>
      </c>
      <c r="AC22" s="120">
        <f>IF(目標入力!$X$10&gt;$AC$10,目標入力!U22,IF(目標入力!$Y$10&gt;$AC$10,目標入力!V76,IF(目標入力!$Z$10&gt;$AC$10,目標入力!V97,目標入力!V118)))</f>
        <v>0</v>
      </c>
      <c r="AD22" s="117">
        <f>'消費量入力 (3年目) '!AF22</f>
        <v>0</v>
      </c>
      <c r="AE22" s="119">
        <f t="shared" si="5"/>
        <v>0</v>
      </c>
      <c r="AF22" s="120">
        <f>IF($AF$10=$AG$10,AC22,IF(目標入力!$X$10&gt;$AF$10,目標入力!U22,IF(目標入力!$Y$10&gt;$AF$10,目標入力!V76,IF(目標入力!$Z$10&gt;$AF$10,目標入力!V97,目標入力!V118))))</f>
        <v>0</v>
      </c>
      <c r="AG22" s="117">
        <f>'消費量入力 (4年目) '!AF22</f>
        <v>0</v>
      </c>
      <c r="AH22" s="119">
        <f t="shared" si="6"/>
        <v>0</v>
      </c>
      <c r="AI22" s="121"/>
      <c r="AJ22" s="121">
        <f t="shared" si="7"/>
        <v>0</v>
      </c>
      <c r="AK22" s="121">
        <f t="shared" si="8"/>
        <v>0</v>
      </c>
      <c r="AL22" s="121">
        <f t="shared" si="9"/>
        <v>0</v>
      </c>
      <c r="AM22" s="121">
        <f t="shared" si="10"/>
        <v>0</v>
      </c>
      <c r="AN22" s="51"/>
      <c r="AO22" s="51"/>
    </row>
    <row r="23" spans="1:41" s="98" customFormat="1" ht="22.5" customHeight="1" thickBot="1">
      <c r="A23" s="91"/>
      <c r="B23" s="27"/>
      <c r="C23" s="1242" t="str">
        <f>IF(目標入力!D23="","",目標入力!D23)</f>
        <v/>
      </c>
      <c r="D23" s="1243"/>
      <c r="E23" s="140"/>
      <c r="F23" s="143" t="str">
        <f>IF(目標入力!J23="",目標入力!H23,目標入力!J23)</f>
        <v>-</v>
      </c>
      <c r="G23" s="126" t="str">
        <f t="shared" si="0"/>
        <v/>
      </c>
      <c r="H23" s="126" t="str">
        <f t="shared" si="1"/>
        <v/>
      </c>
      <c r="I23" s="127" t="str">
        <f t="shared" si="1"/>
        <v/>
      </c>
      <c r="J23" s="144" t="str">
        <f t="shared" si="1"/>
        <v/>
      </c>
      <c r="K23" s="129" t="str">
        <f t="shared" si="1"/>
        <v/>
      </c>
      <c r="L23" s="126" t="str">
        <f t="shared" si="1"/>
        <v/>
      </c>
      <c r="M23" s="144" t="str">
        <f t="shared" si="1"/>
        <v/>
      </c>
      <c r="N23" s="129" t="str">
        <f t="shared" si="1"/>
        <v/>
      </c>
      <c r="O23" s="126" t="str">
        <f>IF(AD23=0,"",AD23)</f>
        <v/>
      </c>
      <c r="P23" s="144" t="str">
        <f t="shared" si="1"/>
        <v/>
      </c>
      <c r="Q23" s="129" t="str">
        <f t="shared" si="1"/>
        <v/>
      </c>
      <c r="R23" s="126" t="str">
        <f t="shared" si="1"/>
        <v/>
      </c>
      <c r="S23" s="144" t="str">
        <f t="shared" si="1"/>
        <v/>
      </c>
      <c r="T23" s="23"/>
      <c r="U23" s="50"/>
      <c r="V23" s="117">
        <f>目標入力!U23</f>
        <v>0</v>
      </c>
      <c r="W23" s="117">
        <f>'消費量入力 (1年目)'!AF23</f>
        <v>0</v>
      </c>
      <c r="X23" s="118">
        <f t="shared" si="2"/>
        <v>0</v>
      </c>
      <c r="Y23" s="119">
        <f t="shared" si="3"/>
        <v>0</v>
      </c>
      <c r="Z23" s="120">
        <f>IF(目標入力!$X$10&gt;$Z$10,目標入力!U23,IF(目標入力!$Y$10&gt;$Z$10,目標入力!V77,IF(目標入力!$Z$10&gt;$Z$10,目標入力!V98,目標入力!V119)))</f>
        <v>0</v>
      </c>
      <c r="AA23" s="117">
        <f>'消費量入力 (2年目) '!AF23</f>
        <v>0</v>
      </c>
      <c r="AB23" s="119">
        <f t="shared" si="4"/>
        <v>0</v>
      </c>
      <c r="AC23" s="120">
        <f>IF(目標入力!$X$10&gt;$AC$10,目標入力!U23,IF(目標入力!$Y$10&gt;$AC$10,目標入力!V77,IF(目標入力!$Z$10&gt;$AC$10,目標入力!V98,目標入力!V119)))</f>
        <v>0</v>
      </c>
      <c r="AD23" s="117">
        <f>'消費量入力 (3年目) '!AF23</f>
        <v>0</v>
      </c>
      <c r="AE23" s="119">
        <f t="shared" si="5"/>
        <v>0</v>
      </c>
      <c r="AF23" s="120">
        <f>IF($AF$10=$AG$10,AC23,IF(目標入力!$X$10&gt;$AF$10,目標入力!U23,IF(目標入力!$Y$10&gt;$AF$10,目標入力!V77,IF(目標入力!$Z$10&gt;$AF$10,目標入力!V98,目標入力!V119))))</f>
        <v>0</v>
      </c>
      <c r="AG23" s="117">
        <f>'消費量入力 (4年目) '!AF23</f>
        <v>0</v>
      </c>
      <c r="AH23" s="119">
        <f t="shared" si="6"/>
        <v>0</v>
      </c>
      <c r="AI23" s="121"/>
      <c r="AJ23" s="121">
        <f>IF(F23="-",0,F23*X23)</f>
        <v>0</v>
      </c>
      <c r="AK23" s="121">
        <f>IF(F23="-",0,F23*AA23)</f>
        <v>0</v>
      </c>
      <c r="AL23" s="121">
        <f>IF(F23="-",0,F23*AG23)</f>
        <v>0</v>
      </c>
      <c r="AM23" s="121">
        <f>IF(F23="-",0,F23*AE23)</f>
        <v>0</v>
      </c>
      <c r="AN23" s="51"/>
      <c r="AO23" s="51"/>
    </row>
    <row r="24" spans="1:41" s="98" customFormat="1" ht="22.5" customHeight="1" thickBot="1">
      <c r="A24" s="91"/>
      <c r="B24" s="27"/>
      <c r="C24" s="1242" t="str">
        <f>IF(目標入力!D24="","",目標入力!D24)</f>
        <v/>
      </c>
      <c r="D24" s="1243"/>
      <c r="E24" s="145"/>
      <c r="F24" s="143" t="str">
        <f>IF(目標入力!J24="",目標入力!H24,目標入力!J24)</f>
        <v>-</v>
      </c>
      <c r="G24" s="126" t="str">
        <f t="shared" si="0"/>
        <v/>
      </c>
      <c r="H24" s="126" t="str">
        <f t="shared" si="1"/>
        <v/>
      </c>
      <c r="I24" s="127" t="str">
        <f t="shared" si="1"/>
        <v/>
      </c>
      <c r="J24" s="144" t="str">
        <f t="shared" si="1"/>
        <v/>
      </c>
      <c r="K24" s="129" t="str">
        <f t="shared" si="1"/>
        <v/>
      </c>
      <c r="L24" s="126" t="str">
        <f t="shared" si="1"/>
        <v/>
      </c>
      <c r="M24" s="144" t="str">
        <f t="shared" si="1"/>
        <v/>
      </c>
      <c r="N24" s="129" t="str">
        <f t="shared" si="1"/>
        <v/>
      </c>
      <c r="O24" s="126" t="str">
        <f t="shared" si="1"/>
        <v/>
      </c>
      <c r="P24" s="144" t="str">
        <f t="shared" si="1"/>
        <v/>
      </c>
      <c r="Q24" s="129" t="str">
        <f t="shared" si="1"/>
        <v/>
      </c>
      <c r="R24" s="126" t="str">
        <f t="shared" si="1"/>
        <v/>
      </c>
      <c r="S24" s="144" t="str">
        <f t="shared" si="1"/>
        <v/>
      </c>
      <c r="T24" s="23"/>
      <c r="U24" s="50"/>
      <c r="V24" s="117">
        <f>目標入力!U24</f>
        <v>0</v>
      </c>
      <c r="W24" s="117">
        <f>'消費量入力 (1年目)'!AF24</f>
        <v>0</v>
      </c>
      <c r="X24" s="118">
        <f t="shared" si="2"/>
        <v>0</v>
      </c>
      <c r="Y24" s="119">
        <f t="shared" si="3"/>
        <v>0</v>
      </c>
      <c r="Z24" s="120">
        <f>IF(目標入力!$X$10&gt;$Z$10,目標入力!U24,IF(目標入力!$Y$10&gt;$Z$10,目標入力!V78,IF(目標入力!$Z$10&gt;$Z$10,目標入力!V99,目標入力!V120)))</f>
        <v>0</v>
      </c>
      <c r="AA24" s="117">
        <f>'消費量入力 (2年目) '!AF24</f>
        <v>0</v>
      </c>
      <c r="AB24" s="119">
        <f t="shared" si="4"/>
        <v>0</v>
      </c>
      <c r="AC24" s="120">
        <f>IF(目標入力!$X$10&gt;$AC$10,目標入力!U24,IF(目標入力!$Y$10&gt;$AC$10,目標入力!V78,IF(目標入力!$Z$10&gt;$AC$10,目標入力!V99,目標入力!V120)))</f>
        <v>0</v>
      </c>
      <c r="AD24" s="117">
        <f>'消費量入力 (3年目) '!AF24</f>
        <v>0</v>
      </c>
      <c r="AE24" s="119">
        <f t="shared" si="5"/>
        <v>0</v>
      </c>
      <c r="AF24" s="120">
        <f>IF($AF$10=$AG$10,AC24,IF(目標入力!$X$10&gt;$AF$10,目標入力!U24,IF(目標入力!$Y$10&gt;$AF$10,目標入力!V78,IF(目標入力!$Z$10&gt;$AF$10,目標入力!V99,目標入力!V120))))</f>
        <v>0</v>
      </c>
      <c r="AG24" s="117">
        <f>'消費量入力 (4年目) '!AF24</f>
        <v>0</v>
      </c>
      <c r="AH24" s="119">
        <f t="shared" si="6"/>
        <v>0</v>
      </c>
      <c r="AI24" s="121"/>
      <c r="AJ24" s="121">
        <f>IF(F24="-",0,F24*X24)</f>
        <v>0</v>
      </c>
      <c r="AK24" s="121">
        <f>IF(F24="-",0,F24*AA24)</f>
        <v>0</v>
      </c>
      <c r="AL24" s="121">
        <f>IF(F24="-",0,F24*AD24)</f>
        <v>0</v>
      </c>
      <c r="AM24" s="121">
        <f>IF(F24="-",0,F24*AE24)</f>
        <v>0</v>
      </c>
      <c r="AN24" s="51"/>
      <c r="AO24" s="51"/>
    </row>
    <row r="25" spans="1:41" s="98" customFormat="1" ht="22.5" customHeight="1" thickBot="1">
      <c r="A25" s="91"/>
      <c r="B25" s="27"/>
      <c r="C25" s="1242" t="str">
        <f>IF(目標入力!D25="","",目標入力!D25)</f>
        <v/>
      </c>
      <c r="D25" s="1243"/>
      <c r="E25" s="146"/>
      <c r="F25" s="147" t="str">
        <f>IF(目標入力!J25="",目標入力!H25,目標入力!J25)</f>
        <v>-</v>
      </c>
      <c r="G25" s="148" t="str">
        <f t="shared" si="0"/>
        <v/>
      </c>
      <c r="H25" s="148" t="str">
        <f t="shared" si="1"/>
        <v/>
      </c>
      <c r="I25" s="149" t="str">
        <f t="shared" si="1"/>
        <v/>
      </c>
      <c r="J25" s="150" t="str">
        <f t="shared" si="1"/>
        <v/>
      </c>
      <c r="K25" s="151" t="str">
        <f t="shared" si="1"/>
        <v/>
      </c>
      <c r="L25" s="148" t="str">
        <f t="shared" si="1"/>
        <v/>
      </c>
      <c r="M25" s="150" t="str">
        <f t="shared" si="1"/>
        <v/>
      </c>
      <c r="N25" s="151" t="str">
        <f t="shared" si="1"/>
        <v/>
      </c>
      <c r="O25" s="148" t="str">
        <f t="shared" si="1"/>
        <v/>
      </c>
      <c r="P25" s="150" t="str">
        <f t="shared" si="1"/>
        <v/>
      </c>
      <c r="Q25" s="151" t="str">
        <f t="shared" si="1"/>
        <v/>
      </c>
      <c r="R25" s="148" t="str">
        <f t="shared" si="1"/>
        <v/>
      </c>
      <c r="S25" s="150" t="str">
        <f t="shared" si="1"/>
        <v/>
      </c>
      <c r="T25" s="23"/>
      <c r="U25" s="50"/>
      <c r="V25" s="117">
        <f>目標入力!U25</f>
        <v>0</v>
      </c>
      <c r="W25" s="117">
        <f>'消費量入力 (1年目)'!AF25</f>
        <v>0</v>
      </c>
      <c r="X25" s="118">
        <f t="shared" si="2"/>
        <v>0</v>
      </c>
      <c r="Y25" s="119">
        <f t="shared" si="3"/>
        <v>0</v>
      </c>
      <c r="Z25" s="120">
        <f>IF(目標入力!$X$10&gt;$Z$10,目標入力!U25,IF(目標入力!$Y$10&gt;$Z$10,目標入力!V79,IF(目標入力!$Z$10&gt;$Z$10,目標入力!V100,目標入力!V121)))</f>
        <v>0</v>
      </c>
      <c r="AA25" s="117">
        <f>'消費量入力 (2年目) '!AF25</f>
        <v>0</v>
      </c>
      <c r="AB25" s="119">
        <f t="shared" si="4"/>
        <v>0</v>
      </c>
      <c r="AC25" s="120">
        <f>IF(目標入力!$X$10&gt;$AC$10,目標入力!U25,IF(目標入力!$Y$10&gt;$AC$10,目標入力!V79,IF(目標入力!$Z$10&gt;$AC$10,目標入力!V100,目標入力!V121)))</f>
        <v>0</v>
      </c>
      <c r="AD25" s="117">
        <f>'消費量入力 (3年目) '!AF25</f>
        <v>0</v>
      </c>
      <c r="AE25" s="119">
        <f t="shared" si="5"/>
        <v>0</v>
      </c>
      <c r="AF25" s="120">
        <f>IF($AF$10=$AG$10,AC25,IF(目標入力!$X$10&gt;$AF$10,目標入力!U25,IF(目標入力!$Y$10&gt;$AF$10,目標入力!V79,IF(目標入力!$Z$10&gt;$AF$10,目標入力!V100,目標入力!V121))))</f>
        <v>0</v>
      </c>
      <c r="AG25" s="117">
        <f>'消費量入力 (4年目) '!AF25</f>
        <v>0</v>
      </c>
      <c r="AH25" s="119">
        <f t="shared" si="6"/>
        <v>0</v>
      </c>
      <c r="AI25" s="121"/>
      <c r="AJ25" s="121">
        <f>IF(F25="-",0,F25*X25)</f>
        <v>0</v>
      </c>
      <c r="AK25" s="121">
        <f>IF(F25="-",0,F25*AA25)</f>
        <v>0</v>
      </c>
      <c r="AL25" s="121">
        <f>IF(F25="-",0,F25*AD25)</f>
        <v>0</v>
      </c>
      <c r="AM25" s="121">
        <f>IF(F25="-",0,F25*AE25)</f>
        <v>0</v>
      </c>
      <c r="AN25" s="51"/>
      <c r="AO25" s="51"/>
    </row>
    <row r="26" spans="1:41" s="98" customFormat="1" ht="22.5" customHeight="1" thickTop="1" thickBot="1">
      <c r="A26" s="91"/>
      <c r="B26" s="27"/>
      <c r="C26" s="152" t="s">
        <v>164</v>
      </c>
      <c r="D26" s="153"/>
      <c r="E26" s="153"/>
      <c r="F26" s="153"/>
      <c r="G26" s="154" t="str">
        <f t="shared" si="0"/>
        <v/>
      </c>
      <c r="H26" s="154" t="str">
        <f t="shared" ref="H26:S26" si="11">IF(W26=0,"",W26)</f>
        <v/>
      </c>
      <c r="I26" s="154" t="str">
        <f t="shared" si="11"/>
        <v/>
      </c>
      <c r="J26" s="155" t="str">
        <f t="shared" si="11"/>
        <v/>
      </c>
      <c r="K26" s="156" t="str">
        <f t="shared" si="11"/>
        <v/>
      </c>
      <c r="L26" s="157" t="str">
        <f t="shared" si="11"/>
        <v/>
      </c>
      <c r="M26" s="158" t="str">
        <f t="shared" si="11"/>
        <v/>
      </c>
      <c r="N26" s="159" t="str">
        <f t="shared" si="11"/>
        <v/>
      </c>
      <c r="O26" s="154" t="str">
        <f t="shared" si="11"/>
        <v/>
      </c>
      <c r="P26" s="155" t="str">
        <f t="shared" si="11"/>
        <v/>
      </c>
      <c r="Q26" s="156" t="str">
        <f t="shared" si="11"/>
        <v/>
      </c>
      <c r="R26" s="157" t="str">
        <f t="shared" si="11"/>
        <v/>
      </c>
      <c r="S26" s="158" t="str">
        <f t="shared" si="11"/>
        <v/>
      </c>
      <c r="T26" s="23"/>
      <c r="U26" s="50"/>
      <c r="V26" s="117">
        <f>目標入力!U26</f>
        <v>0</v>
      </c>
      <c r="W26" s="117">
        <f>'消費量入力 (1年目)'!AF26</f>
        <v>0</v>
      </c>
      <c r="X26" s="118">
        <f>IF($W$10&lt;=3,W26*12/(4-$W$10),W26*12/(16-$W$10))</f>
        <v>0</v>
      </c>
      <c r="Y26" s="119">
        <f>IF(V26=0,0,X26/V26*100)</f>
        <v>0</v>
      </c>
      <c r="Z26" s="120">
        <f>IF(目標入力!$X$10&gt;$Z$10,目標入力!U26,IF(目標入力!$Y$10&gt;$Z$10,目標入力!V80,IF(目標入力!$Z$10&gt;$Z$10,目標入力!V101,目標入力!V122)))</f>
        <v>0</v>
      </c>
      <c r="AA26" s="117">
        <f>'消費量入力 (2年目) '!AF26</f>
        <v>0</v>
      </c>
      <c r="AB26" s="119">
        <f>IF(Z26=0,0,AA26/Z26*100)</f>
        <v>0</v>
      </c>
      <c r="AC26" s="120">
        <f>IF(目標入力!$X$10&gt;$AC$10,目標入力!U26,IF(目標入力!$Y$10&gt;$AC$10,目標入力!V80,IF(目標入力!$Z$10&gt;$AC$10,目標入力!V101,目標入力!V122)))</f>
        <v>0</v>
      </c>
      <c r="AD26" s="117">
        <f>'消費量入力 (3年目) '!AF26</f>
        <v>0</v>
      </c>
      <c r="AE26" s="119">
        <f>IF(AC26=0,0,AD26/AC26*100)</f>
        <v>0</v>
      </c>
      <c r="AF26" s="120">
        <f>IF($AF$10=$AG$10,AC26,IF(目標入力!$X$10&gt;$AF$10,目標入力!U26,IF(目標入力!$Y$10&gt;$AF$10,目標入力!V80,IF(目標入力!$Z$10&gt;$AF$10,目標入力!V101,目標入力!V122))))</f>
        <v>0</v>
      </c>
      <c r="AG26" s="117">
        <f>'消費量入力 (4年目) '!AF26</f>
        <v>0</v>
      </c>
      <c r="AH26" s="119">
        <f>IF(AF26=0,0,AG26/AF26*100)</f>
        <v>0</v>
      </c>
      <c r="AI26" s="121"/>
      <c r="AJ26" s="121">
        <f>SUM(AJ12:AJ25)</f>
        <v>0</v>
      </c>
      <c r="AK26" s="121">
        <f>SUM(AK12:AK25)</f>
        <v>0</v>
      </c>
      <c r="AL26" s="121">
        <f>SUM(AL12:AL25)</f>
        <v>0</v>
      </c>
      <c r="AM26" s="121">
        <f>IF(F26="-",0,F26*AE26)</f>
        <v>0</v>
      </c>
      <c r="AN26" s="51"/>
      <c r="AO26" s="51"/>
    </row>
    <row r="27" spans="1:41" s="98" customFormat="1" ht="5.25" customHeight="1" thickBot="1">
      <c r="A27" s="91"/>
      <c r="B27" s="27"/>
      <c r="C27" s="160"/>
      <c r="D27" s="23"/>
      <c r="E27" s="23"/>
      <c r="F27" s="23"/>
      <c r="G27" s="23"/>
      <c r="H27" s="23"/>
      <c r="I27" s="23"/>
      <c r="J27" s="23"/>
      <c r="K27" s="23"/>
      <c r="L27" s="23"/>
      <c r="M27" s="23"/>
      <c r="N27" s="23"/>
      <c r="O27" s="23"/>
      <c r="P27" s="23"/>
      <c r="Q27" s="23"/>
      <c r="R27" s="23"/>
      <c r="S27" s="161"/>
      <c r="T27" s="23"/>
      <c r="U27" s="50"/>
      <c r="V27" s="50"/>
      <c r="W27" s="50"/>
      <c r="X27" s="50"/>
      <c r="Y27" s="50"/>
      <c r="Z27" s="51"/>
      <c r="AA27" s="51"/>
      <c r="AB27" s="51"/>
      <c r="AC27" s="51"/>
      <c r="AD27" s="51"/>
      <c r="AE27" s="51"/>
      <c r="AF27" s="51"/>
      <c r="AG27" s="51"/>
      <c r="AH27" s="51"/>
      <c r="AI27" s="51"/>
      <c r="AJ27" s="51"/>
      <c r="AK27" s="51"/>
      <c r="AL27" s="51"/>
      <c r="AM27" s="51"/>
      <c r="AN27" s="51"/>
      <c r="AO27" s="51"/>
    </row>
    <row r="28" spans="1:41" s="98" customFormat="1" ht="22.5" customHeight="1" thickBot="1">
      <c r="A28" s="91"/>
      <c r="B28" s="27"/>
      <c r="C28" s="162" t="s">
        <v>165</v>
      </c>
      <c r="D28" s="163"/>
      <c r="E28" s="164"/>
      <c r="F28" s="165"/>
      <c r="G28" s="166"/>
      <c r="H28" s="166"/>
      <c r="I28" s="166"/>
      <c r="J28" s="166"/>
      <c r="K28" s="166"/>
      <c r="L28" s="166"/>
      <c r="M28" s="167"/>
      <c r="N28" s="166"/>
      <c r="O28" s="166"/>
      <c r="P28" s="166"/>
      <c r="Q28" s="166"/>
      <c r="R28" s="166"/>
      <c r="S28" s="168"/>
      <c r="T28" s="23"/>
      <c r="U28" s="50"/>
      <c r="V28" s="50"/>
      <c r="W28" s="50"/>
      <c r="X28" s="50"/>
      <c r="Y28" s="50"/>
      <c r="Z28" s="51"/>
      <c r="AA28" s="51"/>
      <c r="AB28" s="51"/>
      <c r="AC28" s="51"/>
      <c r="AD28" s="51"/>
      <c r="AE28" s="51"/>
      <c r="AF28" s="51"/>
      <c r="AG28" s="51"/>
      <c r="AH28" s="51"/>
      <c r="AI28" s="51"/>
      <c r="AJ28" s="51"/>
      <c r="AK28" s="51"/>
      <c r="AL28" s="51"/>
      <c r="AM28" s="51"/>
      <c r="AN28" s="51"/>
      <c r="AO28" s="51"/>
    </row>
    <row r="29" spans="1:41" s="98" customFormat="1" ht="18.75" customHeight="1">
      <c r="A29" s="91"/>
      <c r="B29" s="27"/>
      <c r="C29" s="1282" t="s">
        <v>166</v>
      </c>
      <c r="D29" s="1283"/>
      <c r="E29" s="1283"/>
      <c r="F29" s="1283"/>
      <c r="G29" s="1284" t="s">
        <v>167</v>
      </c>
      <c r="H29" s="1283"/>
      <c r="I29" s="1283"/>
      <c r="J29" s="1283"/>
      <c r="K29" s="1283"/>
      <c r="L29" s="1283"/>
      <c r="M29" s="1283"/>
      <c r="N29" s="1283"/>
      <c r="O29" s="1283"/>
      <c r="P29" s="1283"/>
      <c r="Q29" s="1283"/>
      <c r="R29" s="1283"/>
      <c r="S29" s="1285"/>
      <c r="T29" s="23"/>
      <c r="U29" s="50"/>
      <c r="V29" s="50"/>
      <c r="W29" s="169" t="s">
        <v>168</v>
      </c>
      <c r="X29" s="169" t="s">
        <v>167</v>
      </c>
      <c r="Y29" s="50"/>
      <c r="Z29" s="51"/>
      <c r="AA29" s="51"/>
      <c r="AB29" s="51"/>
      <c r="AC29" s="51"/>
      <c r="AD29" s="51"/>
      <c r="AE29" s="51"/>
      <c r="AF29" s="51"/>
      <c r="AG29" s="51"/>
      <c r="AH29" s="51"/>
      <c r="AI29" s="51"/>
      <c r="AJ29" s="51"/>
      <c r="AK29" s="51"/>
      <c r="AL29" s="51"/>
      <c r="AM29" s="51"/>
      <c r="AN29" s="51"/>
      <c r="AO29" s="51"/>
    </row>
    <row r="30" spans="1:41" s="98" customFormat="1" ht="34.5" customHeight="1">
      <c r="A30" s="91"/>
      <c r="B30" s="27"/>
      <c r="C30" s="1286" t="str">
        <f>W30</f>
        <v/>
      </c>
      <c r="D30" s="1287"/>
      <c r="E30" s="1287"/>
      <c r="F30" s="1287"/>
      <c r="G30" s="1288" t="str">
        <f>X30</f>
        <v/>
      </c>
      <c r="H30" s="1289"/>
      <c r="I30" s="1289"/>
      <c r="J30" s="1289"/>
      <c r="K30" s="1289"/>
      <c r="L30" s="1289"/>
      <c r="M30" s="1289"/>
      <c r="N30" s="1289"/>
      <c r="O30" s="1289"/>
      <c r="P30" s="1289"/>
      <c r="Q30" s="1289"/>
      <c r="R30" s="1289"/>
      <c r="S30" s="1290"/>
      <c r="T30" s="23"/>
      <c r="U30" s="50"/>
      <c r="V30" s="50"/>
      <c r="W30" s="169" t="str">
        <f>IF(目標入力!N62="変更なし","",CONCATENATE("令和",目標入力!O63,"年4月"))</f>
        <v/>
      </c>
      <c r="X30" s="169" t="str">
        <f>IF(目標入力!N62="変更なし","",目標入力!E81)</f>
        <v/>
      </c>
      <c r="Y30" s="50"/>
      <c r="Z30" s="51"/>
      <c r="AA30" s="51"/>
      <c r="AB30" s="51"/>
      <c r="AC30" s="51"/>
      <c r="AD30" s="51"/>
      <c r="AE30" s="51"/>
      <c r="AF30" s="51"/>
      <c r="AG30" s="51"/>
      <c r="AH30" s="51"/>
      <c r="AI30" s="51"/>
      <c r="AJ30" s="51"/>
      <c r="AK30" s="51"/>
      <c r="AL30" s="51"/>
      <c r="AM30" s="51"/>
      <c r="AN30" s="51"/>
      <c r="AO30" s="51"/>
    </row>
    <row r="31" spans="1:41" s="98" customFormat="1" ht="34.5" customHeight="1">
      <c r="A31" s="91"/>
      <c r="B31" s="27"/>
      <c r="C31" s="1272" t="str">
        <f>W31</f>
        <v/>
      </c>
      <c r="D31" s="1273"/>
      <c r="E31" s="1273"/>
      <c r="F31" s="1273"/>
      <c r="G31" s="1274" t="str">
        <f>X31</f>
        <v/>
      </c>
      <c r="H31" s="1275"/>
      <c r="I31" s="1275"/>
      <c r="J31" s="1275"/>
      <c r="K31" s="1275"/>
      <c r="L31" s="1275"/>
      <c r="M31" s="1275"/>
      <c r="N31" s="1275"/>
      <c r="O31" s="1275"/>
      <c r="P31" s="1275"/>
      <c r="Q31" s="1275"/>
      <c r="R31" s="1275"/>
      <c r="S31" s="1276"/>
      <c r="T31" s="23"/>
      <c r="U31" s="50"/>
      <c r="V31" s="50"/>
      <c r="W31" s="169" t="str">
        <f>IF(目標入力!N83="変更なし","",CONCATENATE("令和",目標入力!O84,"年4月"))</f>
        <v/>
      </c>
      <c r="X31" s="169" t="str">
        <f>IF(目標入力!N83="変更なし","",目標入力!E102)</f>
        <v/>
      </c>
      <c r="Y31" s="50"/>
      <c r="Z31" s="51"/>
      <c r="AA31" s="51"/>
      <c r="AB31" s="51"/>
      <c r="AC31" s="51"/>
      <c r="AD31" s="51"/>
      <c r="AE31" s="51"/>
      <c r="AF31" s="51"/>
      <c r="AG31" s="51"/>
      <c r="AH31" s="51"/>
      <c r="AI31" s="51"/>
      <c r="AJ31" s="51"/>
      <c r="AK31" s="51"/>
      <c r="AL31" s="51"/>
      <c r="AM31" s="51"/>
      <c r="AN31" s="51"/>
      <c r="AO31" s="51"/>
    </row>
    <row r="32" spans="1:41" s="98" customFormat="1" ht="34.5" customHeight="1" thickBot="1">
      <c r="A32" s="91"/>
      <c r="B32" s="27"/>
      <c r="C32" s="1277" t="str">
        <f>W32</f>
        <v/>
      </c>
      <c r="D32" s="1278"/>
      <c r="E32" s="1278"/>
      <c r="F32" s="1278"/>
      <c r="G32" s="1279" t="str">
        <f>X32</f>
        <v/>
      </c>
      <c r="H32" s="1280"/>
      <c r="I32" s="1280"/>
      <c r="J32" s="1280"/>
      <c r="K32" s="1280"/>
      <c r="L32" s="1280"/>
      <c r="M32" s="1280"/>
      <c r="N32" s="1280"/>
      <c r="O32" s="1280"/>
      <c r="P32" s="1280"/>
      <c r="Q32" s="1280"/>
      <c r="R32" s="1280"/>
      <c r="S32" s="1281"/>
      <c r="T32" s="23"/>
      <c r="U32" s="50"/>
      <c r="V32" s="50"/>
      <c r="W32" s="169" t="str">
        <f>IF(目標入力!N104="変更なし","",CONCATENATE("令和",目標入力!O105,"年4月"))</f>
        <v/>
      </c>
      <c r="X32" s="169" t="str">
        <f>IF(目標入力!N104="変更なし","",目標入力!E123)</f>
        <v/>
      </c>
      <c r="Y32" s="50"/>
      <c r="Z32" s="51"/>
      <c r="AA32" s="51"/>
      <c r="AB32" s="51"/>
      <c r="AC32" s="51"/>
      <c r="AD32" s="51"/>
      <c r="AE32" s="51"/>
      <c r="AF32" s="51"/>
      <c r="AG32" s="51"/>
      <c r="AH32" s="51"/>
      <c r="AI32" s="51"/>
      <c r="AJ32" s="51"/>
      <c r="AK32" s="51"/>
      <c r="AL32" s="51"/>
      <c r="AM32" s="51"/>
      <c r="AN32" s="51"/>
      <c r="AO32" s="51"/>
    </row>
    <row r="33" spans="1:36" s="50" customFormat="1" ht="15" thickBot="1">
      <c r="A33" s="23"/>
      <c r="B33" s="23"/>
      <c r="C33" s="160"/>
      <c r="D33" s="23"/>
      <c r="E33" s="23"/>
      <c r="F33" s="23"/>
      <c r="G33" s="23"/>
      <c r="H33" s="23"/>
      <c r="I33" s="23"/>
      <c r="J33" s="23"/>
      <c r="K33" s="23"/>
      <c r="L33" s="23"/>
      <c r="M33" s="23"/>
      <c r="N33" s="23"/>
      <c r="O33" s="23"/>
      <c r="P33" s="23"/>
      <c r="Q33" s="23"/>
      <c r="R33" s="23"/>
      <c r="S33" s="161"/>
      <c r="T33" s="23"/>
      <c r="W33" s="98"/>
      <c r="X33" s="98"/>
      <c r="Z33" s="51"/>
      <c r="AA33" s="51"/>
      <c r="AB33" s="51"/>
      <c r="AC33" s="51"/>
      <c r="AD33" s="51"/>
      <c r="AE33" s="51"/>
      <c r="AF33" s="51"/>
      <c r="AG33" s="51"/>
      <c r="AH33" s="51"/>
      <c r="AI33" s="51"/>
      <c r="AJ33" s="51"/>
    </row>
    <row r="34" spans="1:36" s="50" customFormat="1" ht="16.8" thickBot="1">
      <c r="A34" s="23"/>
      <c r="B34" s="23"/>
      <c r="C34" s="15" t="s">
        <v>169</v>
      </c>
      <c r="D34" s="48"/>
      <c r="E34" s="80"/>
      <c r="F34" s="48"/>
      <c r="G34" s="81"/>
      <c r="H34" s="48"/>
      <c r="I34" s="48"/>
      <c r="J34" s="48"/>
      <c r="K34" s="48"/>
      <c r="L34" s="48"/>
      <c r="M34" s="82"/>
      <c r="N34" s="81"/>
      <c r="O34" s="48"/>
      <c r="P34" s="48"/>
      <c r="Q34" s="48"/>
      <c r="R34" s="48"/>
      <c r="S34" s="83"/>
      <c r="T34" s="23"/>
      <c r="W34" s="98"/>
      <c r="X34" s="98"/>
      <c r="Z34" s="51"/>
      <c r="AA34" s="51"/>
      <c r="AB34" s="51"/>
      <c r="AC34" s="51"/>
      <c r="AD34" s="51"/>
      <c r="AE34" s="51"/>
      <c r="AF34" s="51"/>
      <c r="AG34" s="51"/>
      <c r="AH34" s="51"/>
      <c r="AI34" s="51"/>
      <c r="AJ34" s="51"/>
    </row>
    <row r="35" spans="1:36" s="50" customFormat="1" ht="15" thickBot="1">
      <c r="A35" s="23"/>
      <c r="B35" s="23"/>
      <c r="C35" s="160"/>
      <c r="D35" s="23"/>
      <c r="E35" s="23"/>
      <c r="F35" s="23"/>
      <c r="G35" s="23"/>
      <c r="H35" s="23"/>
      <c r="I35" s="23"/>
      <c r="J35" s="23"/>
      <c r="K35" s="23"/>
      <c r="L35" s="23"/>
      <c r="M35" s="23"/>
      <c r="N35" s="23"/>
      <c r="O35" s="23"/>
      <c r="P35" s="23"/>
      <c r="Q35" s="23"/>
      <c r="R35" s="23"/>
      <c r="S35" s="161"/>
      <c r="T35" s="23"/>
      <c r="W35" s="98" t="s">
        <v>170</v>
      </c>
      <c r="X35" s="98"/>
      <c r="Z35" s="51"/>
      <c r="AA35" s="51"/>
      <c r="AB35" s="51" t="s">
        <v>144</v>
      </c>
      <c r="AC35" s="51"/>
      <c r="AD35" s="51"/>
      <c r="AE35" s="51"/>
      <c r="AF35" s="51" t="s">
        <v>171</v>
      </c>
      <c r="AG35" s="51"/>
      <c r="AH35" s="51"/>
      <c r="AI35" s="51"/>
      <c r="AJ35" s="51"/>
    </row>
    <row r="36" spans="1:36" s="50" customFormat="1" ht="18" customHeight="1">
      <c r="A36" s="23"/>
      <c r="B36" s="23"/>
      <c r="C36" s="160"/>
      <c r="D36" s="23"/>
      <c r="E36" s="23"/>
      <c r="F36" s="23"/>
      <c r="G36" s="23"/>
      <c r="H36" s="23"/>
      <c r="I36" s="23"/>
      <c r="J36" s="23"/>
      <c r="K36" s="23"/>
      <c r="L36" s="23"/>
      <c r="M36" s="23"/>
      <c r="N36" s="23"/>
      <c r="O36" s="23"/>
      <c r="P36" s="23"/>
      <c r="Q36" s="23"/>
      <c r="R36" s="23"/>
      <c r="S36" s="161"/>
      <c r="T36" s="23"/>
      <c r="W36" s="170"/>
      <c r="X36" s="171" t="str">
        <f>CONCATENATE("R",X10-1)</f>
        <v>R8</v>
      </c>
      <c r="Y36" s="172" t="str">
        <f>CONCATENATE("R",AA10-1)</f>
        <v>R9</v>
      </c>
      <c r="Z36" s="172" t="str">
        <f>CONCATENATE("R",AD10-1)</f>
        <v>R10</v>
      </c>
      <c r="AA36" s="173" t="str">
        <f>IF(AF10=AG10,"-",CONCATENATE("R",AG10-1))</f>
        <v>-</v>
      </c>
      <c r="AB36" s="174" t="str">
        <f t="shared" ref="AB36:AI36" si="12">X36</f>
        <v>R8</v>
      </c>
      <c r="AC36" s="175" t="str">
        <f t="shared" si="12"/>
        <v>R9</v>
      </c>
      <c r="AD36" s="175" t="str">
        <f t="shared" si="12"/>
        <v>R10</v>
      </c>
      <c r="AE36" s="176" t="str">
        <f t="shared" si="12"/>
        <v>-</v>
      </c>
      <c r="AF36" s="51" t="str">
        <f t="shared" si="12"/>
        <v>R8</v>
      </c>
      <c r="AG36" s="51" t="str">
        <f t="shared" si="12"/>
        <v>R9</v>
      </c>
      <c r="AH36" s="51" t="str">
        <f t="shared" si="12"/>
        <v>R10</v>
      </c>
      <c r="AI36" s="51" t="str">
        <f t="shared" si="12"/>
        <v>-</v>
      </c>
      <c r="AJ36" s="51"/>
    </row>
    <row r="37" spans="1:36" s="50" customFormat="1" ht="18" customHeight="1">
      <c r="A37" s="23"/>
      <c r="B37" s="23"/>
      <c r="C37" s="160"/>
      <c r="D37" s="23"/>
      <c r="E37" s="23"/>
      <c r="F37" s="23"/>
      <c r="G37" s="23"/>
      <c r="H37" s="23"/>
      <c r="I37" s="23"/>
      <c r="J37" s="23"/>
      <c r="K37" s="23"/>
      <c r="L37" s="23"/>
      <c r="M37" s="23"/>
      <c r="N37" s="23"/>
      <c r="O37" s="23"/>
      <c r="P37" s="23"/>
      <c r="Q37" s="23"/>
      <c r="R37" s="23"/>
      <c r="S37" s="161"/>
      <c r="T37" s="23"/>
      <c r="W37" s="177" t="s">
        <v>172</v>
      </c>
      <c r="X37" s="178" t="str">
        <f>IF('消費量入力 (1年目)'!X12="-","",X12)</f>
        <v/>
      </c>
      <c r="Y37" s="179" t="e">
        <f>IF('消費量入力 (2年目) '!X12="-",NA(),AA12)</f>
        <v>#N/A</v>
      </c>
      <c r="Z37" s="180" t="e">
        <f>IF('消費量入力 (3年目) '!X12="-",NA(),AD12)</f>
        <v>#N/A</v>
      </c>
      <c r="AA37" s="181" t="e">
        <f>IF('消費量入力 (4年目) '!X12="-",NA(),AG12)</f>
        <v>#N/A</v>
      </c>
      <c r="AB37" s="182" t="str">
        <f>IF(X37="","",AJ12)</f>
        <v/>
      </c>
      <c r="AC37" s="183">
        <f>AK12</f>
        <v>0</v>
      </c>
      <c r="AD37" s="183">
        <f>AL12</f>
        <v>0</v>
      </c>
      <c r="AE37" s="184">
        <f>AM12</f>
        <v>0</v>
      </c>
      <c r="AF37" s="185">
        <f>Y12</f>
        <v>0</v>
      </c>
      <c r="AG37" s="185">
        <f>AB12</f>
        <v>0</v>
      </c>
      <c r="AH37" s="185">
        <f>AE12</f>
        <v>0</v>
      </c>
      <c r="AI37" s="185">
        <f>AH12</f>
        <v>0</v>
      </c>
      <c r="AJ37" s="51"/>
    </row>
    <row r="38" spans="1:36" s="50" customFormat="1" ht="18" customHeight="1">
      <c r="A38" s="23"/>
      <c r="B38" s="23"/>
      <c r="C38" s="160"/>
      <c r="D38" s="23"/>
      <c r="E38" s="23"/>
      <c r="F38" s="23"/>
      <c r="G38" s="23"/>
      <c r="H38" s="23"/>
      <c r="I38" s="23"/>
      <c r="J38" s="23"/>
      <c r="K38" s="23"/>
      <c r="L38" s="23"/>
      <c r="M38" s="23"/>
      <c r="N38" s="23"/>
      <c r="O38" s="23"/>
      <c r="P38" s="23"/>
      <c r="Q38" s="23"/>
      <c r="R38" s="23"/>
      <c r="S38" s="161"/>
      <c r="T38" s="23"/>
      <c r="W38" s="177" t="s">
        <v>173</v>
      </c>
      <c r="X38" s="178" t="str">
        <f>IF('消費量入力 (1年目)'!X13="-","",X13)</f>
        <v/>
      </c>
      <c r="Y38" s="179" t="e">
        <f>IF('消費量入力 (2年目) '!X13="-",NA(),AA13)</f>
        <v>#N/A</v>
      </c>
      <c r="Z38" s="180" t="e">
        <f>IF('消費量入力 (3年目) '!X13="-",NA(),AD13)</f>
        <v>#N/A</v>
      </c>
      <c r="AA38" s="181" t="e">
        <f>IF('消費量入力 (4年目) '!X13="-",NA(),AG13)</f>
        <v>#N/A</v>
      </c>
      <c r="AB38" s="182" t="str">
        <f t="shared" ref="AB38:AB50" si="13">IF(X38="","",AJ13)</f>
        <v/>
      </c>
      <c r="AC38" s="183">
        <f t="shared" ref="AC38:AE51" si="14">AK13</f>
        <v>0</v>
      </c>
      <c r="AD38" s="183">
        <f t="shared" si="14"/>
        <v>0</v>
      </c>
      <c r="AE38" s="184">
        <f t="shared" si="14"/>
        <v>0</v>
      </c>
      <c r="AF38" s="185">
        <f t="shared" ref="AF38:AF50" si="15">Y13</f>
        <v>0</v>
      </c>
      <c r="AG38" s="185">
        <f t="shared" ref="AG38:AG50" si="16">AB13</f>
        <v>0</v>
      </c>
      <c r="AH38" s="185">
        <f t="shared" ref="AH38:AH50" si="17">AE13</f>
        <v>0</v>
      </c>
      <c r="AI38" s="185">
        <f t="shared" ref="AI38:AI50" si="18">AH13</f>
        <v>0</v>
      </c>
    </row>
    <row r="39" spans="1:36" s="50" customFormat="1" ht="18" customHeight="1">
      <c r="A39" s="23"/>
      <c r="B39" s="23"/>
      <c r="C39" s="160"/>
      <c r="D39" s="23"/>
      <c r="E39" s="23"/>
      <c r="F39" s="23"/>
      <c r="G39" s="23"/>
      <c r="H39" s="23"/>
      <c r="I39" s="23"/>
      <c r="J39" s="23"/>
      <c r="K39" s="23"/>
      <c r="L39" s="23"/>
      <c r="M39" s="23"/>
      <c r="N39" s="23"/>
      <c r="O39" s="23"/>
      <c r="P39" s="23"/>
      <c r="Q39" s="23"/>
      <c r="R39" s="23"/>
      <c r="S39" s="161"/>
      <c r="T39" s="23"/>
      <c r="W39" s="177" t="s">
        <v>174</v>
      </c>
      <c r="X39" s="178" t="str">
        <f>IF('消費量入力 (1年目)'!X14="-","",X14)</f>
        <v/>
      </c>
      <c r="Y39" s="179" t="e">
        <f>IF('消費量入力 (2年目) '!X14="-",NA(),AA14)</f>
        <v>#N/A</v>
      </c>
      <c r="Z39" s="180" t="e">
        <f>IF('消費量入力 (3年目) '!X14="-",NA(),AD14)</f>
        <v>#N/A</v>
      </c>
      <c r="AA39" s="181" t="e">
        <f>IF('消費量入力 (4年目) '!X14="-",NA(),AG14)</f>
        <v>#N/A</v>
      </c>
      <c r="AB39" s="182" t="str">
        <f t="shared" si="13"/>
        <v/>
      </c>
      <c r="AC39" s="183">
        <f t="shared" si="14"/>
        <v>0</v>
      </c>
      <c r="AD39" s="183">
        <f t="shared" si="14"/>
        <v>0</v>
      </c>
      <c r="AE39" s="184">
        <f t="shared" si="14"/>
        <v>0</v>
      </c>
      <c r="AF39" s="185">
        <f t="shared" si="15"/>
        <v>0</v>
      </c>
      <c r="AG39" s="185">
        <f t="shared" si="16"/>
        <v>0</v>
      </c>
      <c r="AH39" s="185">
        <f t="shared" si="17"/>
        <v>0</v>
      </c>
      <c r="AI39" s="185">
        <f t="shared" si="18"/>
        <v>0</v>
      </c>
    </row>
    <row r="40" spans="1:36" s="50" customFormat="1" ht="18" customHeight="1">
      <c r="A40" s="23"/>
      <c r="B40" s="23"/>
      <c r="C40" s="160"/>
      <c r="D40" s="23"/>
      <c r="E40" s="23"/>
      <c r="F40" s="23"/>
      <c r="G40" s="23"/>
      <c r="H40" s="23"/>
      <c r="I40" s="23"/>
      <c r="J40" s="23"/>
      <c r="K40" s="23"/>
      <c r="L40" s="23"/>
      <c r="M40" s="23"/>
      <c r="N40" s="23"/>
      <c r="O40" s="23"/>
      <c r="P40" s="23"/>
      <c r="Q40" s="23"/>
      <c r="R40" s="23"/>
      <c r="S40" s="161"/>
      <c r="T40" s="23"/>
      <c r="W40" s="177" t="s">
        <v>175</v>
      </c>
      <c r="X40" s="178" t="str">
        <f>IF('消費量入力 (1年目)'!X15="-","",X15)</f>
        <v/>
      </c>
      <c r="Y40" s="179" t="e">
        <f>IF('消費量入力 (2年目) '!X15="-",NA(),AA15)</f>
        <v>#N/A</v>
      </c>
      <c r="Z40" s="180" t="e">
        <f>IF('消費量入力 (3年目) '!X15="-",NA(),AD15)</f>
        <v>#N/A</v>
      </c>
      <c r="AA40" s="181" t="e">
        <f>IF('消費量入力 (4年目) '!X15="-",NA(),AG15)</f>
        <v>#N/A</v>
      </c>
      <c r="AB40" s="182" t="str">
        <f t="shared" si="13"/>
        <v/>
      </c>
      <c r="AC40" s="183">
        <f t="shared" si="14"/>
        <v>0</v>
      </c>
      <c r="AD40" s="183">
        <f t="shared" si="14"/>
        <v>0</v>
      </c>
      <c r="AE40" s="184">
        <f t="shared" si="14"/>
        <v>0</v>
      </c>
      <c r="AF40" s="185">
        <f t="shared" si="15"/>
        <v>0</v>
      </c>
      <c r="AG40" s="185">
        <f t="shared" si="16"/>
        <v>0</v>
      </c>
      <c r="AH40" s="185">
        <f t="shared" si="17"/>
        <v>0</v>
      </c>
      <c r="AI40" s="185">
        <f t="shared" si="18"/>
        <v>0</v>
      </c>
    </row>
    <row r="41" spans="1:36" s="50" customFormat="1" ht="18" customHeight="1">
      <c r="A41" s="23"/>
      <c r="B41" s="23"/>
      <c r="C41" s="160"/>
      <c r="D41" s="23"/>
      <c r="E41" s="23"/>
      <c r="F41" s="23"/>
      <c r="G41" s="23"/>
      <c r="H41" s="23"/>
      <c r="I41" s="23"/>
      <c r="J41" s="23"/>
      <c r="K41" s="23"/>
      <c r="L41" s="23"/>
      <c r="M41" s="23"/>
      <c r="N41" s="23"/>
      <c r="O41" s="23"/>
      <c r="P41" s="23"/>
      <c r="Q41" s="23"/>
      <c r="R41" s="23"/>
      <c r="S41" s="161"/>
      <c r="T41" s="23"/>
      <c r="W41" s="177" t="s">
        <v>176</v>
      </c>
      <c r="X41" s="178" t="str">
        <f>IF('消費量入力 (1年目)'!X16="-","",X16)</f>
        <v/>
      </c>
      <c r="Y41" s="179" t="e">
        <f>IF('消費量入力 (2年目) '!X16="-",NA(),AA16)</f>
        <v>#N/A</v>
      </c>
      <c r="Z41" s="180" t="e">
        <f>IF('消費量入力 (3年目) '!X16="-",NA(),AD16)</f>
        <v>#N/A</v>
      </c>
      <c r="AA41" s="181" t="e">
        <f>IF('消費量入力 (4年目) '!X16="-",NA(),AG16)</f>
        <v>#N/A</v>
      </c>
      <c r="AB41" s="182" t="str">
        <f t="shared" si="13"/>
        <v/>
      </c>
      <c r="AC41" s="183">
        <f t="shared" si="14"/>
        <v>0</v>
      </c>
      <c r="AD41" s="183">
        <f t="shared" si="14"/>
        <v>0</v>
      </c>
      <c r="AE41" s="184">
        <f t="shared" si="14"/>
        <v>0</v>
      </c>
      <c r="AF41" s="185">
        <f t="shared" si="15"/>
        <v>0</v>
      </c>
      <c r="AG41" s="185">
        <f t="shared" si="16"/>
        <v>0</v>
      </c>
      <c r="AH41" s="185">
        <f t="shared" si="17"/>
        <v>0</v>
      </c>
      <c r="AI41" s="185">
        <f t="shared" si="18"/>
        <v>0</v>
      </c>
    </row>
    <row r="42" spans="1:36" s="50" customFormat="1" ht="18" customHeight="1">
      <c r="A42" s="23"/>
      <c r="B42" s="23"/>
      <c r="C42" s="160"/>
      <c r="D42" s="23"/>
      <c r="E42" s="23"/>
      <c r="F42" s="23"/>
      <c r="G42" s="23"/>
      <c r="H42" s="23"/>
      <c r="I42" s="23"/>
      <c r="J42" s="23"/>
      <c r="K42" s="23"/>
      <c r="L42" s="23"/>
      <c r="M42" s="23"/>
      <c r="N42" s="23"/>
      <c r="O42" s="23"/>
      <c r="P42" s="23"/>
      <c r="Q42" s="23"/>
      <c r="R42" s="23"/>
      <c r="S42" s="161"/>
      <c r="T42" s="23"/>
      <c r="W42" s="177" t="s">
        <v>177</v>
      </c>
      <c r="X42" s="178" t="str">
        <f>IF('消費量入力 (1年目)'!X17="-","",X17)</f>
        <v/>
      </c>
      <c r="Y42" s="179" t="e">
        <f>IF('消費量入力 (2年目) '!X17="-",NA(),AA17)</f>
        <v>#N/A</v>
      </c>
      <c r="Z42" s="180" t="e">
        <f>IF('消費量入力 (3年目) '!X17="-",NA(),AD17)</f>
        <v>#N/A</v>
      </c>
      <c r="AA42" s="181" t="e">
        <f>IF('消費量入力 (4年目) '!X17="-",NA(),AG17)</f>
        <v>#N/A</v>
      </c>
      <c r="AB42" s="182" t="str">
        <f t="shared" si="13"/>
        <v/>
      </c>
      <c r="AC42" s="183">
        <f t="shared" si="14"/>
        <v>0</v>
      </c>
      <c r="AD42" s="183">
        <f t="shared" si="14"/>
        <v>0</v>
      </c>
      <c r="AE42" s="184">
        <f t="shared" si="14"/>
        <v>0</v>
      </c>
      <c r="AF42" s="185">
        <f t="shared" si="15"/>
        <v>0</v>
      </c>
      <c r="AG42" s="185">
        <f t="shared" si="16"/>
        <v>0</v>
      </c>
      <c r="AH42" s="185">
        <f t="shared" si="17"/>
        <v>0</v>
      </c>
      <c r="AI42" s="185">
        <f t="shared" si="18"/>
        <v>0</v>
      </c>
    </row>
    <row r="43" spans="1:36" s="50" customFormat="1" ht="18" customHeight="1">
      <c r="A43" s="23"/>
      <c r="B43" s="23"/>
      <c r="C43" s="160"/>
      <c r="D43" s="23"/>
      <c r="E43" s="23"/>
      <c r="F43" s="23"/>
      <c r="G43" s="23"/>
      <c r="H43" s="23"/>
      <c r="I43" s="23"/>
      <c r="J43" s="23"/>
      <c r="K43" s="23"/>
      <c r="L43" s="23"/>
      <c r="M43" s="23"/>
      <c r="N43" s="23"/>
      <c r="O43" s="23"/>
      <c r="P43" s="23"/>
      <c r="Q43" s="23"/>
      <c r="R43" s="23"/>
      <c r="S43" s="161"/>
      <c r="T43" s="23"/>
      <c r="W43" s="177" t="s">
        <v>178</v>
      </c>
      <c r="X43" s="178" t="str">
        <f>IF('消費量入力 (1年目)'!X18="-","",X18)</f>
        <v/>
      </c>
      <c r="Y43" s="179" t="e">
        <f>IF('消費量入力 (2年目) '!X18="-",NA(),AA18)</f>
        <v>#N/A</v>
      </c>
      <c r="Z43" s="180" t="e">
        <f>IF('消費量入力 (3年目) '!X18="-",NA(),AD18)</f>
        <v>#N/A</v>
      </c>
      <c r="AA43" s="181" t="e">
        <f>IF('消費量入力 (4年目) '!X18="-",NA(),AG18)</f>
        <v>#N/A</v>
      </c>
      <c r="AB43" s="182" t="str">
        <f t="shared" si="13"/>
        <v/>
      </c>
      <c r="AC43" s="183">
        <f t="shared" si="14"/>
        <v>0</v>
      </c>
      <c r="AD43" s="183">
        <f t="shared" si="14"/>
        <v>0</v>
      </c>
      <c r="AE43" s="184">
        <f t="shared" si="14"/>
        <v>0</v>
      </c>
      <c r="AF43" s="185">
        <f t="shared" si="15"/>
        <v>0</v>
      </c>
      <c r="AG43" s="185">
        <f t="shared" si="16"/>
        <v>0</v>
      </c>
      <c r="AH43" s="185">
        <f t="shared" si="17"/>
        <v>0</v>
      </c>
      <c r="AI43" s="185">
        <f t="shared" si="18"/>
        <v>0</v>
      </c>
    </row>
    <row r="44" spans="1:36" s="50" customFormat="1" ht="18" customHeight="1">
      <c r="A44" s="23"/>
      <c r="B44" s="23"/>
      <c r="C44" s="160"/>
      <c r="D44" s="23"/>
      <c r="E44" s="23"/>
      <c r="F44" s="23"/>
      <c r="G44" s="23"/>
      <c r="H44" s="23"/>
      <c r="I44" s="23"/>
      <c r="J44" s="23"/>
      <c r="K44" s="23"/>
      <c r="L44" s="23"/>
      <c r="M44" s="23"/>
      <c r="N44" s="23"/>
      <c r="O44" s="23"/>
      <c r="P44" s="23"/>
      <c r="Q44" s="23"/>
      <c r="R44" s="23"/>
      <c r="S44" s="161"/>
      <c r="T44" s="23"/>
      <c r="W44" s="177" t="s">
        <v>179</v>
      </c>
      <c r="X44" s="178" t="str">
        <f>IF('消費量入力 (1年目)'!X19="-","",X19)</f>
        <v/>
      </c>
      <c r="Y44" s="179" t="e">
        <f>IF('消費量入力 (2年目) '!X19="-",NA(),AA19)</f>
        <v>#N/A</v>
      </c>
      <c r="Z44" s="180" t="e">
        <f>IF('消費量入力 (3年目) '!X19="-",NA(),AD19)</f>
        <v>#N/A</v>
      </c>
      <c r="AA44" s="181" t="e">
        <f>IF('消費量入力 (4年目) '!X19="-",NA(),AG19)</f>
        <v>#N/A</v>
      </c>
      <c r="AB44" s="182" t="str">
        <f t="shared" si="13"/>
        <v/>
      </c>
      <c r="AC44" s="183">
        <f t="shared" si="14"/>
        <v>0</v>
      </c>
      <c r="AD44" s="183">
        <f t="shared" si="14"/>
        <v>0</v>
      </c>
      <c r="AE44" s="184">
        <f t="shared" si="14"/>
        <v>0</v>
      </c>
      <c r="AF44" s="185">
        <f t="shared" si="15"/>
        <v>0</v>
      </c>
      <c r="AG44" s="185">
        <f t="shared" si="16"/>
        <v>0</v>
      </c>
      <c r="AH44" s="185">
        <f t="shared" si="17"/>
        <v>0</v>
      </c>
      <c r="AI44" s="185">
        <f t="shared" si="18"/>
        <v>0</v>
      </c>
    </row>
    <row r="45" spans="1:36" s="50" customFormat="1" ht="18" customHeight="1">
      <c r="A45" s="23"/>
      <c r="B45" s="23"/>
      <c r="C45" s="160"/>
      <c r="D45" s="23"/>
      <c r="E45" s="23"/>
      <c r="F45" s="23"/>
      <c r="G45" s="23"/>
      <c r="H45" s="23"/>
      <c r="I45" s="23"/>
      <c r="J45" s="23"/>
      <c r="K45" s="23"/>
      <c r="L45" s="23"/>
      <c r="M45" s="23"/>
      <c r="N45" s="23"/>
      <c r="O45" s="23"/>
      <c r="P45" s="23"/>
      <c r="Q45" s="23"/>
      <c r="R45" s="23"/>
      <c r="S45" s="161"/>
      <c r="T45" s="23"/>
      <c r="W45" s="177" t="s">
        <v>180</v>
      </c>
      <c r="X45" s="178" t="str">
        <f>IF('消費量入力 (1年目)'!X20="-","",X20)</f>
        <v/>
      </c>
      <c r="Y45" s="179" t="e">
        <f>IF('消費量入力 (2年目) '!X20="-",NA(),AA20)</f>
        <v>#N/A</v>
      </c>
      <c r="Z45" s="180" t="e">
        <f>IF('消費量入力 (3年目) '!X20="-",NA(),AD20)</f>
        <v>#N/A</v>
      </c>
      <c r="AA45" s="181" t="e">
        <f>IF('消費量入力 (4年目) '!X20="-",NA(),AG20)</f>
        <v>#N/A</v>
      </c>
      <c r="AB45" s="182" t="str">
        <f t="shared" si="13"/>
        <v/>
      </c>
      <c r="AC45" s="183">
        <f t="shared" si="14"/>
        <v>0</v>
      </c>
      <c r="AD45" s="183">
        <f t="shared" si="14"/>
        <v>0</v>
      </c>
      <c r="AE45" s="184">
        <f t="shared" si="14"/>
        <v>0</v>
      </c>
      <c r="AF45" s="185">
        <f t="shared" si="15"/>
        <v>0</v>
      </c>
      <c r="AG45" s="185">
        <f t="shared" si="16"/>
        <v>0</v>
      </c>
      <c r="AH45" s="185">
        <f t="shared" si="17"/>
        <v>0</v>
      </c>
      <c r="AI45" s="185">
        <f t="shared" si="18"/>
        <v>0</v>
      </c>
    </row>
    <row r="46" spans="1:36" s="50" customFormat="1" ht="18" customHeight="1">
      <c r="A46" s="23"/>
      <c r="B46" s="23"/>
      <c r="C46" s="160"/>
      <c r="D46" s="23"/>
      <c r="E46" s="23"/>
      <c r="F46" s="23"/>
      <c r="G46" s="23"/>
      <c r="H46" s="23"/>
      <c r="I46" s="23"/>
      <c r="J46" s="23"/>
      <c r="K46" s="23"/>
      <c r="L46" s="23"/>
      <c r="M46" s="23"/>
      <c r="N46" s="23"/>
      <c r="O46" s="23"/>
      <c r="P46" s="23"/>
      <c r="Q46" s="23"/>
      <c r="R46" s="23"/>
      <c r="S46" s="161"/>
      <c r="T46" s="23"/>
      <c r="W46" s="177" t="s">
        <v>181</v>
      </c>
      <c r="X46" s="178" t="str">
        <f>IF('消費量入力 (1年目)'!X21="-","",X21)</f>
        <v/>
      </c>
      <c r="Y46" s="179" t="e">
        <f>IF('消費量入力 (2年目) '!X21="-",NA(),AA21)</f>
        <v>#N/A</v>
      </c>
      <c r="Z46" s="180" t="e">
        <f>IF('消費量入力 (3年目) '!X21="-",NA(),AD21)</f>
        <v>#N/A</v>
      </c>
      <c r="AA46" s="181" t="e">
        <f>IF('消費量入力 (4年目) '!X21="-",NA(),AG21)</f>
        <v>#N/A</v>
      </c>
      <c r="AB46" s="182" t="str">
        <f t="shared" si="13"/>
        <v/>
      </c>
      <c r="AC46" s="183">
        <f t="shared" si="14"/>
        <v>0</v>
      </c>
      <c r="AD46" s="183">
        <f t="shared" si="14"/>
        <v>0</v>
      </c>
      <c r="AE46" s="184">
        <f t="shared" si="14"/>
        <v>0</v>
      </c>
      <c r="AF46" s="185">
        <f t="shared" si="15"/>
        <v>0</v>
      </c>
      <c r="AG46" s="185">
        <f t="shared" si="16"/>
        <v>0</v>
      </c>
      <c r="AH46" s="185">
        <f t="shared" si="17"/>
        <v>0</v>
      </c>
      <c r="AI46" s="185">
        <f t="shared" si="18"/>
        <v>0</v>
      </c>
    </row>
    <row r="47" spans="1:36" s="50" customFormat="1" ht="18" customHeight="1">
      <c r="A47" s="23"/>
      <c r="B47" s="23"/>
      <c r="C47" s="160"/>
      <c r="D47" s="23"/>
      <c r="E47" s="23"/>
      <c r="F47" s="23"/>
      <c r="G47" s="23"/>
      <c r="H47" s="23"/>
      <c r="I47" s="23"/>
      <c r="J47" s="23"/>
      <c r="K47" s="23"/>
      <c r="L47" s="23"/>
      <c r="M47" s="23"/>
      <c r="N47" s="23"/>
      <c r="O47" s="23"/>
      <c r="P47" s="23"/>
      <c r="Q47" s="23"/>
      <c r="R47" s="23"/>
      <c r="S47" s="161"/>
      <c r="T47" s="23"/>
      <c r="W47" s="177" t="s">
        <v>182</v>
      </c>
      <c r="X47" s="178" t="str">
        <f>IF('消費量入力 (1年目)'!X22="-","",X22)</f>
        <v/>
      </c>
      <c r="Y47" s="179" t="e">
        <f>IF('消費量入力 (2年目) '!X22="-",NA(),AA22)</f>
        <v>#N/A</v>
      </c>
      <c r="Z47" s="180" t="e">
        <f>IF('消費量入力 (3年目) '!X22="-",NA(),AD22)</f>
        <v>#N/A</v>
      </c>
      <c r="AA47" s="181" t="e">
        <f>IF('消費量入力 (4年目) '!X22="-",NA(),AG22)</f>
        <v>#N/A</v>
      </c>
      <c r="AB47" s="182" t="str">
        <f t="shared" si="13"/>
        <v/>
      </c>
      <c r="AC47" s="183">
        <f t="shared" si="14"/>
        <v>0</v>
      </c>
      <c r="AD47" s="183">
        <f t="shared" si="14"/>
        <v>0</v>
      </c>
      <c r="AE47" s="184">
        <f t="shared" si="14"/>
        <v>0</v>
      </c>
      <c r="AF47" s="185">
        <f t="shared" si="15"/>
        <v>0</v>
      </c>
      <c r="AG47" s="185">
        <f t="shared" si="16"/>
        <v>0</v>
      </c>
      <c r="AH47" s="185">
        <f t="shared" si="17"/>
        <v>0</v>
      </c>
      <c r="AI47" s="185">
        <f t="shared" si="18"/>
        <v>0</v>
      </c>
    </row>
    <row r="48" spans="1:36" s="50" customFormat="1" ht="18" customHeight="1">
      <c r="A48" s="23"/>
      <c r="B48" s="23"/>
      <c r="C48" s="160"/>
      <c r="D48" s="23"/>
      <c r="E48" s="23"/>
      <c r="F48" s="23"/>
      <c r="G48" s="23"/>
      <c r="H48" s="23"/>
      <c r="I48" s="23"/>
      <c r="J48" s="23"/>
      <c r="K48" s="23"/>
      <c r="L48" s="23"/>
      <c r="M48" s="23"/>
      <c r="N48" s="23"/>
      <c r="O48" s="23"/>
      <c r="P48" s="23"/>
      <c r="Q48" s="23"/>
      <c r="R48" s="23"/>
      <c r="S48" s="161"/>
      <c r="T48" s="23"/>
      <c r="W48" s="177" t="str">
        <f>IF(C23="","",CONCATENATE(C23,"(",E23,")"))</f>
        <v/>
      </c>
      <c r="X48" s="178" t="str">
        <f>IF('消費量入力 (1年目)'!X23="-","",X23)</f>
        <v/>
      </c>
      <c r="Y48" s="179" t="e">
        <f>IF('消費量入力 (2年目) '!X23="-",NA(),AA23)</f>
        <v>#N/A</v>
      </c>
      <c r="Z48" s="180" t="e">
        <f>IF('消費量入力 (3年目) '!X23="-",NA(),AD23)</f>
        <v>#N/A</v>
      </c>
      <c r="AA48" s="181" t="e">
        <f>IF('消費量入力 (4年目) '!X23="-",NA(),AG23)</f>
        <v>#N/A</v>
      </c>
      <c r="AB48" s="182" t="str">
        <f t="shared" si="13"/>
        <v/>
      </c>
      <c r="AC48" s="183">
        <f t="shared" si="14"/>
        <v>0</v>
      </c>
      <c r="AD48" s="183">
        <f t="shared" si="14"/>
        <v>0</v>
      </c>
      <c r="AE48" s="184">
        <f t="shared" si="14"/>
        <v>0</v>
      </c>
      <c r="AF48" s="185">
        <f t="shared" si="15"/>
        <v>0</v>
      </c>
      <c r="AG48" s="185">
        <f t="shared" si="16"/>
        <v>0</v>
      </c>
      <c r="AH48" s="185">
        <f t="shared" si="17"/>
        <v>0</v>
      </c>
      <c r="AI48" s="185">
        <f t="shared" si="18"/>
        <v>0</v>
      </c>
    </row>
    <row r="49" spans="1:36" s="50" customFormat="1" ht="18" customHeight="1">
      <c r="A49" s="23"/>
      <c r="B49" s="23"/>
      <c r="C49" s="160"/>
      <c r="D49" s="23"/>
      <c r="E49" s="23"/>
      <c r="F49" s="23"/>
      <c r="G49" s="23"/>
      <c r="H49" s="23"/>
      <c r="I49" s="23"/>
      <c r="J49" s="23"/>
      <c r="K49" s="23"/>
      <c r="L49" s="23"/>
      <c r="M49" s="23"/>
      <c r="N49" s="23"/>
      <c r="O49" s="23"/>
      <c r="P49" s="23"/>
      <c r="Q49" s="23"/>
      <c r="R49" s="23"/>
      <c r="S49" s="161"/>
      <c r="T49" s="23"/>
      <c r="W49" s="177" t="str">
        <f>IF(C24="","",CONCATENATE(C24,"(",E24,")"))</f>
        <v/>
      </c>
      <c r="X49" s="178" t="str">
        <f>IF('消費量入力 (1年目)'!X24="-","",X24)</f>
        <v/>
      </c>
      <c r="Y49" s="179" t="e">
        <f>IF('消費量入力 (2年目) '!X24="-",NA(),AA24)</f>
        <v>#N/A</v>
      </c>
      <c r="Z49" s="180" t="e">
        <f>IF('消費量入力 (3年目) '!X24="-",NA(),AD24)</f>
        <v>#N/A</v>
      </c>
      <c r="AA49" s="181" t="e">
        <f>IF('消費量入力 (4年目) '!X24="-",NA(),AG24)</f>
        <v>#N/A</v>
      </c>
      <c r="AB49" s="182" t="str">
        <f t="shared" si="13"/>
        <v/>
      </c>
      <c r="AC49" s="183">
        <f t="shared" si="14"/>
        <v>0</v>
      </c>
      <c r="AD49" s="183">
        <f t="shared" si="14"/>
        <v>0</v>
      </c>
      <c r="AE49" s="184">
        <f t="shared" si="14"/>
        <v>0</v>
      </c>
      <c r="AF49" s="185">
        <f t="shared" si="15"/>
        <v>0</v>
      </c>
      <c r="AG49" s="185">
        <f t="shared" si="16"/>
        <v>0</v>
      </c>
      <c r="AH49" s="185">
        <f t="shared" si="17"/>
        <v>0</v>
      </c>
      <c r="AI49" s="185">
        <f t="shared" si="18"/>
        <v>0</v>
      </c>
    </row>
    <row r="50" spans="1:36" s="50" customFormat="1" ht="18" customHeight="1" thickBot="1">
      <c r="A50" s="23"/>
      <c r="B50" s="23"/>
      <c r="C50" s="160"/>
      <c r="D50" s="23"/>
      <c r="E50" s="23"/>
      <c r="F50" s="23"/>
      <c r="G50" s="23"/>
      <c r="H50" s="23"/>
      <c r="I50" s="23"/>
      <c r="J50" s="23"/>
      <c r="K50" s="23"/>
      <c r="L50" s="23"/>
      <c r="M50" s="23"/>
      <c r="N50" s="23"/>
      <c r="O50" s="23"/>
      <c r="P50" s="23"/>
      <c r="Q50" s="23"/>
      <c r="R50" s="23"/>
      <c r="S50" s="161"/>
      <c r="T50" s="23"/>
      <c r="W50" s="186" t="str">
        <f>IF(C25="","",CONCATENATE(C25,"(",E25,")"))</f>
        <v/>
      </c>
      <c r="X50" s="187">
        <f>X25</f>
        <v>0</v>
      </c>
      <c r="Y50" s="188" t="e">
        <f>IF('消費量入力 (2年目) '!X25="-",NA(),AA25)</f>
        <v>#N/A</v>
      </c>
      <c r="Z50" s="189" t="e">
        <f>IF('消費量入力 (3年目) '!X25="-",NA(),AD25)</f>
        <v>#N/A</v>
      </c>
      <c r="AA50" s="190" t="e">
        <f>IF('消費量入力 (4年目) '!X25="-",NA(),AG25)</f>
        <v>#N/A</v>
      </c>
      <c r="AB50" s="182">
        <f t="shared" si="13"/>
        <v>0</v>
      </c>
      <c r="AC50" s="183">
        <f t="shared" si="14"/>
        <v>0</v>
      </c>
      <c r="AD50" s="183">
        <f t="shared" si="14"/>
        <v>0</v>
      </c>
      <c r="AE50" s="184">
        <f t="shared" si="14"/>
        <v>0</v>
      </c>
      <c r="AF50" s="185">
        <f t="shared" si="15"/>
        <v>0</v>
      </c>
      <c r="AG50" s="185">
        <f t="shared" si="16"/>
        <v>0</v>
      </c>
      <c r="AH50" s="185">
        <f t="shared" si="17"/>
        <v>0</v>
      </c>
      <c r="AI50" s="185">
        <f t="shared" si="18"/>
        <v>0</v>
      </c>
    </row>
    <row r="51" spans="1:36" s="50" customFormat="1" ht="18" customHeight="1" thickBot="1">
      <c r="A51" s="23"/>
      <c r="B51" s="23"/>
      <c r="C51" s="160"/>
      <c r="D51" s="23"/>
      <c r="E51" s="23"/>
      <c r="F51" s="23"/>
      <c r="G51" s="23"/>
      <c r="H51" s="23"/>
      <c r="I51" s="23"/>
      <c r="J51" s="23"/>
      <c r="K51" s="23"/>
      <c r="L51" s="23"/>
      <c r="M51" s="23"/>
      <c r="N51" s="23"/>
      <c r="O51" s="23"/>
      <c r="P51" s="23"/>
      <c r="Q51" s="23"/>
      <c r="R51" s="23"/>
      <c r="S51" s="161"/>
      <c r="T51" s="23"/>
      <c r="AB51" s="191">
        <f>AJ26</f>
        <v>0</v>
      </c>
      <c r="AC51" s="192">
        <f>AK26</f>
        <v>0</v>
      </c>
      <c r="AD51" s="192">
        <f t="shared" si="14"/>
        <v>0</v>
      </c>
      <c r="AE51" s="193">
        <f t="shared" si="14"/>
        <v>0</v>
      </c>
      <c r="AF51" s="185">
        <f>IF(Y26&gt;200,200,Y26)</f>
        <v>0</v>
      </c>
      <c r="AG51" s="185">
        <f>IF(AB26&gt;200,200,AB26)</f>
        <v>0</v>
      </c>
      <c r="AH51" s="185">
        <f>IF(AE26&gt;200,200,AE26)</f>
        <v>0</v>
      </c>
      <c r="AI51" s="185">
        <f>IF(AH26&gt;200,200,AH26)</f>
        <v>0</v>
      </c>
    </row>
    <row r="52" spans="1:36" s="50" customFormat="1" ht="18" customHeight="1">
      <c r="A52" s="23"/>
      <c r="B52" s="23"/>
      <c r="C52" s="160"/>
      <c r="D52" s="23"/>
      <c r="E52" s="23"/>
      <c r="F52" s="23"/>
      <c r="G52" s="23"/>
      <c r="H52" s="23"/>
      <c r="I52" s="23"/>
      <c r="J52" s="23"/>
      <c r="K52" s="23"/>
      <c r="L52" s="23"/>
      <c r="M52" s="23"/>
      <c r="N52" s="23"/>
      <c r="O52" s="23"/>
      <c r="P52" s="23"/>
      <c r="Q52" s="23"/>
      <c r="R52" s="23"/>
      <c r="S52" s="161"/>
      <c r="T52" s="23"/>
      <c r="W52" s="50" t="s">
        <v>140</v>
      </c>
      <c r="X52" s="194">
        <f>V26</f>
        <v>0</v>
      </c>
      <c r="Y52" s="194">
        <f>Z26</f>
        <v>0</v>
      </c>
      <c r="Z52" s="194">
        <f>AC26</f>
        <v>0</v>
      </c>
      <c r="AA52" s="194">
        <f>AF26</f>
        <v>0</v>
      </c>
      <c r="AB52" s="194">
        <f>V26</f>
        <v>0</v>
      </c>
      <c r="AC52" s="194">
        <f>Z26</f>
        <v>0</v>
      </c>
      <c r="AD52" s="194">
        <f>AC26</f>
        <v>0</v>
      </c>
      <c r="AE52" s="194">
        <f>AF26</f>
        <v>0</v>
      </c>
    </row>
    <row r="53" spans="1:36" s="50" customFormat="1" ht="18" customHeight="1">
      <c r="A53" s="23"/>
      <c r="B53" s="23"/>
      <c r="C53" s="160"/>
      <c r="D53" s="23"/>
      <c r="E53" s="23"/>
      <c r="F53" s="23"/>
      <c r="G53" s="23"/>
      <c r="H53" s="23"/>
      <c r="I53" s="23"/>
      <c r="J53" s="23"/>
      <c r="K53" s="23"/>
      <c r="L53" s="23"/>
      <c r="M53" s="23"/>
      <c r="N53" s="23"/>
      <c r="O53" s="23"/>
      <c r="P53" s="23"/>
      <c r="Q53" s="23"/>
      <c r="R53" s="23"/>
      <c r="S53" s="161"/>
      <c r="T53" s="23"/>
    </row>
    <row r="54" spans="1:36" s="50" customFormat="1" ht="18" customHeight="1">
      <c r="A54" s="23"/>
      <c r="B54" s="23"/>
      <c r="C54" s="160"/>
      <c r="D54" s="23"/>
      <c r="E54" s="23"/>
      <c r="F54" s="23"/>
      <c r="G54" s="23"/>
      <c r="H54" s="23"/>
      <c r="I54" s="23"/>
      <c r="J54" s="23"/>
      <c r="K54" s="23"/>
      <c r="L54" s="23"/>
      <c r="M54" s="23"/>
      <c r="N54" s="23"/>
      <c r="O54" s="23"/>
      <c r="P54" s="23"/>
      <c r="Q54" s="23"/>
      <c r="R54" s="23"/>
      <c r="S54" s="161"/>
      <c r="T54" s="23"/>
    </row>
    <row r="55" spans="1:36" s="50" customFormat="1" ht="18" customHeight="1">
      <c r="A55" s="23"/>
      <c r="B55" s="23"/>
      <c r="C55" s="160"/>
      <c r="D55" s="23"/>
      <c r="E55" s="23"/>
      <c r="F55" s="23"/>
      <c r="G55" s="23"/>
      <c r="H55" s="23"/>
      <c r="I55" s="23"/>
      <c r="J55" s="23"/>
      <c r="K55" s="23"/>
      <c r="L55" s="23"/>
      <c r="M55" s="23"/>
      <c r="N55" s="23"/>
      <c r="O55" s="23"/>
      <c r="P55" s="23"/>
      <c r="Q55" s="23"/>
      <c r="R55" s="23"/>
      <c r="S55" s="161"/>
      <c r="T55" s="23"/>
    </row>
    <row r="56" spans="1:36" s="50" customFormat="1" ht="18" customHeight="1">
      <c r="A56" s="23"/>
      <c r="B56" s="23"/>
      <c r="C56" s="160"/>
      <c r="D56" s="23"/>
      <c r="E56" s="23"/>
      <c r="F56" s="23"/>
      <c r="G56" s="23"/>
      <c r="H56" s="23"/>
      <c r="I56" s="23"/>
      <c r="J56" s="23"/>
      <c r="K56" s="23"/>
      <c r="L56" s="23"/>
      <c r="M56" s="23"/>
      <c r="N56" s="23"/>
      <c r="O56" s="23"/>
      <c r="P56" s="23"/>
      <c r="Q56" s="23"/>
      <c r="R56" s="23"/>
      <c r="S56" s="161"/>
      <c r="T56" s="23"/>
    </row>
    <row r="57" spans="1:36" s="50" customFormat="1" ht="18" customHeight="1">
      <c r="A57" s="23"/>
      <c r="B57" s="23"/>
      <c r="C57" s="160"/>
      <c r="D57" s="23"/>
      <c r="E57" s="23"/>
      <c r="F57" s="23"/>
      <c r="G57" s="23"/>
      <c r="H57" s="23"/>
      <c r="I57" s="23"/>
      <c r="J57" s="23"/>
      <c r="K57" s="23"/>
      <c r="L57" s="23"/>
      <c r="M57" s="23"/>
      <c r="N57" s="23"/>
      <c r="O57" s="23"/>
      <c r="P57" s="23"/>
      <c r="Q57" s="23"/>
      <c r="R57" s="23"/>
      <c r="S57" s="161"/>
      <c r="T57" s="23"/>
    </row>
    <row r="58" spans="1:36" s="50" customFormat="1" ht="18" customHeight="1">
      <c r="A58" s="23"/>
      <c r="B58" s="23"/>
      <c r="C58" s="160"/>
      <c r="D58" s="23"/>
      <c r="E58" s="23"/>
      <c r="F58" s="23"/>
      <c r="G58" s="23"/>
      <c r="H58" s="23"/>
      <c r="I58" s="23"/>
      <c r="J58" s="23"/>
      <c r="K58" s="23"/>
      <c r="L58" s="23"/>
      <c r="M58" s="23"/>
      <c r="N58" s="23"/>
      <c r="O58" s="23"/>
      <c r="P58" s="23"/>
      <c r="Q58" s="23"/>
      <c r="R58" s="23"/>
      <c r="S58" s="161"/>
      <c r="T58" s="23"/>
    </row>
    <row r="59" spans="1:36" s="50" customFormat="1" ht="18" customHeight="1">
      <c r="A59" s="23"/>
      <c r="B59" s="23"/>
      <c r="C59" s="160"/>
      <c r="D59" s="23"/>
      <c r="E59" s="23"/>
      <c r="F59" s="23"/>
      <c r="G59" s="23"/>
      <c r="H59" s="23"/>
      <c r="I59" s="23"/>
      <c r="J59" s="23"/>
      <c r="K59" s="23"/>
      <c r="L59" s="23"/>
      <c r="M59" s="23"/>
      <c r="N59" s="23"/>
      <c r="O59" s="23"/>
      <c r="P59" s="23"/>
      <c r="Q59" s="23"/>
      <c r="R59" s="23"/>
      <c r="S59" s="161"/>
      <c r="T59" s="23"/>
    </row>
    <row r="60" spans="1:36" s="50" customFormat="1" ht="18" customHeight="1" thickBot="1">
      <c r="A60" s="23"/>
      <c r="B60" s="23"/>
      <c r="C60" s="195"/>
      <c r="D60" s="196"/>
      <c r="E60" s="196"/>
      <c r="F60" s="196"/>
      <c r="G60" s="196"/>
      <c r="H60" s="196"/>
      <c r="I60" s="196"/>
      <c r="J60" s="196"/>
      <c r="K60" s="196"/>
      <c r="L60" s="196"/>
      <c r="M60" s="196"/>
      <c r="N60" s="196"/>
      <c r="O60" s="196"/>
      <c r="P60" s="196"/>
      <c r="Q60" s="196"/>
      <c r="R60" s="196"/>
      <c r="S60" s="197"/>
      <c r="T60" s="23"/>
    </row>
    <row r="61" spans="1:36" s="50" customFormat="1" ht="5.25" customHeight="1">
      <c r="A61" s="23"/>
      <c r="B61" s="23"/>
      <c r="C61" s="23"/>
      <c r="D61" s="23"/>
      <c r="E61" s="23"/>
      <c r="F61" s="23"/>
      <c r="G61" s="23"/>
      <c r="H61" s="23"/>
      <c r="I61" s="23"/>
      <c r="J61" s="23"/>
      <c r="K61" s="23"/>
      <c r="L61" s="23"/>
      <c r="M61" s="23"/>
      <c r="N61" s="23"/>
      <c r="O61" s="23"/>
      <c r="P61" s="23"/>
      <c r="Q61" s="23"/>
      <c r="R61" s="23"/>
      <c r="S61" s="23"/>
      <c r="T61" s="23"/>
    </row>
    <row r="62" spans="1:36" ht="19.5" hidden="1" customHeight="1">
      <c r="Z62" s="50"/>
      <c r="AA62" s="50"/>
      <c r="AB62" s="50"/>
      <c r="AC62" s="50"/>
      <c r="AD62" s="50"/>
      <c r="AE62" s="50"/>
      <c r="AF62" s="50"/>
      <c r="AG62" s="50"/>
      <c r="AH62" s="50"/>
      <c r="AI62" s="50"/>
      <c r="AJ62" s="50"/>
    </row>
    <row r="63" spans="1:36" ht="19.5" hidden="1" customHeight="1">
      <c r="Z63" s="50"/>
      <c r="AA63" s="50"/>
      <c r="AB63" s="50"/>
      <c r="AC63" s="50"/>
      <c r="AD63" s="50"/>
      <c r="AE63" s="50"/>
      <c r="AF63" s="50"/>
      <c r="AG63" s="50"/>
      <c r="AH63" s="50"/>
      <c r="AI63" s="50"/>
      <c r="AJ63" s="50"/>
    </row>
    <row r="64" spans="1:36" ht="19.5" hidden="1" customHeight="1">
      <c r="Z64" s="50"/>
      <c r="AA64" s="50"/>
      <c r="AB64" s="50"/>
      <c r="AC64" s="50"/>
      <c r="AD64" s="50"/>
      <c r="AE64" s="50"/>
      <c r="AF64" s="50"/>
      <c r="AG64" s="50"/>
      <c r="AH64" s="50"/>
      <c r="AI64" s="50"/>
      <c r="AJ64" s="50"/>
    </row>
    <row r="65" spans="26:36" ht="19.5" hidden="1" customHeight="1">
      <c r="Z65" s="50"/>
      <c r="AA65" s="50"/>
      <c r="AB65" s="50"/>
      <c r="AC65" s="50"/>
      <c r="AD65" s="50"/>
      <c r="AE65" s="50"/>
      <c r="AF65" s="50"/>
      <c r="AG65" s="50"/>
      <c r="AH65" s="50"/>
      <c r="AI65" s="50"/>
      <c r="AJ65" s="50"/>
    </row>
    <row r="66" spans="26:36" ht="19.5" hidden="1" customHeight="1">
      <c r="Z66" s="50"/>
      <c r="AA66" s="50"/>
      <c r="AB66" s="50"/>
      <c r="AC66" s="50"/>
      <c r="AD66" s="50"/>
      <c r="AE66" s="50"/>
      <c r="AF66" s="50"/>
      <c r="AG66" s="50"/>
      <c r="AH66" s="50"/>
      <c r="AI66" s="50"/>
      <c r="AJ66" s="50"/>
    </row>
    <row r="67" spans="26:36" ht="19.5" hidden="1" customHeight="1">
      <c r="Z67" s="50"/>
      <c r="AA67" s="50"/>
      <c r="AB67" s="50"/>
    </row>
    <row r="68" spans="26:36" ht="19.5" hidden="1" customHeight="1">
      <c r="Z68" s="50"/>
      <c r="AA68" s="50"/>
      <c r="AB68" s="50"/>
    </row>
    <row r="69" spans="26:36" ht="19.5" hidden="1" customHeight="1">
      <c r="Z69" s="50"/>
      <c r="AA69" s="50"/>
      <c r="AB69" s="50"/>
    </row>
    <row r="70" spans="26:36" ht="19.5" hidden="1" customHeight="1">
      <c r="Z70" s="50"/>
      <c r="AA70" s="50"/>
      <c r="AB70" s="50"/>
    </row>
    <row r="71" spans="26:36" ht="19.5" hidden="1" customHeight="1">
      <c r="Z71" s="50"/>
      <c r="AA71" s="50"/>
      <c r="AB71" s="50"/>
    </row>
    <row r="72" spans="26:36" ht="19.5" hidden="1" customHeight="1">
      <c r="Z72" s="50"/>
      <c r="AA72" s="50"/>
      <c r="AB72" s="50"/>
    </row>
    <row r="73" spans="26:36" ht="19.5" hidden="1" customHeight="1">
      <c r="Z73" s="50"/>
      <c r="AA73" s="50"/>
      <c r="AB73" s="50"/>
    </row>
    <row r="74" spans="26:36" ht="19.5" hidden="1" customHeight="1">
      <c r="Z74" s="50"/>
      <c r="AA74" s="50"/>
      <c r="AB74" s="50"/>
    </row>
  </sheetData>
  <sheetProtection algorithmName="SHA-512" hashValue="sHWmULqemOHYuzm9696W2c8tRnuHgcMgbPmpxOaxzTTl/pKrERyCxEK6axQyj4ZCwQzzX2DdFFsX7WVCnIXNpA==" saltValue="EUqx/ywHwbEvlucsCApIvw==" spinCount="100000" sheet="1" objects="1" scenarios="1"/>
  <mergeCells count="26">
    <mergeCell ref="C31:F31"/>
    <mergeCell ref="G31:S31"/>
    <mergeCell ref="C32:F32"/>
    <mergeCell ref="G32:S32"/>
    <mergeCell ref="C24:D24"/>
    <mergeCell ref="C25:D25"/>
    <mergeCell ref="C29:F29"/>
    <mergeCell ref="G29:S29"/>
    <mergeCell ref="C30:F30"/>
    <mergeCell ref="G30:S30"/>
    <mergeCell ref="C23:D23"/>
    <mergeCell ref="K5:L5"/>
    <mergeCell ref="M5:S5"/>
    <mergeCell ref="K6:L6"/>
    <mergeCell ref="M6:S6"/>
    <mergeCell ref="C10:E10"/>
    <mergeCell ref="F10:F11"/>
    <mergeCell ref="G10:J10"/>
    <mergeCell ref="K10:M10"/>
    <mergeCell ref="N10:P10"/>
    <mergeCell ref="Q10:S10"/>
    <mergeCell ref="C11:D11"/>
    <mergeCell ref="C15:D15"/>
    <mergeCell ref="C16:D16"/>
    <mergeCell ref="C18:C19"/>
    <mergeCell ref="C20:C22"/>
  </mergeCells>
  <phoneticPr fontId="1"/>
  <conditionalFormatting sqref="S12:S26">
    <cfRule type="expression" dxfId="17" priority="1" stopIfTrue="1">
      <formula>($Q$10="-")</formula>
    </cfRule>
    <cfRule type="expression" dxfId="16" priority="2" stopIfTrue="1">
      <formula>($AH12&gt;100)</formula>
    </cfRule>
  </conditionalFormatting>
  <conditionalFormatting sqref="P12:P26">
    <cfRule type="expression" dxfId="15" priority="3" stopIfTrue="1">
      <formula>($AE12&gt;100)</formula>
    </cfRule>
  </conditionalFormatting>
  <conditionalFormatting sqref="M12:M26">
    <cfRule type="expression" dxfId="14" priority="4" stopIfTrue="1">
      <formula>($AB12&gt;100)</formula>
    </cfRule>
  </conditionalFormatting>
  <conditionalFormatting sqref="J12:J26">
    <cfRule type="expression" dxfId="13" priority="5" stopIfTrue="1">
      <formula>($Y12&gt;100)</formula>
    </cfRule>
  </conditionalFormatting>
  <conditionalFormatting sqref="Q10:R26 S10:S11">
    <cfRule type="expression" dxfId="12" priority="6" stopIfTrue="1">
      <formula>($Q$10="-")</formula>
    </cfRule>
  </conditionalFormatting>
  <dataValidations count="1">
    <dataValidation type="decimal" operator="greaterThan" allowBlank="1" showInputMessage="1" showErrorMessage="1" sqref="P12:P25 JL12:JL25 TH12:TH25 ADD12:ADD25 AMZ12:AMZ25 AWV12:AWV25 BGR12:BGR25 BQN12:BQN25 CAJ12:CAJ25 CKF12:CKF25 CUB12:CUB25 DDX12:DDX25 DNT12:DNT25 DXP12:DXP25 EHL12:EHL25 ERH12:ERH25 FBD12:FBD25 FKZ12:FKZ25 FUV12:FUV25 GER12:GER25 GON12:GON25 GYJ12:GYJ25 HIF12:HIF25 HSB12:HSB25 IBX12:IBX25 ILT12:ILT25 IVP12:IVP25 JFL12:JFL25 JPH12:JPH25 JZD12:JZD25 KIZ12:KIZ25 KSV12:KSV25 LCR12:LCR25 LMN12:LMN25 LWJ12:LWJ25 MGF12:MGF25 MQB12:MQB25 MZX12:MZX25 NJT12:NJT25 NTP12:NTP25 ODL12:ODL25 ONH12:ONH25 OXD12:OXD25 PGZ12:PGZ25 PQV12:PQV25 QAR12:QAR25 QKN12:QKN25 QUJ12:QUJ25 REF12:REF25 ROB12:ROB25 RXX12:RXX25 SHT12:SHT25 SRP12:SRP25 TBL12:TBL25 TLH12:TLH25 TVD12:TVD25 UEZ12:UEZ25 UOV12:UOV25 UYR12:UYR25 VIN12:VIN25 VSJ12:VSJ25 WCF12:WCF25 WMB12:WMB25 WVX12:WVX25 P65548:P65561 JL65548:JL65561 TH65548:TH65561 ADD65548:ADD65561 AMZ65548:AMZ65561 AWV65548:AWV65561 BGR65548:BGR65561 BQN65548:BQN65561 CAJ65548:CAJ65561 CKF65548:CKF65561 CUB65548:CUB65561 DDX65548:DDX65561 DNT65548:DNT65561 DXP65548:DXP65561 EHL65548:EHL65561 ERH65548:ERH65561 FBD65548:FBD65561 FKZ65548:FKZ65561 FUV65548:FUV65561 GER65548:GER65561 GON65548:GON65561 GYJ65548:GYJ65561 HIF65548:HIF65561 HSB65548:HSB65561 IBX65548:IBX65561 ILT65548:ILT65561 IVP65548:IVP65561 JFL65548:JFL65561 JPH65548:JPH65561 JZD65548:JZD65561 KIZ65548:KIZ65561 KSV65548:KSV65561 LCR65548:LCR65561 LMN65548:LMN65561 LWJ65548:LWJ65561 MGF65548:MGF65561 MQB65548:MQB65561 MZX65548:MZX65561 NJT65548:NJT65561 NTP65548:NTP65561 ODL65548:ODL65561 ONH65548:ONH65561 OXD65548:OXD65561 PGZ65548:PGZ65561 PQV65548:PQV65561 QAR65548:QAR65561 QKN65548:QKN65561 QUJ65548:QUJ65561 REF65548:REF65561 ROB65548:ROB65561 RXX65548:RXX65561 SHT65548:SHT65561 SRP65548:SRP65561 TBL65548:TBL65561 TLH65548:TLH65561 TVD65548:TVD65561 UEZ65548:UEZ65561 UOV65548:UOV65561 UYR65548:UYR65561 VIN65548:VIN65561 VSJ65548:VSJ65561 WCF65548:WCF65561 WMB65548:WMB65561 WVX65548:WVX65561 P131084:P131097 JL131084:JL131097 TH131084:TH131097 ADD131084:ADD131097 AMZ131084:AMZ131097 AWV131084:AWV131097 BGR131084:BGR131097 BQN131084:BQN131097 CAJ131084:CAJ131097 CKF131084:CKF131097 CUB131084:CUB131097 DDX131084:DDX131097 DNT131084:DNT131097 DXP131084:DXP131097 EHL131084:EHL131097 ERH131084:ERH131097 FBD131084:FBD131097 FKZ131084:FKZ131097 FUV131084:FUV131097 GER131084:GER131097 GON131084:GON131097 GYJ131084:GYJ131097 HIF131084:HIF131097 HSB131084:HSB131097 IBX131084:IBX131097 ILT131084:ILT131097 IVP131084:IVP131097 JFL131084:JFL131097 JPH131084:JPH131097 JZD131084:JZD131097 KIZ131084:KIZ131097 KSV131084:KSV131097 LCR131084:LCR131097 LMN131084:LMN131097 LWJ131084:LWJ131097 MGF131084:MGF131097 MQB131084:MQB131097 MZX131084:MZX131097 NJT131084:NJT131097 NTP131084:NTP131097 ODL131084:ODL131097 ONH131084:ONH131097 OXD131084:OXD131097 PGZ131084:PGZ131097 PQV131084:PQV131097 QAR131084:QAR131097 QKN131084:QKN131097 QUJ131084:QUJ131097 REF131084:REF131097 ROB131084:ROB131097 RXX131084:RXX131097 SHT131084:SHT131097 SRP131084:SRP131097 TBL131084:TBL131097 TLH131084:TLH131097 TVD131084:TVD131097 UEZ131084:UEZ131097 UOV131084:UOV131097 UYR131084:UYR131097 VIN131084:VIN131097 VSJ131084:VSJ131097 WCF131084:WCF131097 WMB131084:WMB131097 WVX131084:WVX131097 P196620:P196633 JL196620:JL196633 TH196620:TH196633 ADD196620:ADD196633 AMZ196620:AMZ196633 AWV196620:AWV196633 BGR196620:BGR196633 BQN196620:BQN196633 CAJ196620:CAJ196633 CKF196620:CKF196633 CUB196620:CUB196633 DDX196620:DDX196633 DNT196620:DNT196633 DXP196620:DXP196633 EHL196620:EHL196633 ERH196620:ERH196633 FBD196620:FBD196633 FKZ196620:FKZ196633 FUV196620:FUV196633 GER196620:GER196633 GON196620:GON196633 GYJ196620:GYJ196633 HIF196620:HIF196633 HSB196620:HSB196633 IBX196620:IBX196633 ILT196620:ILT196633 IVP196620:IVP196633 JFL196620:JFL196633 JPH196620:JPH196633 JZD196620:JZD196633 KIZ196620:KIZ196633 KSV196620:KSV196633 LCR196620:LCR196633 LMN196620:LMN196633 LWJ196620:LWJ196633 MGF196620:MGF196633 MQB196620:MQB196633 MZX196620:MZX196633 NJT196620:NJT196633 NTP196620:NTP196633 ODL196620:ODL196633 ONH196620:ONH196633 OXD196620:OXD196633 PGZ196620:PGZ196633 PQV196620:PQV196633 QAR196620:QAR196633 QKN196620:QKN196633 QUJ196620:QUJ196633 REF196620:REF196633 ROB196620:ROB196633 RXX196620:RXX196633 SHT196620:SHT196633 SRP196620:SRP196633 TBL196620:TBL196633 TLH196620:TLH196633 TVD196620:TVD196633 UEZ196620:UEZ196633 UOV196620:UOV196633 UYR196620:UYR196633 VIN196620:VIN196633 VSJ196620:VSJ196633 WCF196620:WCF196633 WMB196620:WMB196633 WVX196620:WVX196633 P262156:P262169 JL262156:JL262169 TH262156:TH262169 ADD262156:ADD262169 AMZ262156:AMZ262169 AWV262156:AWV262169 BGR262156:BGR262169 BQN262156:BQN262169 CAJ262156:CAJ262169 CKF262156:CKF262169 CUB262156:CUB262169 DDX262156:DDX262169 DNT262156:DNT262169 DXP262156:DXP262169 EHL262156:EHL262169 ERH262156:ERH262169 FBD262156:FBD262169 FKZ262156:FKZ262169 FUV262156:FUV262169 GER262156:GER262169 GON262156:GON262169 GYJ262156:GYJ262169 HIF262156:HIF262169 HSB262156:HSB262169 IBX262156:IBX262169 ILT262156:ILT262169 IVP262156:IVP262169 JFL262156:JFL262169 JPH262156:JPH262169 JZD262156:JZD262169 KIZ262156:KIZ262169 KSV262156:KSV262169 LCR262156:LCR262169 LMN262156:LMN262169 LWJ262156:LWJ262169 MGF262156:MGF262169 MQB262156:MQB262169 MZX262156:MZX262169 NJT262156:NJT262169 NTP262156:NTP262169 ODL262156:ODL262169 ONH262156:ONH262169 OXD262156:OXD262169 PGZ262156:PGZ262169 PQV262156:PQV262169 QAR262156:QAR262169 QKN262156:QKN262169 QUJ262156:QUJ262169 REF262156:REF262169 ROB262156:ROB262169 RXX262156:RXX262169 SHT262156:SHT262169 SRP262156:SRP262169 TBL262156:TBL262169 TLH262156:TLH262169 TVD262156:TVD262169 UEZ262156:UEZ262169 UOV262156:UOV262169 UYR262156:UYR262169 VIN262156:VIN262169 VSJ262156:VSJ262169 WCF262156:WCF262169 WMB262156:WMB262169 WVX262156:WVX262169 P327692:P327705 JL327692:JL327705 TH327692:TH327705 ADD327692:ADD327705 AMZ327692:AMZ327705 AWV327692:AWV327705 BGR327692:BGR327705 BQN327692:BQN327705 CAJ327692:CAJ327705 CKF327692:CKF327705 CUB327692:CUB327705 DDX327692:DDX327705 DNT327692:DNT327705 DXP327692:DXP327705 EHL327692:EHL327705 ERH327692:ERH327705 FBD327692:FBD327705 FKZ327692:FKZ327705 FUV327692:FUV327705 GER327692:GER327705 GON327692:GON327705 GYJ327692:GYJ327705 HIF327692:HIF327705 HSB327692:HSB327705 IBX327692:IBX327705 ILT327692:ILT327705 IVP327692:IVP327705 JFL327692:JFL327705 JPH327692:JPH327705 JZD327692:JZD327705 KIZ327692:KIZ327705 KSV327692:KSV327705 LCR327692:LCR327705 LMN327692:LMN327705 LWJ327692:LWJ327705 MGF327692:MGF327705 MQB327692:MQB327705 MZX327692:MZX327705 NJT327692:NJT327705 NTP327692:NTP327705 ODL327692:ODL327705 ONH327692:ONH327705 OXD327692:OXD327705 PGZ327692:PGZ327705 PQV327692:PQV327705 QAR327692:QAR327705 QKN327692:QKN327705 QUJ327692:QUJ327705 REF327692:REF327705 ROB327692:ROB327705 RXX327692:RXX327705 SHT327692:SHT327705 SRP327692:SRP327705 TBL327692:TBL327705 TLH327692:TLH327705 TVD327692:TVD327705 UEZ327692:UEZ327705 UOV327692:UOV327705 UYR327692:UYR327705 VIN327692:VIN327705 VSJ327692:VSJ327705 WCF327692:WCF327705 WMB327692:WMB327705 WVX327692:WVX327705 P393228:P393241 JL393228:JL393241 TH393228:TH393241 ADD393228:ADD393241 AMZ393228:AMZ393241 AWV393228:AWV393241 BGR393228:BGR393241 BQN393228:BQN393241 CAJ393228:CAJ393241 CKF393228:CKF393241 CUB393228:CUB393241 DDX393228:DDX393241 DNT393228:DNT393241 DXP393228:DXP393241 EHL393228:EHL393241 ERH393228:ERH393241 FBD393228:FBD393241 FKZ393228:FKZ393241 FUV393228:FUV393241 GER393228:GER393241 GON393228:GON393241 GYJ393228:GYJ393241 HIF393228:HIF393241 HSB393228:HSB393241 IBX393228:IBX393241 ILT393228:ILT393241 IVP393228:IVP393241 JFL393228:JFL393241 JPH393228:JPH393241 JZD393228:JZD393241 KIZ393228:KIZ393241 KSV393228:KSV393241 LCR393228:LCR393241 LMN393228:LMN393241 LWJ393228:LWJ393241 MGF393228:MGF393241 MQB393228:MQB393241 MZX393228:MZX393241 NJT393228:NJT393241 NTP393228:NTP393241 ODL393228:ODL393241 ONH393228:ONH393241 OXD393228:OXD393241 PGZ393228:PGZ393241 PQV393228:PQV393241 QAR393228:QAR393241 QKN393228:QKN393241 QUJ393228:QUJ393241 REF393228:REF393241 ROB393228:ROB393241 RXX393228:RXX393241 SHT393228:SHT393241 SRP393228:SRP393241 TBL393228:TBL393241 TLH393228:TLH393241 TVD393228:TVD393241 UEZ393228:UEZ393241 UOV393228:UOV393241 UYR393228:UYR393241 VIN393228:VIN393241 VSJ393228:VSJ393241 WCF393228:WCF393241 WMB393228:WMB393241 WVX393228:WVX393241 P458764:P458777 JL458764:JL458777 TH458764:TH458777 ADD458764:ADD458777 AMZ458764:AMZ458777 AWV458764:AWV458777 BGR458764:BGR458777 BQN458764:BQN458777 CAJ458764:CAJ458777 CKF458764:CKF458777 CUB458764:CUB458777 DDX458764:DDX458777 DNT458764:DNT458777 DXP458764:DXP458777 EHL458764:EHL458777 ERH458764:ERH458777 FBD458764:FBD458777 FKZ458764:FKZ458777 FUV458764:FUV458777 GER458764:GER458777 GON458764:GON458777 GYJ458764:GYJ458777 HIF458764:HIF458777 HSB458764:HSB458777 IBX458764:IBX458777 ILT458764:ILT458777 IVP458764:IVP458777 JFL458764:JFL458777 JPH458764:JPH458777 JZD458764:JZD458777 KIZ458764:KIZ458777 KSV458764:KSV458777 LCR458764:LCR458777 LMN458764:LMN458777 LWJ458764:LWJ458777 MGF458764:MGF458777 MQB458764:MQB458777 MZX458764:MZX458777 NJT458764:NJT458777 NTP458764:NTP458777 ODL458764:ODL458777 ONH458764:ONH458777 OXD458764:OXD458777 PGZ458764:PGZ458777 PQV458764:PQV458777 QAR458764:QAR458777 QKN458764:QKN458777 QUJ458764:QUJ458777 REF458764:REF458777 ROB458764:ROB458777 RXX458764:RXX458777 SHT458764:SHT458777 SRP458764:SRP458777 TBL458764:TBL458777 TLH458764:TLH458777 TVD458764:TVD458777 UEZ458764:UEZ458777 UOV458764:UOV458777 UYR458764:UYR458777 VIN458764:VIN458777 VSJ458764:VSJ458777 WCF458764:WCF458777 WMB458764:WMB458777 WVX458764:WVX458777 P524300:P524313 JL524300:JL524313 TH524300:TH524313 ADD524300:ADD524313 AMZ524300:AMZ524313 AWV524300:AWV524313 BGR524300:BGR524313 BQN524300:BQN524313 CAJ524300:CAJ524313 CKF524300:CKF524313 CUB524300:CUB524313 DDX524300:DDX524313 DNT524300:DNT524313 DXP524300:DXP524313 EHL524300:EHL524313 ERH524300:ERH524313 FBD524300:FBD524313 FKZ524300:FKZ524313 FUV524300:FUV524313 GER524300:GER524313 GON524300:GON524313 GYJ524300:GYJ524313 HIF524300:HIF524313 HSB524300:HSB524313 IBX524300:IBX524313 ILT524300:ILT524313 IVP524300:IVP524313 JFL524300:JFL524313 JPH524300:JPH524313 JZD524300:JZD524313 KIZ524300:KIZ524313 KSV524300:KSV524313 LCR524300:LCR524313 LMN524300:LMN524313 LWJ524300:LWJ524313 MGF524300:MGF524313 MQB524300:MQB524313 MZX524300:MZX524313 NJT524300:NJT524313 NTP524300:NTP524313 ODL524300:ODL524313 ONH524300:ONH524313 OXD524300:OXD524313 PGZ524300:PGZ524313 PQV524300:PQV524313 QAR524300:QAR524313 QKN524300:QKN524313 QUJ524300:QUJ524313 REF524300:REF524313 ROB524300:ROB524313 RXX524300:RXX524313 SHT524300:SHT524313 SRP524300:SRP524313 TBL524300:TBL524313 TLH524300:TLH524313 TVD524300:TVD524313 UEZ524300:UEZ524313 UOV524300:UOV524313 UYR524300:UYR524313 VIN524300:VIN524313 VSJ524300:VSJ524313 WCF524300:WCF524313 WMB524300:WMB524313 WVX524300:WVX524313 P589836:P589849 JL589836:JL589849 TH589836:TH589849 ADD589836:ADD589849 AMZ589836:AMZ589849 AWV589836:AWV589849 BGR589836:BGR589849 BQN589836:BQN589849 CAJ589836:CAJ589849 CKF589836:CKF589849 CUB589836:CUB589849 DDX589836:DDX589849 DNT589836:DNT589849 DXP589836:DXP589849 EHL589836:EHL589849 ERH589836:ERH589849 FBD589836:FBD589849 FKZ589836:FKZ589849 FUV589836:FUV589849 GER589836:GER589849 GON589836:GON589849 GYJ589836:GYJ589849 HIF589836:HIF589849 HSB589836:HSB589849 IBX589836:IBX589849 ILT589836:ILT589849 IVP589836:IVP589849 JFL589836:JFL589849 JPH589836:JPH589849 JZD589836:JZD589849 KIZ589836:KIZ589849 KSV589836:KSV589849 LCR589836:LCR589849 LMN589836:LMN589849 LWJ589836:LWJ589849 MGF589836:MGF589849 MQB589836:MQB589849 MZX589836:MZX589849 NJT589836:NJT589849 NTP589836:NTP589849 ODL589836:ODL589849 ONH589836:ONH589849 OXD589836:OXD589849 PGZ589836:PGZ589849 PQV589836:PQV589849 QAR589836:QAR589849 QKN589836:QKN589849 QUJ589836:QUJ589849 REF589836:REF589849 ROB589836:ROB589849 RXX589836:RXX589849 SHT589836:SHT589849 SRP589836:SRP589849 TBL589836:TBL589849 TLH589836:TLH589849 TVD589836:TVD589849 UEZ589836:UEZ589849 UOV589836:UOV589849 UYR589836:UYR589849 VIN589836:VIN589849 VSJ589836:VSJ589849 WCF589836:WCF589849 WMB589836:WMB589849 WVX589836:WVX589849 P655372:P655385 JL655372:JL655385 TH655372:TH655385 ADD655372:ADD655385 AMZ655372:AMZ655385 AWV655372:AWV655385 BGR655372:BGR655385 BQN655372:BQN655385 CAJ655372:CAJ655385 CKF655372:CKF655385 CUB655372:CUB655385 DDX655372:DDX655385 DNT655372:DNT655385 DXP655372:DXP655385 EHL655372:EHL655385 ERH655372:ERH655385 FBD655372:FBD655385 FKZ655372:FKZ655385 FUV655372:FUV655385 GER655372:GER655385 GON655372:GON655385 GYJ655372:GYJ655385 HIF655372:HIF655385 HSB655372:HSB655385 IBX655372:IBX655385 ILT655372:ILT655385 IVP655372:IVP655385 JFL655372:JFL655385 JPH655372:JPH655385 JZD655372:JZD655385 KIZ655372:KIZ655385 KSV655372:KSV655385 LCR655372:LCR655385 LMN655372:LMN655385 LWJ655372:LWJ655385 MGF655372:MGF655385 MQB655372:MQB655385 MZX655372:MZX655385 NJT655372:NJT655385 NTP655372:NTP655385 ODL655372:ODL655385 ONH655372:ONH655385 OXD655372:OXD655385 PGZ655372:PGZ655385 PQV655372:PQV655385 QAR655372:QAR655385 QKN655372:QKN655385 QUJ655372:QUJ655385 REF655372:REF655385 ROB655372:ROB655385 RXX655372:RXX655385 SHT655372:SHT655385 SRP655372:SRP655385 TBL655372:TBL655385 TLH655372:TLH655385 TVD655372:TVD655385 UEZ655372:UEZ655385 UOV655372:UOV655385 UYR655372:UYR655385 VIN655372:VIN655385 VSJ655372:VSJ655385 WCF655372:WCF655385 WMB655372:WMB655385 WVX655372:WVX655385 P720908:P720921 JL720908:JL720921 TH720908:TH720921 ADD720908:ADD720921 AMZ720908:AMZ720921 AWV720908:AWV720921 BGR720908:BGR720921 BQN720908:BQN720921 CAJ720908:CAJ720921 CKF720908:CKF720921 CUB720908:CUB720921 DDX720908:DDX720921 DNT720908:DNT720921 DXP720908:DXP720921 EHL720908:EHL720921 ERH720908:ERH720921 FBD720908:FBD720921 FKZ720908:FKZ720921 FUV720908:FUV720921 GER720908:GER720921 GON720908:GON720921 GYJ720908:GYJ720921 HIF720908:HIF720921 HSB720908:HSB720921 IBX720908:IBX720921 ILT720908:ILT720921 IVP720908:IVP720921 JFL720908:JFL720921 JPH720908:JPH720921 JZD720908:JZD720921 KIZ720908:KIZ720921 KSV720908:KSV720921 LCR720908:LCR720921 LMN720908:LMN720921 LWJ720908:LWJ720921 MGF720908:MGF720921 MQB720908:MQB720921 MZX720908:MZX720921 NJT720908:NJT720921 NTP720908:NTP720921 ODL720908:ODL720921 ONH720908:ONH720921 OXD720908:OXD720921 PGZ720908:PGZ720921 PQV720908:PQV720921 QAR720908:QAR720921 QKN720908:QKN720921 QUJ720908:QUJ720921 REF720908:REF720921 ROB720908:ROB720921 RXX720908:RXX720921 SHT720908:SHT720921 SRP720908:SRP720921 TBL720908:TBL720921 TLH720908:TLH720921 TVD720908:TVD720921 UEZ720908:UEZ720921 UOV720908:UOV720921 UYR720908:UYR720921 VIN720908:VIN720921 VSJ720908:VSJ720921 WCF720908:WCF720921 WMB720908:WMB720921 WVX720908:WVX720921 P786444:P786457 JL786444:JL786457 TH786444:TH786457 ADD786444:ADD786457 AMZ786444:AMZ786457 AWV786444:AWV786457 BGR786444:BGR786457 BQN786444:BQN786457 CAJ786444:CAJ786457 CKF786444:CKF786457 CUB786444:CUB786457 DDX786444:DDX786457 DNT786444:DNT786457 DXP786444:DXP786457 EHL786444:EHL786457 ERH786444:ERH786457 FBD786444:FBD786457 FKZ786444:FKZ786457 FUV786444:FUV786457 GER786444:GER786457 GON786444:GON786457 GYJ786444:GYJ786457 HIF786444:HIF786457 HSB786444:HSB786457 IBX786444:IBX786457 ILT786444:ILT786457 IVP786444:IVP786457 JFL786444:JFL786457 JPH786444:JPH786457 JZD786444:JZD786457 KIZ786444:KIZ786457 KSV786444:KSV786457 LCR786444:LCR786457 LMN786444:LMN786457 LWJ786444:LWJ786457 MGF786444:MGF786457 MQB786444:MQB786457 MZX786444:MZX786457 NJT786444:NJT786457 NTP786444:NTP786457 ODL786444:ODL786457 ONH786444:ONH786457 OXD786444:OXD786457 PGZ786444:PGZ786457 PQV786444:PQV786457 QAR786444:QAR786457 QKN786444:QKN786457 QUJ786444:QUJ786457 REF786444:REF786457 ROB786444:ROB786457 RXX786444:RXX786457 SHT786444:SHT786457 SRP786444:SRP786457 TBL786444:TBL786457 TLH786444:TLH786457 TVD786444:TVD786457 UEZ786444:UEZ786457 UOV786444:UOV786457 UYR786444:UYR786457 VIN786444:VIN786457 VSJ786444:VSJ786457 WCF786444:WCF786457 WMB786444:WMB786457 WVX786444:WVX786457 P851980:P851993 JL851980:JL851993 TH851980:TH851993 ADD851980:ADD851993 AMZ851980:AMZ851993 AWV851980:AWV851993 BGR851980:BGR851993 BQN851980:BQN851993 CAJ851980:CAJ851993 CKF851980:CKF851993 CUB851980:CUB851993 DDX851980:DDX851993 DNT851980:DNT851993 DXP851980:DXP851993 EHL851980:EHL851993 ERH851980:ERH851993 FBD851980:FBD851993 FKZ851980:FKZ851993 FUV851980:FUV851993 GER851980:GER851993 GON851980:GON851993 GYJ851980:GYJ851993 HIF851980:HIF851993 HSB851980:HSB851993 IBX851980:IBX851993 ILT851980:ILT851993 IVP851980:IVP851993 JFL851980:JFL851993 JPH851980:JPH851993 JZD851980:JZD851993 KIZ851980:KIZ851993 KSV851980:KSV851993 LCR851980:LCR851993 LMN851980:LMN851993 LWJ851980:LWJ851993 MGF851980:MGF851993 MQB851980:MQB851993 MZX851980:MZX851993 NJT851980:NJT851993 NTP851980:NTP851993 ODL851980:ODL851993 ONH851980:ONH851993 OXD851980:OXD851993 PGZ851980:PGZ851993 PQV851980:PQV851993 QAR851980:QAR851993 QKN851980:QKN851993 QUJ851980:QUJ851993 REF851980:REF851993 ROB851980:ROB851993 RXX851980:RXX851993 SHT851980:SHT851993 SRP851980:SRP851993 TBL851980:TBL851993 TLH851980:TLH851993 TVD851980:TVD851993 UEZ851980:UEZ851993 UOV851980:UOV851993 UYR851980:UYR851993 VIN851980:VIN851993 VSJ851980:VSJ851993 WCF851980:WCF851993 WMB851980:WMB851993 WVX851980:WVX851993 P917516:P917529 JL917516:JL917529 TH917516:TH917529 ADD917516:ADD917529 AMZ917516:AMZ917529 AWV917516:AWV917529 BGR917516:BGR917529 BQN917516:BQN917529 CAJ917516:CAJ917529 CKF917516:CKF917529 CUB917516:CUB917529 DDX917516:DDX917529 DNT917516:DNT917529 DXP917516:DXP917529 EHL917516:EHL917529 ERH917516:ERH917529 FBD917516:FBD917529 FKZ917516:FKZ917529 FUV917516:FUV917529 GER917516:GER917529 GON917516:GON917529 GYJ917516:GYJ917529 HIF917516:HIF917529 HSB917516:HSB917529 IBX917516:IBX917529 ILT917516:ILT917529 IVP917516:IVP917529 JFL917516:JFL917529 JPH917516:JPH917529 JZD917516:JZD917529 KIZ917516:KIZ917529 KSV917516:KSV917529 LCR917516:LCR917529 LMN917516:LMN917529 LWJ917516:LWJ917529 MGF917516:MGF917529 MQB917516:MQB917529 MZX917516:MZX917529 NJT917516:NJT917529 NTP917516:NTP917529 ODL917516:ODL917529 ONH917516:ONH917529 OXD917516:OXD917529 PGZ917516:PGZ917529 PQV917516:PQV917529 QAR917516:QAR917529 QKN917516:QKN917529 QUJ917516:QUJ917529 REF917516:REF917529 ROB917516:ROB917529 RXX917516:RXX917529 SHT917516:SHT917529 SRP917516:SRP917529 TBL917516:TBL917529 TLH917516:TLH917529 TVD917516:TVD917529 UEZ917516:UEZ917529 UOV917516:UOV917529 UYR917516:UYR917529 VIN917516:VIN917529 VSJ917516:VSJ917529 WCF917516:WCF917529 WMB917516:WMB917529 WVX917516:WVX917529 P983052:P983065 JL983052:JL983065 TH983052:TH983065 ADD983052:ADD983065 AMZ983052:AMZ983065 AWV983052:AWV983065 BGR983052:BGR983065 BQN983052:BQN983065 CAJ983052:CAJ983065 CKF983052:CKF983065 CUB983052:CUB983065 DDX983052:DDX983065 DNT983052:DNT983065 DXP983052:DXP983065 EHL983052:EHL983065 ERH983052:ERH983065 FBD983052:FBD983065 FKZ983052:FKZ983065 FUV983052:FUV983065 GER983052:GER983065 GON983052:GON983065 GYJ983052:GYJ983065 HIF983052:HIF983065 HSB983052:HSB983065 IBX983052:IBX983065 ILT983052:ILT983065 IVP983052:IVP983065 JFL983052:JFL983065 JPH983052:JPH983065 JZD983052:JZD983065 KIZ983052:KIZ983065 KSV983052:KSV983065 LCR983052:LCR983065 LMN983052:LMN983065 LWJ983052:LWJ983065 MGF983052:MGF983065 MQB983052:MQB983065 MZX983052:MZX983065 NJT983052:NJT983065 NTP983052:NTP983065 ODL983052:ODL983065 ONH983052:ONH983065 OXD983052:OXD983065 PGZ983052:PGZ983065 PQV983052:PQV983065 QAR983052:QAR983065 QKN983052:QKN983065 QUJ983052:QUJ983065 REF983052:REF983065 ROB983052:ROB983065 RXX983052:RXX983065 SHT983052:SHT983065 SRP983052:SRP983065 TBL983052:TBL983065 TLH983052:TLH983065 TVD983052:TVD983065 UEZ983052:UEZ983065 UOV983052:UOV983065 UYR983052:UYR983065 VIN983052:VIN983065 VSJ983052:VSJ983065 WCF983052:WCF983065 WMB983052:WMB983065 WVX983052:WVX983065 J12:J25 JF12:JF25 TB12:TB25 ACX12:ACX25 AMT12:AMT25 AWP12:AWP25 BGL12:BGL25 BQH12:BQH25 CAD12:CAD25 CJZ12:CJZ25 CTV12:CTV25 DDR12:DDR25 DNN12:DNN25 DXJ12:DXJ25 EHF12:EHF25 ERB12:ERB25 FAX12:FAX25 FKT12:FKT25 FUP12:FUP25 GEL12:GEL25 GOH12:GOH25 GYD12:GYD25 HHZ12:HHZ25 HRV12:HRV25 IBR12:IBR25 ILN12:ILN25 IVJ12:IVJ25 JFF12:JFF25 JPB12:JPB25 JYX12:JYX25 KIT12:KIT25 KSP12:KSP25 LCL12:LCL25 LMH12:LMH25 LWD12:LWD25 MFZ12:MFZ25 MPV12:MPV25 MZR12:MZR25 NJN12:NJN25 NTJ12:NTJ25 ODF12:ODF25 ONB12:ONB25 OWX12:OWX25 PGT12:PGT25 PQP12:PQP25 QAL12:QAL25 QKH12:QKH25 QUD12:QUD25 RDZ12:RDZ25 RNV12:RNV25 RXR12:RXR25 SHN12:SHN25 SRJ12:SRJ25 TBF12:TBF25 TLB12:TLB25 TUX12:TUX25 UET12:UET25 UOP12:UOP25 UYL12:UYL25 VIH12:VIH25 VSD12:VSD25 WBZ12:WBZ25 WLV12:WLV25 WVR12:WVR25 J65548:J65561 JF65548:JF65561 TB65548:TB65561 ACX65548:ACX65561 AMT65548:AMT65561 AWP65548:AWP65561 BGL65548:BGL65561 BQH65548:BQH65561 CAD65548:CAD65561 CJZ65548:CJZ65561 CTV65548:CTV65561 DDR65548:DDR65561 DNN65548:DNN65561 DXJ65548:DXJ65561 EHF65548:EHF65561 ERB65548:ERB65561 FAX65548:FAX65561 FKT65548:FKT65561 FUP65548:FUP65561 GEL65548:GEL65561 GOH65548:GOH65561 GYD65548:GYD65561 HHZ65548:HHZ65561 HRV65548:HRV65561 IBR65548:IBR65561 ILN65548:ILN65561 IVJ65548:IVJ65561 JFF65548:JFF65561 JPB65548:JPB65561 JYX65548:JYX65561 KIT65548:KIT65561 KSP65548:KSP65561 LCL65548:LCL65561 LMH65548:LMH65561 LWD65548:LWD65561 MFZ65548:MFZ65561 MPV65548:MPV65561 MZR65548:MZR65561 NJN65548:NJN65561 NTJ65548:NTJ65561 ODF65548:ODF65561 ONB65548:ONB65561 OWX65548:OWX65561 PGT65548:PGT65561 PQP65548:PQP65561 QAL65548:QAL65561 QKH65548:QKH65561 QUD65548:QUD65561 RDZ65548:RDZ65561 RNV65548:RNV65561 RXR65548:RXR65561 SHN65548:SHN65561 SRJ65548:SRJ65561 TBF65548:TBF65561 TLB65548:TLB65561 TUX65548:TUX65561 UET65548:UET65561 UOP65548:UOP65561 UYL65548:UYL65561 VIH65548:VIH65561 VSD65548:VSD65561 WBZ65548:WBZ65561 WLV65548:WLV65561 WVR65548:WVR65561 J131084:J131097 JF131084:JF131097 TB131084:TB131097 ACX131084:ACX131097 AMT131084:AMT131097 AWP131084:AWP131097 BGL131084:BGL131097 BQH131084:BQH131097 CAD131084:CAD131097 CJZ131084:CJZ131097 CTV131084:CTV131097 DDR131084:DDR131097 DNN131084:DNN131097 DXJ131084:DXJ131097 EHF131084:EHF131097 ERB131084:ERB131097 FAX131084:FAX131097 FKT131084:FKT131097 FUP131084:FUP131097 GEL131084:GEL131097 GOH131084:GOH131097 GYD131084:GYD131097 HHZ131084:HHZ131097 HRV131084:HRV131097 IBR131084:IBR131097 ILN131084:ILN131097 IVJ131084:IVJ131097 JFF131084:JFF131097 JPB131084:JPB131097 JYX131084:JYX131097 KIT131084:KIT131097 KSP131084:KSP131097 LCL131084:LCL131097 LMH131084:LMH131097 LWD131084:LWD131097 MFZ131084:MFZ131097 MPV131084:MPV131097 MZR131084:MZR131097 NJN131084:NJN131097 NTJ131084:NTJ131097 ODF131084:ODF131097 ONB131084:ONB131097 OWX131084:OWX131097 PGT131084:PGT131097 PQP131084:PQP131097 QAL131084:QAL131097 QKH131084:QKH131097 QUD131084:QUD131097 RDZ131084:RDZ131097 RNV131084:RNV131097 RXR131084:RXR131097 SHN131084:SHN131097 SRJ131084:SRJ131097 TBF131084:TBF131097 TLB131084:TLB131097 TUX131084:TUX131097 UET131084:UET131097 UOP131084:UOP131097 UYL131084:UYL131097 VIH131084:VIH131097 VSD131084:VSD131097 WBZ131084:WBZ131097 WLV131084:WLV131097 WVR131084:WVR131097 J196620:J196633 JF196620:JF196633 TB196620:TB196633 ACX196620:ACX196633 AMT196620:AMT196633 AWP196620:AWP196633 BGL196620:BGL196633 BQH196620:BQH196633 CAD196620:CAD196633 CJZ196620:CJZ196633 CTV196620:CTV196633 DDR196620:DDR196633 DNN196620:DNN196633 DXJ196620:DXJ196633 EHF196620:EHF196633 ERB196620:ERB196633 FAX196620:FAX196633 FKT196620:FKT196633 FUP196620:FUP196633 GEL196620:GEL196633 GOH196620:GOH196633 GYD196620:GYD196633 HHZ196620:HHZ196633 HRV196620:HRV196633 IBR196620:IBR196633 ILN196620:ILN196633 IVJ196620:IVJ196633 JFF196620:JFF196633 JPB196620:JPB196633 JYX196620:JYX196633 KIT196620:KIT196633 KSP196620:KSP196633 LCL196620:LCL196633 LMH196620:LMH196633 LWD196620:LWD196633 MFZ196620:MFZ196633 MPV196620:MPV196633 MZR196620:MZR196633 NJN196620:NJN196633 NTJ196620:NTJ196633 ODF196620:ODF196633 ONB196620:ONB196633 OWX196620:OWX196633 PGT196620:PGT196633 PQP196620:PQP196633 QAL196620:QAL196633 QKH196620:QKH196633 QUD196620:QUD196633 RDZ196620:RDZ196633 RNV196620:RNV196633 RXR196620:RXR196633 SHN196620:SHN196633 SRJ196620:SRJ196633 TBF196620:TBF196633 TLB196620:TLB196633 TUX196620:TUX196633 UET196620:UET196633 UOP196620:UOP196633 UYL196620:UYL196633 VIH196620:VIH196633 VSD196620:VSD196633 WBZ196620:WBZ196633 WLV196620:WLV196633 WVR196620:WVR196633 J262156:J262169 JF262156:JF262169 TB262156:TB262169 ACX262156:ACX262169 AMT262156:AMT262169 AWP262156:AWP262169 BGL262156:BGL262169 BQH262156:BQH262169 CAD262156:CAD262169 CJZ262156:CJZ262169 CTV262156:CTV262169 DDR262156:DDR262169 DNN262156:DNN262169 DXJ262156:DXJ262169 EHF262156:EHF262169 ERB262156:ERB262169 FAX262156:FAX262169 FKT262156:FKT262169 FUP262156:FUP262169 GEL262156:GEL262169 GOH262156:GOH262169 GYD262156:GYD262169 HHZ262156:HHZ262169 HRV262156:HRV262169 IBR262156:IBR262169 ILN262156:ILN262169 IVJ262156:IVJ262169 JFF262156:JFF262169 JPB262156:JPB262169 JYX262156:JYX262169 KIT262156:KIT262169 KSP262156:KSP262169 LCL262156:LCL262169 LMH262156:LMH262169 LWD262156:LWD262169 MFZ262156:MFZ262169 MPV262156:MPV262169 MZR262156:MZR262169 NJN262156:NJN262169 NTJ262156:NTJ262169 ODF262156:ODF262169 ONB262156:ONB262169 OWX262156:OWX262169 PGT262156:PGT262169 PQP262156:PQP262169 QAL262156:QAL262169 QKH262156:QKH262169 QUD262156:QUD262169 RDZ262156:RDZ262169 RNV262156:RNV262169 RXR262156:RXR262169 SHN262156:SHN262169 SRJ262156:SRJ262169 TBF262156:TBF262169 TLB262156:TLB262169 TUX262156:TUX262169 UET262156:UET262169 UOP262156:UOP262169 UYL262156:UYL262169 VIH262156:VIH262169 VSD262156:VSD262169 WBZ262156:WBZ262169 WLV262156:WLV262169 WVR262156:WVR262169 J327692:J327705 JF327692:JF327705 TB327692:TB327705 ACX327692:ACX327705 AMT327692:AMT327705 AWP327692:AWP327705 BGL327692:BGL327705 BQH327692:BQH327705 CAD327692:CAD327705 CJZ327692:CJZ327705 CTV327692:CTV327705 DDR327692:DDR327705 DNN327692:DNN327705 DXJ327692:DXJ327705 EHF327692:EHF327705 ERB327692:ERB327705 FAX327692:FAX327705 FKT327692:FKT327705 FUP327692:FUP327705 GEL327692:GEL327705 GOH327692:GOH327705 GYD327692:GYD327705 HHZ327692:HHZ327705 HRV327692:HRV327705 IBR327692:IBR327705 ILN327692:ILN327705 IVJ327692:IVJ327705 JFF327692:JFF327705 JPB327692:JPB327705 JYX327692:JYX327705 KIT327692:KIT327705 KSP327692:KSP327705 LCL327692:LCL327705 LMH327692:LMH327705 LWD327692:LWD327705 MFZ327692:MFZ327705 MPV327692:MPV327705 MZR327692:MZR327705 NJN327692:NJN327705 NTJ327692:NTJ327705 ODF327692:ODF327705 ONB327692:ONB327705 OWX327692:OWX327705 PGT327692:PGT327705 PQP327692:PQP327705 QAL327692:QAL327705 QKH327692:QKH327705 QUD327692:QUD327705 RDZ327692:RDZ327705 RNV327692:RNV327705 RXR327692:RXR327705 SHN327692:SHN327705 SRJ327692:SRJ327705 TBF327692:TBF327705 TLB327692:TLB327705 TUX327692:TUX327705 UET327692:UET327705 UOP327692:UOP327705 UYL327692:UYL327705 VIH327692:VIH327705 VSD327692:VSD327705 WBZ327692:WBZ327705 WLV327692:WLV327705 WVR327692:WVR327705 J393228:J393241 JF393228:JF393241 TB393228:TB393241 ACX393228:ACX393241 AMT393228:AMT393241 AWP393228:AWP393241 BGL393228:BGL393241 BQH393228:BQH393241 CAD393228:CAD393241 CJZ393228:CJZ393241 CTV393228:CTV393241 DDR393228:DDR393241 DNN393228:DNN393241 DXJ393228:DXJ393241 EHF393228:EHF393241 ERB393228:ERB393241 FAX393228:FAX393241 FKT393228:FKT393241 FUP393228:FUP393241 GEL393228:GEL393241 GOH393228:GOH393241 GYD393228:GYD393241 HHZ393228:HHZ393241 HRV393228:HRV393241 IBR393228:IBR393241 ILN393228:ILN393241 IVJ393228:IVJ393241 JFF393228:JFF393241 JPB393228:JPB393241 JYX393228:JYX393241 KIT393228:KIT393241 KSP393228:KSP393241 LCL393228:LCL393241 LMH393228:LMH393241 LWD393228:LWD393241 MFZ393228:MFZ393241 MPV393228:MPV393241 MZR393228:MZR393241 NJN393228:NJN393241 NTJ393228:NTJ393241 ODF393228:ODF393241 ONB393228:ONB393241 OWX393228:OWX393241 PGT393228:PGT393241 PQP393228:PQP393241 QAL393228:QAL393241 QKH393228:QKH393241 QUD393228:QUD393241 RDZ393228:RDZ393241 RNV393228:RNV393241 RXR393228:RXR393241 SHN393228:SHN393241 SRJ393228:SRJ393241 TBF393228:TBF393241 TLB393228:TLB393241 TUX393228:TUX393241 UET393228:UET393241 UOP393228:UOP393241 UYL393228:UYL393241 VIH393228:VIH393241 VSD393228:VSD393241 WBZ393228:WBZ393241 WLV393228:WLV393241 WVR393228:WVR393241 J458764:J458777 JF458764:JF458777 TB458764:TB458777 ACX458764:ACX458777 AMT458764:AMT458777 AWP458764:AWP458777 BGL458764:BGL458777 BQH458764:BQH458777 CAD458764:CAD458777 CJZ458764:CJZ458777 CTV458764:CTV458777 DDR458764:DDR458777 DNN458764:DNN458777 DXJ458764:DXJ458777 EHF458764:EHF458777 ERB458764:ERB458777 FAX458764:FAX458777 FKT458764:FKT458777 FUP458764:FUP458777 GEL458764:GEL458777 GOH458764:GOH458777 GYD458764:GYD458777 HHZ458764:HHZ458777 HRV458764:HRV458777 IBR458764:IBR458777 ILN458764:ILN458777 IVJ458764:IVJ458777 JFF458764:JFF458777 JPB458764:JPB458777 JYX458764:JYX458777 KIT458764:KIT458777 KSP458764:KSP458777 LCL458764:LCL458777 LMH458764:LMH458777 LWD458764:LWD458777 MFZ458764:MFZ458777 MPV458764:MPV458777 MZR458764:MZR458777 NJN458764:NJN458777 NTJ458764:NTJ458777 ODF458764:ODF458777 ONB458764:ONB458777 OWX458764:OWX458777 PGT458764:PGT458777 PQP458764:PQP458777 QAL458764:QAL458777 QKH458764:QKH458777 QUD458764:QUD458777 RDZ458764:RDZ458777 RNV458764:RNV458777 RXR458764:RXR458777 SHN458764:SHN458777 SRJ458764:SRJ458777 TBF458764:TBF458777 TLB458764:TLB458777 TUX458764:TUX458777 UET458764:UET458777 UOP458764:UOP458777 UYL458764:UYL458777 VIH458764:VIH458777 VSD458764:VSD458777 WBZ458764:WBZ458777 WLV458764:WLV458777 WVR458764:WVR458777 J524300:J524313 JF524300:JF524313 TB524300:TB524313 ACX524300:ACX524313 AMT524300:AMT524313 AWP524300:AWP524313 BGL524300:BGL524313 BQH524300:BQH524313 CAD524300:CAD524313 CJZ524300:CJZ524313 CTV524300:CTV524313 DDR524300:DDR524313 DNN524300:DNN524313 DXJ524300:DXJ524313 EHF524300:EHF524313 ERB524300:ERB524313 FAX524300:FAX524313 FKT524300:FKT524313 FUP524300:FUP524313 GEL524300:GEL524313 GOH524300:GOH524313 GYD524300:GYD524313 HHZ524300:HHZ524313 HRV524300:HRV524313 IBR524300:IBR524313 ILN524300:ILN524313 IVJ524300:IVJ524313 JFF524300:JFF524313 JPB524300:JPB524313 JYX524300:JYX524313 KIT524300:KIT524313 KSP524300:KSP524313 LCL524300:LCL524313 LMH524300:LMH524313 LWD524300:LWD524313 MFZ524300:MFZ524313 MPV524300:MPV524313 MZR524300:MZR524313 NJN524300:NJN524313 NTJ524300:NTJ524313 ODF524300:ODF524313 ONB524300:ONB524313 OWX524300:OWX524313 PGT524300:PGT524313 PQP524300:PQP524313 QAL524300:QAL524313 QKH524300:QKH524313 QUD524300:QUD524313 RDZ524300:RDZ524313 RNV524300:RNV524313 RXR524300:RXR524313 SHN524300:SHN524313 SRJ524300:SRJ524313 TBF524300:TBF524313 TLB524300:TLB524313 TUX524300:TUX524313 UET524300:UET524313 UOP524300:UOP524313 UYL524300:UYL524313 VIH524300:VIH524313 VSD524300:VSD524313 WBZ524300:WBZ524313 WLV524300:WLV524313 WVR524300:WVR524313 J589836:J589849 JF589836:JF589849 TB589836:TB589849 ACX589836:ACX589849 AMT589836:AMT589849 AWP589836:AWP589849 BGL589836:BGL589849 BQH589836:BQH589849 CAD589836:CAD589849 CJZ589836:CJZ589849 CTV589836:CTV589849 DDR589836:DDR589849 DNN589836:DNN589849 DXJ589836:DXJ589849 EHF589836:EHF589849 ERB589836:ERB589849 FAX589836:FAX589849 FKT589836:FKT589849 FUP589836:FUP589849 GEL589836:GEL589849 GOH589836:GOH589849 GYD589836:GYD589849 HHZ589836:HHZ589849 HRV589836:HRV589849 IBR589836:IBR589849 ILN589836:ILN589849 IVJ589836:IVJ589849 JFF589836:JFF589849 JPB589836:JPB589849 JYX589836:JYX589849 KIT589836:KIT589849 KSP589836:KSP589849 LCL589836:LCL589849 LMH589836:LMH589849 LWD589836:LWD589849 MFZ589836:MFZ589849 MPV589836:MPV589849 MZR589836:MZR589849 NJN589836:NJN589849 NTJ589836:NTJ589849 ODF589836:ODF589849 ONB589836:ONB589849 OWX589836:OWX589849 PGT589836:PGT589849 PQP589836:PQP589849 QAL589836:QAL589849 QKH589836:QKH589849 QUD589836:QUD589849 RDZ589836:RDZ589849 RNV589836:RNV589849 RXR589836:RXR589849 SHN589836:SHN589849 SRJ589836:SRJ589849 TBF589836:TBF589849 TLB589836:TLB589849 TUX589836:TUX589849 UET589836:UET589849 UOP589836:UOP589849 UYL589836:UYL589849 VIH589836:VIH589849 VSD589836:VSD589849 WBZ589836:WBZ589849 WLV589836:WLV589849 WVR589836:WVR589849 J655372:J655385 JF655372:JF655385 TB655372:TB655385 ACX655372:ACX655385 AMT655372:AMT655385 AWP655372:AWP655385 BGL655372:BGL655385 BQH655372:BQH655385 CAD655372:CAD655385 CJZ655372:CJZ655385 CTV655372:CTV655385 DDR655372:DDR655385 DNN655372:DNN655385 DXJ655372:DXJ655385 EHF655372:EHF655385 ERB655372:ERB655385 FAX655372:FAX655385 FKT655372:FKT655385 FUP655372:FUP655385 GEL655372:GEL655385 GOH655372:GOH655385 GYD655372:GYD655385 HHZ655372:HHZ655385 HRV655372:HRV655385 IBR655372:IBR655385 ILN655372:ILN655385 IVJ655372:IVJ655385 JFF655372:JFF655385 JPB655372:JPB655385 JYX655372:JYX655385 KIT655372:KIT655385 KSP655372:KSP655385 LCL655372:LCL655385 LMH655372:LMH655385 LWD655372:LWD655385 MFZ655372:MFZ655385 MPV655372:MPV655385 MZR655372:MZR655385 NJN655372:NJN655385 NTJ655372:NTJ655385 ODF655372:ODF655385 ONB655372:ONB655385 OWX655372:OWX655385 PGT655372:PGT655385 PQP655372:PQP655385 QAL655372:QAL655385 QKH655372:QKH655385 QUD655372:QUD655385 RDZ655372:RDZ655385 RNV655372:RNV655385 RXR655372:RXR655385 SHN655372:SHN655385 SRJ655372:SRJ655385 TBF655372:TBF655385 TLB655372:TLB655385 TUX655372:TUX655385 UET655372:UET655385 UOP655372:UOP655385 UYL655372:UYL655385 VIH655372:VIH655385 VSD655372:VSD655385 WBZ655372:WBZ655385 WLV655372:WLV655385 WVR655372:WVR655385 J720908:J720921 JF720908:JF720921 TB720908:TB720921 ACX720908:ACX720921 AMT720908:AMT720921 AWP720908:AWP720921 BGL720908:BGL720921 BQH720908:BQH720921 CAD720908:CAD720921 CJZ720908:CJZ720921 CTV720908:CTV720921 DDR720908:DDR720921 DNN720908:DNN720921 DXJ720908:DXJ720921 EHF720908:EHF720921 ERB720908:ERB720921 FAX720908:FAX720921 FKT720908:FKT720921 FUP720908:FUP720921 GEL720908:GEL720921 GOH720908:GOH720921 GYD720908:GYD720921 HHZ720908:HHZ720921 HRV720908:HRV720921 IBR720908:IBR720921 ILN720908:ILN720921 IVJ720908:IVJ720921 JFF720908:JFF720921 JPB720908:JPB720921 JYX720908:JYX720921 KIT720908:KIT720921 KSP720908:KSP720921 LCL720908:LCL720921 LMH720908:LMH720921 LWD720908:LWD720921 MFZ720908:MFZ720921 MPV720908:MPV720921 MZR720908:MZR720921 NJN720908:NJN720921 NTJ720908:NTJ720921 ODF720908:ODF720921 ONB720908:ONB720921 OWX720908:OWX720921 PGT720908:PGT720921 PQP720908:PQP720921 QAL720908:QAL720921 QKH720908:QKH720921 QUD720908:QUD720921 RDZ720908:RDZ720921 RNV720908:RNV720921 RXR720908:RXR720921 SHN720908:SHN720921 SRJ720908:SRJ720921 TBF720908:TBF720921 TLB720908:TLB720921 TUX720908:TUX720921 UET720908:UET720921 UOP720908:UOP720921 UYL720908:UYL720921 VIH720908:VIH720921 VSD720908:VSD720921 WBZ720908:WBZ720921 WLV720908:WLV720921 WVR720908:WVR720921 J786444:J786457 JF786444:JF786457 TB786444:TB786457 ACX786444:ACX786457 AMT786444:AMT786457 AWP786444:AWP786457 BGL786444:BGL786457 BQH786444:BQH786457 CAD786444:CAD786457 CJZ786444:CJZ786457 CTV786444:CTV786457 DDR786444:DDR786457 DNN786444:DNN786457 DXJ786444:DXJ786457 EHF786444:EHF786457 ERB786444:ERB786457 FAX786444:FAX786457 FKT786444:FKT786457 FUP786444:FUP786457 GEL786444:GEL786457 GOH786444:GOH786457 GYD786444:GYD786457 HHZ786444:HHZ786457 HRV786444:HRV786457 IBR786444:IBR786457 ILN786444:ILN786457 IVJ786444:IVJ786457 JFF786444:JFF786457 JPB786444:JPB786457 JYX786444:JYX786457 KIT786444:KIT786457 KSP786444:KSP786457 LCL786444:LCL786457 LMH786444:LMH786457 LWD786444:LWD786457 MFZ786444:MFZ786457 MPV786444:MPV786457 MZR786444:MZR786457 NJN786444:NJN786457 NTJ786444:NTJ786457 ODF786444:ODF786457 ONB786444:ONB786457 OWX786444:OWX786457 PGT786444:PGT786457 PQP786444:PQP786457 QAL786444:QAL786457 QKH786444:QKH786457 QUD786444:QUD786457 RDZ786444:RDZ786457 RNV786444:RNV786457 RXR786444:RXR786457 SHN786444:SHN786457 SRJ786444:SRJ786457 TBF786444:TBF786457 TLB786444:TLB786457 TUX786444:TUX786457 UET786444:UET786457 UOP786444:UOP786457 UYL786444:UYL786457 VIH786444:VIH786457 VSD786444:VSD786457 WBZ786444:WBZ786457 WLV786444:WLV786457 WVR786444:WVR786457 J851980:J851993 JF851980:JF851993 TB851980:TB851993 ACX851980:ACX851993 AMT851980:AMT851993 AWP851980:AWP851993 BGL851980:BGL851993 BQH851980:BQH851993 CAD851980:CAD851993 CJZ851980:CJZ851993 CTV851980:CTV851993 DDR851980:DDR851993 DNN851980:DNN851993 DXJ851980:DXJ851993 EHF851980:EHF851993 ERB851980:ERB851993 FAX851980:FAX851993 FKT851980:FKT851993 FUP851980:FUP851993 GEL851980:GEL851993 GOH851980:GOH851993 GYD851980:GYD851993 HHZ851980:HHZ851993 HRV851980:HRV851993 IBR851980:IBR851993 ILN851980:ILN851993 IVJ851980:IVJ851993 JFF851980:JFF851993 JPB851980:JPB851993 JYX851980:JYX851993 KIT851980:KIT851993 KSP851980:KSP851993 LCL851980:LCL851993 LMH851980:LMH851993 LWD851980:LWD851993 MFZ851980:MFZ851993 MPV851980:MPV851993 MZR851980:MZR851993 NJN851980:NJN851993 NTJ851980:NTJ851993 ODF851980:ODF851993 ONB851980:ONB851993 OWX851980:OWX851993 PGT851980:PGT851993 PQP851980:PQP851993 QAL851980:QAL851993 QKH851980:QKH851993 QUD851980:QUD851993 RDZ851980:RDZ851993 RNV851980:RNV851993 RXR851980:RXR851993 SHN851980:SHN851993 SRJ851980:SRJ851993 TBF851980:TBF851993 TLB851980:TLB851993 TUX851980:TUX851993 UET851980:UET851993 UOP851980:UOP851993 UYL851980:UYL851993 VIH851980:VIH851993 VSD851980:VSD851993 WBZ851980:WBZ851993 WLV851980:WLV851993 WVR851980:WVR851993 J917516:J917529 JF917516:JF917529 TB917516:TB917529 ACX917516:ACX917529 AMT917516:AMT917529 AWP917516:AWP917529 BGL917516:BGL917529 BQH917516:BQH917529 CAD917516:CAD917529 CJZ917516:CJZ917529 CTV917516:CTV917529 DDR917516:DDR917529 DNN917516:DNN917529 DXJ917516:DXJ917529 EHF917516:EHF917529 ERB917516:ERB917529 FAX917516:FAX917529 FKT917516:FKT917529 FUP917516:FUP917529 GEL917516:GEL917529 GOH917516:GOH917529 GYD917516:GYD917529 HHZ917516:HHZ917529 HRV917516:HRV917529 IBR917516:IBR917529 ILN917516:ILN917529 IVJ917516:IVJ917529 JFF917516:JFF917529 JPB917516:JPB917529 JYX917516:JYX917529 KIT917516:KIT917529 KSP917516:KSP917529 LCL917516:LCL917529 LMH917516:LMH917529 LWD917516:LWD917529 MFZ917516:MFZ917529 MPV917516:MPV917529 MZR917516:MZR917529 NJN917516:NJN917529 NTJ917516:NTJ917529 ODF917516:ODF917529 ONB917516:ONB917529 OWX917516:OWX917529 PGT917516:PGT917529 PQP917516:PQP917529 QAL917516:QAL917529 QKH917516:QKH917529 QUD917516:QUD917529 RDZ917516:RDZ917529 RNV917516:RNV917529 RXR917516:RXR917529 SHN917516:SHN917529 SRJ917516:SRJ917529 TBF917516:TBF917529 TLB917516:TLB917529 TUX917516:TUX917529 UET917516:UET917529 UOP917516:UOP917529 UYL917516:UYL917529 VIH917516:VIH917529 VSD917516:VSD917529 WBZ917516:WBZ917529 WLV917516:WLV917529 WVR917516:WVR917529 J983052:J983065 JF983052:JF983065 TB983052:TB983065 ACX983052:ACX983065 AMT983052:AMT983065 AWP983052:AWP983065 BGL983052:BGL983065 BQH983052:BQH983065 CAD983052:CAD983065 CJZ983052:CJZ983065 CTV983052:CTV983065 DDR983052:DDR983065 DNN983052:DNN983065 DXJ983052:DXJ983065 EHF983052:EHF983065 ERB983052:ERB983065 FAX983052:FAX983065 FKT983052:FKT983065 FUP983052:FUP983065 GEL983052:GEL983065 GOH983052:GOH983065 GYD983052:GYD983065 HHZ983052:HHZ983065 HRV983052:HRV983065 IBR983052:IBR983065 ILN983052:ILN983065 IVJ983052:IVJ983065 JFF983052:JFF983065 JPB983052:JPB983065 JYX983052:JYX983065 KIT983052:KIT983065 KSP983052:KSP983065 LCL983052:LCL983065 LMH983052:LMH983065 LWD983052:LWD983065 MFZ983052:MFZ983065 MPV983052:MPV983065 MZR983052:MZR983065 NJN983052:NJN983065 NTJ983052:NTJ983065 ODF983052:ODF983065 ONB983052:ONB983065 OWX983052:OWX983065 PGT983052:PGT983065 PQP983052:PQP983065 QAL983052:QAL983065 QKH983052:QKH983065 QUD983052:QUD983065 RDZ983052:RDZ983065 RNV983052:RNV983065 RXR983052:RXR983065 SHN983052:SHN983065 SRJ983052:SRJ983065 TBF983052:TBF983065 TLB983052:TLB983065 TUX983052:TUX983065 UET983052:UET983065 UOP983052:UOP983065 UYL983052:UYL983065 VIH983052:VIH983065 VSD983052:VSD983065 WBZ983052:WBZ983065 WLV983052:WLV983065 WVR983052:WVR983065 M12:M25 JI12:JI25 TE12:TE25 ADA12:ADA25 AMW12:AMW25 AWS12:AWS25 BGO12:BGO25 BQK12:BQK25 CAG12:CAG25 CKC12:CKC25 CTY12:CTY25 DDU12:DDU25 DNQ12:DNQ25 DXM12:DXM25 EHI12:EHI25 ERE12:ERE25 FBA12:FBA25 FKW12:FKW25 FUS12:FUS25 GEO12:GEO25 GOK12:GOK25 GYG12:GYG25 HIC12:HIC25 HRY12:HRY25 IBU12:IBU25 ILQ12:ILQ25 IVM12:IVM25 JFI12:JFI25 JPE12:JPE25 JZA12:JZA25 KIW12:KIW25 KSS12:KSS25 LCO12:LCO25 LMK12:LMK25 LWG12:LWG25 MGC12:MGC25 MPY12:MPY25 MZU12:MZU25 NJQ12:NJQ25 NTM12:NTM25 ODI12:ODI25 ONE12:ONE25 OXA12:OXA25 PGW12:PGW25 PQS12:PQS25 QAO12:QAO25 QKK12:QKK25 QUG12:QUG25 REC12:REC25 RNY12:RNY25 RXU12:RXU25 SHQ12:SHQ25 SRM12:SRM25 TBI12:TBI25 TLE12:TLE25 TVA12:TVA25 UEW12:UEW25 UOS12:UOS25 UYO12:UYO25 VIK12:VIK25 VSG12:VSG25 WCC12:WCC25 WLY12:WLY25 WVU12:WVU25 M65548:M65561 JI65548:JI65561 TE65548:TE65561 ADA65548:ADA65561 AMW65548:AMW65561 AWS65548:AWS65561 BGO65548:BGO65561 BQK65548:BQK65561 CAG65548:CAG65561 CKC65548:CKC65561 CTY65548:CTY65561 DDU65548:DDU65561 DNQ65548:DNQ65561 DXM65548:DXM65561 EHI65548:EHI65561 ERE65548:ERE65561 FBA65548:FBA65561 FKW65548:FKW65561 FUS65548:FUS65561 GEO65548:GEO65561 GOK65548:GOK65561 GYG65548:GYG65561 HIC65548:HIC65561 HRY65548:HRY65561 IBU65548:IBU65561 ILQ65548:ILQ65561 IVM65548:IVM65561 JFI65548:JFI65561 JPE65548:JPE65561 JZA65548:JZA65561 KIW65548:KIW65561 KSS65548:KSS65561 LCO65548:LCO65561 LMK65548:LMK65561 LWG65548:LWG65561 MGC65548:MGC65561 MPY65548:MPY65561 MZU65548:MZU65561 NJQ65548:NJQ65561 NTM65548:NTM65561 ODI65548:ODI65561 ONE65548:ONE65561 OXA65548:OXA65561 PGW65548:PGW65561 PQS65548:PQS65561 QAO65548:QAO65561 QKK65548:QKK65561 QUG65548:QUG65561 REC65548:REC65561 RNY65548:RNY65561 RXU65548:RXU65561 SHQ65548:SHQ65561 SRM65548:SRM65561 TBI65548:TBI65561 TLE65548:TLE65561 TVA65548:TVA65561 UEW65548:UEW65561 UOS65548:UOS65561 UYO65548:UYO65561 VIK65548:VIK65561 VSG65548:VSG65561 WCC65548:WCC65561 WLY65548:WLY65561 WVU65548:WVU65561 M131084:M131097 JI131084:JI131097 TE131084:TE131097 ADA131084:ADA131097 AMW131084:AMW131097 AWS131084:AWS131097 BGO131084:BGO131097 BQK131084:BQK131097 CAG131084:CAG131097 CKC131084:CKC131097 CTY131084:CTY131097 DDU131084:DDU131097 DNQ131084:DNQ131097 DXM131084:DXM131097 EHI131084:EHI131097 ERE131084:ERE131097 FBA131084:FBA131097 FKW131084:FKW131097 FUS131084:FUS131097 GEO131084:GEO131097 GOK131084:GOK131097 GYG131084:GYG131097 HIC131084:HIC131097 HRY131084:HRY131097 IBU131084:IBU131097 ILQ131084:ILQ131097 IVM131084:IVM131097 JFI131084:JFI131097 JPE131084:JPE131097 JZA131084:JZA131097 KIW131084:KIW131097 KSS131084:KSS131097 LCO131084:LCO131097 LMK131084:LMK131097 LWG131084:LWG131097 MGC131084:MGC131097 MPY131084:MPY131097 MZU131084:MZU131097 NJQ131084:NJQ131097 NTM131084:NTM131097 ODI131084:ODI131097 ONE131084:ONE131097 OXA131084:OXA131097 PGW131084:PGW131097 PQS131084:PQS131097 QAO131084:QAO131097 QKK131084:QKK131097 QUG131084:QUG131097 REC131084:REC131097 RNY131084:RNY131097 RXU131084:RXU131097 SHQ131084:SHQ131097 SRM131084:SRM131097 TBI131084:TBI131097 TLE131084:TLE131097 TVA131084:TVA131097 UEW131084:UEW131097 UOS131084:UOS131097 UYO131084:UYO131097 VIK131084:VIK131097 VSG131084:VSG131097 WCC131084:WCC131097 WLY131084:WLY131097 WVU131084:WVU131097 M196620:M196633 JI196620:JI196633 TE196620:TE196633 ADA196620:ADA196633 AMW196620:AMW196633 AWS196620:AWS196633 BGO196620:BGO196633 BQK196620:BQK196633 CAG196620:CAG196633 CKC196620:CKC196633 CTY196620:CTY196633 DDU196620:DDU196633 DNQ196620:DNQ196633 DXM196620:DXM196633 EHI196620:EHI196633 ERE196620:ERE196633 FBA196620:FBA196633 FKW196620:FKW196633 FUS196620:FUS196633 GEO196620:GEO196633 GOK196620:GOK196633 GYG196620:GYG196633 HIC196620:HIC196633 HRY196620:HRY196633 IBU196620:IBU196633 ILQ196620:ILQ196633 IVM196620:IVM196633 JFI196620:JFI196633 JPE196620:JPE196633 JZA196620:JZA196633 KIW196620:KIW196633 KSS196620:KSS196633 LCO196620:LCO196633 LMK196620:LMK196633 LWG196620:LWG196633 MGC196620:MGC196633 MPY196620:MPY196633 MZU196620:MZU196633 NJQ196620:NJQ196633 NTM196620:NTM196633 ODI196620:ODI196633 ONE196620:ONE196633 OXA196620:OXA196633 PGW196620:PGW196633 PQS196620:PQS196633 QAO196620:QAO196633 QKK196620:QKK196633 QUG196620:QUG196633 REC196620:REC196633 RNY196620:RNY196633 RXU196620:RXU196633 SHQ196620:SHQ196633 SRM196620:SRM196633 TBI196620:TBI196633 TLE196620:TLE196633 TVA196620:TVA196633 UEW196620:UEW196633 UOS196620:UOS196633 UYO196620:UYO196633 VIK196620:VIK196633 VSG196620:VSG196633 WCC196620:WCC196633 WLY196620:WLY196633 WVU196620:WVU196633 M262156:M262169 JI262156:JI262169 TE262156:TE262169 ADA262156:ADA262169 AMW262156:AMW262169 AWS262156:AWS262169 BGO262156:BGO262169 BQK262156:BQK262169 CAG262156:CAG262169 CKC262156:CKC262169 CTY262156:CTY262169 DDU262156:DDU262169 DNQ262156:DNQ262169 DXM262156:DXM262169 EHI262156:EHI262169 ERE262156:ERE262169 FBA262156:FBA262169 FKW262156:FKW262169 FUS262156:FUS262169 GEO262156:GEO262169 GOK262156:GOK262169 GYG262156:GYG262169 HIC262156:HIC262169 HRY262156:HRY262169 IBU262156:IBU262169 ILQ262156:ILQ262169 IVM262156:IVM262169 JFI262156:JFI262169 JPE262156:JPE262169 JZA262156:JZA262169 KIW262156:KIW262169 KSS262156:KSS262169 LCO262156:LCO262169 LMK262156:LMK262169 LWG262156:LWG262169 MGC262156:MGC262169 MPY262156:MPY262169 MZU262156:MZU262169 NJQ262156:NJQ262169 NTM262156:NTM262169 ODI262156:ODI262169 ONE262156:ONE262169 OXA262156:OXA262169 PGW262156:PGW262169 PQS262156:PQS262169 QAO262156:QAO262169 QKK262156:QKK262169 QUG262156:QUG262169 REC262156:REC262169 RNY262156:RNY262169 RXU262156:RXU262169 SHQ262156:SHQ262169 SRM262156:SRM262169 TBI262156:TBI262169 TLE262156:TLE262169 TVA262156:TVA262169 UEW262156:UEW262169 UOS262156:UOS262169 UYO262156:UYO262169 VIK262156:VIK262169 VSG262156:VSG262169 WCC262156:WCC262169 WLY262156:WLY262169 WVU262156:WVU262169 M327692:M327705 JI327692:JI327705 TE327692:TE327705 ADA327692:ADA327705 AMW327692:AMW327705 AWS327692:AWS327705 BGO327692:BGO327705 BQK327692:BQK327705 CAG327692:CAG327705 CKC327692:CKC327705 CTY327692:CTY327705 DDU327692:DDU327705 DNQ327692:DNQ327705 DXM327692:DXM327705 EHI327692:EHI327705 ERE327692:ERE327705 FBA327692:FBA327705 FKW327692:FKW327705 FUS327692:FUS327705 GEO327692:GEO327705 GOK327692:GOK327705 GYG327692:GYG327705 HIC327692:HIC327705 HRY327692:HRY327705 IBU327692:IBU327705 ILQ327692:ILQ327705 IVM327692:IVM327705 JFI327692:JFI327705 JPE327692:JPE327705 JZA327692:JZA327705 KIW327692:KIW327705 KSS327692:KSS327705 LCO327692:LCO327705 LMK327692:LMK327705 LWG327692:LWG327705 MGC327692:MGC327705 MPY327692:MPY327705 MZU327692:MZU327705 NJQ327692:NJQ327705 NTM327692:NTM327705 ODI327692:ODI327705 ONE327692:ONE327705 OXA327692:OXA327705 PGW327692:PGW327705 PQS327692:PQS327705 QAO327692:QAO327705 QKK327692:QKK327705 QUG327692:QUG327705 REC327692:REC327705 RNY327692:RNY327705 RXU327692:RXU327705 SHQ327692:SHQ327705 SRM327692:SRM327705 TBI327692:TBI327705 TLE327692:TLE327705 TVA327692:TVA327705 UEW327692:UEW327705 UOS327692:UOS327705 UYO327692:UYO327705 VIK327692:VIK327705 VSG327692:VSG327705 WCC327692:WCC327705 WLY327692:WLY327705 WVU327692:WVU327705 M393228:M393241 JI393228:JI393241 TE393228:TE393241 ADA393228:ADA393241 AMW393228:AMW393241 AWS393228:AWS393241 BGO393228:BGO393241 BQK393228:BQK393241 CAG393228:CAG393241 CKC393228:CKC393241 CTY393228:CTY393241 DDU393228:DDU393241 DNQ393228:DNQ393241 DXM393228:DXM393241 EHI393228:EHI393241 ERE393228:ERE393241 FBA393228:FBA393241 FKW393228:FKW393241 FUS393228:FUS393241 GEO393228:GEO393241 GOK393228:GOK393241 GYG393228:GYG393241 HIC393228:HIC393241 HRY393228:HRY393241 IBU393228:IBU393241 ILQ393228:ILQ393241 IVM393228:IVM393241 JFI393228:JFI393241 JPE393228:JPE393241 JZA393228:JZA393241 KIW393228:KIW393241 KSS393228:KSS393241 LCO393228:LCO393241 LMK393228:LMK393241 LWG393228:LWG393241 MGC393228:MGC393241 MPY393228:MPY393241 MZU393228:MZU393241 NJQ393228:NJQ393241 NTM393228:NTM393241 ODI393228:ODI393241 ONE393228:ONE393241 OXA393228:OXA393241 PGW393228:PGW393241 PQS393228:PQS393241 QAO393228:QAO393241 QKK393228:QKK393241 QUG393228:QUG393241 REC393228:REC393241 RNY393228:RNY393241 RXU393228:RXU393241 SHQ393228:SHQ393241 SRM393228:SRM393241 TBI393228:TBI393241 TLE393228:TLE393241 TVA393228:TVA393241 UEW393228:UEW393241 UOS393228:UOS393241 UYO393228:UYO393241 VIK393228:VIK393241 VSG393228:VSG393241 WCC393228:WCC393241 WLY393228:WLY393241 WVU393228:WVU393241 M458764:M458777 JI458764:JI458777 TE458764:TE458777 ADA458764:ADA458777 AMW458764:AMW458777 AWS458764:AWS458777 BGO458764:BGO458777 BQK458764:BQK458777 CAG458764:CAG458777 CKC458764:CKC458777 CTY458764:CTY458777 DDU458764:DDU458777 DNQ458764:DNQ458777 DXM458764:DXM458777 EHI458764:EHI458777 ERE458764:ERE458777 FBA458764:FBA458777 FKW458764:FKW458777 FUS458764:FUS458777 GEO458764:GEO458777 GOK458764:GOK458777 GYG458764:GYG458777 HIC458764:HIC458777 HRY458764:HRY458777 IBU458764:IBU458777 ILQ458764:ILQ458777 IVM458764:IVM458777 JFI458764:JFI458777 JPE458764:JPE458777 JZA458764:JZA458777 KIW458764:KIW458777 KSS458764:KSS458777 LCO458764:LCO458777 LMK458764:LMK458777 LWG458764:LWG458777 MGC458764:MGC458777 MPY458764:MPY458777 MZU458764:MZU458777 NJQ458764:NJQ458777 NTM458764:NTM458777 ODI458764:ODI458777 ONE458764:ONE458777 OXA458764:OXA458777 PGW458764:PGW458777 PQS458764:PQS458777 QAO458764:QAO458777 QKK458764:QKK458777 QUG458764:QUG458777 REC458764:REC458777 RNY458764:RNY458777 RXU458764:RXU458777 SHQ458764:SHQ458777 SRM458764:SRM458777 TBI458764:TBI458777 TLE458764:TLE458777 TVA458764:TVA458777 UEW458764:UEW458777 UOS458764:UOS458777 UYO458764:UYO458777 VIK458764:VIK458777 VSG458764:VSG458777 WCC458764:WCC458777 WLY458764:WLY458777 WVU458764:WVU458777 M524300:M524313 JI524300:JI524313 TE524300:TE524313 ADA524300:ADA524313 AMW524300:AMW524313 AWS524300:AWS524313 BGO524300:BGO524313 BQK524300:BQK524313 CAG524300:CAG524313 CKC524300:CKC524313 CTY524300:CTY524313 DDU524300:DDU524313 DNQ524300:DNQ524313 DXM524300:DXM524313 EHI524300:EHI524313 ERE524300:ERE524313 FBA524300:FBA524313 FKW524300:FKW524313 FUS524300:FUS524313 GEO524300:GEO524313 GOK524300:GOK524313 GYG524300:GYG524313 HIC524300:HIC524313 HRY524300:HRY524313 IBU524300:IBU524313 ILQ524300:ILQ524313 IVM524300:IVM524313 JFI524300:JFI524313 JPE524300:JPE524313 JZA524300:JZA524313 KIW524300:KIW524313 KSS524300:KSS524313 LCO524300:LCO524313 LMK524300:LMK524313 LWG524300:LWG524313 MGC524300:MGC524313 MPY524300:MPY524313 MZU524300:MZU524313 NJQ524300:NJQ524313 NTM524300:NTM524313 ODI524300:ODI524313 ONE524300:ONE524313 OXA524300:OXA524313 PGW524300:PGW524313 PQS524300:PQS524313 QAO524300:QAO524313 QKK524300:QKK524313 QUG524300:QUG524313 REC524300:REC524313 RNY524300:RNY524313 RXU524300:RXU524313 SHQ524300:SHQ524313 SRM524300:SRM524313 TBI524300:TBI524313 TLE524300:TLE524313 TVA524300:TVA524313 UEW524300:UEW524313 UOS524300:UOS524313 UYO524300:UYO524313 VIK524300:VIK524313 VSG524300:VSG524313 WCC524300:WCC524313 WLY524300:WLY524313 WVU524300:WVU524313 M589836:M589849 JI589836:JI589849 TE589836:TE589849 ADA589836:ADA589849 AMW589836:AMW589849 AWS589836:AWS589849 BGO589836:BGO589849 BQK589836:BQK589849 CAG589836:CAG589849 CKC589836:CKC589849 CTY589836:CTY589849 DDU589836:DDU589849 DNQ589836:DNQ589849 DXM589836:DXM589849 EHI589836:EHI589849 ERE589836:ERE589849 FBA589836:FBA589849 FKW589836:FKW589849 FUS589836:FUS589849 GEO589836:GEO589849 GOK589836:GOK589849 GYG589836:GYG589849 HIC589836:HIC589849 HRY589836:HRY589849 IBU589836:IBU589849 ILQ589836:ILQ589849 IVM589836:IVM589849 JFI589836:JFI589849 JPE589836:JPE589849 JZA589836:JZA589849 KIW589836:KIW589849 KSS589836:KSS589849 LCO589836:LCO589849 LMK589836:LMK589849 LWG589836:LWG589849 MGC589836:MGC589849 MPY589836:MPY589849 MZU589836:MZU589849 NJQ589836:NJQ589849 NTM589836:NTM589849 ODI589836:ODI589849 ONE589836:ONE589849 OXA589836:OXA589849 PGW589836:PGW589849 PQS589836:PQS589849 QAO589836:QAO589849 QKK589836:QKK589849 QUG589836:QUG589849 REC589836:REC589849 RNY589836:RNY589849 RXU589836:RXU589849 SHQ589836:SHQ589849 SRM589836:SRM589849 TBI589836:TBI589849 TLE589836:TLE589849 TVA589836:TVA589849 UEW589836:UEW589849 UOS589836:UOS589849 UYO589836:UYO589849 VIK589836:VIK589849 VSG589836:VSG589849 WCC589836:WCC589849 WLY589836:WLY589849 WVU589836:WVU589849 M655372:M655385 JI655372:JI655385 TE655372:TE655385 ADA655372:ADA655385 AMW655372:AMW655385 AWS655372:AWS655385 BGO655372:BGO655385 BQK655372:BQK655385 CAG655372:CAG655385 CKC655372:CKC655385 CTY655372:CTY655385 DDU655372:DDU655385 DNQ655372:DNQ655385 DXM655372:DXM655385 EHI655372:EHI655385 ERE655372:ERE655385 FBA655372:FBA655385 FKW655372:FKW655385 FUS655372:FUS655385 GEO655372:GEO655385 GOK655372:GOK655385 GYG655372:GYG655385 HIC655372:HIC655385 HRY655372:HRY655385 IBU655372:IBU655385 ILQ655372:ILQ655385 IVM655372:IVM655385 JFI655372:JFI655385 JPE655372:JPE655385 JZA655372:JZA655385 KIW655372:KIW655385 KSS655372:KSS655385 LCO655372:LCO655385 LMK655372:LMK655385 LWG655372:LWG655385 MGC655372:MGC655385 MPY655372:MPY655385 MZU655372:MZU655385 NJQ655372:NJQ655385 NTM655372:NTM655385 ODI655372:ODI655385 ONE655372:ONE655385 OXA655372:OXA655385 PGW655372:PGW655385 PQS655372:PQS655385 QAO655372:QAO655385 QKK655372:QKK655385 QUG655372:QUG655385 REC655372:REC655385 RNY655372:RNY655385 RXU655372:RXU655385 SHQ655372:SHQ655385 SRM655372:SRM655385 TBI655372:TBI655385 TLE655372:TLE655385 TVA655372:TVA655385 UEW655372:UEW655385 UOS655372:UOS655385 UYO655372:UYO655385 VIK655372:VIK655385 VSG655372:VSG655385 WCC655372:WCC655385 WLY655372:WLY655385 WVU655372:WVU655385 M720908:M720921 JI720908:JI720921 TE720908:TE720921 ADA720908:ADA720921 AMW720908:AMW720921 AWS720908:AWS720921 BGO720908:BGO720921 BQK720908:BQK720921 CAG720908:CAG720921 CKC720908:CKC720921 CTY720908:CTY720921 DDU720908:DDU720921 DNQ720908:DNQ720921 DXM720908:DXM720921 EHI720908:EHI720921 ERE720908:ERE720921 FBA720908:FBA720921 FKW720908:FKW720921 FUS720908:FUS720921 GEO720908:GEO720921 GOK720908:GOK720921 GYG720908:GYG720921 HIC720908:HIC720921 HRY720908:HRY720921 IBU720908:IBU720921 ILQ720908:ILQ720921 IVM720908:IVM720921 JFI720908:JFI720921 JPE720908:JPE720921 JZA720908:JZA720921 KIW720908:KIW720921 KSS720908:KSS720921 LCO720908:LCO720921 LMK720908:LMK720921 LWG720908:LWG720921 MGC720908:MGC720921 MPY720908:MPY720921 MZU720908:MZU720921 NJQ720908:NJQ720921 NTM720908:NTM720921 ODI720908:ODI720921 ONE720908:ONE720921 OXA720908:OXA720921 PGW720908:PGW720921 PQS720908:PQS720921 QAO720908:QAO720921 QKK720908:QKK720921 QUG720908:QUG720921 REC720908:REC720921 RNY720908:RNY720921 RXU720908:RXU720921 SHQ720908:SHQ720921 SRM720908:SRM720921 TBI720908:TBI720921 TLE720908:TLE720921 TVA720908:TVA720921 UEW720908:UEW720921 UOS720908:UOS720921 UYO720908:UYO720921 VIK720908:VIK720921 VSG720908:VSG720921 WCC720908:WCC720921 WLY720908:WLY720921 WVU720908:WVU720921 M786444:M786457 JI786444:JI786457 TE786444:TE786457 ADA786444:ADA786457 AMW786444:AMW786457 AWS786444:AWS786457 BGO786444:BGO786457 BQK786444:BQK786457 CAG786444:CAG786457 CKC786444:CKC786457 CTY786444:CTY786457 DDU786444:DDU786457 DNQ786444:DNQ786457 DXM786444:DXM786457 EHI786444:EHI786457 ERE786444:ERE786457 FBA786444:FBA786457 FKW786444:FKW786457 FUS786444:FUS786457 GEO786444:GEO786457 GOK786444:GOK786457 GYG786444:GYG786457 HIC786444:HIC786457 HRY786444:HRY786457 IBU786444:IBU786457 ILQ786444:ILQ786457 IVM786444:IVM786457 JFI786444:JFI786457 JPE786444:JPE786457 JZA786444:JZA786457 KIW786444:KIW786457 KSS786444:KSS786457 LCO786444:LCO786457 LMK786444:LMK786457 LWG786444:LWG786457 MGC786444:MGC786457 MPY786444:MPY786457 MZU786444:MZU786457 NJQ786444:NJQ786457 NTM786444:NTM786457 ODI786444:ODI786457 ONE786444:ONE786457 OXA786444:OXA786457 PGW786444:PGW786457 PQS786444:PQS786457 QAO786444:QAO786457 QKK786444:QKK786457 QUG786444:QUG786457 REC786444:REC786457 RNY786444:RNY786457 RXU786444:RXU786457 SHQ786444:SHQ786457 SRM786444:SRM786457 TBI786444:TBI786457 TLE786444:TLE786457 TVA786444:TVA786457 UEW786444:UEW786457 UOS786444:UOS786457 UYO786444:UYO786457 VIK786444:VIK786457 VSG786444:VSG786457 WCC786444:WCC786457 WLY786444:WLY786457 WVU786444:WVU786457 M851980:M851993 JI851980:JI851993 TE851980:TE851993 ADA851980:ADA851993 AMW851980:AMW851993 AWS851980:AWS851993 BGO851980:BGO851993 BQK851980:BQK851993 CAG851980:CAG851993 CKC851980:CKC851993 CTY851980:CTY851993 DDU851980:DDU851993 DNQ851980:DNQ851993 DXM851980:DXM851993 EHI851980:EHI851993 ERE851980:ERE851993 FBA851980:FBA851993 FKW851980:FKW851993 FUS851980:FUS851993 GEO851980:GEO851993 GOK851980:GOK851993 GYG851980:GYG851993 HIC851980:HIC851993 HRY851980:HRY851993 IBU851980:IBU851993 ILQ851980:ILQ851993 IVM851980:IVM851993 JFI851980:JFI851993 JPE851980:JPE851993 JZA851980:JZA851993 KIW851980:KIW851993 KSS851980:KSS851993 LCO851980:LCO851993 LMK851980:LMK851993 LWG851980:LWG851993 MGC851980:MGC851993 MPY851980:MPY851993 MZU851980:MZU851993 NJQ851980:NJQ851993 NTM851980:NTM851993 ODI851980:ODI851993 ONE851980:ONE851993 OXA851980:OXA851993 PGW851980:PGW851993 PQS851980:PQS851993 QAO851980:QAO851993 QKK851980:QKK851993 QUG851980:QUG851993 REC851980:REC851993 RNY851980:RNY851993 RXU851980:RXU851993 SHQ851980:SHQ851993 SRM851980:SRM851993 TBI851980:TBI851993 TLE851980:TLE851993 TVA851980:TVA851993 UEW851980:UEW851993 UOS851980:UOS851993 UYO851980:UYO851993 VIK851980:VIK851993 VSG851980:VSG851993 WCC851980:WCC851993 WLY851980:WLY851993 WVU851980:WVU851993 M917516:M917529 JI917516:JI917529 TE917516:TE917529 ADA917516:ADA917529 AMW917516:AMW917529 AWS917516:AWS917529 BGO917516:BGO917529 BQK917516:BQK917529 CAG917516:CAG917529 CKC917516:CKC917529 CTY917516:CTY917529 DDU917516:DDU917529 DNQ917516:DNQ917529 DXM917516:DXM917529 EHI917516:EHI917529 ERE917516:ERE917529 FBA917516:FBA917529 FKW917516:FKW917529 FUS917516:FUS917529 GEO917516:GEO917529 GOK917516:GOK917529 GYG917516:GYG917529 HIC917516:HIC917529 HRY917516:HRY917529 IBU917516:IBU917529 ILQ917516:ILQ917529 IVM917516:IVM917529 JFI917516:JFI917529 JPE917516:JPE917529 JZA917516:JZA917529 KIW917516:KIW917529 KSS917516:KSS917529 LCO917516:LCO917529 LMK917516:LMK917529 LWG917516:LWG917529 MGC917516:MGC917529 MPY917516:MPY917529 MZU917516:MZU917529 NJQ917516:NJQ917529 NTM917516:NTM917529 ODI917516:ODI917529 ONE917516:ONE917529 OXA917516:OXA917529 PGW917516:PGW917529 PQS917516:PQS917529 QAO917516:QAO917529 QKK917516:QKK917529 QUG917516:QUG917529 REC917516:REC917529 RNY917516:RNY917529 RXU917516:RXU917529 SHQ917516:SHQ917529 SRM917516:SRM917529 TBI917516:TBI917529 TLE917516:TLE917529 TVA917516:TVA917529 UEW917516:UEW917529 UOS917516:UOS917529 UYO917516:UYO917529 VIK917516:VIK917529 VSG917516:VSG917529 WCC917516:WCC917529 WLY917516:WLY917529 WVU917516:WVU917529 M983052:M983065 JI983052:JI983065 TE983052:TE983065 ADA983052:ADA983065 AMW983052:AMW983065 AWS983052:AWS983065 BGO983052:BGO983065 BQK983052:BQK983065 CAG983052:CAG983065 CKC983052:CKC983065 CTY983052:CTY983065 DDU983052:DDU983065 DNQ983052:DNQ983065 DXM983052:DXM983065 EHI983052:EHI983065 ERE983052:ERE983065 FBA983052:FBA983065 FKW983052:FKW983065 FUS983052:FUS983065 GEO983052:GEO983065 GOK983052:GOK983065 GYG983052:GYG983065 HIC983052:HIC983065 HRY983052:HRY983065 IBU983052:IBU983065 ILQ983052:ILQ983065 IVM983052:IVM983065 JFI983052:JFI983065 JPE983052:JPE983065 JZA983052:JZA983065 KIW983052:KIW983065 KSS983052:KSS983065 LCO983052:LCO983065 LMK983052:LMK983065 LWG983052:LWG983065 MGC983052:MGC983065 MPY983052:MPY983065 MZU983052:MZU983065 NJQ983052:NJQ983065 NTM983052:NTM983065 ODI983052:ODI983065 ONE983052:ONE983065 OXA983052:OXA983065 PGW983052:PGW983065 PQS983052:PQS983065 QAO983052:QAO983065 QKK983052:QKK983065 QUG983052:QUG983065 REC983052:REC983065 RNY983052:RNY983065 RXU983052:RXU983065 SHQ983052:SHQ983065 SRM983052:SRM983065 TBI983052:TBI983065 TLE983052:TLE983065 TVA983052:TVA983065 UEW983052:UEW983065 UOS983052:UOS983065 UYO983052:UYO983065 VIK983052:VIK983065 VSG983052:VSG983065 WCC983052:WCC983065 WLY983052:WLY983065 WVU983052:WVU983065 S12:S25 JO12:JO25 TK12:TK25 ADG12:ADG25 ANC12:ANC25 AWY12:AWY25 BGU12:BGU25 BQQ12:BQQ25 CAM12:CAM25 CKI12:CKI25 CUE12:CUE25 DEA12:DEA25 DNW12:DNW25 DXS12:DXS25 EHO12:EHO25 ERK12:ERK25 FBG12:FBG25 FLC12:FLC25 FUY12:FUY25 GEU12:GEU25 GOQ12:GOQ25 GYM12:GYM25 HII12:HII25 HSE12:HSE25 ICA12:ICA25 ILW12:ILW25 IVS12:IVS25 JFO12:JFO25 JPK12:JPK25 JZG12:JZG25 KJC12:KJC25 KSY12:KSY25 LCU12:LCU25 LMQ12:LMQ25 LWM12:LWM25 MGI12:MGI25 MQE12:MQE25 NAA12:NAA25 NJW12:NJW25 NTS12:NTS25 ODO12:ODO25 ONK12:ONK25 OXG12:OXG25 PHC12:PHC25 PQY12:PQY25 QAU12:QAU25 QKQ12:QKQ25 QUM12:QUM25 REI12:REI25 ROE12:ROE25 RYA12:RYA25 SHW12:SHW25 SRS12:SRS25 TBO12:TBO25 TLK12:TLK25 TVG12:TVG25 UFC12:UFC25 UOY12:UOY25 UYU12:UYU25 VIQ12:VIQ25 VSM12:VSM25 WCI12:WCI25 WME12:WME25 WWA12:WWA25 S65548:S65561 JO65548:JO65561 TK65548:TK65561 ADG65548:ADG65561 ANC65548:ANC65561 AWY65548:AWY65561 BGU65548:BGU65561 BQQ65548:BQQ65561 CAM65548:CAM65561 CKI65548:CKI65561 CUE65548:CUE65561 DEA65548:DEA65561 DNW65548:DNW65561 DXS65548:DXS65561 EHO65548:EHO65561 ERK65548:ERK65561 FBG65548:FBG65561 FLC65548:FLC65561 FUY65548:FUY65561 GEU65548:GEU65561 GOQ65548:GOQ65561 GYM65548:GYM65561 HII65548:HII65561 HSE65548:HSE65561 ICA65548:ICA65561 ILW65548:ILW65561 IVS65548:IVS65561 JFO65548:JFO65561 JPK65548:JPK65561 JZG65548:JZG65561 KJC65548:KJC65561 KSY65548:KSY65561 LCU65548:LCU65561 LMQ65548:LMQ65561 LWM65548:LWM65561 MGI65548:MGI65561 MQE65548:MQE65561 NAA65548:NAA65561 NJW65548:NJW65561 NTS65548:NTS65561 ODO65548:ODO65561 ONK65548:ONK65561 OXG65548:OXG65561 PHC65548:PHC65561 PQY65548:PQY65561 QAU65548:QAU65561 QKQ65548:QKQ65561 QUM65548:QUM65561 REI65548:REI65561 ROE65548:ROE65561 RYA65548:RYA65561 SHW65548:SHW65561 SRS65548:SRS65561 TBO65548:TBO65561 TLK65548:TLK65561 TVG65548:TVG65561 UFC65548:UFC65561 UOY65548:UOY65561 UYU65548:UYU65561 VIQ65548:VIQ65561 VSM65548:VSM65561 WCI65548:WCI65561 WME65548:WME65561 WWA65548:WWA65561 S131084:S131097 JO131084:JO131097 TK131084:TK131097 ADG131084:ADG131097 ANC131084:ANC131097 AWY131084:AWY131097 BGU131084:BGU131097 BQQ131084:BQQ131097 CAM131084:CAM131097 CKI131084:CKI131097 CUE131084:CUE131097 DEA131084:DEA131097 DNW131084:DNW131097 DXS131084:DXS131097 EHO131084:EHO131097 ERK131084:ERK131097 FBG131084:FBG131097 FLC131084:FLC131097 FUY131084:FUY131097 GEU131084:GEU131097 GOQ131084:GOQ131097 GYM131084:GYM131097 HII131084:HII131097 HSE131084:HSE131097 ICA131084:ICA131097 ILW131084:ILW131097 IVS131084:IVS131097 JFO131084:JFO131097 JPK131084:JPK131097 JZG131084:JZG131097 KJC131084:KJC131097 KSY131084:KSY131097 LCU131084:LCU131097 LMQ131084:LMQ131097 LWM131084:LWM131097 MGI131084:MGI131097 MQE131084:MQE131097 NAA131084:NAA131097 NJW131084:NJW131097 NTS131084:NTS131097 ODO131084:ODO131097 ONK131084:ONK131097 OXG131084:OXG131097 PHC131084:PHC131097 PQY131084:PQY131097 QAU131084:QAU131097 QKQ131084:QKQ131097 QUM131084:QUM131097 REI131084:REI131097 ROE131084:ROE131097 RYA131084:RYA131097 SHW131084:SHW131097 SRS131084:SRS131097 TBO131084:TBO131097 TLK131084:TLK131097 TVG131084:TVG131097 UFC131084:UFC131097 UOY131084:UOY131097 UYU131084:UYU131097 VIQ131084:VIQ131097 VSM131084:VSM131097 WCI131084:WCI131097 WME131084:WME131097 WWA131084:WWA131097 S196620:S196633 JO196620:JO196633 TK196620:TK196633 ADG196620:ADG196633 ANC196620:ANC196633 AWY196620:AWY196633 BGU196620:BGU196633 BQQ196620:BQQ196633 CAM196620:CAM196633 CKI196620:CKI196633 CUE196620:CUE196633 DEA196620:DEA196633 DNW196620:DNW196633 DXS196620:DXS196633 EHO196620:EHO196633 ERK196620:ERK196633 FBG196620:FBG196633 FLC196620:FLC196633 FUY196620:FUY196633 GEU196620:GEU196633 GOQ196620:GOQ196633 GYM196620:GYM196633 HII196620:HII196633 HSE196620:HSE196633 ICA196620:ICA196633 ILW196620:ILW196633 IVS196620:IVS196633 JFO196620:JFO196633 JPK196620:JPK196633 JZG196620:JZG196633 KJC196620:KJC196633 KSY196620:KSY196633 LCU196620:LCU196633 LMQ196620:LMQ196633 LWM196620:LWM196633 MGI196620:MGI196633 MQE196620:MQE196633 NAA196620:NAA196633 NJW196620:NJW196633 NTS196620:NTS196633 ODO196620:ODO196633 ONK196620:ONK196633 OXG196620:OXG196633 PHC196620:PHC196633 PQY196620:PQY196633 QAU196620:QAU196633 QKQ196620:QKQ196633 QUM196620:QUM196633 REI196620:REI196633 ROE196620:ROE196633 RYA196620:RYA196633 SHW196620:SHW196633 SRS196620:SRS196633 TBO196620:TBO196633 TLK196620:TLK196633 TVG196620:TVG196633 UFC196620:UFC196633 UOY196620:UOY196633 UYU196620:UYU196633 VIQ196620:VIQ196633 VSM196620:VSM196633 WCI196620:WCI196633 WME196620:WME196633 WWA196620:WWA196633 S262156:S262169 JO262156:JO262169 TK262156:TK262169 ADG262156:ADG262169 ANC262156:ANC262169 AWY262156:AWY262169 BGU262156:BGU262169 BQQ262156:BQQ262169 CAM262156:CAM262169 CKI262156:CKI262169 CUE262156:CUE262169 DEA262156:DEA262169 DNW262156:DNW262169 DXS262156:DXS262169 EHO262156:EHO262169 ERK262156:ERK262169 FBG262156:FBG262169 FLC262156:FLC262169 FUY262156:FUY262169 GEU262156:GEU262169 GOQ262156:GOQ262169 GYM262156:GYM262169 HII262156:HII262169 HSE262156:HSE262169 ICA262156:ICA262169 ILW262156:ILW262169 IVS262156:IVS262169 JFO262156:JFO262169 JPK262156:JPK262169 JZG262156:JZG262169 KJC262156:KJC262169 KSY262156:KSY262169 LCU262156:LCU262169 LMQ262156:LMQ262169 LWM262156:LWM262169 MGI262156:MGI262169 MQE262156:MQE262169 NAA262156:NAA262169 NJW262156:NJW262169 NTS262156:NTS262169 ODO262156:ODO262169 ONK262156:ONK262169 OXG262156:OXG262169 PHC262156:PHC262169 PQY262156:PQY262169 QAU262156:QAU262169 QKQ262156:QKQ262169 QUM262156:QUM262169 REI262156:REI262169 ROE262156:ROE262169 RYA262156:RYA262169 SHW262156:SHW262169 SRS262156:SRS262169 TBO262156:TBO262169 TLK262156:TLK262169 TVG262156:TVG262169 UFC262156:UFC262169 UOY262156:UOY262169 UYU262156:UYU262169 VIQ262156:VIQ262169 VSM262156:VSM262169 WCI262156:WCI262169 WME262156:WME262169 WWA262156:WWA262169 S327692:S327705 JO327692:JO327705 TK327692:TK327705 ADG327692:ADG327705 ANC327692:ANC327705 AWY327692:AWY327705 BGU327692:BGU327705 BQQ327692:BQQ327705 CAM327692:CAM327705 CKI327692:CKI327705 CUE327692:CUE327705 DEA327692:DEA327705 DNW327692:DNW327705 DXS327692:DXS327705 EHO327692:EHO327705 ERK327692:ERK327705 FBG327692:FBG327705 FLC327692:FLC327705 FUY327692:FUY327705 GEU327692:GEU327705 GOQ327692:GOQ327705 GYM327692:GYM327705 HII327692:HII327705 HSE327692:HSE327705 ICA327692:ICA327705 ILW327692:ILW327705 IVS327692:IVS327705 JFO327692:JFO327705 JPK327692:JPK327705 JZG327692:JZG327705 KJC327692:KJC327705 KSY327692:KSY327705 LCU327692:LCU327705 LMQ327692:LMQ327705 LWM327692:LWM327705 MGI327692:MGI327705 MQE327692:MQE327705 NAA327692:NAA327705 NJW327692:NJW327705 NTS327692:NTS327705 ODO327692:ODO327705 ONK327692:ONK327705 OXG327692:OXG327705 PHC327692:PHC327705 PQY327692:PQY327705 QAU327692:QAU327705 QKQ327692:QKQ327705 QUM327692:QUM327705 REI327692:REI327705 ROE327692:ROE327705 RYA327692:RYA327705 SHW327692:SHW327705 SRS327692:SRS327705 TBO327692:TBO327705 TLK327692:TLK327705 TVG327692:TVG327705 UFC327692:UFC327705 UOY327692:UOY327705 UYU327692:UYU327705 VIQ327692:VIQ327705 VSM327692:VSM327705 WCI327692:WCI327705 WME327692:WME327705 WWA327692:WWA327705 S393228:S393241 JO393228:JO393241 TK393228:TK393241 ADG393228:ADG393241 ANC393228:ANC393241 AWY393228:AWY393241 BGU393228:BGU393241 BQQ393228:BQQ393241 CAM393228:CAM393241 CKI393228:CKI393241 CUE393228:CUE393241 DEA393228:DEA393241 DNW393228:DNW393241 DXS393228:DXS393241 EHO393228:EHO393241 ERK393228:ERK393241 FBG393228:FBG393241 FLC393228:FLC393241 FUY393228:FUY393241 GEU393228:GEU393241 GOQ393228:GOQ393241 GYM393228:GYM393241 HII393228:HII393241 HSE393228:HSE393241 ICA393228:ICA393241 ILW393228:ILW393241 IVS393228:IVS393241 JFO393228:JFO393241 JPK393228:JPK393241 JZG393228:JZG393241 KJC393228:KJC393241 KSY393228:KSY393241 LCU393228:LCU393241 LMQ393228:LMQ393241 LWM393228:LWM393241 MGI393228:MGI393241 MQE393228:MQE393241 NAA393228:NAA393241 NJW393228:NJW393241 NTS393228:NTS393241 ODO393228:ODO393241 ONK393228:ONK393241 OXG393228:OXG393241 PHC393228:PHC393241 PQY393228:PQY393241 QAU393228:QAU393241 QKQ393228:QKQ393241 QUM393228:QUM393241 REI393228:REI393241 ROE393228:ROE393241 RYA393228:RYA393241 SHW393228:SHW393241 SRS393228:SRS393241 TBO393228:TBO393241 TLK393228:TLK393241 TVG393228:TVG393241 UFC393228:UFC393241 UOY393228:UOY393241 UYU393228:UYU393241 VIQ393228:VIQ393241 VSM393228:VSM393241 WCI393228:WCI393241 WME393228:WME393241 WWA393228:WWA393241 S458764:S458777 JO458764:JO458777 TK458764:TK458777 ADG458764:ADG458777 ANC458764:ANC458777 AWY458764:AWY458777 BGU458764:BGU458777 BQQ458764:BQQ458777 CAM458764:CAM458777 CKI458764:CKI458777 CUE458764:CUE458777 DEA458764:DEA458777 DNW458764:DNW458777 DXS458764:DXS458777 EHO458764:EHO458777 ERK458764:ERK458777 FBG458764:FBG458777 FLC458764:FLC458777 FUY458764:FUY458777 GEU458764:GEU458777 GOQ458764:GOQ458777 GYM458764:GYM458777 HII458764:HII458777 HSE458764:HSE458777 ICA458764:ICA458777 ILW458764:ILW458777 IVS458764:IVS458777 JFO458764:JFO458777 JPK458764:JPK458777 JZG458764:JZG458777 KJC458764:KJC458777 KSY458764:KSY458777 LCU458764:LCU458777 LMQ458764:LMQ458777 LWM458764:LWM458777 MGI458764:MGI458777 MQE458764:MQE458777 NAA458764:NAA458777 NJW458764:NJW458777 NTS458764:NTS458777 ODO458764:ODO458777 ONK458764:ONK458777 OXG458764:OXG458777 PHC458764:PHC458777 PQY458764:PQY458777 QAU458764:QAU458777 QKQ458764:QKQ458777 QUM458764:QUM458777 REI458764:REI458777 ROE458764:ROE458777 RYA458764:RYA458777 SHW458764:SHW458777 SRS458764:SRS458777 TBO458764:TBO458777 TLK458764:TLK458777 TVG458764:TVG458777 UFC458764:UFC458777 UOY458764:UOY458777 UYU458764:UYU458777 VIQ458764:VIQ458777 VSM458764:VSM458777 WCI458764:WCI458777 WME458764:WME458777 WWA458764:WWA458777 S524300:S524313 JO524300:JO524313 TK524300:TK524313 ADG524300:ADG524313 ANC524300:ANC524313 AWY524300:AWY524313 BGU524300:BGU524313 BQQ524300:BQQ524313 CAM524300:CAM524313 CKI524300:CKI524313 CUE524300:CUE524313 DEA524300:DEA524313 DNW524300:DNW524313 DXS524300:DXS524313 EHO524300:EHO524313 ERK524300:ERK524313 FBG524300:FBG524313 FLC524300:FLC524313 FUY524300:FUY524313 GEU524300:GEU524313 GOQ524300:GOQ524313 GYM524300:GYM524313 HII524300:HII524313 HSE524300:HSE524313 ICA524300:ICA524313 ILW524300:ILW524313 IVS524300:IVS524313 JFO524300:JFO524313 JPK524300:JPK524313 JZG524300:JZG524313 KJC524300:KJC524313 KSY524300:KSY524313 LCU524300:LCU524313 LMQ524300:LMQ524313 LWM524300:LWM524313 MGI524300:MGI524313 MQE524300:MQE524313 NAA524300:NAA524313 NJW524300:NJW524313 NTS524300:NTS524313 ODO524300:ODO524313 ONK524300:ONK524313 OXG524300:OXG524313 PHC524300:PHC524313 PQY524300:PQY524313 QAU524300:QAU524313 QKQ524300:QKQ524313 QUM524300:QUM524313 REI524300:REI524313 ROE524300:ROE524313 RYA524300:RYA524313 SHW524300:SHW524313 SRS524300:SRS524313 TBO524300:TBO524313 TLK524300:TLK524313 TVG524300:TVG524313 UFC524300:UFC524313 UOY524300:UOY524313 UYU524300:UYU524313 VIQ524300:VIQ524313 VSM524300:VSM524313 WCI524300:WCI524313 WME524300:WME524313 WWA524300:WWA524313 S589836:S589849 JO589836:JO589849 TK589836:TK589849 ADG589836:ADG589849 ANC589836:ANC589849 AWY589836:AWY589849 BGU589836:BGU589849 BQQ589836:BQQ589849 CAM589836:CAM589849 CKI589836:CKI589849 CUE589836:CUE589849 DEA589836:DEA589849 DNW589836:DNW589849 DXS589836:DXS589849 EHO589836:EHO589849 ERK589836:ERK589849 FBG589836:FBG589849 FLC589836:FLC589849 FUY589836:FUY589849 GEU589836:GEU589849 GOQ589836:GOQ589849 GYM589836:GYM589849 HII589836:HII589849 HSE589836:HSE589849 ICA589836:ICA589849 ILW589836:ILW589849 IVS589836:IVS589849 JFO589836:JFO589849 JPK589836:JPK589849 JZG589836:JZG589849 KJC589836:KJC589849 KSY589836:KSY589849 LCU589836:LCU589849 LMQ589836:LMQ589849 LWM589836:LWM589849 MGI589836:MGI589849 MQE589836:MQE589849 NAA589836:NAA589849 NJW589836:NJW589849 NTS589836:NTS589849 ODO589836:ODO589849 ONK589836:ONK589849 OXG589836:OXG589849 PHC589836:PHC589849 PQY589836:PQY589849 QAU589836:QAU589849 QKQ589836:QKQ589849 QUM589836:QUM589849 REI589836:REI589849 ROE589836:ROE589849 RYA589836:RYA589849 SHW589836:SHW589849 SRS589836:SRS589849 TBO589836:TBO589849 TLK589836:TLK589849 TVG589836:TVG589849 UFC589836:UFC589849 UOY589836:UOY589849 UYU589836:UYU589849 VIQ589836:VIQ589849 VSM589836:VSM589849 WCI589836:WCI589849 WME589836:WME589849 WWA589836:WWA589849 S655372:S655385 JO655372:JO655385 TK655372:TK655385 ADG655372:ADG655385 ANC655372:ANC655385 AWY655372:AWY655385 BGU655372:BGU655385 BQQ655372:BQQ655385 CAM655372:CAM655385 CKI655372:CKI655385 CUE655372:CUE655385 DEA655372:DEA655385 DNW655372:DNW655385 DXS655372:DXS655385 EHO655372:EHO655385 ERK655372:ERK655385 FBG655372:FBG655385 FLC655372:FLC655385 FUY655372:FUY655385 GEU655372:GEU655385 GOQ655372:GOQ655385 GYM655372:GYM655385 HII655372:HII655385 HSE655372:HSE655385 ICA655372:ICA655385 ILW655372:ILW655385 IVS655372:IVS655385 JFO655372:JFO655385 JPK655372:JPK655385 JZG655372:JZG655385 KJC655372:KJC655385 KSY655372:KSY655385 LCU655372:LCU655385 LMQ655372:LMQ655385 LWM655372:LWM655385 MGI655372:MGI655385 MQE655372:MQE655385 NAA655372:NAA655385 NJW655372:NJW655385 NTS655372:NTS655385 ODO655372:ODO655385 ONK655372:ONK655385 OXG655372:OXG655385 PHC655372:PHC655385 PQY655372:PQY655385 QAU655372:QAU655385 QKQ655372:QKQ655385 QUM655372:QUM655385 REI655372:REI655385 ROE655372:ROE655385 RYA655372:RYA655385 SHW655372:SHW655385 SRS655372:SRS655385 TBO655372:TBO655385 TLK655372:TLK655385 TVG655372:TVG655385 UFC655372:UFC655385 UOY655372:UOY655385 UYU655372:UYU655385 VIQ655372:VIQ655385 VSM655372:VSM655385 WCI655372:WCI655385 WME655372:WME655385 WWA655372:WWA655385 S720908:S720921 JO720908:JO720921 TK720908:TK720921 ADG720908:ADG720921 ANC720908:ANC720921 AWY720908:AWY720921 BGU720908:BGU720921 BQQ720908:BQQ720921 CAM720908:CAM720921 CKI720908:CKI720921 CUE720908:CUE720921 DEA720908:DEA720921 DNW720908:DNW720921 DXS720908:DXS720921 EHO720908:EHO720921 ERK720908:ERK720921 FBG720908:FBG720921 FLC720908:FLC720921 FUY720908:FUY720921 GEU720908:GEU720921 GOQ720908:GOQ720921 GYM720908:GYM720921 HII720908:HII720921 HSE720908:HSE720921 ICA720908:ICA720921 ILW720908:ILW720921 IVS720908:IVS720921 JFO720908:JFO720921 JPK720908:JPK720921 JZG720908:JZG720921 KJC720908:KJC720921 KSY720908:KSY720921 LCU720908:LCU720921 LMQ720908:LMQ720921 LWM720908:LWM720921 MGI720908:MGI720921 MQE720908:MQE720921 NAA720908:NAA720921 NJW720908:NJW720921 NTS720908:NTS720921 ODO720908:ODO720921 ONK720908:ONK720921 OXG720908:OXG720921 PHC720908:PHC720921 PQY720908:PQY720921 QAU720908:QAU720921 QKQ720908:QKQ720921 QUM720908:QUM720921 REI720908:REI720921 ROE720908:ROE720921 RYA720908:RYA720921 SHW720908:SHW720921 SRS720908:SRS720921 TBO720908:TBO720921 TLK720908:TLK720921 TVG720908:TVG720921 UFC720908:UFC720921 UOY720908:UOY720921 UYU720908:UYU720921 VIQ720908:VIQ720921 VSM720908:VSM720921 WCI720908:WCI720921 WME720908:WME720921 WWA720908:WWA720921 S786444:S786457 JO786444:JO786457 TK786444:TK786457 ADG786444:ADG786457 ANC786444:ANC786457 AWY786444:AWY786457 BGU786444:BGU786457 BQQ786444:BQQ786457 CAM786444:CAM786457 CKI786444:CKI786457 CUE786444:CUE786457 DEA786444:DEA786457 DNW786444:DNW786457 DXS786444:DXS786457 EHO786444:EHO786457 ERK786444:ERK786457 FBG786444:FBG786457 FLC786444:FLC786457 FUY786444:FUY786457 GEU786444:GEU786457 GOQ786444:GOQ786457 GYM786444:GYM786457 HII786444:HII786457 HSE786444:HSE786457 ICA786444:ICA786457 ILW786444:ILW786457 IVS786444:IVS786457 JFO786444:JFO786457 JPK786444:JPK786457 JZG786444:JZG786457 KJC786444:KJC786457 KSY786444:KSY786457 LCU786444:LCU786457 LMQ786444:LMQ786457 LWM786444:LWM786457 MGI786444:MGI786457 MQE786444:MQE786457 NAA786444:NAA786457 NJW786444:NJW786457 NTS786444:NTS786457 ODO786444:ODO786457 ONK786444:ONK786457 OXG786444:OXG786457 PHC786444:PHC786457 PQY786444:PQY786457 QAU786444:QAU786457 QKQ786444:QKQ786457 QUM786444:QUM786457 REI786444:REI786457 ROE786444:ROE786457 RYA786444:RYA786457 SHW786444:SHW786457 SRS786444:SRS786457 TBO786444:TBO786457 TLK786444:TLK786457 TVG786444:TVG786457 UFC786444:UFC786457 UOY786444:UOY786457 UYU786444:UYU786457 VIQ786444:VIQ786457 VSM786444:VSM786457 WCI786444:WCI786457 WME786444:WME786457 WWA786444:WWA786457 S851980:S851993 JO851980:JO851993 TK851980:TK851993 ADG851980:ADG851993 ANC851980:ANC851993 AWY851980:AWY851993 BGU851980:BGU851993 BQQ851980:BQQ851993 CAM851980:CAM851993 CKI851980:CKI851993 CUE851980:CUE851993 DEA851980:DEA851993 DNW851980:DNW851993 DXS851980:DXS851993 EHO851980:EHO851993 ERK851980:ERK851993 FBG851980:FBG851993 FLC851980:FLC851993 FUY851980:FUY851993 GEU851980:GEU851993 GOQ851980:GOQ851993 GYM851980:GYM851993 HII851980:HII851993 HSE851980:HSE851993 ICA851980:ICA851993 ILW851980:ILW851993 IVS851980:IVS851993 JFO851980:JFO851993 JPK851980:JPK851993 JZG851980:JZG851993 KJC851980:KJC851993 KSY851980:KSY851993 LCU851980:LCU851993 LMQ851980:LMQ851993 LWM851980:LWM851993 MGI851980:MGI851993 MQE851980:MQE851993 NAA851980:NAA851993 NJW851980:NJW851993 NTS851980:NTS851993 ODO851980:ODO851993 ONK851980:ONK851993 OXG851980:OXG851993 PHC851980:PHC851993 PQY851980:PQY851993 QAU851980:QAU851993 QKQ851980:QKQ851993 QUM851980:QUM851993 REI851980:REI851993 ROE851980:ROE851993 RYA851980:RYA851993 SHW851980:SHW851993 SRS851980:SRS851993 TBO851980:TBO851993 TLK851980:TLK851993 TVG851980:TVG851993 UFC851980:UFC851993 UOY851980:UOY851993 UYU851980:UYU851993 VIQ851980:VIQ851993 VSM851980:VSM851993 WCI851980:WCI851993 WME851980:WME851993 WWA851980:WWA851993 S917516:S917529 JO917516:JO917529 TK917516:TK917529 ADG917516:ADG917529 ANC917516:ANC917529 AWY917516:AWY917529 BGU917516:BGU917529 BQQ917516:BQQ917529 CAM917516:CAM917529 CKI917516:CKI917529 CUE917516:CUE917529 DEA917516:DEA917529 DNW917516:DNW917529 DXS917516:DXS917529 EHO917516:EHO917529 ERK917516:ERK917529 FBG917516:FBG917529 FLC917516:FLC917529 FUY917516:FUY917529 GEU917516:GEU917529 GOQ917516:GOQ917529 GYM917516:GYM917529 HII917516:HII917529 HSE917516:HSE917529 ICA917516:ICA917529 ILW917516:ILW917529 IVS917516:IVS917529 JFO917516:JFO917529 JPK917516:JPK917529 JZG917516:JZG917529 KJC917516:KJC917529 KSY917516:KSY917529 LCU917516:LCU917529 LMQ917516:LMQ917529 LWM917516:LWM917529 MGI917516:MGI917529 MQE917516:MQE917529 NAA917516:NAA917529 NJW917516:NJW917529 NTS917516:NTS917529 ODO917516:ODO917529 ONK917516:ONK917529 OXG917516:OXG917529 PHC917516:PHC917529 PQY917516:PQY917529 QAU917516:QAU917529 QKQ917516:QKQ917529 QUM917516:QUM917529 REI917516:REI917529 ROE917516:ROE917529 RYA917516:RYA917529 SHW917516:SHW917529 SRS917516:SRS917529 TBO917516:TBO917529 TLK917516:TLK917529 TVG917516:TVG917529 UFC917516:UFC917529 UOY917516:UOY917529 UYU917516:UYU917529 VIQ917516:VIQ917529 VSM917516:VSM917529 WCI917516:WCI917529 WME917516:WME917529 WWA917516:WWA917529 S983052:S983065 JO983052:JO983065 TK983052:TK983065 ADG983052:ADG983065 ANC983052:ANC983065 AWY983052:AWY983065 BGU983052:BGU983065 BQQ983052:BQQ983065 CAM983052:CAM983065 CKI983052:CKI983065 CUE983052:CUE983065 DEA983052:DEA983065 DNW983052:DNW983065 DXS983052:DXS983065 EHO983052:EHO983065 ERK983052:ERK983065 FBG983052:FBG983065 FLC983052:FLC983065 FUY983052:FUY983065 GEU983052:GEU983065 GOQ983052:GOQ983065 GYM983052:GYM983065 HII983052:HII983065 HSE983052:HSE983065 ICA983052:ICA983065 ILW983052:ILW983065 IVS983052:IVS983065 JFO983052:JFO983065 JPK983052:JPK983065 JZG983052:JZG983065 KJC983052:KJC983065 KSY983052:KSY983065 LCU983052:LCU983065 LMQ983052:LMQ983065 LWM983052:LWM983065 MGI983052:MGI983065 MQE983052:MQE983065 NAA983052:NAA983065 NJW983052:NJW983065 NTS983052:NTS983065 ODO983052:ODO983065 ONK983052:ONK983065 OXG983052:OXG983065 PHC983052:PHC983065 PQY983052:PQY983065 QAU983052:QAU983065 QKQ983052:QKQ983065 QUM983052:QUM983065 REI983052:REI983065 ROE983052:ROE983065 RYA983052:RYA983065 SHW983052:SHW983065 SRS983052:SRS983065 TBO983052:TBO983065 TLK983052:TLK983065 TVG983052:TVG983065 UFC983052:UFC983065 UOY983052:UOY983065 UYU983052:UYU983065 VIQ983052:VIQ983065 VSM983052:VSM983065 WCI983052:WCI983065 WME983052:WME983065 WWA983052:WWA983065" xr:uid="{63502E44-560B-406F-B1E8-C789E724F98E}">
      <formula1>0</formula1>
    </dataValidation>
  </dataValidations>
  <printOptions horizontalCentered="1"/>
  <pageMargins left="0.78740157480314965" right="0.78740157480314965" top="0.78740157480314965" bottom="0.59055118110236227" header="0.51181102362204722" footer="0.51181102362204722"/>
  <pageSetup paperSize="9" scale="60" fitToHeight="2"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operator="greaterThan" allowBlank="1" showInputMessage="1" showErrorMessage="1" xr:uid="{07CEE2DC-A6B9-48E4-8B80-BCDDD634D1E6}">
          <xm:sqref>W75:AB65536 JS75:JX65536 TO75:TT65536 ADK75:ADP65536 ANG75:ANL65536 AXC75:AXH65536 BGY75:BHD65536 BQU75:BQZ65536 CAQ75:CAV65536 CKM75:CKR65536 CUI75:CUN65536 DEE75:DEJ65536 DOA75:DOF65536 DXW75:DYB65536 EHS75:EHX65536 ERO75:ERT65536 FBK75:FBP65536 FLG75:FLL65536 FVC75:FVH65536 GEY75:GFD65536 GOU75:GOZ65536 GYQ75:GYV65536 HIM75:HIR65536 HSI75:HSN65536 ICE75:ICJ65536 IMA75:IMF65536 IVW75:IWB65536 JFS75:JFX65536 JPO75:JPT65536 JZK75:JZP65536 KJG75:KJL65536 KTC75:KTH65536 LCY75:LDD65536 LMU75:LMZ65536 LWQ75:LWV65536 MGM75:MGR65536 MQI75:MQN65536 NAE75:NAJ65536 NKA75:NKF65536 NTW75:NUB65536 ODS75:ODX65536 ONO75:ONT65536 OXK75:OXP65536 PHG75:PHL65536 PRC75:PRH65536 QAY75:QBD65536 QKU75:QKZ65536 QUQ75:QUV65536 REM75:RER65536 ROI75:RON65536 RYE75:RYJ65536 SIA75:SIF65536 SRW75:SSB65536 TBS75:TBX65536 TLO75:TLT65536 TVK75:TVP65536 UFG75:UFL65536 UPC75:UPH65536 UYY75:UZD65536 VIU75:VIZ65536 VSQ75:VSV65536 WCM75:WCR65536 WMI75:WMN65536 WWE75:WWJ65536 W65611:AB131072 JS65611:JX131072 TO65611:TT131072 ADK65611:ADP131072 ANG65611:ANL131072 AXC65611:AXH131072 BGY65611:BHD131072 BQU65611:BQZ131072 CAQ65611:CAV131072 CKM65611:CKR131072 CUI65611:CUN131072 DEE65611:DEJ131072 DOA65611:DOF131072 DXW65611:DYB131072 EHS65611:EHX131072 ERO65611:ERT131072 FBK65611:FBP131072 FLG65611:FLL131072 FVC65611:FVH131072 GEY65611:GFD131072 GOU65611:GOZ131072 GYQ65611:GYV131072 HIM65611:HIR131072 HSI65611:HSN131072 ICE65611:ICJ131072 IMA65611:IMF131072 IVW65611:IWB131072 JFS65611:JFX131072 JPO65611:JPT131072 JZK65611:JZP131072 KJG65611:KJL131072 KTC65611:KTH131072 LCY65611:LDD131072 LMU65611:LMZ131072 LWQ65611:LWV131072 MGM65611:MGR131072 MQI65611:MQN131072 NAE65611:NAJ131072 NKA65611:NKF131072 NTW65611:NUB131072 ODS65611:ODX131072 ONO65611:ONT131072 OXK65611:OXP131072 PHG65611:PHL131072 PRC65611:PRH131072 QAY65611:QBD131072 QKU65611:QKZ131072 QUQ65611:QUV131072 REM65611:RER131072 ROI65611:RON131072 RYE65611:RYJ131072 SIA65611:SIF131072 SRW65611:SSB131072 TBS65611:TBX131072 TLO65611:TLT131072 TVK65611:TVP131072 UFG65611:UFL131072 UPC65611:UPH131072 UYY65611:UZD131072 VIU65611:VIZ131072 VSQ65611:VSV131072 WCM65611:WCR131072 WMI65611:WMN131072 WWE65611:WWJ131072 W131147:AB196608 JS131147:JX196608 TO131147:TT196608 ADK131147:ADP196608 ANG131147:ANL196608 AXC131147:AXH196608 BGY131147:BHD196608 BQU131147:BQZ196608 CAQ131147:CAV196608 CKM131147:CKR196608 CUI131147:CUN196608 DEE131147:DEJ196608 DOA131147:DOF196608 DXW131147:DYB196608 EHS131147:EHX196608 ERO131147:ERT196608 FBK131147:FBP196608 FLG131147:FLL196608 FVC131147:FVH196608 GEY131147:GFD196608 GOU131147:GOZ196608 GYQ131147:GYV196608 HIM131147:HIR196608 HSI131147:HSN196608 ICE131147:ICJ196608 IMA131147:IMF196608 IVW131147:IWB196608 JFS131147:JFX196608 JPO131147:JPT196608 JZK131147:JZP196608 KJG131147:KJL196608 KTC131147:KTH196608 LCY131147:LDD196608 LMU131147:LMZ196608 LWQ131147:LWV196608 MGM131147:MGR196608 MQI131147:MQN196608 NAE131147:NAJ196608 NKA131147:NKF196608 NTW131147:NUB196608 ODS131147:ODX196608 ONO131147:ONT196608 OXK131147:OXP196608 PHG131147:PHL196608 PRC131147:PRH196608 QAY131147:QBD196608 QKU131147:QKZ196608 QUQ131147:QUV196608 REM131147:RER196608 ROI131147:RON196608 RYE131147:RYJ196608 SIA131147:SIF196608 SRW131147:SSB196608 TBS131147:TBX196608 TLO131147:TLT196608 TVK131147:TVP196608 UFG131147:UFL196608 UPC131147:UPH196608 UYY131147:UZD196608 VIU131147:VIZ196608 VSQ131147:VSV196608 WCM131147:WCR196608 WMI131147:WMN196608 WWE131147:WWJ196608 W196683:AB262144 JS196683:JX262144 TO196683:TT262144 ADK196683:ADP262144 ANG196683:ANL262144 AXC196683:AXH262144 BGY196683:BHD262144 BQU196683:BQZ262144 CAQ196683:CAV262144 CKM196683:CKR262144 CUI196683:CUN262144 DEE196683:DEJ262144 DOA196683:DOF262144 DXW196683:DYB262144 EHS196683:EHX262144 ERO196683:ERT262144 FBK196683:FBP262144 FLG196683:FLL262144 FVC196683:FVH262144 GEY196683:GFD262144 GOU196683:GOZ262144 GYQ196683:GYV262144 HIM196683:HIR262144 HSI196683:HSN262144 ICE196683:ICJ262144 IMA196683:IMF262144 IVW196683:IWB262144 JFS196683:JFX262144 JPO196683:JPT262144 JZK196683:JZP262144 KJG196683:KJL262144 KTC196683:KTH262144 LCY196683:LDD262144 LMU196683:LMZ262144 LWQ196683:LWV262144 MGM196683:MGR262144 MQI196683:MQN262144 NAE196683:NAJ262144 NKA196683:NKF262144 NTW196683:NUB262144 ODS196683:ODX262144 ONO196683:ONT262144 OXK196683:OXP262144 PHG196683:PHL262144 PRC196683:PRH262144 QAY196683:QBD262144 QKU196683:QKZ262144 QUQ196683:QUV262144 REM196683:RER262144 ROI196683:RON262144 RYE196683:RYJ262144 SIA196683:SIF262144 SRW196683:SSB262144 TBS196683:TBX262144 TLO196683:TLT262144 TVK196683:TVP262144 UFG196683:UFL262144 UPC196683:UPH262144 UYY196683:UZD262144 VIU196683:VIZ262144 VSQ196683:VSV262144 WCM196683:WCR262144 WMI196683:WMN262144 WWE196683:WWJ262144 W262219:AB327680 JS262219:JX327680 TO262219:TT327680 ADK262219:ADP327680 ANG262219:ANL327680 AXC262219:AXH327680 BGY262219:BHD327680 BQU262219:BQZ327680 CAQ262219:CAV327680 CKM262219:CKR327680 CUI262219:CUN327680 DEE262219:DEJ327680 DOA262219:DOF327680 DXW262219:DYB327680 EHS262219:EHX327680 ERO262219:ERT327680 FBK262219:FBP327680 FLG262219:FLL327680 FVC262219:FVH327680 GEY262219:GFD327680 GOU262219:GOZ327680 GYQ262219:GYV327680 HIM262219:HIR327680 HSI262219:HSN327680 ICE262219:ICJ327680 IMA262219:IMF327680 IVW262219:IWB327680 JFS262219:JFX327680 JPO262219:JPT327680 JZK262219:JZP327680 KJG262219:KJL327680 KTC262219:KTH327680 LCY262219:LDD327680 LMU262219:LMZ327680 LWQ262219:LWV327680 MGM262219:MGR327680 MQI262219:MQN327680 NAE262219:NAJ327680 NKA262219:NKF327680 NTW262219:NUB327680 ODS262219:ODX327680 ONO262219:ONT327680 OXK262219:OXP327680 PHG262219:PHL327680 PRC262219:PRH327680 QAY262219:QBD327680 QKU262219:QKZ327680 QUQ262219:QUV327680 REM262219:RER327680 ROI262219:RON327680 RYE262219:RYJ327680 SIA262219:SIF327680 SRW262219:SSB327680 TBS262219:TBX327680 TLO262219:TLT327680 TVK262219:TVP327680 UFG262219:UFL327680 UPC262219:UPH327680 UYY262219:UZD327680 VIU262219:VIZ327680 VSQ262219:VSV327680 WCM262219:WCR327680 WMI262219:WMN327680 WWE262219:WWJ327680 W327755:AB393216 JS327755:JX393216 TO327755:TT393216 ADK327755:ADP393216 ANG327755:ANL393216 AXC327755:AXH393216 BGY327755:BHD393216 BQU327755:BQZ393216 CAQ327755:CAV393216 CKM327755:CKR393216 CUI327755:CUN393216 DEE327755:DEJ393216 DOA327755:DOF393216 DXW327755:DYB393216 EHS327755:EHX393216 ERO327755:ERT393216 FBK327755:FBP393216 FLG327755:FLL393216 FVC327755:FVH393216 GEY327755:GFD393216 GOU327755:GOZ393216 GYQ327755:GYV393216 HIM327755:HIR393216 HSI327755:HSN393216 ICE327755:ICJ393216 IMA327755:IMF393216 IVW327755:IWB393216 JFS327755:JFX393216 JPO327755:JPT393216 JZK327755:JZP393216 KJG327755:KJL393216 KTC327755:KTH393216 LCY327755:LDD393216 LMU327755:LMZ393216 LWQ327755:LWV393216 MGM327755:MGR393216 MQI327755:MQN393216 NAE327755:NAJ393216 NKA327755:NKF393216 NTW327755:NUB393216 ODS327755:ODX393216 ONO327755:ONT393216 OXK327755:OXP393216 PHG327755:PHL393216 PRC327755:PRH393216 QAY327755:QBD393216 QKU327755:QKZ393216 QUQ327755:QUV393216 REM327755:RER393216 ROI327755:RON393216 RYE327755:RYJ393216 SIA327755:SIF393216 SRW327755:SSB393216 TBS327755:TBX393216 TLO327755:TLT393216 TVK327755:TVP393216 UFG327755:UFL393216 UPC327755:UPH393216 UYY327755:UZD393216 VIU327755:VIZ393216 VSQ327755:VSV393216 WCM327755:WCR393216 WMI327755:WMN393216 WWE327755:WWJ393216 W393291:AB458752 JS393291:JX458752 TO393291:TT458752 ADK393291:ADP458752 ANG393291:ANL458752 AXC393291:AXH458752 BGY393291:BHD458752 BQU393291:BQZ458752 CAQ393291:CAV458752 CKM393291:CKR458752 CUI393291:CUN458752 DEE393291:DEJ458752 DOA393291:DOF458752 DXW393291:DYB458752 EHS393291:EHX458752 ERO393291:ERT458752 FBK393291:FBP458752 FLG393291:FLL458752 FVC393291:FVH458752 GEY393291:GFD458752 GOU393291:GOZ458752 GYQ393291:GYV458752 HIM393291:HIR458752 HSI393291:HSN458752 ICE393291:ICJ458752 IMA393291:IMF458752 IVW393291:IWB458752 JFS393291:JFX458752 JPO393291:JPT458752 JZK393291:JZP458752 KJG393291:KJL458752 KTC393291:KTH458752 LCY393291:LDD458752 LMU393291:LMZ458752 LWQ393291:LWV458752 MGM393291:MGR458752 MQI393291:MQN458752 NAE393291:NAJ458752 NKA393291:NKF458752 NTW393291:NUB458752 ODS393291:ODX458752 ONO393291:ONT458752 OXK393291:OXP458752 PHG393291:PHL458752 PRC393291:PRH458752 QAY393291:QBD458752 QKU393291:QKZ458752 QUQ393291:QUV458752 REM393291:RER458752 ROI393291:RON458752 RYE393291:RYJ458752 SIA393291:SIF458752 SRW393291:SSB458752 TBS393291:TBX458752 TLO393291:TLT458752 TVK393291:TVP458752 UFG393291:UFL458752 UPC393291:UPH458752 UYY393291:UZD458752 VIU393291:VIZ458752 VSQ393291:VSV458752 WCM393291:WCR458752 WMI393291:WMN458752 WWE393291:WWJ458752 W458827:AB524288 JS458827:JX524288 TO458827:TT524288 ADK458827:ADP524288 ANG458827:ANL524288 AXC458827:AXH524288 BGY458827:BHD524288 BQU458827:BQZ524288 CAQ458827:CAV524288 CKM458827:CKR524288 CUI458827:CUN524288 DEE458827:DEJ524288 DOA458827:DOF524288 DXW458827:DYB524288 EHS458827:EHX524288 ERO458827:ERT524288 FBK458827:FBP524288 FLG458827:FLL524288 FVC458827:FVH524288 GEY458827:GFD524288 GOU458827:GOZ524288 GYQ458827:GYV524288 HIM458827:HIR524288 HSI458827:HSN524288 ICE458827:ICJ524288 IMA458827:IMF524288 IVW458827:IWB524288 JFS458827:JFX524288 JPO458827:JPT524288 JZK458827:JZP524288 KJG458827:KJL524288 KTC458827:KTH524288 LCY458827:LDD524288 LMU458827:LMZ524288 LWQ458827:LWV524288 MGM458827:MGR524288 MQI458827:MQN524288 NAE458827:NAJ524288 NKA458827:NKF524288 NTW458827:NUB524288 ODS458827:ODX524288 ONO458827:ONT524288 OXK458827:OXP524288 PHG458827:PHL524288 PRC458827:PRH524288 QAY458827:QBD524288 QKU458827:QKZ524288 QUQ458827:QUV524288 REM458827:RER524288 ROI458827:RON524288 RYE458827:RYJ524288 SIA458827:SIF524288 SRW458827:SSB524288 TBS458827:TBX524288 TLO458827:TLT524288 TVK458827:TVP524288 UFG458827:UFL524288 UPC458827:UPH524288 UYY458827:UZD524288 VIU458827:VIZ524288 VSQ458827:VSV524288 WCM458827:WCR524288 WMI458827:WMN524288 WWE458827:WWJ524288 W524363:AB589824 JS524363:JX589824 TO524363:TT589824 ADK524363:ADP589824 ANG524363:ANL589824 AXC524363:AXH589824 BGY524363:BHD589824 BQU524363:BQZ589824 CAQ524363:CAV589824 CKM524363:CKR589824 CUI524363:CUN589824 DEE524363:DEJ589824 DOA524363:DOF589824 DXW524363:DYB589824 EHS524363:EHX589824 ERO524363:ERT589824 FBK524363:FBP589824 FLG524363:FLL589824 FVC524363:FVH589824 GEY524363:GFD589824 GOU524363:GOZ589824 GYQ524363:GYV589824 HIM524363:HIR589824 HSI524363:HSN589824 ICE524363:ICJ589824 IMA524363:IMF589824 IVW524363:IWB589824 JFS524363:JFX589824 JPO524363:JPT589824 JZK524363:JZP589824 KJG524363:KJL589824 KTC524363:KTH589824 LCY524363:LDD589824 LMU524363:LMZ589824 LWQ524363:LWV589824 MGM524363:MGR589824 MQI524363:MQN589824 NAE524363:NAJ589824 NKA524363:NKF589824 NTW524363:NUB589824 ODS524363:ODX589824 ONO524363:ONT589824 OXK524363:OXP589824 PHG524363:PHL589824 PRC524363:PRH589824 QAY524363:QBD589824 QKU524363:QKZ589824 QUQ524363:QUV589824 REM524363:RER589824 ROI524363:RON589824 RYE524363:RYJ589824 SIA524363:SIF589824 SRW524363:SSB589824 TBS524363:TBX589824 TLO524363:TLT589824 TVK524363:TVP589824 UFG524363:UFL589824 UPC524363:UPH589824 UYY524363:UZD589824 VIU524363:VIZ589824 VSQ524363:VSV589824 WCM524363:WCR589824 WMI524363:WMN589824 WWE524363:WWJ589824 W589899:AB655360 JS589899:JX655360 TO589899:TT655360 ADK589899:ADP655360 ANG589899:ANL655360 AXC589899:AXH655360 BGY589899:BHD655360 BQU589899:BQZ655360 CAQ589899:CAV655360 CKM589899:CKR655360 CUI589899:CUN655360 DEE589899:DEJ655360 DOA589899:DOF655360 DXW589899:DYB655360 EHS589899:EHX655360 ERO589899:ERT655360 FBK589899:FBP655360 FLG589899:FLL655360 FVC589899:FVH655360 GEY589899:GFD655360 GOU589899:GOZ655360 GYQ589899:GYV655360 HIM589899:HIR655360 HSI589899:HSN655360 ICE589899:ICJ655360 IMA589899:IMF655360 IVW589899:IWB655360 JFS589899:JFX655360 JPO589899:JPT655360 JZK589899:JZP655360 KJG589899:KJL655360 KTC589899:KTH655360 LCY589899:LDD655360 LMU589899:LMZ655360 LWQ589899:LWV655360 MGM589899:MGR655360 MQI589899:MQN655360 NAE589899:NAJ655360 NKA589899:NKF655360 NTW589899:NUB655360 ODS589899:ODX655360 ONO589899:ONT655360 OXK589899:OXP655360 PHG589899:PHL655360 PRC589899:PRH655360 QAY589899:QBD655360 QKU589899:QKZ655360 QUQ589899:QUV655360 REM589899:RER655360 ROI589899:RON655360 RYE589899:RYJ655360 SIA589899:SIF655360 SRW589899:SSB655360 TBS589899:TBX655360 TLO589899:TLT655360 TVK589899:TVP655360 UFG589899:UFL655360 UPC589899:UPH655360 UYY589899:UZD655360 VIU589899:VIZ655360 VSQ589899:VSV655360 WCM589899:WCR655360 WMI589899:WMN655360 WWE589899:WWJ655360 W655435:AB720896 JS655435:JX720896 TO655435:TT720896 ADK655435:ADP720896 ANG655435:ANL720896 AXC655435:AXH720896 BGY655435:BHD720896 BQU655435:BQZ720896 CAQ655435:CAV720896 CKM655435:CKR720896 CUI655435:CUN720896 DEE655435:DEJ720896 DOA655435:DOF720896 DXW655435:DYB720896 EHS655435:EHX720896 ERO655435:ERT720896 FBK655435:FBP720896 FLG655435:FLL720896 FVC655435:FVH720896 GEY655435:GFD720896 GOU655435:GOZ720896 GYQ655435:GYV720896 HIM655435:HIR720896 HSI655435:HSN720896 ICE655435:ICJ720896 IMA655435:IMF720896 IVW655435:IWB720896 JFS655435:JFX720896 JPO655435:JPT720896 JZK655435:JZP720896 KJG655435:KJL720896 KTC655435:KTH720896 LCY655435:LDD720896 LMU655435:LMZ720896 LWQ655435:LWV720896 MGM655435:MGR720896 MQI655435:MQN720896 NAE655435:NAJ720896 NKA655435:NKF720896 NTW655435:NUB720896 ODS655435:ODX720896 ONO655435:ONT720896 OXK655435:OXP720896 PHG655435:PHL720896 PRC655435:PRH720896 QAY655435:QBD720896 QKU655435:QKZ720896 QUQ655435:QUV720896 REM655435:RER720896 ROI655435:RON720896 RYE655435:RYJ720896 SIA655435:SIF720896 SRW655435:SSB720896 TBS655435:TBX720896 TLO655435:TLT720896 TVK655435:TVP720896 UFG655435:UFL720896 UPC655435:UPH720896 UYY655435:UZD720896 VIU655435:VIZ720896 VSQ655435:VSV720896 WCM655435:WCR720896 WMI655435:WMN720896 WWE655435:WWJ720896 W720971:AB786432 JS720971:JX786432 TO720971:TT786432 ADK720971:ADP786432 ANG720971:ANL786432 AXC720971:AXH786432 BGY720971:BHD786432 BQU720971:BQZ786432 CAQ720971:CAV786432 CKM720971:CKR786432 CUI720971:CUN786432 DEE720971:DEJ786432 DOA720971:DOF786432 DXW720971:DYB786432 EHS720971:EHX786432 ERO720971:ERT786432 FBK720971:FBP786432 FLG720971:FLL786432 FVC720971:FVH786432 GEY720971:GFD786432 GOU720971:GOZ786432 GYQ720971:GYV786432 HIM720971:HIR786432 HSI720971:HSN786432 ICE720971:ICJ786432 IMA720971:IMF786432 IVW720971:IWB786432 JFS720971:JFX786432 JPO720971:JPT786432 JZK720971:JZP786432 KJG720971:KJL786432 KTC720971:KTH786432 LCY720971:LDD786432 LMU720971:LMZ786432 LWQ720971:LWV786432 MGM720971:MGR786432 MQI720971:MQN786432 NAE720971:NAJ786432 NKA720971:NKF786432 NTW720971:NUB786432 ODS720971:ODX786432 ONO720971:ONT786432 OXK720971:OXP786432 PHG720971:PHL786432 PRC720971:PRH786432 QAY720971:QBD786432 QKU720971:QKZ786432 QUQ720971:QUV786432 REM720971:RER786432 ROI720971:RON786432 RYE720971:RYJ786432 SIA720971:SIF786432 SRW720971:SSB786432 TBS720971:TBX786432 TLO720971:TLT786432 TVK720971:TVP786432 UFG720971:UFL786432 UPC720971:UPH786432 UYY720971:UZD786432 VIU720971:VIZ786432 VSQ720971:VSV786432 WCM720971:WCR786432 WMI720971:WMN786432 WWE720971:WWJ786432 W786507:AB851968 JS786507:JX851968 TO786507:TT851968 ADK786507:ADP851968 ANG786507:ANL851968 AXC786507:AXH851968 BGY786507:BHD851968 BQU786507:BQZ851968 CAQ786507:CAV851968 CKM786507:CKR851968 CUI786507:CUN851968 DEE786507:DEJ851968 DOA786507:DOF851968 DXW786507:DYB851968 EHS786507:EHX851968 ERO786507:ERT851968 FBK786507:FBP851968 FLG786507:FLL851968 FVC786507:FVH851968 GEY786507:GFD851968 GOU786507:GOZ851968 GYQ786507:GYV851968 HIM786507:HIR851968 HSI786507:HSN851968 ICE786507:ICJ851968 IMA786507:IMF851968 IVW786507:IWB851968 JFS786507:JFX851968 JPO786507:JPT851968 JZK786507:JZP851968 KJG786507:KJL851968 KTC786507:KTH851968 LCY786507:LDD851968 LMU786507:LMZ851968 LWQ786507:LWV851968 MGM786507:MGR851968 MQI786507:MQN851968 NAE786507:NAJ851968 NKA786507:NKF851968 NTW786507:NUB851968 ODS786507:ODX851968 ONO786507:ONT851968 OXK786507:OXP851968 PHG786507:PHL851968 PRC786507:PRH851968 QAY786507:QBD851968 QKU786507:QKZ851968 QUQ786507:QUV851968 REM786507:RER851968 ROI786507:RON851968 RYE786507:RYJ851968 SIA786507:SIF851968 SRW786507:SSB851968 TBS786507:TBX851968 TLO786507:TLT851968 TVK786507:TVP851968 UFG786507:UFL851968 UPC786507:UPH851968 UYY786507:UZD851968 VIU786507:VIZ851968 VSQ786507:VSV851968 WCM786507:WCR851968 WMI786507:WMN851968 WWE786507:WWJ851968 W852043:AB917504 JS852043:JX917504 TO852043:TT917504 ADK852043:ADP917504 ANG852043:ANL917504 AXC852043:AXH917504 BGY852043:BHD917504 BQU852043:BQZ917504 CAQ852043:CAV917504 CKM852043:CKR917504 CUI852043:CUN917504 DEE852043:DEJ917504 DOA852043:DOF917504 DXW852043:DYB917504 EHS852043:EHX917504 ERO852043:ERT917504 FBK852043:FBP917504 FLG852043:FLL917504 FVC852043:FVH917504 GEY852043:GFD917504 GOU852043:GOZ917504 GYQ852043:GYV917504 HIM852043:HIR917504 HSI852043:HSN917504 ICE852043:ICJ917504 IMA852043:IMF917504 IVW852043:IWB917504 JFS852043:JFX917504 JPO852043:JPT917504 JZK852043:JZP917504 KJG852043:KJL917504 KTC852043:KTH917504 LCY852043:LDD917504 LMU852043:LMZ917504 LWQ852043:LWV917504 MGM852043:MGR917504 MQI852043:MQN917504 NAE852043:NAJ917504 NKA852043:NKF917504 NTW852043:NUB917504 ODS852043:ODX917504 ONO852043:ONT917504 OXK852043:OXP917504 PHG852043:PHL917504 PRC852043:PRH917504 QAY852043:QBD917504 QKU852043:QKZ917504 QUQ852043:QUV917504 REM852043:RER917504 ROI852043:RON917504 RYE852043:RYJ917504 SIA852043:SIF917504 SRW852043:SSB917504 TBS852043:TBX917504 TLO852043:TLT917504 TVK852043:TVP917504 UFG852043:UFL917504 UPC852043:UPH917504 UYY852043:UZD917504 VIU852043:VIZ917504 VSQ852043:VSV917504 WCM852043:WCR917504 WMI852043:WMN917504 WWE852043:WWJ917504 W917579:AB983040 JS917579:JX983040 TO917579:TT983040 ADK917579:ADP983040 ANG917579:ANL983040 AXC917579:AXH983040 BGY917579:BHD983040 BQU917579:BQZ983040 CAQ917579:CAV983040 CKM917579:CKR983040 CUI917579:CUN983040 DEE917579:DEJ983040 DOA917579:DOF983040 DXW917579:DYB983040 EHS917579:EHX983040 ERO917579:ERT983040 FBK917579:FBP983040 FLG917579:FLL983040 FVC917579:FVH983040 GEY917579:GFD983040 GOU917579:GOZ983040 GYQ917579:GYV983040 HIM917579:HIR983040 HSI917579:HSN983040 ICE917579:ICJ983040 IMA917579:IMF983040 IVW917579:IWB983040 JFS917579:JFX983040 JPO917579:JPT983040 JZK917579:JZP983040 KJG917579:KJL983040 KTC917579:KTH983040 LCY917579:LDD983040 LMU917579:LMZ983040 LWQ917579:LWV983040 MGM917579:MGR983040 MQI917579:MQN983040 NAE917579:NAJ983040 NKA917579:NKF983040 NTW917579:NUB983040 ODS917579:ODX983040 ONO917579:ONT983040 OXK917579:OXP983040 PHG917579:PHL983040 PRC917579:PRH983040 QAY917579:QBD983040 QKU917579:QKZ983040 QUQ917579:QUV983040 REM917579:RER983040 ROI917579:RON983040 RYE917579:RYJ983040 SIA917579:SIF983040 SRW917579:SSB983040 TBS917579:TBX983040 TLO917579:TLT983040 TVK917579:TVP983040 UFG917579:UFL983040 UPC917579:UPH983040 UYY917579:UZD983040 VIU917579:VIZ983040 VSQ917579:VSV983040 WCM917579:WCR983040 WMI917579:WMN983040 WWE917579:WWJ983040 W983115:AB1048576 JS983115:JX1048576 TO983115:TT1048576 ADK983115:ADP1048576 ANG983115:ANL1048576 AXC983115:AXH1048576 BGY983115:BHD1048576 BQU983115:BQZ1048576 CAQ983115:CAV1048576 CKM983115:CKR1048576 CUI983115:CUN1048576 DEE983115:DEJ1048576 DOA983115:DOF1048576 DXW983115:DYB1048576 EHS983115:EHX1048576 ERO983115:ERT1048576 FBK983115:FBP1048576 FLG983115:FLL1048576 FVC983115:FVH1048576 GEY983115:GFD1048576 GOU983115:GOZ1048576 GYQ983115:GYV1048576 HIM983115:HIR1048576 HSI983115:HSN1048576 ICE983115:ICJ1048576 IMA983115:IMF1048576 IVW983115:IWB1048576 JFS983115:JFX1048576 JPO983115:JPT1048576 JZK983115:JZP1048576 KJG983115:KJL1048576 KTC983115:KTH1048576 LCY983115:LDD1048576 LMU983115:LMZ1048576 LWQ983115:LWV1048576 MGM983115:MGR1048576 MQI983115:MQN1048576 NAE983115:NAJ1048576 NKA983115:NKF1048576 NTW983115:NUB1048576 ODS983115:ODX1048576 ONO983115:ONT1048576 OXK983115:OXP1048576 PHG983115:PHL1048576 PRC983115:PRH1048576 QAY983115:QBD1048576 QKU983115:QKZ1048576 QUQ983115:QUV1048576 REM983115:RER1048576 ROI983115:RON1048576 RYE983115:RYJ1048576 SIA983115:SIF1048576 SRW983115:SSB1048576 TBS983115:TBX1048576 TLO983115:TLT1048576 TVK983115:TVP1048576 UFG983115:UFL1048576 UPC983115:UPH1048576 UYY983115:UZD1048576 VIU983115:VIZ1048576 VSQ983115:VSV1048576 WCM983115:WCR1048576 WMI983115:WMN1048576 WWE983115:WWJ1048576 AI8:AI9 KE8:KE9 UA8:UA9 ADW8:ADW9 ANS8:ANS9 AXO8:AXO9 BHK8:BHK9 BRG8:BRG9 CBC8:CBC9 CKY8:CKY9 CUU8:CUU9 DEQ8:DEQ9 DOM8:DOM9 DYI8:DYI9 EIE8:EIE9 ESA8:ESA9 FBW8:FBW9 FLS8:FLS9 FVO8:FVO9 GFK8:GFK9 GPG8:GPG9 GZC8:GZC9 HIY8:HIY9 HSU8:HSU9 ICQ8:ICQ9 IMM8:IMM9 IWI8:IWI9 JGE8:JGE9 JQA8:JQA9 JZW8:JZW9 KJS8:KJS9 KTO8:KTO9 LDK8:LDK9 LNG8:LNG9 LXC8:LXC9 MGY8:MGY9 MQU8:MQU9 NAQ8:NAQ9 NKM8:NKM9 NUI8:NUI9 OEE8:OEE9 OOA8:OOA9 OXW8:OXW9 PHS8:PHS9 PRO8:PRO9 QBK8:QBK9 QLG8:QLG9 QVC8:QVC9 REY8:REY9 ROU8:ROU9 RYQ8:RYQ9 SIM8:SIM9 SSI8:SSI9 TCE8:TCE9 TMA8:TMA9 TVW8:TVW9 UFS8:UFS9 UPO8:UPO9 UZK8:UZK9 VJG8:VJG9 VTC8:VTC9 WCY8:WCY9 WMU8:WMU9 WWQ8:WWQ9 AI65544:AI65545 KE65544:KE65545 UA65544:UA65545 ADW65544:ADW65545 ANS65544:ANS65545 AXO65544:AXO65545 BHK65544:BHK65545 BRG65544:BRG65545 CBC65544:CBC65545 CKY65544:CKY65545 CUU65544:CUU65545 DEQ65544:DEQ65545 DOM65544:DOM65545 DYI65544:DYI65545 EIE65544:EIE65545 ESA65544:ESA65545 FBW65544:FBW65545 FLS65544:FLS65545 FVO65544:FVO65545 GFK65544:GFK65545 GPG65544:GPG65545 GZC65544:GZC65545 HIY65544:HIY65545 HSU65544:HSU65545 ICQ65544:ICQ65545 IMM65544:IMM65545 IWI65544:IWI65545 JGE65544:JGE65545 JQA65544:JQA65545 JZW65544:JZW65545 KJS65544:KJS65545 KTO65544:KTO65545 LDK65544:LDK65545 LNG65544:LNG65545 LXC65544:LXC65545 MGY65544:MGY65545 MQU65544:MQU65545 NAQ65544:NAQ65545 NKM65544:NKM65545 NUI65544:NUI65545 OEE65544:OEE65545 OOA65544:OOA65545 OXW65544:OXW65545 PHS65544:PHS65545 PRO65544:PRO65545 QBK65544:QBK65545 QLG65544:QLG65545 QVC65544:QVC65545 REY65544:REY65545 ROU65544:ROU65545 RYQ65544:RYQ65545 SIM65544:SIM65545 SSI65544:SSI65545 TCE65544:TCE65545 TMA65544:TMA65545 TVW65544:TVW65545 UFS65544:UFS65545 UPO65544:UPO65545 UZK65544:UZK65545 VJG65544:VJG65545 VTC65544:VTC65545 WCY65544:WCY65545 WMU65544:WMU65545 WWQ65544:WWQ65545 AI131080:AI131081 KE131080:KE131081 UA131080:UA131081 ADW131080:ADW131081 ANS131080:ANS131081 AXO131080:AXO131081 BHK131080:BHK131081 BRG131080:BRG131081 CBC131080:CBC131081 CKY131080:CKY131081 CUU131080:CUU131081 DEQ131080:DEQ131081 DOM131080:DOM131081 DYI131080:DYI131081 EIE131080:EIE131081 ESA131080:ESA131081 FBW131080:FBW131081 FLS131080:FLS131081 FVO131080:FVO131081 GFK131080:GFK131081 GPG131080:GPG131081 GZC131080:GZC131081 HIY131080:HIY131081 HSU131080:HSU131081 ICQ131080:ICQ131081 IMM131080:IMM131081 IWI131080:IWI131081 JGE131080:JGE131081 JQA131080:JQA131081 JZW131080:JZW131081 KJS131080:KJS131081 KTO131080:KTO131081 LDK131080:LDK131081 LNG131080:LNG131081 LXC131080:LXC131081 MGY131080:MGY131081 MQU131080:MQU131081 NAQ131080:NAQ131081 NKM131080:NKM131081 NUI131080:NUI131081 OEE131080:OEE131081 OOA131080:OOA131081 OXW131080:OXW131081 PHS131080:PHS131081 PRO131080:PRO131081 QBK131080:QBK131081 QLG131080:QLG131081 QVC131080:QVC131081 REY131080:REY131081 ROU131080:ROU131081 RYQ131080:RYQ131081 SIM131080:SIM131081 SSI131080:SSI131081 TCE131080:TCE131081 TMA131080:TMA131081 TVW131080:TVW131081 UFS131080:UFS131081 UPO131080:UPO131081 UZK131080:UZK131081 VJG131080:VJG131081 VTC131080:VTC131081 WCY131080:WCY131081 WMU131080:WMU131081 WWQ131080:WWQ131081 AI196616:AI196617 KE196616:KE196617 UA196616:UA196617 ADW196616:ADW196617 ANS196616:ANS196617 AXO196616:AXO196617 BHK196616:BHK196617 BRG196616:BRG196617 CBC196616:CBC196617 CKY196616:CKY196617 CUU196616:CUU196617 DEQ196616:DEQ196617 DOM196616:DOM196617 DYI196616:DYI196617 EIE196616:EIE196617 ESA196616:ESA196617 FBW196616:FBW196617 FLS196616:FLS196617 FVO196616:FVO196617 GFK196616:GFK196617 GPG196616:GPG196617 GZC196616:GZC196617 HIY196616:HIY196617 HSU196616:HSU196617 ICQ196616:ICQ196617 IMM196616:IMM196617 IWI196616:IWI196617 JGE196616:JGE196617 JQA196616:JQA196617 JZW196616:JZW196617 KJS196616:KJS196617 KTO196616:KTO196617 LDK196616:LDK196617 LNG196616:LNG196617 LXC196616:LXC196617 MGY196616:MGY196617 MQU196616:MQU196617 NAQ196616:NAQ196617 NKM196616:NKM196617 NUI196616:NUI196617 OEE196616:OEE196617 OOA196616:OOA196617 OXW196616:OXW196617 PHS196616:PHS196617 PRO196616:PRO196617 QBK196616:QBK196617 QLG196616:QLG196617 QVC196616:QVC196617 REY196616:REY196617 ROU196616:ROU196617 RYQ196616:RYQ196617 SIM196616:SIM196617 SSI196616:SSI196617 TCE196616:TCE196617 TMA196616:TMA196617 TVW196616:TVW196617 UFS196616:UFS196617 UPO196616:UPO196617 UZK196616:UZK196617 VJG196616:VJG196617 VTC196616:VTC196617 WCY196616:WCY196617 WMU196616:WMU196617 WWQ196616:WWQ196617 AI262152:AI262153 KE262152:KE262153 UA262152:UA262153 ADW262152:ADW262153 ANS262152:ANS262153 AXO262152:AXO262153 BHK262152:BHK262153 BRG262152:BRG262153 CBC262152:CBC262153 CKY262152:CKY262153 CUU262152:CUU262153 DEQ262152:DEQ262153 DOM262152:DOM262153 DYI262152:DYI262153 EIE262152:EIE262153 ESA262152:ESA262153 FBW262152:FBW262153 FLS262152:FLS262153 FVO262152:FVO262153 GFK262152:GFK262153 GPG262152:GPG262153 GZC262152:GZC262153 HIY262152:HIY262153 HSU262152:HSU262153 ICQ262152:ICQ262153 IMM262152:IMM262153 IWI262152:IWI262153 JGE262152:JGE262153 JQA262152:JQA262153 JZW262152:JZW262153 KJS262152:KJS262153 KTO262152:KTO262153 LDK262152:LDK262153 LNG262152:LNG262153 LXC262152:LXC262153 MGY262152:MGY262153 MQU262152:MQU262153 NAQ262152:NAQ262153 NKM262152:NKM262153 NUI262152:NUI262153 OEE262152:OEE262153 OOA262152:OOA262153 OXW262152:OXW262153 PHS262152:PHS262153 PRO262152:PRO262153 QBK262152:QBK262153 QLG262152:QLG262153 QVC262152:QVC262153 REY262152:REY262153 ROU262152:ROU262153 RYQ262152:RYQ262153 SIM262152:SIM262153 SSI262152:SSI262153 TCE262152:TCE262153 TMA262152:TMA262153 TVW262152:TVW262153 UFS262152:UFS262153 UPO262152:UPO262153 UZK262152:UZK262153 VJG262152:VJG262153 VTC262152:VTC262153 WCY262152:WCY262153 WMU262152:WMU262153 WWQ262152:WWQ262153 AI327688:AI327689 KE327688:KE327689 UA327688:UA327689 ADW327688:ADW327689 ANS327688:ANS327689 AXO327688:AXO327689 BHK327688:BHK327689 BRG327688:BRG327689 CBC327688:CBC327689 CKY327688:CKY327689 CUU327688:CUU327689 DEQ327688:DEQ327689 DOM327688:DOM327689 DYI327688:DYI327689 EIE327688:EIE327689 ESA327688:ESA327689 FBW327688:FBW327689 FLS327688:FLS327689 FVO327688:FVO327689 GFK327688:GFK327689 GPG327688:GPG327689 GZC327688:GZC327689 HIY327688:HIY327689 HSU327688:HSU327689 ICQ327688:ICQ327689 IMM327688:IMM327689 IWI327688:IWI327689 JGE327688:JGE327689 JQA327688:JQA327689 JZW327688:JZW327689 KJS327688:KJS327689 KTO327688:KTO327689 LDK327688:LDK327689 LNG327688:LNG327689 LXC327688:LXC327689 MGY327688:MGY327689 MQU327688:MQU327689 NAQ327688:NAQ327689 NKM327688:NKM327689 NUI327688:NUI327689 OEE327688:OEE327689 OOA327688:OOA327689 OXW327688:OXW327689 PHS327688:PHS327689 PRO327688:PRO327689 QBK327688:QBK327689 QLG327688:QLG327689 QVC327688:QVC327689 REY327688:REY327689 ROU327688:ROU327689 RYQ327688:RYQ327689 SIM327688:SIM327689 SSI327688:SSI327689 TCE327688:TCE327689 TMA327688:TMA327689 TVW327688:TVW327689 UFS327688:UFS327689 UPO327688:UPO327689 UZK327688:UZK327689 VJG327688:VJG327689 VTC327688:VTC327689 WCY327688:WCY327689 WMU327688:WMU327689 WWQ327688:WWQ327689 AI393224:AI393225 KE393224:KE393225 UA393224:UA393225 ADW393224:ADW393225 ANS393224:ANS393225 AXO393224:AXO393225 BHK393224:BHK393225 BRG393224:BRG393225 CBC393224:CBC393225 CKY393224:CKY393225 CUU393224:CUU393225 DEQ393224:DEQ393225 DOM393224:DOM393225 DYI393224:DYI393225 EIE393224:EIE393225 ESA393224:ESA393225 FBW393224:FBW393225 FLS393224:FLS393225 FVO393224:FVO393225 GFK393224:GFK393225 GPG393224:GPG393225 GZC393224:GZC393225 HIY393224:HIY393225 HSU393224:HSU393225 ICQ393224:ICQ393225 IMM393224:IMM393225 IWI393224:IWI393225 JGE393224:JGE393225 JQA393224:JQA393225 JZW393224:JZW393225 KJS393224:KJS393225 KTO393224:KTO393225 LDK393224:LDK393225 LNG393224:LNG393225 LXC393224:LXC393225 MGY393224:MGY393225 MQU393224:MQU393225 NAQ393224:NAQ393225 NKM393224:NKM393225 NUI393224:NUI393225 OEE393224:OEE393225 OOA393224:OOA393225 OXW393224:OXW393225 PHS393224:PHS393225 PRO393224:PRO393225 QBK393224:QBK393225 QLG393224:QLG393225 QVC393224:QVC393225 REY393224:REY393225 ROU393224:ROU393225 RYQ393224:RYQ393225 SIM393224:SIM393225 SSI393224:SSI393225 TCE393224:TCE393225 TMA393224:TMA393225 TVW393224:TVW393225 UFS393224:UFS393225 UPO393224:UPO393225 UZK393224:UZK393225 VJG393224:VJG393225 VTC393224:VTC393225 WCY393224:WCY393225 WMU393224:WMU393225 WWQ393224:WWQ393225 AI458760:AI458761 KE458760:KE458761 UA458760:UA458761 ADW458760:ADW458761 ANS458760:ANS458761 AXO458760:AXO458761 BHK458760:BHK458761 BRG458760:BRG458761 CBC458760:CBC458761 CKY458760:CKY458761 CUU458760:CUU458761 DEQ458760:DEQ458761 DOM458760:DOM458761 DYI458760:DYI458761 EIE458760:EIE458761 ESA458760:ESA458761 FBW458760:FBW458761 FLS458760:FLS458761 FVO458760:FVO458761 GFK458760:GFK458761 GPG458760:GPG458761 GZC458760:GZC458761 HIY458760:HIY458761 HSU458760:HSU458761 ICQ458760:ICQ458761 IMM458760:IMM458761 IWI458760:IWI458761 JGE458760:JGE458761 JQA458760:JQA458761 JZW458760:JZW458761 KJS458760:KJS458761 KTO458760:KTO458761 LDK458760:LDK458761 LNG458760:LNG458761 LXC458760:LXC458761 MGY458760:MGY458761 MQU458760:MQU458761 NAQ458760:NAQ458761 NKM458760:NKM458761 NUI458760:NUI458761 OEE458760:OEE458761 OOA458760:OOA458761 OXW458760:OXW458761 PHS458760:PHS458761 PRO458760:PRO458761 QBK458760:QBK458761 QLG458760:QLG458761 QVC458760:QVC458761 REY458760:REY458761 ROU458760:ROU458761 RYQ458760:RYQ458761 SIM458760:SIM458761 SSI458760:SSI458761 TCE458760:TCE458761 TMA458760:TMA458761 TVW458760:TVW458761 UFS458760:UFS458761 UPO458760:UPO458761 UZK458760:UZK458761 VJG458760:VJG458761 VTC458760:VTC458761 WCY458760:WCY458761 WMU458760:WMU458761 WWQ458760:WWQ458761 AI524296:AI524297 KE524296:KE524297 UA524296:UA524297 ADW524296:ADW524297 ANS524296:ANS524297 AXO524296:AXO524297 BHK524296:BHK524297 BRG524296:BRG524297 CBC524296:CBC524297 CKY524296:CKY524297 CUU524296:CUU524297 DEQ524296:DEQ524297 DOM524296:DOM524297 DYI524296:DYI524297 EIE524296:EIE524297 ESA524296:ESA524297 FBW524296:FBW524297 FLS524296:FLS524297 FVO524296:FVO524297 GFK524296:GFK524297 GPG524296:GPG524297 GZC524296:GZC524297 HIY524296:HIY524297 HSU524296:HSU524297 ICQ524296:ICQ524297 IMM524296:IMM524297 IWI524296:IWI524297 JGE524296:JGE524297 JQA524296:JQA524297 JZW524296:JZW524297 KJS524296:KJS524297 KTO524296:KTO524297 LDK524296:LDK524297 LNG524296:LNG524297 LXC524296:LXC524297 MGY524296:MGY524297 MQU524296:MQU524297 NAQ524296:NAQ524297 NKM524296:NKM524297 NUI524296:NUI524297 OEE524296:OEE524297 OOA524296:OOA524297 OXW524296:OXW524297 PHS524296:PHS524297 PRO524296:PRO524297 QBK524296:QBK524297 QLG524296:QLG524297 QVC524296:QVC524297 REY524296:REY524297 ROU524296:ROU524297 RYQ524296:RYQ524297 SIM524296:SIM524297 SSI524296:SSI524297 TCE524296:TCE524297 TMA524296:TMA524297 TVW524296:TVW524297 UFS524296:UFS524297 UPO524296:UPO524297 UZK524296:UZK524297 VJG524296:VJG524297 VTC524296:VTC524297 WCY524296:WCY524297 WMU524296:WMU524297 WWQ524296:WWQ524297 AI589832:AI589833 KE589832:KE589833 UA589832:UA589833 ADW589832:ADW589833 ANS589832:ANS589833 AXO589832:AXO589833 BHK589832:BHK589833 BRG589832:BRG589833 CBC589832:CBC589833 CKY589832:CKY589833 CUU589832:CUU589833 DEQ589832:DEQ589833 DOM589832:DOM589833 DYI589832:DYI589833 EIE589832:EIE589833 ESA589832:ESA589833 FBW589832:FBW589833 FLS589832:FLS589833 FVO589832:FVO589833 GFK589832:GFK589833 GPG589832:GPG589833 GZC589832:GZC589833 HIY589832:HIY589833 HSU589832:HSU589833 ICQ589832:ICQ589833 IMM589832:IMM589833 IWI589832:IWI589833 JGE589832:JGE589833 JQA589832:JQA589833 JZW589832:JZW589833 KJS589832:KJS589833 KTO589832:KTO589833 LDK589832:LDK589833 LNG589832:LNG589833 LXC589832:LXC589833 MGY589832:MGY589833 MQU589832:MQU589833 NAQ589832:NAQ589833 NKM589832:NKM589833 NUI589832:NUI589833 OEE589832:OEE589833 OOA589832:OOA589833 OXW589832:OXW589833 PHS589832:PHS589833 PRO589832:PRO589833 QBK589832:QBK589833 QLG589832:QLG589833 QVC589832:QVC589833 REY589832:REY589833 ROU589832:ROU589833 RYQ589832:RYQ589833 SIM589832:SIM589833 SSI589832:SSI589833 TCE589832:TCE589833 TMA589832:TMA589833 TVW589832:TVW589833 UFS589832:UFS589833 UPO589832:UPO589833 UZK589832:UZK589833 VJG589832:VJG589833 VTC589832:VTC589833 WCY589832:WCY589833 WMU589832:WMU589833 WWQ589832:WWQ589833 AI655368:AI655369 KE655368:KE655369 UA655368:UA655369 ADW655368:ADW655369 ANS655368:ANS655369 AXO655368:AXO655369 BHK655368:BHK655369 BRG655368:BRG655369 CBC655368:CBC655369 CKY655368:CKY655369 CUU655368:CUU655369 DEQ655368:DEQ655369 DOM655368:DOM655369 DYI655368:DYI655369 EIE655368:EIE655369 ESA655368:ESA655369 FBW655368:FBW655369 FLS655368:FLS655369 FVO655368:FVO655369 GFK655368:GFK655369 GPG655368:GPG655369 GZC655368:GZC655369 HIY655368:HIY655369 HSU655368:HSU655369 ICQ655368:ICQ655369 IMM655368:IMM655369 IWI655368:IWI655369 JGE655368:JGE655369 JQA655368:JQA655369 JZW655368:JZW655369 KJS655368:KJS655369 KTO655368:KTO655369 LDK655368:LDK655369 LNG655368:LNG655369 LXC655368:LXC655369 MGY655368:MGY655369 MQU655368:MQU655369 NAQ655368:NAQ655369 NKM655368:NKM655369 NUI655368:NUI655369 OEE655368:OEE655369 OOA655368:OOA655369 OXW655368:OXW655369 PHS655368:PHS655369 PRO655368:PRO655369 QBK655368:QBK655369 QLG655368:QLG655369 QVC655368:QVC655369 REY655368:REY655369 ROU655368:ROU655369 RYQ655368:RYQ655369 SIM655368:SIM655369 SSI655368:SSI655369 TCE655368:TCE655369 TMA655368:TMA655369 TVW655368:TVW655369 UFS655368:UFS655369 UPO655368:UPO655369 UZK655368:UZK655369 VJG655368:VJG655369 VTC655368:VTC655369 WCY655368:WCY655369 WMU655368:WMU655369 WWQ655368:WWQ655369 AI720904:AI720905 KE720904:KE720905 UA720904:UA720905 ADW720904:ADW720905 ANS720904:ANS720905 AXO720904:AXO720905 BHK720904:BHK720905 BRG720904:BRG720905 CBC720904:CBC720905 CKY720904:CKY720905 CUU720904:CUU720905 DEQ720904:DEQ720905 DOM720904:DOM720905 DYI720904:DYI720905 EIE720904:EIE720905 ESA720904:ESA720905 FBW720904:FBW720905 FLS720904:FLS720905 FVO720904:FVO720905 GFK720904:GFK720905 GPG720904:GPG720905 GZC720904:GZC720905 HIY720904:HIY720905 HSU720904:HSU720905 ICQ720904:ICQ720905 IMM720904:IMM720905 IWI720904:IWI720905 JGE720904:JGE720905 JQA720904:JQA720905 JZW720904:JZW720905 KJS720904:KJS720905 KTO720904:KTO720905 LDK720904:LDK720905 LNG720904:LNG720905 LXC720904:LXC720905 MGY720904:MGY720905 MQU720904:MQU720905 NAQ720904:NAQ720905 NKM720904:NKM720905 NUI720904:NUI720905 OEE720904:OEE720905 OOA720904:OOA720905 OXW720904:OXW720905 PHS720904:PHS720905 PRO720904:PRO720905 QBK720904:QBK720905 QLG720904:QLG720905 QVC720904:QVC720905 REY720904:REY720905 ROU720904:ROU720905 RYQ720904:RYQ720905 SIM720904:SIM720905 SSI720904:SSI720905 TCE720904:TCE720905 TMA720904:TMA720905 TVW720904:TVW720905 UFS720904:UFS720905 UPO720904:UPO720905 UZK720904:UZK720905 VJG720904:VJG720905 VTC720904:VTC720905 WCY720904:WCY720905 WMU720904:WMU720905 WWQ720904:WWQ720905 AI786440:AI786441 KE786440:KE786441 UA786440:UA786441 ADW786440:ADW786441 ANS786440:ANS786441 AXO786440:AXO786441 BHK786440:BHK786441 BRG786440:BRG786441 CBC786440:CBC786441 CKY786440:CKY786441 CUU786440:CUU786441 DEQ786440:DEQ786441 DOM786440:DOM786441 DYI786440:DYI786441 EIE786440:EIE786441 ESA786440:ESA786441 FBW786440:FBW786441 FLS786440:FLS786441 FVO786440:FVO786441 GFK786440:GFK786441 GPG786440:GPG786441 GZC786440:GZC786441 HIY786440:HIY786441 HSU786440:HSU786441 ICQ786440:ICQ786441 IMM786440:IMM786441 IWI786440:IWI786441 JGE786440:JGE786441 JQA786440:JQA786441 JZW786440:JZW786441 KJS786440:KJS786441 KTO786440:KTO786441 LDK786440:LDK786441 LNG786440:LNG786441 LXC786440:LXC786441 MGY786440:MGY786441 MQU786440:MQU786441 NAQ786440:NAQ786441 NKM786440:NKM786441 NUI786440:NUI786441 OEE786440:OEE786441 OOA786440:OOA786441 OXW786440:OXW786441 PHS786440:PHS786441 PRO786440:PRO786441 QBK786440:QBK786441 QLG786440:QLG786441 QVC786440:QVC786441 REY786440:REY786441 ROU786440:ROU786441 RYQ786440:RYQ786441 SIM786440:SIM786441 SSI786440:SSI786441 TCE786440:TCE786441 TMA786440:TMA786441 TVW786440:TVW786441 UFS786440:UFS786441 UPO786440:UPO786441 UZK786440:UZK786441 VJG786440:VJG786441 VTC786440:VTC786441 WCY786440:WCY786441 WMU786440:WMU786441 WWQ786440:WWQ786441 AI851976:AI851977 KE851976:KE851977 UA851976:UA851977 ADW851976:ADW851977 ANS851976:ANS851977 AXO851976:AXO851977 BHK851976:BHK851977 BRG851976:BRG851977 CBC851976:CBC851977 CKY851976:CKY851977 CUU851976:CUU851977 DEQ851976:DEQ851977 DOM851976:DOM851977 DYI851976:DYI851977 EIE851976:EIE851977 ESA851976:ESA851977 FBW851976:FBW851977 FLS851976:FLS851977 FVO851976:FVO851977 GFK851976:GFK851977 GPG851976:GPG851977 GZC851976:GZC851977 HIY851976:HIY851977 HSU851976:HSU851977 ICQ851976:ICQ851977 IMM851976:IMM851977 IWI851976:IWI851977 JGE851976:JGE851977 JQA851976:JQA851977 JZW851976:JZW851977 KJS851976:KJS851977 KTO851976:KTO851977 LDK851976:LDK851977 LNG851976:LNG851977 LXC851976:LXC851977 MGY851976:MGY851977 MQU851976:MQU851977 NAQ851976:NAQ851977 NKM851976:NKM851977 NUI851976:NUI851977 OEE851976:OEE851977 OOA851976:OOA851977 OXW851976:OXW851977 PHS851976:PHS851977 PRO851976:PRO851977 QBK851976:QBK851977 QLG851976:QLG851977 QVC851976:QVC851977 REY851976:REY851977 ROU851976:ROU851977 RYQ851976:RYQ851977 SIM851976:SIM851977 SSI851976:SSI851977 TCE851976:TCE851977 TMA851976:TMA851977 TVW851976:TVW851977 UFS851976:UFS851977 UPO851976:UPO851977 UZK851976:UZK851977 VJG851976:VJG851977 VTC851976:VTC851977 WCY851976:WCY851977 WMU851976:WMU851977 WWQ851976:WWQ851977 AI917512:AI917513 KE917512:KE917513 UA917512:UA917513 ADW917512:ADW917513 ANS917512:ANS917513 AXO917512:AXO917513 BHK917512:BHK917513 BRG917512:BRG917513 CBC917512:CBC917513 CKY917512:CKY917513 CUU917512:CUU917513 DEQ917512:DEQ917513 DOM917512:DOM917513 DYI917512:DYI917513 EIE917512:EIE917513 ESA917512:ESA917513 FBW917512:FBW917513 FLS917512:FLS917513 FVO917512:FVO917513 GFK917512:GFK917513 GPG917512:GPG917513 GZC917512:GZC917513 HIY917512:HIY917513 HSU917512:HSU917513 ICQ917512:ICQ917513 IMM917512:IMM917513 IWI917512:IWI917513 JGE917512:JGE917513 JQA917512:JQA917513 JZW917512:JZW917513 KJS917512:KJS917513 KTO917512:KTO917513 LDK917512:LDK917513 LNG917512:LNG917513 LXC917512:LXC917513 MGY917512:MGY917513 MQU917512:MQU917513 NAQ917512:NAQ917513 NKM917512:NKM917513 NUI917512:NUI917513 OEE917512:OEE917513 OOA917512:OOA917513 OXW917512:OXW917513 PHS917512:PHS917513 PRO917512:PRO917513 QBK917512:QBK917513 QLG917512:QLG917513 QVC917512:QVC917513 REY917512:REY917513 ROU917512:ROU917513 RYQ917512:RYQ917513 SIM917512:SIM917513 SSI917512:SSI917513 TCE917512:TCE917513 TMA917512:TMA917513 TVW917512:TVW917513 UFS917512:UFS917513 UPO917512:UPO917513 UZK917512:UZK917513 VJG917512:VJG917513 VTC917512:VTC917513 WCY917512:WCY917513 WMU917512:WMU917513 WWQ917512:WWQ917513 AI983048:AI983049 KE983048:KE983049 UA983048:UA983049 ADW983048:ADW983049 ANS983048:ANS983049 AXO983048:AXO983049 BHK983048:BHK983049 BRG983048:BRG983049 CBC983048:CBC983049 CKY983048:CKY983049 CUU983048:CUU983049 DEQ983048:DEQ983049 DOM983048:DOM983049 DYI983048:DYI983049 EIE983048:EIE983049 ESA983048:ESA983049 FBW983048:FBW983049 FLS983048:FLS983049 FVO983048:FVO983049 GFK983048:GFK983049 GPG983048:GPG983049 GZC983048:GZC983049 HIY983048:HIY983049 HSU983048:HSU983049 ICQ983048:ICQ983049 IMM983048:IMM983049 IWI983048:IWI983049 JGE983048:JGE983049 JQA983048:JQA983049 JZW983048:JZW983049 KJS983048:KJS983049 KTO983048:KTO983049 LDK983048:LDK983049 LNG983048:LNG983049 LXC983048:LXC983049 MGY983048:MGY983049 MQU983048:MQU983049 NAQ983048:NAQ983049 NKM983048:NKM983049 NUI983048:NUI983049 OEE983048:OEE983049 OOA983048:OOA983049 OXW983048:OXW983049 PHS983048:PHS983049 PRO983048:PRO983049 QBK983048:QBK983049 QLG983048:QLG983049 QVC983048:QVC983049 REY983048:REY983049 ROU983048:ROU983049 RYQ983048:RYQ983049 SIM983048:SIM983049 SSI983048:SSI983049 TCE983048:TCE983049 TMA983048:TMA983049 TVW983048:TVW983049 UFS983048:UFS983049 UPO983048:UPO983049 UZK983048:UZK983049 VJG983048:VJG983049 VTC983048:VTC983049 WCY983048:WCY983049 WMU983048:WMU983049 WWQ983048:WWQ983049 AJ10 KF10 UB10 ADX10 ANT10 AXP10 BHL10 BRH10 CBD10 CKZ10 CUV10 DER10 DON10 DYJ10 EIF10 ESB10 FBX10 FLT10 FVP10 GFL10 GPH10 GZD10 HIZ10 HSV10 ICR10 IMN10 IWJ10 JGF10 JQB10 JZX10 KJT10 KTP10 LDL10 LNH10 LXD10 MGZ10 MQV10 NAR10 NKN10 NUJ10 OEF10 OOB10 OXX10 PHT10 PRP10 QBL10 QLH10 QVD10 REZ10 ROV10 RYR10 SIN10 SSJ10 TCF10 TMB10 TVX10 UFT10 UPP10 UZL10 VJH10 VTD10 WCZ10 WMV10 WWR10 AJ65546 KF65546 UB65546 ADX65546 ANT65546 AXP65546 BHL65546 BRH65546 CBD65546 CKZ65546 CUV65546 DER65546 DON65546 DYJ65546 EIF65546 ESB65546 FBX65546 FLT65546 FVP65546 GFL65546 GPH65546 GZD65546 HIZ65546 HSV65546 ICR65546 IMN65546 IWJ65546 JGF65546 JQB65546 JZX65546 KJT65546 KTP65546 LDL65546 LNH65546 LXD65546 MGZ65546 MQV65546 NAR65546 NKN65546 NUJ65546 OEF65546 OOB65546 OXX65546 PHT65546 PRP65546 QBL65546 QLH65546 QVD65546 REZ65546 ROV65546 RYR65546 SIN65546 SSJ65546 TCF65546 TMB65546 TVX65546 UFT65546 UPP65546 UZL65546 VJH65546 VTD65546 WCZ65546 WMV65546 WWR65546 AJ131082 KF131082 UB131082 ADX131082 ANT131082 AXP131082 BHL131082 BRH131082 CBD131082 CKZ131082 CUV131082 DER131082 DON131082 DYJ131082 EIF131082 ESB131082 FBX131082 FLT131082 FVP131082 GFL131082 GPH131082 GZD131082 HIZ131082 HSV131082 ICR131082 IMN131082 IWJ131082 JGF131082 JQB131082 JZX131082 KJT131082 KTP131082 LDL131082 LNH131082 LXD131082 MGZ131082 MQV131082 NAR131082 NKN131082 NUJ131082 OEF131082 OOB131082 OXX131082 PHT131082 PRP131082 QBL131082 QLH131082 QVD131082 REZ131082 ROV131082 RYR131082 SIN131082 SSJ131082 TCF131082 TMB131082 TVX131082 UFT131082 UPP131082 UZL131082 VJH131082 VTD131082 WCZ131082 WMV131082 WWR131082 AJ196618 KF196618 UB196618 ADX196618 ANT196618 AXP196618 BHL196618 BRH196618 CBD196618 CKZ196618 CUV196618 DER196618 DON196618 DYJ196618 EIF196618 ESB196618 FBX196618 FLT196618 FVP196618 GFL196618 GPH196618 GZD196618 HIZ196618 HSV196618 ICR196618 IMN196618 IWJ196618 JGF196618 JQB196618 JZX196618 KJT196618 KTP196618 LDL196618 LNH196618 LXD196618 MGZ196618 MQV196618 NAR196618 NKN196618 NUJ196618 OEF196618 OOB196618 OXX196618 PHT196618 PRP196618 QBL196618 QLH196618 QVD196618 REZ196618 ROV196618 RYR196618 SIN196618 SSJ196618 TCF196618 TMB196618 TVX196618 UFT196618 UPP196618 UZL196618 VJH196618 VTD196618 WCZ196618 WMV196618 WWR196618 AJ262154 KF262154 UB262154 ADX262154 ANT262154 AXP262154 BHL262154 BRH262154 CBD262154 CKZ262154 CUV262154 DER262154 DON262154 DYJ262154 EIF262154 ESB262154 FBX262154 FLT262154 FVP262154 GFL262154 GPH262154 GZD262154 HIZ262154 HSV262154 ICR262154 IMN262154 IWJ262154 JGF262154 JQB262154 JZX262154 KJT262154 KTP262154 LDL262154 LNH262154 LXD262154 MGZ262154 MQV262154 NAR262154 NKN262154 NUJ262154 OEF262154 OOB262154 OXX262154 PHT262154 PRP262154 QBL262154 QLH262154 QVD262154 REZ262154 ROV262154 RYR262154 SIN262154 SSJ262154 TCF262154 TMB262154 TVX262154 UFT262154 UPP262154 UZL262154 VJH262154 VTD262154 WCZ262154 WMV262154 WWR262154 AJ327690 KF327690 UB327690 ADX327690 ANT327690 AXP327690 BHL327690 BRH327690 CBD327690 CKZ327690 CUV327690 DER327690 DON327690 DYJ327690 EIF327690 ESB327690 FBX327690 FLT327690 FVP327690 GFL327690 GPH327690 GZD327690 HIZ327690 HSV327690 ICR327690 IMN327690 IWJ327690 JGF327690 JQB327690 JZX327690 KJT327690 KTP327690 LDL327690 LNH327690 LXD327690 MGZ327690 MQV327690 NAR327690 NKN327690 NUJ327690 OEF327690 OOB327690 OXX327690 PHT327690 PRP327690 QBL327690 QLH327690 QVD327690 REZ327690 ROV327690 RYR327690 SIN327690 SSJ327690 TCF327690 TMB327690 TVX327690 UFT327690 UPP327690 UZL327690 VJH327690 VTD327690 WCZ327690 WMV327690 WWR327690 AJ393226 KF393226 UB393226 ADX393226 ANT393226 AXP393226 BHL393226 BRH393226 CBD393226 CKZ393226 CUV393226 DER393226 DON393226 DYJ393226 EIF393226 ESB393226 FBX393226 FLT393226 FVP393226 GFL393226 GPH393226 GZD393226 HIZ393226 HSV393226 ICR393226 IMN393226 IWJ393226 JGF393226 JQB393226 JZX393226 KJT393226 KTP393226 LDL393226 LNH393226 LXD393226 MGZ393226 MQV393226 NAR393226 NKN393226 NUJ393226 OEF393226 OOB393226 OXX393226 PHT393226 PRP393226 QBL393226 QLH393226 QVD393226 REZ393226 ROV393226 RYR393226 SIN393226 SSJ393226 TCF393226 TMB393226 TVX393226 UFT393226 UPP393226 UZL393226 VJH393226 VTD393226 WCZ393226 WMV393226 WWR393226 AJ458762 KF458762 UB458762 ADX458762 ANT458762 AXP458762 BHL458762 BRH458762 CBD458762 CKZ458762 CUV458762 DER458762 DON458762 DYJ458762 EIF458762 ESB458762 FBX458762 FLT458762 FVP458762 GFL458762 GPH458762 GZD458762 HIZ458762 HSV458762 ICR458762 IMN458762 IWJ458762 JGF458762 JQB458762 JZX458762 KJT458762 KTP458762 LDL458762 LNH458762 LXD458762 MGZ458762 MQV458762 NAR458762 NKN458762 NUJ458762 OEF458762 OOB458762 OXX458762 PHT458762 PRP458762 QBL458762 QLH458762 QVD458762 REZ458762 ROV458762 RYR458762 SIN458762 SSJ458762 TCF458762 TMB458762 TVX458762 UFT458762 UPP458762 UZL458762 VJH458762 VTD458762 WCZ458762 WMV458762 WWR458762 AJ524298 KF524298 UB524298 ADX524298 ANT524298 AXP524298 BHL524298 BRH524298 CBD524298 CKZ524298 CUV524298 DER524298 DON524298 DYJ524298 EIF524298 ESB524298 FBX524298 FLT524298 FVP524298 GFL524298 GPH524298 GZD524298 HIZ524298 HSV524298 ICR524298 IMN524298 IWJ524298 JGF524298 JQB524298 JZX524298 KJT524298 KTP524298 LDL524298 LNH524298 LXD524298 MGZ524298 MQV524298 NAR524298 NKN524298 NUJ524298 OEF524298 OOB524298 OXX524298 PHT524298 PRP524298 QBL524298 QLH524298 QVD524298 REZ524298 ROV524298 RYR524298 SIN524298 SSJ524298 TCF524298 TMB524298 TVX524298 UFT524298 UPP524298 UZL524298 VJH524298 VTD524298 WCZ524298 WMV524298 WWR524298 AJ589834 KF589834 UB589834 ADX589834 ANT589834 AXP589834 BHL589834 BRH589834 CBD589834 CKZ589834 CUV589834 DER589834 DON589834 DYJ589834 EIF589834 ESB589834 FBX589834 FLT589834 FVP589834 GFL589834 GPH589834 GZD589834 HIZ589834 HSV589834 ICR589834 IMN589834 IWJ589834 JGF589834 JQB589834 JZX589834 KJT589834 KTP589834 LDL589834 LNH589834 LXD589834 MGZ589834 MQV589834 NAR589834 NKN589834 NUJ589834 OEF589834 OOB589834 OXX589834 PHT589834 PRP589834 QBL589834 QLH589834 QVD589834 REZ589834 ROV589834 RYR589834 SIN589834 SSJ589834 TCF589834 TMB589834 TVX589834 UFT589834 UPP589834 UZL589834 VJH589834 VTD589834 WCZ589834 WMV589834 WWR589834 AJ655370 KF655370 UB655370 ADX655370 ANT655370 AXP655370 BHL655370 BRH655370 CBD655370 CKZ655370 CUV655370 DER655370 DON655370 DYJ655370 EIF655370 ESB655370 FBX655370 FLT655370 FVP655370 GFL655370 GPH655370 GZD655370 HIZ655370 HSV655370 ICR655370 IMN655370 IWJ655370 JGF655370 JQB655370 JZX655370 KJT655370 KTP655370 LDL655370 LNH655370 LXD655370 MGZ655370 MQV655370 NAR655370 NKN655370 NUJ655370 OEF655370 OOB655370 OXX655370 PHT655370 PRP655370 QBL655370 QLH655370 QVD655370 REZ655370 ROV655370 RYR655370 SIN655370 SSJ655370 TCF655370 TMB655370 TVX655370 UFT655370 UPP655370 UZL655370 VJH655370 VTD655370 WCZ655370 WMV655370 WWR655370 AJ720906 KF720906 UB720906 ADX720906 ANT720906 AXP720906 BHL720906 BRH720906 CBD720906 CKZ720906 CUV720906 DER720906 DON720906 DYJ720906 EIF720906 ESB720906 FBX720906 FLT720906 FVP720906 GFL720906 GPH720906 GZD720906 HIZ720906 HSV720906 ICR720906 IMN720906 IWJ720906 JGF720906 JQB720906 JZX720906 KJT720906 KTP720906 LDL720906 LNH720906 LXD720906 MGZ720906 MQV720906 NAR720906 NKN720906 NUJ720906 OEF720906 OOB720906 OXX720906 PHT720906 PRP720906 QBL720906 QLH720906 QVD720906 REZ720906 ROV720906 RYR720906 SIN720906 SSJ720906 TCF720906 TMB720906 TVX720906 UFT720906 UPP720906 UZL720906 VJH720906 VTD720906 WCZ720906 WMV720906 WWR720906 AJ786442 KF786442 UB786442 ADX786442 ANT786442 AXP786442 BHL786442 BRH786442 CBD786442 CKZ786442 CUV786442 DER786442 DON786442 DYJ786442 EIF786442 ESB786442 FBX786442 FLT786442 FVP786442 GFL786442 GPH786442 GZD786442 HIZ786442 HSV786442 ICR786442 IMN786442 IWJ786442 JGF786442 JQB786442 JZX786442 KJT786442 KTP786442 LDL786442 LNH786442 LXD786442 MGZ786442 MQV786442 NAR786442 NKN786442 NUJ786442 OEF786442 OOB786442 OXX786442 PHT786442 PRP786442 QBL786442 QLH786442 QVD786442 REZ786442 ROV786442 RYR786442 SIN786442 SSJ786442 TCF786442 TMB786442 TVX786442 UFT786442 UPP786442 UZL786442 VJH786442 VTD786442 WCZ786442 WMV786442 WWR786442 AJ851978 KF851978 UB851978 ADX851978 ANT851978 AXP851978 BHL851978 BRH851978 CBD851978 CKZ851978 CUV851978 DER851978 DON851978 DYJ851978 EIF851978 ESB851978 FBX851978 FLT851978 FVP851978 GFL851978 GPH851978 GZD851978 HIZ851978 HSV851978 ICR851978 IMN851978 IWJ851978 JGF851978 JQB851978 JZX851978 KJT851978 KTP851978 LDL851978 LNH851978 LXD851978 MGZ851978 MQV851978 NAR851978 NKN851978 NUJ851978 OEF851978 OOB851978 OXX851978 PHT851978 PRP851978 QBL851978 QLH851978 QVD851978 REZ851978 ROV851978 RYR851978 SIN851978 SSJ851978 TCF851978 TMB851978 TVX851978 UFT851978 UPP851978 UZL851978 VJH851978 VTD851978 WCZ851978 WMV851978 WWR851978 AJ917514 KF917514 UB917514 ADX917514 ANT917514 AXP917514 BHL917514 BRH917514 CBD917514 CKZ917514 CUV917514 DER917514 DON917514 DYJ917514 EIF917514 ESB917514 FBX917514 FLT917514 FVP917514 GFL917514 GPH917514 GZD917514 HIZ917514 HSV917514 ICR917514 IMN917514 IWJ917514 JGF917514 JQB917514 JZX917514 KJT917514 KTP917514 LDL917514 LNH917514 LXD917514 MGZ917514 MQV917514 NAR917514 NKN917514 NUJ917514 OEF917514 OOB917514 OXX917514 PHT917514 PRP917514 QBL917514 QLH917514 QVD917514 REZ917514 ROV917514 RYR917514 SIN917514 SSJ917514 TCF917514 TMB917514 TVX917514 UFT917514 UPP917514 UZL917514 VJH917514 VTD917514 WCZ917514 WMV917514 WWR917514 AJ983050 KF983050 UB983050 ADX983050 ANT983050 AXP983050 BHL983050 BRH983050 CBD983050 CKZ983050 CUV983050 DER983050 DON983050 DYJ983050 EIF983050 ESB983050 FBX983050 FLT983050 FVP983050 GFL983050 GPH983050 GZD983050 HIZ983050 HSV983050 ICR983050 IMN983050 IWJ983050 JGF983050 JQB983050 JZX983050 KJT983050 KTP983050 LDL983050 LNH983050 LXD983050 MGZ983050 MQV983050 NAR983050 NKN983050 NUJ983050 OEF983050 OOB983050 OXX983050 PHT983050 PRP983050 QBL983050 QLH983050 QVD983050 REZ983050 ROV983050 RYR983050 SIN983050 SSJ983050 TCF983050 TMB983050 TVX983050 UFT983050 UPP983050 UZL983050 VJH983050 VTD983050 WCZ983050 WMV983050 WWR983050 AJ8 KF8 UB8 ADX8 ANT8 AXP8 BHL8 BRH8 CBD8 CKZ8 CUV8 DER8 DON8 DYJ8 EIF8 ESB8 FBX8 FLT8 FVP8 GFL8 GPH8 GZD8 HIZ8 HSV8 ICR8 IMN8 IWJ8 JGF8 JQB8 JZX8 KJT8 KTP8 LDL8 LNH8 LXD8 MGZ8 MQV8 NAR8 NKN8 NUJ8 OEF8 OOB8 OXX8 PHT8 PRP8 QBL8 QLH8 QVD8 REZ8 ROV8 RYR8 SIN8 SSJ8 TCF8 TMB8 TVX8 UFT8 UPP8 UZL8 VJH8 VTD8 WCZ8 WMV8 WWR8 AJ65544 KF65544 UB65544 ADX65544 ANT65544 AXP65544 BHL65544 BRH65544 CBD65544 CKZ65544 CUV65544 DER65544 DON65544 DYJ65544 EIF65544 ESB65544 FBX65544 FLT65544 FVP65544 GFL65544 GPH65544 GZD65544 HIZ65544 HSV65544 ICR65544 IMN65544 IWJ65544 JGF65544 JQB65544 JZX65544 KJT65544 KTP65544 LDL65544 LNH65544 LXD65544 MGZ65544 MQV65544 NAR65544 NKN65544 NUJ65544 OEF65544 OOB65544 OXX65544 PHT65544 PRP65544 QBL65544 QLH65544 QVD65544 REZ65544 ROV65544 RYR65544 SIN65544 SSJ65544 TCF65544 TMB65544 TVX65544 UFT65544 UPP65544 UZL65544 VJH65544 VTD65544 WCZ65544 WMV65544 WWR65544 AJ131080 KF131080 UB131080 ADX131080 ANT131080 AXP131080 BHL131080 BRH131080 CBD131080 CKZ131080 CUV131080 DER131080 DON131080 DYJ131080 EIF131080 ESB131080 FBX131080 FLT131080 FVP131080 GFL131080 GPH131080 GZD131080 HIZ131080 HSV131080 ICR131080 IMN131080 IWJ131080 JGF131080 JQB131080 JZX131080 KJT131080 KTP131080 LDL131080 LNH131080 LXD131080 MGZ131080 MQV131080 NAR131080 NKN131080 NUJ131080 OEF131080 OOB131080 OXX131080 PHT131080 PRP131080 QBL131080 QLH131080 QVD131080 REZ131080 ROV131080 RYR131080 SIN131080 SSJ131080 TCF131080 TMB131080 TVX131080 UFT131080 UPP131080 UZL131080 VJH131080 VTD131080 WCZ131080 WMV131080 WWR131080 AJ196616 KF196616 UB196616 ADX196616 ANT196616 AXP196616 BHL196616 BRH196616 CBD196616 CKZ196616 CUV196616 DER196616 DON196616 DYJ196616 EIF196616 ESB196616 FBX196616 FLT196616 FVP196616 GFL196616 GPH196616 GZD196616 HIZ196616 HSV196616 ICR196616 IMN196616 IWJ196616 JGF196616 JQB196616 JZX196616 KJT196616 KTP196616 LDL196616 LNH196616 LXD196616 MGZ196616 MQV196616 NAR196616 NKN196616 NUJ196616 OEF196616 OOB196616 OXX196616 PHT196616 PRP196616 QBL196616 QLH196616 QVD196616 REZ196616 ROV196616 RYR196616 SIN196616 SSJ196616 TCF196616 TMB196616 TVX196616 UFT196616 UPP196616 UZL196616 VJH196616 VTD196616 WCZ196616 WMV196616 WWR196616 AJ262152 KF262152 UB262152 ADX262152 ANT262152 AXP262152 BHL262152 BRH262152 CBD262152 CKZ262152 CUV262152 DER262152 DON262152 DYJ262152 EIF262152 ESB262152 FBX262152 FLT262152 FVP262152 GFL262152 GPH262152 GZD262152 HIZ262152 HSV262152 ICR262152 IMN262152 IWJ262152 JGF262152 JQB262152 JZX262152 KJT262152 KTP262152 LDL262152 LNH262152 LXD262152 MGZ262152 MQV262152 NAR262152 NKN262152 NUJ262152 OEF262152 OOB262152 OXX262152 PHT262152 PRP262152 QBL262152 QLH262152 QVD262152 REZ262152 ROV262152 RYR262152 SIN262152 SSJ262152 TCF262152 TMB262152 TVX262152 UFT262152 UPP262152 UZL262152 VJH262152 VTD262152 WCZ262152 WMV262152 WWR262152 AJ327688 KF327688 UB327688 ADX327688 ANT327688 AXP327688 BHL327688 BRH327688 CBD327688 CKZ327688 CUV327688 DER327688 DON327688 DYJ327688 EIF327688 ESB327688 FBX327688 FLT327688 FVP327688 GFL327688 GPH327688 GZD327688 HIZ327688 HSV327688 ICR327688 IMN327688 IWJ327688 JGF327688 JQB327688 JZX327688 KJT327688 KTP327688 LDL327688 LNH327688 LXD327688 MGZ327688 MQV327688 NAR327688 NKN327688 NUJ327688 OEF327688 OOB327688 OXX327688 PHT327688 PRP327688 QBL327688 QLH327688 QVD327688 REZ327688 ROV327688 RYR327688 SIN327688 SSJ327688 TCF327688 TMB327688 TVX327688 UFT327688 UPP327688 UZL327688 VJH327688 VTD327688 WCZ327688 WMV327688 WWR327688 AJ393224 KF393224 UB393224 ADX393224 ANT393224 AXP393224 BHL393224 BRH393224 CBD393224 CKZ393224 CUV393224 DER393224 DON393224 DYJ393224 EIF393224 ESB393224 FBX393224 FLT393224 FVP393224 GFL393224 GPH393224 GZD393224 HIZ393224 HSV393224 ICR393224 IMN393224 IWJ393224 JGF393224 JQB393224 JZX393224 KJT393224 KTP393224 LDL393224 LNH393224 LXD393224 MGZ393224 MQV393224 NAR393224 NKN393224 NUJ393224 OEF393224 OOB393224 OXX393224 PHT393224 PRP393224 QBL393224 QLH393224 QVD393224 REZ393224 ROV393224 RYR393224 SIN393224 SSJ393224 TCF393224 TMB393224 TVX393224 UFT393224 UPP393224 UZL393224 VJH393224 VTD393224 WCZ393224 WMV393224 WWR393224 AJ458760 KF458760 UB458760 ADX458760 ANT458760 AXP458760 BHL458760 BRH458760 CBD458760 CKZ458760 CUV458760 DER458760 DON458760 DYJ458760 EIF458760 ESB458760 FBX458760 FLT458760 FVP458760 GFL458760 GPH458760 GZD458760 HIZ458760 HSV458760 ICR458760 IMN458760 IWJ458760 JGF458760 JQB458760 JZX458760 KJT458760 KTP458760 LDL458760 LNH458760 LXD458760 MGZ458760 MQV458760 NAR458760 NKN458760 NUJ458760 OEF458760 OOB458760 OXX458760 PHT458760 PRP458760 QBL458760 QLH458760 QVD458760 REZ458760 ROV458760 RYR458760 SIN458760 SSJ458760 TCF458760 TMB458760 TVX458760 UFT458760 UPP458760 UZL458760 VJH458760 VTD458760 WCZ458760 WMV458760 WWR458760 AJ524296 KF524296 UB524296 ADX524296 ANT524296 AXP524296 BHL524296 BRH524296 CBD524296 CKZ524296 CUV524296 DER524296 DON524296 DYJ524296 EIF524296 ESB524296 FBX524296 FLT524296 FVP524296 GFL524296 GPH524296 GZD524296 HIZ524296 HSV524296 ICR524296 IMN524296 IWJ524296 JGF524296 JQB524296 JZX524296 KJT524296 KTP524296 LDL524296 LNH524296 LXD524296 MGZ524296 MQV524296 NAR524296 NKN524296 NUJ524296 OEF524296 OOB524296 OXX524296 PHT524296 PRP524296 QBL524296 QLH524296 QVD524296 REZ524296 ROV524296 RYR524296 SIN524296 SSJ524296 TCF524296 TMB524296 TVX524296 UFT524296 UPP524296 UZL524296 VJH524296 VTD524296 WCZ524296 WMV524296 WWR524296 AJ589832 KF589832 UB589832 ADX589832 ANT589832 AXP589832 BHL589832 BRH589832 CBD589832 CKZ589832 CUV589832 DER589832 DON589832 DYJ589832 EIF589832 ESB589832 FBX589832 FLT589832 FVP589832 GFL589832 GPH589832 GZD589832 HIZ589832 HSV589832 ICR589832 IMN589832 IWJ589832 JGF589832 JQB589832 JZX589832 KJT589832 KTP589832 LDL589832 LNH589832 LXD589832 MGZ589832 MQV589832 NAR589832 NKN589832 NUJ589832 OEF589832 OOB589832 OXX589832 PHT589832 PRP589832 QBL589832 QLH589832 QVD589832 REZ589832 ROV589832 RYR589832 SIN589832 SSJ589832 TCF589832 TMB589832 TVX589832 UFT589832 UPP589832 UZL589832 VJH589832 VTD589832 WCZ589832 WMV589832 WWR589832 AJ655368 KF655368 UB655368 ADX655368 ANT655368 AXP655368 BHL655368 BRH655368 CBD655368 CKZ655368 CUV655368 DER655368 DON655368 DYJ655368 EIF655368 ESB655368 FBX655368 FLT655368 FVP655368 GFL655368 GPH655368 GZD655368 HIZ655368 HSV655368 ICR655368 IMN655368 IWJ655368 JGF655368 JQB655368 JZX655368 KJT655368 KTP655368 LDL655368 LNH655368 LXD655368 MGZ655368 MQV655368 NAR655368 NKN655368 NUJ655368 OEF655368 OOB655368 OXX655368 PHT655368 PRP655368 QBL655368 QLH655368 QVD655368 REZ655368 ROV655368 RYR655368 SIN655368 SSJ655368 TCF655368 TMB655368 TVX655368 UFT655368 UPP655368 UZL655368 VJH655368 VTD655368 WCZ655368 WMV655368 WWR655368 AJ720904 KF720904 UB720904 ADX720904 ANT720904 AXP720904 BHL720904 BRH720904 CBD720904 CKZ720904 CUV720904 DER720904 DON720904 DYJ720904 EIF720904 ESB720904 FBX720904 FLT720904 FVP720904 GFL720904 GPH720904 GZD720904 HIZ720904 HSV720904 ICR720904 IMN720904 IWJ720904 JGF720904 JQB720904 JZX720904 KJT720904 KTP720904 LDL720904 LNH720904 LXD720904 MGZ720904 MQV720904 NAR720904 NKN720904 NUJ720904 OEF720904 OOB720904 OXX720904 PHT720904 PRP720904 QBL720904 QLH720904 QVD720904 REZ720904 ROV720904 RYR720904 SIN720904 SSJ720904 TCF720904 TMB720904 TVX720904 UFT720904 UPP720904 UZL720904 VJH720904 VTD720904 WCZ720904 WMV720904 WWR720904 AJ786440 KF786440 UB786440 ADX786440 ANT786440 AXP786440 BHL786440 BRH786440 CBD786440 CKZ786440 CUV786440 DER786440 DON786440 DYJ786440 EIF786440 ESB786440 FBX786440 FLT786440 FVP786440 GFL786440 GPH786440 GZD786440 HIZ786440 HSV786440 ICR786440 IMN786440 IWJ786440 JGF786440 JQB786440 JZX786440 KJT786440 KTP786440 LDL786440 LNH786440 LXD786440 MGZ786440 MQV786440 NAR786440 NKN786440 NUJ786440 OEF786440 OOB786440 OXX786440 PHT786440 PRP786440 QBL786440 QLH786440 QVD786440 REZ786440 ROV786440 RYR786440 SIN786440 SSJ786440 TCF786440 TMB786440 TVX786440 UFT786440 UPP786440 UZL786440 VJH786440 VTD786440 WCZ786440 WMV786440 WWR786440 AJ851976 KF851976 UB851976 ADX851976 ANT851976 AXP851976 BHL851976 BRH851976 CBD851976 CKZ851976 CUV851976 DER851976 DON851976 DYJ851976 EIF851976 ESB851976 FBX851976 FLT851976 FVP851976 GFL851976 GPH851976 GZD851976 HIZ851976 HSV851976 ICR851976 IMN851976 IWJ851976 JGF851976 JQB851976 JZX851976 KJT851976 KTP851976 LDL851976 LNH851976 LXD851976 MGZ851976 MQV851976 NAR851976 NKN851976 NUJ851976 OEF851976 OOB851976 OXX851976 PHT851976 PRP851976 QBL851976 QLH851976 QVD851976 REZ851976 ROV851976 RYR851976 SIN851976 SSJ851976 TCF851976 TMB851976 TVX851976 UFT851976 UPP851976 UZL851976 VJH851976 VTD851976 WCZ851976 WMV851976 WWR851976 AJ917512 KF917512 UB917512 ADX917512 ANT917512 AXP917512 BHL917512 BRH917512 CBD917512 CKZ917512 CUV917512 DER917512 DON917512 DYJ917512 EIF917512 ESB917512 FBX917512 FLT917512 FVP917512 GFL917512 GPH917512 GZD917512 HIZ917512 HSV917512 ICR917512 IMN917512 IWJ917512 JGF917512 JQB917512 JZX917512 KJT917512 KTP917512 LDL917512 LNH917512 LXD917512 MGZ917512 MQV917512 NAR917512 NKN917512 NUJ917512 OEF917512 OOB917512 OXX917512 PHT917512 PRP917512 QBL917512 QLH917512 QVD917512 REZ917512 ROV917512 RYR917512 SIN917512 SSJ917512 TCF917512 TMB917512 TVX917512 UFT917512 UPP917512 UZL917512 VJH917512 VTD917512 WCZ917512 WMV917512 WWR917512 AJ983048 KF983048 UB983048 ADX983048 ANT983048 AXP983048 BHL983048 BRH983048 CBD983048 CKZ983048 CUV983048 DER983048 DON983048 DYJ983048 EIF983048 ESB983048 FBX983048 FLT983048 FVP983048 GFL983048 GPH983048 GZD983048 HIZ983048 HSV983048 ICR983048 IMN983048 IWJ983048 JGF983048 JQB983048 JZX983048 KJT983048 KTP983048 LDL983048 LNH983048 LXD983048 MGZ983048 MQV983048 NAR983048 NKN983048 NUJ983048 OEF983048 OOB983048 OXX983048 PHT983048 PRP983048 QBL983048 QLH983048 QVD983048 REZ983048 ROV983048 RYR983048 SIN983048 SSJ983048 TCF983048 TMB983048 TVX983048 UFT983048 UPP983048 UZL983048 VJH983048 VTD983048 WCZ983048 WMV983048 WWR983048 V67:V65536 JR67:JR65536 TN67:TN65536 ADJ67:ADJ65536 ANF67:ANF65536 AXB67:AXB65536 BGX67:BGX65536 BQT67:BQT65536 CAP67:CAP65536 CKL67:CKL65536 CUH67:CUH65536 DED67:DED65536 DNZ67:DNZ65536 DXV67:DXV65536 EHR67:EHR65536 ERN67:ERN65536 FBJ67:FBJ65536 FLF67:FLF65536 FVB67:FVB65536 GEX67:GEX65536 GOT67:GOT65536 GYP67:GYP65536 HIL67:HIL65536 HSH67:HSH65536 ICD67:ICD65536 ILZ67:ILZ65536 IVV67:IVV65536 JFR67:JFR65536 JPN67:JPN65536 JZJ67:JZJ65536 KJF67:KJF65536 KTB67:KTB65536 LCX67:LCX65536 LMT67:LMT65536 LWP67:LWP65536 MGL67:MGL65536 MQH67:MQH65536 NAD67:NAD65536 NJZ67:NJZ65536 NTV67:NTV65536 ODR67:ODR65536 ONN67:ONN65536 OXJ67:OXJ65536 PHF67:PHF65536 PRB67:PRB65536 QAX67:QAX65536 QKT67:QKT65536 QUP67:QUP65536 REL67:REL65536 ROH67:ROH65536 RYD67:RYD65536 SHZ67:SHZ65536 SRV67:SRV65536 TBR67:TBR65536 TLN67:TLN65536 TVJ67:TVJ65536 UFF67:UFF65536 UPB67:UPB65536 UYX67:UYX65536 VIT67:VIT65536 VSP67:VSP65536 WCL67:WCL65536 WMH67:WMH65536 WWD67:WWD65536 V65603:V131072 JR65603:JR131072 TN65603:TN131072 ADJ65603:ADJ131072 ANF65603:ANF131072 AXB65603:AXB131072 BGX65603:BGX131072 BQT65603:BQT131072 CAP65603:CAP131072 CKL65603:CKL131072 CUH65603:CUH131072 DED65603:DED131072 DNZ65603:DNZ131072 DXV65603:DXV131072 EHR65603:EHR131072 ERN65603:ERN131072 FBJ65603:FBJ131072 FLF65603:FLF131072 FVB65603:FVB131072 GEX65603:GEX131072 GOT65603:GOT131072 GYP65603:GYP131072 HIL65603:HIL131072 HSH65603:HSH131072 ICD65603:ICD131072 ILZ65603:ILZ131072 IVV65603:IVV131072 JFR65603:JFR131072 JPN65603:JPN131072 JZJ65603:JZJ131072 KJF65603:KJF131072 KTB65603:KTB131072 LCX65603:LCX131072 LMT65603:LMT131072 LWP65603:LWP131072 MGL65603:MGL131072 MQH65603:MQH131072 NAD65603:NAD131072 NJZ65603:NJZ131072 NTV65603:NTV131072 ODR65603:ODR131072 ONN65603:ONN131072 OXJ65603:OXJ131072 PHF65603:PHF131072 PRB65603:PRB131072 QAX65603:QAX131072 QKT65603:QKT131072 QUP65603:QUP131072 REL65603:REL131072 ROH65603:ROH131072 RYD65603:RYD131072 SHZ65603:SHZ131072 SRV65603:SRV131072 TBR65603:TBR131072 TLN65603:TLN131072 TVJ65603:TVJ131072 UFF65603:UFF131072 UPB65603:UPB131072 UYX65603:UYX131072 VIT65603:VIT131072 VSP65603:VSP131072 WCL65603:WCL131072 WMH65603:WMH131072 WWD65603:WWD131072 V131139:V196608 JR131139:JR196608 TN131139:TN196608 ADJ131139:ADJ196608 ANF131139:ANF196608 AXB131139:AXB196608 BGX131139:BGX196608 BQT131139:BQT196608 CAP131139:CAP196608 CKL131139:CKL196608 CUH131139:CUH196608 DED131139:DED196608 DNZ131139:DNZ196608 DXV131139:DXV196608 EHR131139:EHR196608 ERN131139:ERN196608 FBJ131139:FBJ196608 FLF131139:FLF196608 FVB131139:FVB196608 GEX131139:GEX196608 GOT131139:GOT196608 GYP131139:GYP196608 HIL131139:HIL196608 HSH131139:HSH196608 ICD131139:ICD196608 ILZ131139:ILZ196608 IVV131139:IVV196608 JFR131139:JFR196608 JPN131139:JPN196608 JZJ131139:JZJ196608 KJF131139:KJF196608 KTB131139:KTB196608 LCX131139:LCX196608 LMT131139:LMT196608 LWP131139:LWP196608 MGL131139:MGL196608 MQH131139:MQH196608 NAD131139:NAD196608 NJZ131139:NJZ196608 NTV131139:NTV196608 ODR131139:ODR196608 ONN131139:ONN196608 OXJ131139:OXJ196608 PHF131139:PHF196608 PRB131139:PRB196608 QAX131139:QAX196608 QKT131139:QKT196608 QUP131139:QUP196608 REL131139:REL196608 ROH131139:ROH196608 RYD131139:RYD196608 SHZ131139:SHZ196608 SRV131139:SRV196608 TBR131139:TBR196608 TLN131139:TLN196608 TVJ131139:TVJ196608 UFF131139:UFF196608 UPB131139:UPB196608 UYX131139:UYX196608 VIT131139:VIT196608 VSP131139:VSP196608 WCL131139:WCL196608 WMH131139:WMH196608 WWD131139:WWD196608 V196675:V262144 JR196675:JR262144 TN196675:TN262144 ADJ196675:ADJ262144 ANF196675:ANF262144 AXB196675:AXB262144 BGX196675:BGX262144 BQT196675:BQT262144 CAP196675:CAP262144 CKL196675:CKL262144 CUH196675:CUH262144 DED196675:DED262144 DNZ196675:DNZ262144 DXV196675:DXV262144 EHR196675:EHR262144 ERN196675:ERN262144 FBJ196675:FBJ262144 FLF196675:FLF262144 FVB196675:FVB262144 GEX196675:GEX262144 GOT196675:GOT262144 GYP196675:GYP262144 HIL196675:HIL262144 HSH196675:HSH262144 ICD196675:ICD262144 ILZ196675:ILZ262144 IVV196675:IVV262144 JFR196675:JFR262144 JPN196675:JPN262144 JZJ196675:JZJ262144 KJF196675:KJF262144 KTB196675:KTB262144 LCX196675:LCX262144 LMT196675:LMT262144 LWP196675:LWP262144 MGL196675:MGL262144 MQH196675:MQH262144 NAD196675:NAD262144 NJZ196675:NJZ262144 NTV196675:NTV262144 ODR196675:ODR262144 ONN196675:ONN262144 OXJ196675:OXJ262144 PHF196675:PHF262144 PRB196675:PRB262144 QAX196675:QAX262144 QKT196675:QKT262144 QUP196675:QUP262144 REL196675:REL262144 ROH196675:ROH262144 RYD196675:RYD262144 SHZ196675:SHZ262144 SRV196675:SRV262144 TBR196675:TBR262144 TLN196675:TLN262144 TVJ196675:TVJ262144 UFF196675:UFF262144 UPB196675:UPB262144 UYX196675:UYX262144 VIT196675:VIT262144 VSP196675:VSP262144 WCL196675:WCL262144 WMH196675:WMH262144 WWD196675:WWD262144 V262211:V327680 JR262211:JR327680 TN262211:TN327680 ADJ262211:ADJ327680 ANF262211:ANF327680 AXB262211:AXB327680 BGX262211:BGX327680 BQT262211:BQT327680 CAP262211:CAP327680 CKL262211:CKL327680 CUH262211:CUH327680 DED262211:DED327680 DNZ262211:DNZ327680 DXV262211:DXV327680 EHR262211:EHR327680 ERN262211:ERN327680 FBJ262211:FBJ327680 FLF262211:FLF327680 FVB262211:FVB327680 GEX262211:GEX327680 GOT262211:GOT327680 GYP262211:GYP327680 HIL262211:HIL327680 HSH262211:HSH327680 ICD262211:ICD327680 ILZ262211:ILZ327680 IVV262211:IVV327680 JFR262211:JFR327680 JPN262211:JPN327680 JZJ262211:JZJ327680 KJF262211:KJF327680 KTB262211:KTB327680 LCX262211:LCX327680 LMT262211:LMT327680 LWP262211:LWP327680 MGL262211:MGL327680 MQH262211:MQH327680 NAD262211:NAD327680 NJZ262211:NJZ327680 NTV262211:NTV327680 ODR262211:ODR327680 ONN262211:ONN327680 OXJ262211:OXJ327680 PHF262211:PHF327680 PRB262211:PRB327680 QAX262211:QAX327680 QKT262211:QKT327680 QUP262211:QUP327680 REL262211:REL327680 ROH262211:ROH327680 RYD262211:RYD327680 SHZ262211:SHZ327680 SRV262211:SRV327680 TBR262211:TBR327680 TLN262211:TLN327680 TVJ262211:TVJ327680 UFF262211:UFF327680 UPB262211:UPB327680 UYX262211:UYX327680 VIT262211:VIT327680 VSP262211:VSP327680 WCL262211:WCL327680 WMH262211:WMH327680 WWD262211:WWD327680 V327747:V393216 JR327747:JR393216 TN327747:TN393216 ADJ327747:ADJ393216 ANF327747:ANF393216 AXB327747:AXB393216 BGX327747:BGX393216 BQT327747:BQT393216 CAP327747:CAP393216 CKL327747:CKL393216 CUH327747:CUH393216 DED327747:DED393216 DNZ327747:DNZ393216 DXV327747:DXV393216 EHR327747:EHR393216 ERN327747:ERN393216 FBJ327747:FBJ393216 FLF327747:FLF393216 FVB327747:FVB393216 GEX327747:GEX393216 GOT327747:GOT393216 GYP327747:GYP393216 HIL327747:HIL393216 HSH327747:HSH393216 ICD327747:ICD393216 ILZ327747:ILZ393216 IVV327747:IVV393216 JFR327747:JFR393216 JPN327747:JPN393216 JZJ327747:JZJ393216 KJF327747:KJF393216 KTB327747:KTB393216 LCX327747:LCX393216 LMT327747:LMT393216 LWP327747:LWP393216 MGL327747:MGL393216 MQH327747:MQH393216 NAD327747:NAD393216 NJZ327747:NJZ393216 NTV327747:NTV393216 ODR327747:ODR393216 ONN327747:ONN393216 OXJ327747:OXJ393216 PHF327747:PHF393216 PRB327747:PRB393216 QAX327747:QAX393216 QKT327747:QKT393216 QUP327747:QUP393216 REL327747:REL393216 ROH327747:ROH393216 RYD327747:RYD393216 SHZ327747:SHZ393216 SRV327747:SRV393216 TBR327747:TBR393216 TLN327747:TLN393216 TVJ327747:TVJ393216 UFF327747:UFF393216 UPB327747:UPB393216 UYX327747:UYX393216 VIT327747:VIT393216 VSP327747:VSP393216 WCL327747:WCL393216 WMH327747:WMH393216 WWD327747:WWD393216 V393283:V458752 JR393283:JR458752 TN393283:TN458752 ADJ393283:ADJ458752 ANF393283:ANF458752 AXB393283:AXB458752 BGX393283:BGX458752 BQT393283:BQT458752 CAP393283:CAP458752 CKL393283:CKL458752 CUH393283:CUH458752 DED393283:DED458752 DNZ393283:DNZ458752 DXV393283:DXV458752 EHR393283:EHR458752 ERN393283:ERN458752 FBJ393283:FBJ458752 FLF393283:FLF458752 FVB393283:FVB458752 GEX393283:GEX458752 GOT393283:GOT458752 GYP393283:GYP458752 HIL393283:HIL458752 HSH393283:HSH458752 ICD393283:ICD458752 ILZ393283:ILZ458752 IVV393283:IVV458752 JFR393283:JFR458752 JPN393283:JPN458752 JZJ393283:JZJ458752 KJF393283:KJF458752 KTB393283:KTB458752 LCX393283:LCX458752 LMT393283:LMT458752 LWP393283:LWP458752 MGL393283:MGL458752 MQH393283:MQH458752 NAD393283:NAD458752 NJZ393283:NJZ458752 NTV393283:NTV458752 ODR393283:ODR458752 ONN393283:ONN458752 OXJ393283:OXJ458752 PHF393283:PHF458752 PRB393283:PRB458752 QAX393283:QAX458752 QKT393283:QKT458752 QUP393283:QUP458752 REL393283:REL458752 ROH393283:ROH458752 RYD393283:RYD458752 SHZ393283:SHZ458752 SRV393283:SRV458752 TBR393283:TBR458752 TLN393283:TLN458752 TVJ393283:TVJ458752 UFF393283:UFF458752 UPB393283:UPB458752 UYX393283:UYX458752 VIT393283:VIT458752 VSP393283:VSP458752 WCL393283:WCL458752 WMH393283:WMH458752 WWD393283:WWD458752 V458819:V524288 JR458819:JR524288 TN458819:TN524288 ADJ458819:ADJ524288 ANF458819:ANF524288 AXB458819:AXB524288 BGX458819:BGX524288 BQT458819:BQT524288 CAP458819:CAP524288 CKL458819:CKL524288 CUH458819:CUH524288 DED458819:DED524288 DNZ458819:DNZ524288 DXV458819:DXV524288 EHR458819:EHR524288 ERN458819:ERN524288 FBJ458819:FBJ524288 FLF458819:FLF524288 FVB458819:FVB524288 GEX458819:GEX524288 GOT458819:GOT524288 GYP458819:GYP524288 HIL458819:HIL524288 HSH458819:HSH524288 ICD458819:ICD524288 ILZ458819:ILZ524288 IVV458819:IVV524288 JFR458819:JFR524288 JPN458819:JPN524288 JZJ458819:JZJ524288 KJF458819:KJF524288 KTB458819:KTB524288 LCX458819:LCX524288 LMT458819:LMT524288 LWP458819:LWP524288 MGL458819:MGL524288 MQH458819:MQH524288 NAD458819:NAD524288 NJZ458819:NJZ524288 NTV458819:NTV524288 ODR458819:ODR524288 ONN458819:ONN524288 OXJ458819:OXJ524288 PHF458819:PHF524288 PRB458819:PRB524288 QAX458819:QAX524288 QKT458819:QKT524288 QUP458819:QUP524288 REL458819:REL524288 ROH458819:ROH524288 RYD458819:RYD524288 SHZ458819:SHZ524288 SRV458819:SRV524288 TBR458819:TBR524288 TLN458819:TLN524288 TVJ458819:TVJ524288 UFF458819:UFF524288 UPB458819:UPB524288 UYX458819:UYX524288 VIT458819:VIT524288 VSP458819:VSP524288 WCL458819:WCL524288 WMH458819:WMH524288 WWD458819:WWD524288 V524355:V589824 JR524355:JR589824 TN524355:TN589824 ADJ524355:ADJ589824 ANF524355:ANF589824 AXB524355:AXB589824 BGX524355:BGX589824 BQT524355:BQT589824 CAP524355:CAP589824 CKL524355:CKL589824 CUH524355:CUH589824 DED524355:DED589824 DNZ524355:DNZ589824 DXV524355:DXV589824 EHR524355:EHR589824 ERN524355:ERN589824 FBJ524355:FBJ589824 FLF524355:FLF589824 FVB524355:FVB589824 GEX524355:GEX589824 GOT524355:GOT589824 GYP524355:GYP589824 HIL524355:HIL589824 HSH524355:HSH589824 ICD524355:ICD589824 ILZ524355:ILZ589824 IVV524355:IVV589824 JFR524355:JFR589824 JPN524355:JPN589824 JZJ524355:JZJ589824 KJF524355:KJF589824 KTB524355:KTB589824 LCX524355:LCX589824 LMT524355:LMT589824 LWP524355:LWP589824 MGL524355:MGL589824 MQH524355:MQH589824 NAD524355:NAD589824 NJZ524355:NJZ589824 NTV524355:NTV589824 ODR524355:ODR589824 ONN524355:ONN589824 OXJ524355:OXJ589824 PHF524355:PHF589824 PRB524355:PRB589824 QAX524355:QAX589824 QKT524355:QKT589824 QUP524355:QUP589824 REL524355:REL589824 ROH524355:ROH589824 RYD524355:RYD589824 SHZ524355:SHZ589824 SRV524355:SRV589824 TBR524355:TBR589824 TLN524355:TLN589824 TVJ524355:TVJ589824 UFF524355:UFF589824 UPB524355:UPB589824 UYX524355:UYX589824 VIT524355:VIT589824 VSP524355:VSP589824 WCL524355:WCL589824 WMH524355:WMH589824 WWD524355:WWD589824 V589891:V655360 JR589891:JR655360 TN589891:TN655360 ADJ589891:ADJ655360 ANF589891:ANF655360 AXB589891:AXB655360 BGX589891:BGX655360 BQT589891:BQT655360 CAP589891:CAP655360 CKL589891:CKL655360 CUH589891:CUH655360 DED589891:DED655360 DNZ589891:DNZ655360 DXV589891:DXV655360 EHR589891:EHR655360 ERN589891:ERN655360 FBJ589891:FBJ655360 FLF589891:FLF655360 FVB589891:FVB655360 GEX589891:GEX655360 GOT589891:GOT655360 GYP589891:GYP655360 HIL589891:HIL655360 HSH589891:HSH655360 ICD589891:ICD655360 ILZ589891:ILZ655360 IVV589891:IVV655360 JFR589891:JFR655360 JPN589891:JPN655360 JZJ589891:JZJ655360 KJF589891:KJF655360 KTB589891:KTB655360 LCX589891:LCX655360 LMT589891:LMT655360 LWP589891:LWP655360 MGL589891:MGL655360 MQH589891:MQH655360 NAD589891:NAD655360 NJZ589891:NJZ655360 NTV589891:NTV655360 ODR589891:ODR655360 ONN589891:ONN655360 OXJ589891:OXJ655360 PHF589891:PHF655360 PRB589891:PRB655360 QAX589891:QAX655360 QKT589891:QKT655360 QUP589891:QUP655360 REL589891:REL655360 ROH589891:ROH655360 RYD589891:RYD655360 SHZ589891:SHZ655360 SRV589891:SRV655360 TBR589891:TBR655360 TLN589891:TLN655360 TVJ589891:TVJ655360 UFF589891:UFF655360 UPB589891:UPB655360 UYX589891:UYX655360 VIT589891:VIT655360 VSP589891:VSP655360 WCL589891:WCL655360 WMH589891:WMH655360 WWD589891:WWD655360 V655427:V720896 JR655427:JR720896 TN655427:TN720896 ADJ655427:ADJ720896 ANF655427:ANF720896 AXB655427:AXB720896 BGX655427:BGX720896 BQT655427:BQT720896 CAP655427:CAP720896 CKL655427:CKL720896 CUH655427:CUH720896 DED655427:DED720896 DNZ655427:DNZ720896 DXV655427:DXV720896 EHR655427:EHR720896 ERN655427:ERN720896 FBJ655427:FBJ720896 FLF655427:FLF720896 FVB655427:FVB720896 GEX655427:GEX720896 GOT655427:GOT720896 GYP655427:GYP720896 HIL655427:HIL720896 HSH655427:HSH720896 ICD655427:ICD720896 ILZ655427:ILZ720896 IVV655427:IVV720896 JFR655427:JFR720896 JPN655427:JPN720896 JZJ655427:JZJ720896 KJF655427:KJF720896 KTB655427:KTB720896 LCX655427:LCX720896 LMT655427:LMT720896 LWP655427:LWP720896 MGL655427:MGL720896 MQH655427:MQH720896 NAD655427:NAD720896 NJZ655427:NJZ720896 NTV655427:NTV720896 ODR655427:ODR720896 ONN655427:ONN720896 OXJ655427:OXJ720896 PHF655427:PHF720896 PRB655427:PRB720896 QAX655427:QAX720896 QKT655427:QKT720896 QUP655427:QUP720896 REL655427:REL720896 ROH655427:ROH720896 RYD655427:RYD720896 SHZ655427:SHZ720896 SRV655427:SRV720896 TBR655427:TBR720896 TLN655427:TLN720896 TVJ655427:TVJ720896 UFF655427:UFF720896 UPB655427:UPB720896 UYX655427:UYX720896 VIT655427:VIT720896 VSP655427:VSP720896 WCL655427:WCL720896 WMH655427:WMH720896 WWD655427:WWD720896 V720963:V786432 JR720963:JR786432 TN720963:TN786432 ADJ720963:ADJ786432 ANF720963:ANF786432 AXB720963:AXB786432 BGX720963:BGX786432 BQT720963:BQT786432 CAP720963:CAP786432 CKL720963:CKL786432 CUH720963:CUH786432 DED720963:DED786432 DNZ720963:DNZ786432 DXV720963:DXV786432 EHR720963:EHR786432 ERN720963:ERN786432 FBJ720963:FBJ786432 FLF720963:FLF786432 FVB720963:FVB786432 GEX720963:GEX786432 GOT720963:GOT786432 GYP720963:GYP786432 HIL720963:HIL786432 HSH720963:HSH786432 ICD720963:ICD786432 ILZ720963:ILZ786432 IVV720963:IVV786432 JFR720963:JFR786432 JPN720963:JPN786432 JZJ720963:JZJ786432 KJF720963:KJF786432 KTB720963:KTB786432 LCX720963:LCX786432 LMT720963:LMT786432 LWP720963:LWP786432 MGL720963:MGL786432 MQH720963:MQH786432 NAD720963:NAD786432 NJZ720963:NJZ786432 NTV720963:NTV786432 ODR720963:ODR786432 ONN720963:ONN786432 OXJ720963:OXJ786432 PHF720963:PHF786432 PRB720963:PRB786432 QAX720963:QAX786432 QKT720963:QKT786432 QUP720963:QUP786432 REL720963:REL786432 ROH720963:ROH786432 RYD720963:RYD786432 SHZ720963:SHZ786432 SRV720963:SRV786432 TBR720963:TBR786432 TLN720963:TLN786432 TVJ720963:TVJ786432 UFF720963:UFF786432 UPB720963:UPB786432 UYX720963:UYX786432 VIT720963:VIT786432 VSP720963:VSP786432 WCL720963:WCL786432 WMH720963:WMH786432 WWD720963:WWD786432 V786499:V851968 JR786499:JR851968 TN786499:TN851968 ADJ786499:ADJ851968 ANF786499:ANF851968 AXB786499:AXB851968 BGX786499:BGX851968 BQT786499:BQT851968 CAP786499:CAP851968 CKL786499:CKL851968 CUH786499:CUH851968 DED786499:DED851968 DNZ786499:DNZ851968 DXV786499:DXV851968 EHR786499:EHR851968 ERN786499:ERN851968 FBJ786499:FBJ851968 FLF786499:FLF851968 FVB786499:FVB851968 GEX786499:GEX851968 GOT786499:GOT851968 GYP786499:GYP851968 HIL786499:HIL851968 HSH786499:HSH851968 ICD786499:ICD851968 ILZ786499:ILZ851968 IVV786499:IVV851968 JFR786499:JFR851968 JPN786499:JPN851968 JZJ786499:JZJ851968 KJF786499:KJF851968 KTB786499:KTB851968 LCX786499:LCX851968 LMT786499:LMT851968 LWP786499:LWP851968 MGL786499:MGL851968 MQH786499:MQH851968 NAD786499:NAD851968 NJZ786499:NJZ851968 NTV786499:NTV851968 ODR786499:ODR851968 ONN786499:ONN851968 OXJ786499:OXJ851968 PHF786499:PHF851968 PRB786499:PRB851968 QAX786499:QAX851968 QKT786499:QKT851968 QUP786499:QUP851968 REL786499:REL851968 ROH786499:ROH851968 RYD786499:RYD851968 SHZ786499:SHZ851968 SRV786499:SRV851968 TBR786499:TBR851968 TLN786499:TLN851968 TVJ786499:TVJ851968 UFF786499:UFF851968 UPB786499:UPB851968 UYX786499:UYX851968 VIT786499:VIT851968 VSP786499:VSP851968 WCL786499:WCL851968 WMH786499:WMH851968 WWD786499:WWD851968 V852035:V917504 JR852035:JR917504 TN852035:TN917504 ADJ852035:ADJ917504 ANF852035:ANF917504 AXB852035:AXB917504 BGX852035:BGX917504 BQT852035:BQT917504 CAP852035:CAP917504 CKL852035:CKL917504 CUH852035:CUH917504 DED852035:DED917504 DNZ852035:DNZ917504 DXV852035:DXV917504 EHR852035:EHR917504 ERN852035:ERN917504 FBJ852035:FBJ917504 FLF852035:FLF917504 FVB852035:FVB917504 GEX852035:GEX917504 GOT852035:GOT917504 GYP852035:GYP917504 HIL852035:HIL917504 HSH852035:HSH917504 ICD852035:ICD917504 ILZ852035:ILZ917504 IVV852035:IVV917504 JFR852035:JFR917504 JPN852035:JPN917504 JZJ852035:JZJ917504 KJF852035:KJF917504 KTB852035:KTB917504 LCX852035:LCX917504 LMT852035:LMT917504 LWP852035:LWP917504 MGL852035:MGL917504 MQH852035:MQH917504 NAD852035:NAD917504 NJZ852035:NJZ917504 NTV852035:NTV917504 ODR852035:ODR917504 ONN852035:ONN917504 OXJ852035:OXJ917504 PHF852035:PHF917504 PRB852035:PRB917504 QAX852035:QAX917504 QKT852035:QKT917504 QUP852035:QUP917504 REL852035:REL917504 ROH852035:ROH917504 RYD852035:RYD917504 SHZ852035:SHZ917504 SRV852035:SRV917504 TBR852035:TBR917504 TLN852035:TLN917504 TVJ852035:TVJ917504 UFF852035:UFF917504 UPB852035:UPB917504 UYX852035:UYX917504 VIT852035:VIT917504 VSP852035:VSP917504 WCL852035:WCL917504 WMH852035:WMH917504 WWD852035:WWD917504 V917571:V983040 JR917571:JR983040 TN917571:TN983040 ADJ917571:ADJ983040 ANF917571:ANF983040 AXB917571:AXB983040 BGX917571:BGX983040 BQT917571:BQT983040 CAP917571:CAP983040 CKL917571:CKL983040 CUH917571:CUH983040 DED917571:DED983040 DNZ917571:DNZ983040 DXV917571:DXV983040 EHR917571:EHR983040 ERN917571:ERN983040 FBJ917571:FBJ983040 FLF917571:FLF983040 FVB917571:FVB983040 GEX917571:GEX983040 GOT917571:GOT983040 GYP917571:GYP983040 HIL917571:HIL983040 HSH917571:HSH983040 ICD917571:ICD983040 ILZ917571:ILZ983040 IVV917571:IVV983040 JFR917571:JFR983040 JPN917571:JPN983040 JZJ917571:JZJ983040 KJF917571:KJF983040 KTB917571:KTB983040 LCX917571:LCX983040 LMT917571:LMT983040 LWP917571:LWP983040 MGL917571:MGL983040 MQH917571:MQH983040 NAD917571:NAD983040 NJZ917571:NJZ983040 NTV917571:NTV983040 ODR917571:ODR983040 ONN917571:ONN983040 OXJ917571:OXJ983040 PHF917571:PHF983040 PRB917571:PRB983040 QAX917571:QAX983040 QKT917571:QKT983040 QUP917571:QUP983040 REL917571:REL983040 ROH917571:ROH983040 RYD917571:RYD983040 SHZ917571:SHZ983040 SRV917571:SRV983040 TBR917571:TBR983040 TLN917571:TLN983040 TVJ917571:TVJ983040 UFF917571:UFF983040 UPB917571:UPB983040 UYX917571:UYX983040 VIT917571:VIT983040 VSP917571:VSP983040 WCL917571:WCL983040 WMH917571:WMH983040 WWD917571:WWD983040 V983107:V1048576 JR983107:JR1048576 TN983107:TN1048576 ADJ983107:ADJ1048576 ANF983107:ANF1048576 AXB983107:AXB1048576 BGX983107:BGX1048576 BQT983107:BQT1048576 CAP983107:CAP1048576 CKL983107:CKL1048576 CUH983107:CUH1048576 DED983107:DED1048576 DNZ983107:DNZ1048576 DXV983107:DXV1048576 EHR983107:EHR1048576 ERN983107:ERN1048576 FBJ983107:FBJ1048576 FLF983107:FLF1048576 FVB983107:FVB1048576 GEX983107:GEX1048576 GOT983107:GOT1048576 GYP983107:GYP1048576 HIL983107:HIL1048576 HSH983107:HSH1048576 ICD983107:ICD1048576 ILZ983107:ILZ1048576 IVV983107:IVV1048576 JFR983107:JFR1048576 JPN983107:JPN1048576 JZJ983107:JZJ1048576 KJF983107:KJF1048576 KTB983107:KTB1048576 LCX983107:LCX1048576 LMT983107:LMT1048576 LWP983107:LWP1048576 MGL983107:MGL1048576 MQH983107:MQH1048576 NAD983107:NAD1048576 NJZ983107:NJZ1048576 NTV983107:NTV1048576 ODR983107:ODR1048576 ONN983107:ONN1048576 OXJ983107:OXJ1048576 PHF983107:PHF1048576 PRB983107:PRB1048576 QAX983107:QAX1048576 QKT983107:QKT1048576 QUP983107:QUP1048576 REL983107:REL1048576 ROH983107:ROH1048576 RYD983107:RYD1048576 SHZ983107:SHZ1048576 SRV983107:SRV1048576 TBR983107:TBR1048576 TLN983107:TLN1048576 TVJ983107:TVJ1048576 UFF983107:UFF1048576 UPB983107:UPB1048576 UYX983107:UYX1048576 VIT983107:VIT1048576 VSP983107:VSP1048576 WCL983107:WCL1048576 WMH983107:WMH1048576 WWD983107:WWD1048576 V1:AO4 JR1:KK4 TN1:UG4 ADJ1:AEC4 ANF1:ANY4 AXB1:AXU4 BGX1:BHQ4 BQT1:BRM4 CAP1:CBI4 CKL1:CLE4 CUH1:CVA4 DED1:DEW4 DNZ1:DOS4 DXV1:DYO4 EHR1:EIK4 ERN1:ESG4 FBJ1:FCC4 FLF1:FLY4 FVB1:FVU4 GEX1:GFQ4 GOT1:GPM4 GYP1:GZI4 HIL1:HJE4 HSH1:HTA4 ICD1:ICW4 ILZ1:IMS4 IVV1:IWO4 JFR1:JGK4 JPN1:JQG4 JZJ1:KAC4 KJF1:KJY4 KTB1:KTU4 LCX1:LDQ4 LMT1:LNM4 LWP1:LXI4 MGL1:MHE4 MQH1:MRA4 NAD1:NAW4 NJZ1:NKS4 NTV1:NUO4 ODR1:OEK4 ONN1:OOG4 OXJ1:OYC4 PHF1:PHY4 PRB1:PRU4 QAX1:QBQ4 QKT1:QLM4 QUP1:QVI4 REL1:RFE4 ROH1:RPA4 RYD1:RYW4 SHZ1:SIS4 SRV1:SSO4 TBR1:TCK4 TLN1:TMG4 TVJ1:TWC4 UFF1:UFY4 UPB1:UPU4 UYX1:UZQ4 VIT1:VJM4 VSP1:VTI4 WCL1:WDE4 WMH1:WNA4 WWD1:WWW4 V65537:AO65540 JR65537:KK65540 TN65537:UG65540 ADJ65537:AEC65540 ANF65537:ANY65540 AXB65537:AXU65540 BGX65537:BHQ65540 BQT65537:BRM65540 CAP65537:CBI65540 CKL65537:CLE65540 CUH65537:CVA65540 DED65537:DEW65540 DNZ65537:DOS65540 DXV65537:DYO65540 EHR65537:EIK65540 ERN65537:ESG65540 FBJ65537:FCC65540 FLF65537:FLY65540 FVB65537:FVU65540 GEX65537:GFQ65540 GOT65537:GPM65540 GYP65537:GZI65540 HIL65537:HJE65540 HSH65537:HTA65540 ICD65537:ICW65540 ILZ65537:IMS65540 IVV65537:IWO65540 JFR65537:JGK65540 JPN65537:JQG65540 JZJ65537:KAC65540 KJF65537:KJY65540 KTB65537:KTU65540 LCX65537:LDQ65540 LMT65537:LNM65540 LWP65537:LXI65540 MGL65537:MHE65540 MQH65537:MRA65540 NAD65537:NAW65540 NJZ65537:NKS65540 NTV65537:NUO65540 ODR65537:OEK65540 ONN65537:OOG65540 OXJ65537:OYC65540 PHF65537:PHY65540 PRB65537:PRU65540 QAX65537:QBQ65540 QKT65537:QLM65540 QUP65537:QVI65540 REL65537:RFE65540 ROH65537:RPA65540 RYD65537:RYW65540 SHZ65537:SIS65540 SRV65537:SSO65540 TBR65537:TCK65540 TLN65537:TMG65540 TVJ65537:TWC65540 UFF65537:UFY65540 UPB65537:UPU65540 UYX65537:UZQ65540 VIT65537:VJM65540 VSP65537:VTI65540 WCL65537:WDE65540 WMH65537:WNA65540 WWD65537:WWW65540 V131073:AO131076 JR131073:KK131076 TN131073:UG131076 ADJ131073:AEC131076 ANF131073:ANY131076 AXB131073:AXU131076 BGX131073:BHQ131076 BQT131073:BRM131076 CAP131073:CBI131076 CKL131073:CLE131076 CUH131073:CVA131076 DED131073:DEW131076 DNZ131073:DOS131076 DXV131073:DYO131076 EHR131073:EIK131076 ERN131073:ESG131076 FBJ131073:FCC131076 FLF131073:FLY131076 FVB131073:FVU131076 GEX131073:GFQ131076 GOT131073:GPM131076 GYP131073:GZI131076 HIL131073:HJE131076 HSH131073:HTA131076 ICD131073:ICW131076 ILZ131073:IMS131076 IVV131073:IWO131076 JFR131073:JGK131076 JPN131073:JQG131076 JZJ131073:KAC131076 KJF131073:KJY131076 KTB131073:KTU131076 LCX131073:LDQ131076 LMT131073:LNM131076 LWP131073:LXI131076 MGL131073:MHE131076 MQH131073:MRA131076 NAD131073:NAW131076 NJZ131073:NKS131076 NTV131073:NUO131076 ODR131073:OEK131076 ONN131073:OOG131076 OXJ131073:OYC131076 PHF131073:PHY131076 PRB131073:PRU131076 QAX131073:QBQ131076 QKT131073:QLM131076 QUP131073:QVI131076 REL131073:RFE131076 ROH131073:RPA131076 RYD131073:RYW131076 SHZ131073:SIS131076 SRV131073:SSO131076 TBR131073:TCK131076 TLN131073:TMG131076 TVJ131073:TWC131076 UFF131073:UFY131076 UPB131073:UPU131076 UYX131073:UZQ131076 VIT131073:VJM131076 VSP131073:VTI131076 WCL131073:WDE131076 WMH131073:WNA131076 WWD131073:WWW131076 V196609:AO196612 JR196609:KK196612 TN196609:UG196612 ADJ196609:AEC196612 ANF196609:ANY196612 AXB196609:AXU196612 BGX196609:BHQ196612 BQT196609:BRM196612 CAP196609:CBI196612 CKL196609:CLE196612 CUH196609:CVA196612 DED196609:DEW196612 DNZ196609:DOS196612 DXV196609:DYO196612 EHR196609:EIK196612 ERN196609:ESG196612 FBJ196609:FCC196612 FLF196609:FLY196612 FVB196609:FVU196612 GEX196609:GFQ196612 GOT196609:GPM196612 GYP196609:GZI196612 HIL196609:HJE196612 HSH196609:HTA196612 ICD196609:ICW196612 ILZ196609:IMS196612 IVV196609:IWO196612 JFR196609:JGK196612 JPN196609:JQG196612 JZJ196609:KAC196612 KJF196609:KJY196612 KTB196609:KTU196612 LCX196609:LDQ196612 LMT196609:LNM196612 LWP196609:LXI196612 MGL196609:MHE196612 MQH196609:MRA196612 NAD196609:NAW196612 NJZ196609:NKS196612 NTV196609:NUO196612 ODR196609:OEK196612 ONN196609:OOG196612 OXJ196609:OYC196612 PHF196609:PHY196612 PRB196609:PRU196612 QAX196609:QBQ196612 QKT196609:QLM196612 QUP196609:QVI196612 REL196609:RFE196612 ROH196609:RPA196612 RYD196609:RYW196612 SHZ196609:SIS196612 SRV196609:SSO196612 TBR196609:TCK196612 TLN196609:TMG196612 TVJ196609:TWC196612 UFF196609:UFY196612 UPB196609:UPU196612 UYX196609:UZQ196612 VIT196609:VJM196612 VSP196609:VTI196612 WCL196609:WDE196612 WMH196609:WNA196612 WWD196609:WWW196612 V262145:AO262148 JR262145:KK262148 TN262145:UG262148 ADJ262145:AEC262148 ANF262145:ANY262148 AXB262145:AXU262148 BGX262145:BHQ262148 BQT262145:BRM262148 CAP262145:CBI262148 CKL262145:CLE262148 CUH262145:CVA262148 DED262145:DEW262148 DNZ262145:DOS262148 DXV262145:DYO262148 EHR262145:EIK262148 ERN262145:ESG262148 FBJ262145:FCC262148 FLF262145:FLY262148 FVB262145:FVU262148 GEX262145:GFQ262148 GOT262145:GPM262148 GYP262145:GZI262148 HIL262145:HJE262148 HSH262145:HTA262148 ICD262145:ICW262148 ILZ262145:IMS262148 IVV262145:IWO262148 JFR262145:JGK262148 JPN262145:JQG262148 JZJ262145:KAC262148 KJF262145:KJY262148 KTB262145:KTU262148 LCX262145:LDQ262148 LMT262145:LNM262148 LWP262145:LXI262148 MGL262145:MHE262148 MQH262145:MRA262148 NAD262145:NAW262148 NJZ262145:NKS262148 NTV262145:NUO262148 ODR262145:OEK262148 ONN262145:OOG262148 OXJ262145:OYC262148 PHF262145:PHY262148 PRB262145:PRU262148 QAX262145:QBQ262148 QKT262145:QLM262148 QUP262145:QVI262148 REL262145:RFE262148 ROH262145:RPA262148 RYD262145:RYW262148 SHZ262145:SIS262148 SRV262145:SSO262148 TBR262145:TCK262148 TLN262145:TMG262148 TVJ262145:TWC262148 UFF262145:UFY262148 UPB262145:UPU262148 UYX262145:UZQ262148 VIT262145:VJM262148 VSP262145:VTI262148 WCL262145:WDE262148 WMH262145:WNA262148 WWD262145:WWW262148 V327681:AO327684 JR327681:KK327684 TN327681:UG327684 ADJ327681:AEC327684 ANF327681:ANY327684 AXB327681:AXU327684 BGX327681:BHQ327684 BQT327681:BRM327684 CAP327681:CBI327684 CKL327681:CLE327684 CUH327681:CVA327684 DED327681:DEW327684 DNZ327681:DOS327684 DXV327681:DYO327684 EHR327681:EIK327684 ERN327681:ESG327684 FBJ327681:FCC327684 FLF327681:FLY327684 FVB327681:FVU327684 GEX327681:GFQ327684 GOT327681:GPM327684 GYP327681:GZI327684 HIL327681:HJE327684 HSH327681:HTA327684 ICD327681:ICW327684 ILZ327681:IMS327684 IVV327681:IWO327684 JFR327681:JGK327684 JPN327681:JQG327684 JZJ327681:KAC327684 KJF327681:KJY327684 KTB327681:KTU327684 LCX327681:LDQ327684 LMT327681:LNM327684 LWP327681:LXI327684 MGL327681:MHE327684 MQH327681:MRA327684 NAD327681:NAW327684 NJZ327681:NKS327684 NTV327681:NUO327684 ODR327681:OEK327684 ONN327681:OOG327684 OXJ327681:OYC327684 PHF327681:PHY327684 PRB327681:PRU327684 QAX327681:QBQ327684 QKT327681:QLM327684 QUP327681:QVI327684 REL327681:RFE327684 ROH327681:RPA327684 RYD327681:RYW327684 SHZ327681:SIS327684 SRV327681:SSO327684 TBR327681:TCK327684 TLN327681:TMG327684 TVJ327681:TWC327684 UFF327681:UFY327684 UPB327681:UPU327684 UYX327681:UZQ327684 VIT327681:VJM327684 VSP327681:VTI327684 WCL327681:WDE327684 WMH327681:WNA327684 WWD327681:WWW327684 V393217:AO393220 JR393217:KK393220 TN393217:UG393220 ADJ393217:AEC393220 ANF393217:ANY393220 AXB393217:AXU393220 BGX393217:BHQ393220 BQT393217:BRM393220 CAP393217:CBI393220 CKL393217:CLE393220 CUH393217:CVA393220 DED393217:DEW393220 DNZ393217:DOS393220 DXV393217:DYO393220 EHR393217:EIK393220 ERN393217:ESG393220 FBJ393217:FCC393220 FLF393217:FLY393220 FVB393217:FVU393220 GEX393217:GFQ393220 GOT393217:GPM393220 GYP393217:GZI393220 HIL393217:HJE393220 HSH393217:HTA393220 ICD393217:ICW393220 ILZ393217:IMS393220 IVV393217:IWO393220 JFR393217:JGK393220 JPN393217:JQG393220 JZJ393217:KAC393220 KJF393217:KJY393220 KTB393217:KTU393220 LCX393217:LDQ393220 LMT393217:LNM393220 LWP393217:LXI393220 MGL393217:MHE393220 MQH393217:MRA393220 NAD393217:NAW393220 NJZ393217:NKS393220 NTV393217:NUO393220 ODR393217:OEK393220 ONN393217:OOG393220 OXJ393217:OYC393220 PHF393217:PHY393220 PRB393217:PRU393220 QAX393217:QBQ393220 QKT393217:QLM393220 QUP393217:QVI393220 REL393217:RFE393220 ROH393217:RPA393220 RYD393217:RYW393220 SHZ393217:SIS393220 SRV393217:SSO393220 TBR393217:TCK393220 TLN393217:TMG393220 TVJ393217:TWC393220 UFF393217:UFY393220 UPB393217:UPU393220 UYX393217:UZQ393220 VIT393217:VJM393220 VSP393217:VTI393220 WCL393217:WDE393220 WMH393217:WNA393220 WWD393217:WWW393220 V458753:AO458756 JR458753:KK458756 TN458753:UG458756 ADJ458753:AEC458756 ANF458753:ANY458756 AXB458753:AXU458756 BGX458753:BHQ458756 BQT458753:BRM458756 CAP458753:CBI458756 CKL458753:CLE458756 CUH458753:CVA458756 DED458753:DEW458756 DNZ458753:DOS458756 DXV458753:DYO458756 EHR458753:EIK458756 ERN458753:ESG458756 FBJ458753:FCC458756 FLF458753:FLY458756 FVB458753:FVU458756 GEX458753:GFQ458756 GOT458753:GPM458756 GYP458753:GZI458756 HIL458753:HJE458756 HSH458753:HTA458756 ICD458753:ICW458756 ILZ458753:IMS458756 IVV458753:IWO458756 JFR458753:JGK458756 JPN458753:JQG458756 JZJ458753:KAC458756 KJF458753:KJY458756 KTB458753:KTU458756 LCX458753:LDQ458756 LMT458753:LNM458756 LWP458753:LXI458756 MGL458753:MHE458756 MQH458753:MRA458756 NAD458753:NAW458756 NJZ458753:NKS458756 NTV458753:NUO458756 ODR458753:OEK458756 ONN458753:OOG458756 OXJ458753:OYC458756 PHF458753:PHY458756 PRB458753:PRU458756 QAX458753:QBQ458756 QKT458753:QLM458756 QUP458753:QVI458756 REL458753:RFE458756 ROH458753:RPA458756 RYD458753:RYW458756 SHZ458753:SIS458756 SRV458753:SSO458756 TBR458753:TCK458756 TLN458753:TMG458756 TVJ458753:TWC458756 UFF458753:UFY458756 UPB458753:UPU458756 UYX458753:UZQ458756 VIT458753:VJM458756 VSP458753:VTI458756 WCL458753:WDE458756 WMH458753:WNA458756 WWD458753:WWW458756 V524289:AO524292 JR524289:KK524292 TN524289:UG524292 ADJ524289:AEC524292 ANF524289:ANY524292 AXB524289:AXU524292 BGX524289:BHQ524292 BQT524289:BRM524292 CAP524289:CBI524292 CKL524289:CLE524292 CUH524289:CVA524292 DED524289:DEW524292 DNZ524289:DOS524292 DXV524289:DYO524292 EHR524289:EIK524292 ERN524289:ESG524292 FBJ524289:FCC524292 FLF524289:FLY524292 FVB524289:FVU524292 GEX524289:GFQ524292 GOT524289:GPM524292 GYP524289:GZI524292 HIL524289:HJE524292 HSH524289:HTA524292 ICD524289:ICW524292 ILZ524289:IMS524292 IVV524289:IWO524292 JFR524289:JGK524292 JPN524289:JQG524292 JZJ524289:KAC524292 KJF524289:KJY524292 KTB524289:KTU524292 LCX524289:LDQ524292 LMT524289:LNM524292 LWP524289:LXI524292 MGL524289:MHE524292 MQH524289:MRA524292 NAD524289:NAW524292 NJZ524289:NKS524292 NTV524289:NUO524292 ODR524289:OEK524292 ONN524289:OOG524292 OXJ524289:OYC524292 PHF524289:PHY524292 PRB524289:PRU524292 QAX524289:QBQ524292 QKT524289:QLM524292 QUP524289:QVI524292 REL524289:RFE524292 ROH524289:RPA524292 RYD524289:RYW524292 SHZ524289:SIS524292 SRV524289:SSO524292 TBR524289:TCK524292 TLN524289:TMG524292 TVJ524289:TWC524292 UFF524289:UFY524292 UPB524289:UPU524292 UYX524289:UZQ524292 VIT524289:VJM524292 VSP524289:VTI524292 WCL524289:WDE524292 WMH524289:WNA524292 WWD524289:WWW524292 V589825:AO589828 JR589825:KK589828 TN589825:UG589828 ADJ589825:AEC589828 ANF589825:ANY589828 AXB589825:AXU589828 BGX589825:BHQ589828 BQT589825:BRM589828 CAP589825:CBI589828 CKL589825:CLE589828 CUH589825:CVA589828 DED589825:DEW589828 DNZ589825:DOS589828 DXV589825:DYO589828 EHR589825:EIK589828 ERN589825:ESG589828 FBJ589825:FCC589828 FLF589825:FLY589828 FVB589825:FVU589828 GEX589825:GFQ589828 GOT589825:GPM589828 GYP589825:GZI589828 HIL589825:HJE589828 HSH589825:HTA589828 ICD589825:ICW589828 ILZ589825:IMS589828 IVV589825:IWO589828 JFR589825:JGK589828 JPN589825:JQG589828 JZJ589825:KAC589828 KJF589825:KJY589828 KTB589825:KTU589828 LCX589825:LDQ589828 LMT589825:LNM589828 LWP589825:LXI589828 MGL589825:MHE589828 MQH589825:MRA589828 NAD589825:NAW589828 NJZ589825:NKS589828 NTV589825:NUO589828 ODR589825:OEK589828 ONN589825:OOG589828 OXJ589825:OYC589828 PHF589825:PHY589828 PRB589825:PRU589828 QAX589825:QBQ589828 QKT589825:QLM589828 QUP589825:QVI589828 REL589825:RFE589828 ROH589825:RPA589828 RYD589825:RYW589828 SHZ589825:SIS589828 SRV589825:SSO589828 TBR589825:TCK589828 TLN589825:TMG589828 TVJ589825:TWC589828 UFF589825:UFY589828 UPB589825:UPU589828 UYX589825:UZQ589828 VIT589825:VJM589828 VSP589825:VTI589828 WCL589825:WDE589828 WMH589825:WNA589828 WWD589825:WWW589828 V655361:AO655364 JR655361:KK655364 TN655361:UG655364 ADJ655361:AEC655364 ANF655361:ANY655364 AXB655361:AXU655364 BGX655361:BHQ655364 BQT655361:BRM655364 CAP655361:CBI655364 CKL655361:CLE655364 CUH655361:CVA655364 DED655361:DEW655364 DNZ655361:DOS655364 DXV655361:DYO655364 EHR655361:EIK655364 ERN655361:ESG655364 FBJ655361:FCC655364 FLF655361:FLY655364 FVB655361:FVU655364 GEX655361:GFQ655364 GOT655361:GPM655364 GYP655361:GZI655364 HIL655361:HJE655364 HSH655361:HTA655364 ICD655361:ICW655364 ILZ655361:IMS655364 IVV655361:IWO655364 JFR655361:JGK655364 JPN655361:JQG655364 JZJ655361:KAC655364 KJF655361:KJY655364 KTB655361:KTU655364 LCX655361:LDQ655364 LMT655361:LNM655364 LWP655361:LXI655364 MGL655361:MHE655364 MQH655361:MRA655364 NAD655361:NAW655364 NJZ655361:NKS655364 NTV655361:NUO655364 ODR655361:OEK655364 ONN655361:OOG655364 OXJ655361:OYC655364 PHF655361:PHY655364 PRB655361:PRU655364 QAX655361:QBQ655364 QKT655361:QLM655364 QUP655361:QVI655364 REL655361:RFE655364 ROH655361:RPA655364 RYD655361:RYW655364 SHZ655361:SIS655364 SRV655361:SSO655364 TBR655361:TCK655364 TLN655361:TMG655364 TVJ655361:TWC655364 UFF655361:UFY655364 UPB655361:UPU655364 UYX655361:UZQ655364 VIT655361:VJM655364 VSP655361:VTI655364 WCL655361:WDE655364 WMH655361:WNA655364 WWD655361:WWW655364 V720897:AO720900 JR720897:KK720900 TN720897:UG720900 ADJ720897:AEC720900 ANF720897:ANY720900 AXB720897:AXU720900 BGX720897:BHQ720900 BQT720897:BRM720900 CAP720897:CBI720900 CKL720897:CLE720900 CUH720897:CVA720900 DED720897:DEW720900 DNZ720897:DOS720900 DXV720897:DYO720900 EHR720897:EIK720900 ERN720897:ESG720900 FBJ720897:FCC720900 FLF720897:FLY720900 FVB720897:FVU720900 GEX720897:GFQ720900 GOT720897:GPM720900 GYP720897:GZI720900 HIL720897:HJE720900 HSH720897:HTA720900 ICD720897:ICW720900 ILZ720897:IMS720900 IVV720897:IWO720900 JFR720897:JGK720900 JPN720897:JQG720900 JZJ720897:KAC720900 KJF720897:KJY720900 KTB720897:KTU720900 LCX720897:LDQ720900 LMT720897:LNM720900 LWP720897:LXI720900 MGL720897:MHE720900 MQH720897:MRA720900 NAD720897:NAW720900 NJZ720897:NKS720900 NTV720897:NUO720900 ODR720897:OEK720900 ONN720897:OOG720900 OXJ720897:OYC720900 PHF720897:PHY720900 PRB720897:PRU720900 QAX720897:QBQ720900 QKT720897:QLM720900 QUP720897:QVI720900 REL720897:RFE720900 ROH720897:RPA720900 RYD720897:RYW720900 SHZ720897:SIS720900 SRV720897:SSO720900 TBR720897:TCK720900 TLN720897:TMG720900 TVJ720897:TWC720900 UFF720897:UFY720900 UPB720897:UPU720900 UYX720897:UZQ720900 VIT720897:VJM720900 VSP720897:VTI720900 WCL720897:WDE720900 WMH720897:WNA720900 WWD720897:WWW720900 V786433:AO786436 JR786433:KK786436 TN786433:UG786436 ADJ786433:AEC786436 ANF786433:ANY786436 AXB786433:AXU786436 BGX786433:BHQ786436 BQT786433:BRM786436 CAP786433:CBI786436 CKL786433:CLE786436 CUH786433:CVA786436 DED786433:DEW786436 DNZ786433:DOS786436 DXV786433:DYO786436 EHR786433:EIK786436 ERN786433:ESG786436 FBJ786433:FCC786436 FLF786433:FLY786436 FVB786433:FVU786436 GEX786433:GFQ786436 GOT786433:GPM786436 GYP786433:GZI786436 HIL786433:HJE786436 HSH786433:HTA786436 ICD786433:ICW786436 ILZ786433:IMS786436 IVV786433:IWO786436 JFR786433:JGK786436 JPN786433:JQG786436 JZJ786433:KAC786436 KJF786433:KJY786436 KTB786433:KTU786436 LCX786433:LDQ786436 LMT786433:LNM786436 LWP786433:LXI786436 MGL786433:MHE786436 MQH786433:MRA786436 NAD786433:NAW786436 NJZ786433:NKS786436 NTV786433:NUO786436 ODR786433:OEK786436 ONN786433:OOG786436 OXJ786433:OYC786436 PHF786433:PHY786436 PRB786433:PRU786436 QAX786433:QBQ786436 QKT786433:QLM786436 QUP786433:QVI786436 REL786433:RFE786436 ROH786433:RPA786436 RYD786433:RYW786436 SHZ786433:SIS786436 SRV786433:SSO786436 TBR786433:TCK786436 TLN786433:TMG786436 TVJ786433:TWC786436 UFF786433:UFY786436 UPB786433:UPU786436 UYX786433:UZQ786436 VIT786433:VJM786436 VSP786433:VTI786436 WCL786433:WDE786436 WMH786433:WNA786436 WWD786433:WWW786436 V851969:AO851972 JR851969:KK851972 TN851969:UG851972 ADJ851969:AEC851972 ANF851969:ANY851972 AXB851969:AXU851972 BGX851969:BHQ851972 BQT851969:BRM851972 CAP851969:CBI851972 CKL851969:CLE851972 CUH851969:CVA851972 DED851969:DEW851972 DNZ851969:DOS851972 DXV851969:DYO851972 EHR851969:EIK851972 ERN851969:ESG851972 FBJ851969:FCC851972 FLF851969:FLY851972 FVB851969:FVU851972 GEX851969:GFQ851972 GOT851969:GPM851972 GYP851969:GZI851972 HIL851969:HJE851972 HSH851969:HTA851972 ICD851969:ICW851972 ILZ851969:IMS851972 IVV851969:IWO851972 JFR851969:JGK851972 JPN851969:JQG851972 JZJ851969:KAC851972 KJF851969:KJY851972 KTB851969:KTU851972 LCX851969:LDQ851972 LMT851969:LNM851972 LWP851969:LXI851972 MGL851969:MHE851972 MQH851969:MRA851972 NAD851969:NAW851972 NJZ851969:NKS851972 NTV851969:NUO851972 ODR851969:OEK851972 ONN851969:OOG851972 OXJ851969:OYC851972 PHF851969:PHY851972 PRB851969:PRU851972 QAX851969:QBQ851972 QKT851969:QLM851972 QUP851969:QVI851972 REL851969:RFE851972 ROH851969:RPA851972 RYD851969:RYW851972 SHZ851969:SIS851972 SRV851969:SSO851972 TBR851969:TCK851972 TLN851969:TMG851972 TVJ851969:TWC851972 UFF851969:UFY851972 UPB851969:UPU851972 UYX851969:UZQ851972 VIT851969:VJM851972 VSP851969:VTI851972 WCL851969:WDE851972 WMH851969:WNA851972 WWD851969:WWW851972 V917505:AO917508 JR917505:KK917508 TN917505:UG917508 ADJ917505:AEC917508 ANF917505:ANY917508 AXB917505:AXU917508 BGX917505:BHQ917508 BQT917505:BRM917508 CAP917505:CBI917508 CKL917505:CLE917508 CUH917505:CVA917508 DED917505:DEW917508 DNZ917505:DOS917508 DXV917505:DYO917508 EHR917505:EIK917508 ERN917505:ESG917508 FBJ917505:FCC917508 FLF917505:FLY917508 FVB917505:FVU917508 GEX917505:GFQ917508 GOT917505:GPM917508 GYP917505:GZI917508 HIL917505:HJE917508 HSH917505:HTA917508 ICD917505:ICW917508 ILZ917505:IMS917508 IVV917505:IWO917508 JFR917505:JGK917508 JPN917505:JQG917508 JZJ917505:KAC917508 KJF917505:KJY917508 KTB917505:KTU917508 LCX917505:LDQ917508 LMT917505:LNM917508 LWP917505:LXI917508 MGL917505:MHE917508 MQH917505:MRA917508 NAD917505:NAW917508 NJZ917505:NKS917508 NTV917505:NUO917508 ODR917505:OEK917508 ONN917505:OOG917508 OXJ917505:OYC917508 PHF917505:PHY917508 PRB917505:PRU917508 QAX917505:QBQ917508 QKT917505:QLM917508 QUP917505:QVI917508 REL917505:RFE917508 ROH917505:RPA917508 RYD917505:RYW917508 SHZ917505:SIS917508 SRV917505:SSO917508 TBR917505:TCK917508 TLN917505:TMG917508 TVJ917505:TWC917508 UFF917505:UFY917508 UPB917505:UPU917508 UYX917505:UZQ917508 VIT917505:VJM917508 VSP917505:VTI917508 WCL917505:WDE917508 WMH917505:WNA917508 WWD917505:WWW917508 V983041:AO983044 JR983041:KK983044 TN983041:UG983044 ADJ983041:AEC983044 ANF983041:ANY983044 AXB983041:AXU983044 BGX983041:BHQ983044 BQT983041:BRM983044 CAP983041:CBI983044 CKL983041:CLE983044 CUH983041:CVA983044 DED983041:DEW983044 DNZ983041:DOS983044 DXV983041:DYO983044 EHR983041:EIK983044 ERN983041:ESG983044 FBJ983041:FCC983044 FLF983041:FLY983044 FVB983041:FVU983044 GEX983041:GFQ983044 GOT983041:GPM983044 GYP983041:GZI983044 HIL983041:HJE983044 HSH983041:HTA983044 ICD983041:ICW983044 ILZ983041:IMS983044 IVV983041:IWO983044 JFR983041:JGK983044 JPN983041:JQG983044 JZJ983041:KAC983044 KJF983041:KJY983044 KTB983041:KTU983044 LCX983041:LDQ983044 LMT983041:LNM983044 LWP983041:LXI983044 MGL983041:MHE983044 MQH983041:MRA983044 NAD983041:NAW983044 NJZ983041:NKS983044 NTV983041:NUO983044 ODR983041:OEK983044 ONN983041:OOG983044 OXJ983041:OYC983044 PHF983041:PHY983044 PRB983041:PRU983044 QAX983041:QBQ983044 QKT983041:QLM983044 QUP983041:QVI983044 REL983041:RFE983044 ROH983041:RPA983044 RYD983041:RYW983044 SHZ983041:SIS983044 SRV983041:SSO983044 TBR983041:TCK983044 TLN983041:TMG983044 TVJ983041:TWC983044 UFF983041:UFY983044 UPB983041:UPU983044 UYX983041:UZQ983044 VIT983041:VJM983044 VSP983041:VTI983044 WCL983041:WDE983044 WMH983041:WNA983044 WWD983041:WWW983044 AI11:AI50 KE11:KE50 UA11:UA50 ADW11:ADW50 ANS11:ANS50 AXO11:AXO50 BHK11:BHK50 BRG11:BRG50 CBC11:CBC50 CKY11:CKY50 CUU11:CUU50 DEQ11:DEQ50 DOM11:DOM50 DYI11:DYI50 EIE11:EIE50 ESA11:ESA50 FBW11:FBW50 FLS11:FLS50 FVO11:FVO50 GFK11:GFK50 GPG11:GPG50 GZC11:GZC50 HIY11:HIY50 HSU11:HSU50 ICQ11:ICQ50 IMM11:IMM50 IWI11:IWI50 JGE11:JGE50 JQA11:JQA50 JZW11:JZW50 KJS11:KJS50 KTO11:KTO50 LDK11:LDK50 LNG11:LNG50 LXC11:LXC50 MGY11:MGY50 MQU11:MQU50 NAQ11:NAQ50 NKM11:NKM50 NUI11:NUI50 OEE11:OEE50 OOA11:OOA50 OXW11:OXW50 PHS11:PHS50 PRO11:PRO50 QBK11:QBK50 QLG11:QLG50 QVC11:QVC50 REY11:REY50 ROU11:ROU50 RYQ11:RYQ50 SIM11:SIM50 SSI11:SSI50 TCE11:TCE50 TMA11:TMA50 TVW11:TVW50 UFS11:UFS50 UPO11:UPO50 UZK11:UZK50 VJG11:VJG50 VTC11:VTC50 WCY11:WCY50 WMU11:WMU50 WWQ11:WWQ50 AI65547:AI65586 KE65547:KE65586 UA65547:UA65586 ADW65547:ADW65586 ANS65547:ANS65586 AXO65547:AXO65586 BHK65547:BHK65586 BRG65547:BRG65586 CBC65547:CBC65586 CKY65547:CKY65586 CUU65547:CUU65586 DEQ65547:DEQ65586 DOM65547:DOM65586 DYI65547:DYI65586 EIE65547:EIE65586 ESA65547:ESA65586 FBW65547:FBW65586 FLS65547:FLS65586 FVO65547:FVO65586 GFK65547:GFK65586 GPG65547:GPG65586 GZC65547:GZC65586 HIY65547:HIY65586 HSU65547:HSU65586 ICQ65547:ICQ65586 IMM65547:IMM65586 IWI65547:IWI65586 JGE65547:JGE65586 JQA65547:JQA65586 JZW65547:JZW65586 KJS65547:KJS65586 KTO65547:KTO65586 LDK65547:LDK65586 LNG65547:LNG65586 LXC65547:LXC65586 MGY65547:MGY65586 MQU65547:MQU65586 NAQ65547:NAQ65586 NKM65547:NKM65586 NUI65547:NUI65586 OEE65547:OEE65586 OOA65547:OOA65586 OXW65547:OXW65586 PHS65547:PHS65586 PRO65547:PRO65586 QBK65547:QBK65586 QLG65547:QLG65586 QVC65547:QVC65586 REY65547:REY65586 ROU65547:ROU65586 RYQ65547:RYQ65586 SIM65547:SIM65586 SSI65547:SSI65586 TCE65547:TCE65586 TMA65547:TMA65586 TVW65547:TVW65586 UFS65547:UFS65586 UPO65547:UPO65586 UZK65547:UZK65586 VJG65547:VJG65586 VTC65547:VTC65586 WCY65547:WCY65586 WMU65547:WMU65586 WWQ65547:WWQ65586 AI131083:AI131122 KE131083:KE131122 UA131083:UA131122 ADW131083:ADW131122 ANS131083:ANS131122 AXO131083:AXO131122 BHK131083:BHK131122 BRG131083:BRG131122 CBC131083:CBC131122 CKY131083:CKY131122 CUU131083:CUU131122 DEQ131083:DEQ131122 DOM131083:DOM131122 DYI131083:DYI131122 EIE131083:EIE131122 ESA131083:ESA131122 FBW131083:FBW131122 FLS131083:FLS131122 FVO131083:FVO131122 GFK131083:GFK131122 GPG131083:GPG131122 GZC131083:GZC131122 HIY131083:HIY131122 HSU131083:HSU131122 ICQ131083:ICQ131122 IMM131083:IMM131122 IWI131083:IWI131122 JGE131083:JGE131122 JQA131083:JQA131122 JZW131083:JZW131122 KJS131083:KJS131122 KTO131083:KTO131122 LDK131083:LDK131122 LNG131083:LNG131122 LXC131083:LXC131122 MGY131083:MGY131122 MQU131083:MQU131122 NAQ131083:NAQ131122 NKM131083:NKM131122 NUI131083:NUI131122 OEE131083:OEE131122 OOA131083:OOA131122 OXW131083:OXW131122 PHS131083:PHS131122 PRO131083:PRO131122 QBK131083:QBK131122 QLG131083:QLG131122 QVC131083:QVC131122 REY131083:REY131122 ROU131083:ROU131122 RYQ131083:RYQ131122 SIM131083:SIM131122 SSI131083:SSI131122 TCE131083:TCE131122 TMA131083:TMA131122 TVW131083:TVW131122 UFS131083:UFS131122 UPO131083:UPO131122 UZK131083:UZK131122 VJG131083:VJG131122 VTC131083:VTC131122 WCY131083:WCY131122 WMU131083:WMU131122 WWQ131083:WWQ131122 AI196619:AI196658 KE196619:KE196658 UA196619:UA196658 ADW196619:ADW196658 ANS196619:ANS196658 AXO196619:AXO196658 BHK196619:BHK196658 BRG196619:BRG196658 CBC196619:CBC196658 CKY196619:CKY196658 CUU196619:CUU196658 DEQ196619:DEQ196658 DOM196619:DOM196658 DYI196619:DYI196658 EIE196619:EIE196658 ESA196619:ESA196658 FBW196619:FBW196658 FLS196619:FLS196658 FVO196619:FVO196658 GFK196619:GFK196658 GPG196619:GPG196658 GZC196619:GZC196658 HIY196619:HIY196658 HSU196619:HSU196658 ICQ196619:ICQ196658 IMM196619:IMM196658 IWI196619:IWI196658 JGE196619:JGE196658 JQA196619:JQA196658 JZW196619:JZW196658 KJS196619:KJS196658 KTO196619:KTO196658 LDK196619:LDK196658 LNG196619:LNG196658 LXC196619:LXC196658 MGY196619:MGY196658 MQU196619:MQU196658 NAQ196619:NAQ196658 NKM196619:NKM196658 NUI196619:NUI196658 OEE196619:OEE196658 OOA196619:OOA196658 OXW196619:OXW196658 PHS196619:PHS196658 PRO196619:PRO196658 QBK196619:QBK196658 QLG196619:QLG196658 QVC196619:QVC196658 REY196619:REY196658 ROU196619:ROU196658 RYQ196619:RYQ196658 SIM196619:SIM196658 SSI196619:SSI196658 TCE196619:TCE196658 TMA196619:TMA196658 TVW196619:TVW196658 UFS196619:UFS196658 UPO196619:UPO196658 UZK196619:UZK196658 VJG196619:VJG196658 VTC196619:VTC196658 WCY196619:WCY196658 WMU196619:WMU196658 WWQ196619:WWQ196658 AI262155:AI262194 KE262155:KE262194 UA262155:UA262194 ADW262155:ADW262194 ANS262155:ANS262194 AXO262155:AXO262194 BHK262155:BHK262194 BRG262155:BRG262194 CBC262155:CBC262194 CKY262155:CKY262194 CUU262155:CUU262194 DEQ262155:DEQ262194 DOM262155:DOM262194 DYI262155:DYI262194 EIE262155:EIE262194 ESA262155:ESA262194 FBW262155:FBW262194 FLS262155:FLS262194 FVO262155:FVO262194 GFK262155:GFK262194 GPG262155:GPG262194 GZC262155:GZC262194 HIY262155:HIY262194 HSU262155:HSU262194 ICQ262155:ICQ262194 IMM262155:IMM262194 IWI262155:IWI262194 JGE262155:JGE262194 JQA262155:JQA262194 JZW262155:JZW262194 KJS262155:KJS262194 KTO262155:KTO262194 LDK262155:LDK262194 LNG262155:LNG262194 LXC262155:LXC262194 MGY262155:MGY262194 MQU262155:MQU262194 NAQ262155:NAQ262194 NKM262155:NKM262194 NUI262155:NUI262194 OEE262155:OEE262194 OOA262155:OOA262194 OXW262155:OXW262194 PHS262155:PHS262194 PRO262155:PRO262194 QBK262155:QBK262194 QLG262155:QLG262194 QVC262155:QVC262194 REY262155:REY262194 ROU262155:ROU262194 RYQ262155:RYQ262194 SIM262155:SIM262194 SSI262155:SSI262194 TCE262155:TCE262194 TMA262155:TMA262194 TVW262155:TVW262194 UFS262155:UFS262194 UPO262155:UPO262194 UZK262155:UZK262194 VJG262155:VJG262194 VTC262155:VTC262194 WCY262155:WCY262194 WMU262155:WMU262194 WWQ262155:WWQ262194 AI327691:AI327730 KE327691:KE327730 UA327691:UA327730 ADW327691:ADW327730 ANS327691:ANS327730 AXO327691:AXO327730 BHK327691:BHK327730 BRG327691:BRG327730 CBC327691:CBC327730 CKY327691:CKY327730 CUU327691:CUU327730 DEQ327691:DEQ327730 DOM327691:DOM327730 DYI327691:DYI327730 EIE327691:EIE327730 ESA327691:ESA327730 FBW327691:FBW327730 FLS327691:FLS327730 FVO327691:FVO327730 GFK327691:GFK327730 GPG327691:GPG327730 GZC327691:GZC327730 HIY327691:HIY327730 HSU327691:HSU327730 ICQ327691:ICQ327730 IMM327691:IMM327730 IWI327691:IWI327730 JGE327691:JGE327730 JQA327691:JQA327730 JZW327691:JZW327730 KJS327691:KJS327730 KTO327691:KTO327730 LDK327691:LDK327730 LNG327691:LNG327730 LXC327691:LXC327730 MGY327691:MGY327730 MQU327691:MQU327730 NAQ327691:NAQ327730 NKM327691:NKM327730 NUI327691:NUI327730 OEE327691:OEE327730 OOA327691:OOA327730 OXW327691:OXW327730 PHS327691:PHS327730 PRO327691:PRO327730 QBK327691:QBK327730 QLG327691:QLG327730 QVC327691:QVC327730 REY327691:REY327730 ROU327691:ROU327730 RYQ327691:RYQ327730 SIM327691:SIM327730 SSI327691:SSI327730 TCE327691:TCE327730 TMA327691:TMA327730 TVW327691:TVW327730 UFS327691:UFS327730 UPO327691:UPO327730 UZK327691:UZK327730 VJG327691:VJG327730 VTC327691:VTC327730 WCY327691:WCY327730 WMU327691:WMU327730 WWQ327691:WWQ327730 AI393227:AI393266 KE393227:KE393266 UA393227:UA393266 ADW393227:ADW393266 ANS393227:ANS393266 AXO393227:AXO393266 BHK393227:BHK393266 BRG393227:BRG393266 CBC393227:CBC393266 CKY393227:CKY393266 CUU393227:CUU393266 DEQ393227:DEQ393266 DOM393227:DOM393266 DYI393227:DYI393266 EIE393227:EIE393266 ESA393227:ESA393266 FBW393227:FBW393266 FLS393227:FLS393266 FVO393227:FVO393266 GFK393227:GFK393266 GPG393227:GPG393266 GZC393227:GZC393266 HIY393227:HIY393266 HSU393227:HSU393266 ICQ393227:ICQ393266 IMM393227:IMM393266 IWI393227:IWI393266 JGE393227:JGE393266 JQA393227:JQA393266 JZW393227:JZW393266 KJS393227:KJS393266 KTO393227:KTO393266 LDK393227:LDK393266 LNG393227:LNG393266 LXC393227:LXC393266 MGY393227:MGY393266 MQU393227:MQU393266 NAQ393227:NAQ393266 NKM393227:NKM393266 NUI393227:NUI393266 OEE393227:OEE393266 OOA393227:OOA393266 OXW393227:OXW393266 PHS393227:PHS393266 PRO393227:PRO393266 QBK393227:QBK393266 QLG393227:QLG393266 QVC393227:QVC393266 REY393227:REY393266 ROU393227:ROU393266 RYQ393227:RYQ393266 SIM393227:SIM393266 SSI393227:SSI393266 TCE393227:TCE393266 TMA393227:TMA393266 TVW393227:TVW393266 UFS393227:UFS393266 UPO393227:UPO393266 UZK393227:UZK393266 VJG393227:VJG393266 VTC393227:VTC393266 WCY393227:WCY393266 WMU393227:WMU393266 WWQ393227:WWQ393266 AI458763:AI458802 KE458763:KE458802 UA458763:UA458802 ADW458763:ADW458802 ANS458763:ANS458802 AXO458763:AXO458802 BHK458763:BHK458802 BRG458763:BRG458802 CBC458763:CBC458802 CKY458763:CKY458802 CUU458763:CUU458802 DEQ458763:DEQ458802 DOM458763:DOM458802 DYI458763:DYI458802 EIE458763:EIE458802 ESA458763:ESA458802 FBW458763:FBW458802 FLS458763:FLS458802 FVO458763:FVO458802 GFK458763:GFK458802 GPG458763:GPG458802 GZC458763:GZC458802 HIY458763:HIY458802 HSU458763:HSU458802 ICQ458763:ICQ458802 IMM458763:IMM458802 IWI458763:IWI458802 JGE458763:JGE458802 JQA458763:JQA458802 JZW458763:JZW458802 KJS458763:KJS458802 KTO458763:KTO458802 LDK458763:LDK458802 LNG458763:LNG458802 LXC458763:LXC458802 MGY458763:MGY458802 MQU458763:MQU458802 NAQ458763:NAQ458802 NKM458763:NKM458802 NUI458763:NUI458802 OEE458763:OEE458802 OOA458763:OOA458802 OXW458763:OXW458802 PHS458763:PHS458802 PRO458763:PRO458802 QBK458763:QBK458802 QLG458763:QLG458802 QVC458763:QVC458802 REY458763:REY458802 ROU458763:ROU458802 RYQ458763:RYQ458802 SIM458763:SIM458802 SSI458763:SSI458802 TCE458763:TCE458802 TMA458763:TMA458802 TVW458763:TVW458802 UFS458763:UFS458802 UPO458763:UPO458802 UZK458763:UZK458802 VJG458763:VJG458802 VTC458763:VTC458802 WCY458763:WCY458802 WMU458763:WMU458802 WWQ458763:WWQ458802 AI524299:AI524338 KE524299:KE524338 UA524299:UA524338 ADW524299:ADW524338 ANS524299:ANS524338 AXO524299:AXO524338 BHK524299:BHK524338 BRG524299:BRG524338 CBC524299:CBC524338 CKY524299:CKY524338 CUU524299:CUU524338 DEQ524299:DEQ524338 DOM524299:DOM524338 DYI524299:DYI524338 EIE524299:EIE524338 ESA524299:ESA524338 FBW524299:FBW524338 FLS524299:FLS524338 FVO524299:FVO524338 GFK524299:GFK524338 GPG524299:GPG524338 GZC524299:GZC524338 HIY524299:HIY524338 HSU524299:HSU524338 ICQ524299:ICQ524338 IMM524299:IMM524338 IWI524299:IWI524338 JGE524299:JGE524338 JQA524299:JQA524338 JZW524299:JZW524338 KJS524299:KJS524338 KTO524299:KTO524338 LDK524299:LDK524338 LNG524299:LNG524338 LXC524299:LXC524338 MGY524299:MGY524338 MQU524299:MQU524338 NAQ524299:NAQ524338 NKM524299:NKM524338 NUI524299:NUI524338 OEE524299:OEE524338 OOA524299:OOA524338 OXW524299:OXW524338 PHS524299:PHS524338 PRO524299:PRO524338 QBK524299:QBK524338 QLG524299:QLG524338 QVC524299:QVC524338 REY524299:REY524338 ROU524299:ROU524338 RYQ524299:RYQ524338 SIM524299:SIM524338 SSI524299:SSI524338 TCE524299:TCE524338 TMA524299:TMA524338 TVW524299:TVW524338 UFS524299:UFS524338 UPO524299:UPO524338 UZK524299:UZK524338 VJG524299:VJG524338 VTC524299:VTC524338 WCY524299:WCY524338 WMU524299:WMU524338 WWQ524299:WWQ524338 AI589835:AI589874 KE589835:KE589874 UA589835:UA589874 ADW589835:ADW589874 ANS589835:ANS589874 AXO589835:AXO589874 BHK589835:BHK589874 BRG589835:BRG589874 CBC589835:CBC589874 CKY589835:CKY589874 CUU589835:CUU589874 DEQ589835:DEQ589874 DOM589835:DOM589874 DYI589835:DYI589874 EIE589835:EIE589874 ESA589835:ESA589874 FBW589835:FBW589874 FLS589835:FLS589874 FVO589835:FVO589874 GFK589835:GFK589874 GPG589835:GPG589874 GZC589835:GZC589874 HIY589835:HIY589874 HSU589835:HSU589874 ICQ589835:ICQ589874 IMM589835:IMM589874 IWI589835:IWI589874 JGE589835:JGE589874 JQA589835:JQA589874 JZW589835:JZW589874 KJS589835:KJS589874 KTO589835:KTO589874 LDK589835:LDK589874 LNG589835:LNG589874 LXC589835:LXC589874 MGY589835:MGY589874 MQU589835:MQU589874 NAQ589835:NAQ589874 NKM589835:NKM589874 NUI589835:NUI589874 OEE589835:OEE589874 OOA589835:OOA589874 OXW589835:OXW589874 PHS589835:PHS589874 PRO589835:PRO589874 QBK589835:QBK589874 QLG589835:QLG589874 QVC589835:QVC589874 REY589835:REY589874 ROU589835:ROU589874 RYQ589835:RYQ589874 SIM589835:SIM589874 SSI589835:SSI589874 TCE589835:TCE589874 TMA589835:TMA589874 TVW589835:TVW589874 UFS589835:UFS589874 UPO589835:UPO589874 UZK589835:UZK589874 VJG589835:VJG589874 VTC589835:VTC589874 WCY589835:WCY589874 WMU589835:WMU589874 WWQ589835:WWQ589874 AI655371:AI655410 KE655371:KE655410 UA655371:UA655410 ADW655371:ADW655410 ANS655371:ANS655410 AXO655371:AXO655410 BHK655371:BHK655410 BRG655371:BRG655410 CBC655371:CBC655410 CKY655371:CKY655410 CUU655371:CUU655410 DEQ655371:DEQ655410 DOM655371:DOM655410 DYI655371:DYI655410 EIE655371:EIE655410 ESA655371:ESA655410 FBW655371:FBW655410 FLS655371:FLS655410 FVO655371:FVO655410 GFK655371:GFK655410 GPG655371:GPG655410 GZC655371:GZC655410 HIY655371:HIY655410 HSU655371:HSU655410 ICQ655371:ICQ655410 IMM655371:IMM655410 IWI655371:IWI655410 JGE655371:JGE655410 JQA655371:JQA655410 JZW655371:JZW655410 KJS655371:KJS655410 KTO655371:KTO655410 LDK655371:LDK655410 LNG655371:LNG655410 LXC655371:LXC655410 MGY655371:MGY655410 MQU655371:MQU655410 NAQ655371:NAQ655410 NKM655371:NKM655410 NUI655371:NUI655410 OEE655371:OEE655410 OOA655371:OOA655410 OXW655371:OXW655410 PHS655371:PHS655410 PRO655371:PRO655410 QBK655371:QBK655410 QLG655371:QLG655410 QVC655371:QVC655410 REY655371:REY655410 ROU655371:ROU655410 RYQ655371:RYQ655410 SIM655371:SIM655410 SSI655371:SSI655410 TCE655371:TCE655410 TMA655371:TMA655410 TVW655371:TVW655410 UFS655371:UFS655410 UPO655371:UPO655410 UZK655371:UZK655410 VJG655371:VJG655410 VTC655371:VTC655410 WCY655371:WCY655410 WMU655371:WMU655410 WWQ655371:WWQ655410 AI720907:AI720946 KE720907:KE720946 UA720907:UA720946 ADW720907:ADW720946 ANS720907:ANS720946 AXO720907:AXO720946 BHK720907:BHK720946 BRG720907:BRG720946 CBC720907:CBC720946 CKY720907:CKY720946 CUU720907:CUU720946 DEQ720907:DEQ720946 DOM720907:DOM720946 DYI720907:DYI720946 EIE720907:EIE720946 ESA720907:ESA720946 FBW720907:FBW720946 FLS720907:FLS720946 FVO720907:FVO720946 GFK720907:GFK720946 GPG720907:GPG720946 GZC720907:GZC720946 HIY720907:HIY720946 HSU720907:HSU720946 ICQ720907:ICQ720946 IMM720907:IMM720946 IWI720907:IWI720946 JGE720907:JGE720946 JQA720907:JQA720946 JZW720907:JZW720946 KJS720907:KJS720946 KTO720907:KTO720946 LDK720907:LDK720946 LNG720907:LNG720946 LXC720907:LXC720946 MGY720907:MGY720946 MQU720907:MQU720946 NAQ720907:NAQ720946 NKM720907:NKM720946 NUI720907:NUI720946 OEE720907:OEE720946 OOA720907:OOA720946 OXW720907:OXW720946 PHS720907:PHS720946 PRO720907:PRO720946 QBK720907:QBK720946 QLG720907:QLG720946 QVC720907:QVC720946 REY720907:REY720946 ROU720907:ROU720946 RYQ720907:RYQ720946 SIM720907:SIM720946 SSI720907:SSI720946 TCE720907:TCE720946 TMA720907:TMA720946 TVW720907:TVW720946 UFS720907:UFS720946 UPO720907:UPO720946 UZK720907:UZK720946 VJG720907:VJG720946 VTC720907:VTC720946 WCY720907:WCY720946 WMU720907:WMU720946 WWQ720907:WWQ720946 AI786443:AI786482 KE786443:KE786482 UA786443:UA786482 ADW786443:ADW786482 ANS786443:ANS786482 AXO786443:AXO786482 BHK786443:BHK786482 BRG786443:BRG786482 CBC786443:CBC786482 CKY786443:CKY786482 CUU786443:CUU786482 DEQ786443:DEQ786482 DOM786443:DOM786482 DYI786443:DYI786482 EIE786443:EIE786482 ESA786443:ESA786482 FBW786443:FBW786482 FLS786443:FLS786482 FVO786443:FVO786482 GFK786443:GFK786482 GPG786443:GPG786482 GZC786443:GZC786482 HIY786443:HIY786482 HSU786443:HSU786482 ICQ786443:ICQ786482 IMM786443:IMM786482 IWI786443:IWI786482 JGE786443:JGE786482 JQA786443:JQA786482 JZW786443:JZW786482 KJS786443:KJS786482 KTO786443:KTO786482 LDK786443:LDK786482 LNG786443:LNG786482 LXC786443:LXC786482 MGY786443:MGY786482 MQU786443:MQU786482 NAQ786443:NAQ786482 NKM786443:NKM786482 NUI786443:NUI786482 OEE786443:OEE786482 OOA786443:OOA786482 OXW786443:OXW786482 PHS786443:PHS786482 PRO786443:PRO786482 QBK786443:QBK786482 QLG786443:QLG786482 QVC786443:QVC786482 REY786443:REY786482 ROU786443:ROU786482 RYQ786443:RYQ786482 SIM786443:SIM786482 SSI786443:SSI786482 TCE786443:TCE786482 TMA786443:TMA786482 TVW786443:TVW786482 UFS786443:UFS786482 UPO786443:UPO786482 UZK786443:UZK786482 VJG786443:VJG786482 VTC786443:VTC786482 WCY786443:WCY786482 WMU786443:WMU786482 WWQ786443:WWQ786482 AI851979:AI852018 KE851979:KE852018 UA851979:UA852018 ADW851979:ADW852018 ANS851979:ANS852018 AXO851979:AXO852018 BHK851979:BHK852018 BRG851979:BRG852018 CBC851979:CBC852018 CKY851979:CKY852018 CUU851979:CUU852018 DEQ851979:DEQ852018 DOM851979:DOM852018 DYI851979:DYI852018 EIE851979:EIE852018 ESA851979:ESA852018 FBW851979:FBW852018 FLS851979:FLS852018 FVO851979:FVO852018 GFK851979:GFK852018 GPG851979:GPG852018 GZC851979:GZC852018 HIY851979:HIY852018 HSU851979:HSU852018 ICQ851979:ICQ852018 IMM851979:IMM852018 IWI851979:IWI852018 JGE851979:JGE852018 JQA851979:JQA852018 JZW851979:JZW852018 KJS851979:KJS852018 KTO851979:KTO852018 LDK851979:LDK852018 LNG851979:LNG852018 LXC851979:LXC852018 MGY851979:MGY852018 MQU851979:MQU852018 NAQ851979:NAQ852018 NKM851979:NKM852018 NUI851979:NUI852018 OEE851979:OEE852018 OOA851979:OOA852018 OXW851979:OXW852018 PHS851979:PHS852018 PRO851979:PRO852018 QBK851979:QBK852018 QLG851979:QLG852018 QVC851979:QVC852018 REY851979:REY852018 ROU851979:ROU852018 RYQ851979:RYQ852018 SIM851979:SIM852018 SSI851979:SSI852018 TCE851979:TCE852018 TMA851979:TMA852018 TVW851979:TVW852018 UFS851979:UFS852018 UPO851979:UPO852018 UZK851979:UZK852018 VJG851979:VJG852018 VTC851979:VTC852018 WCY851979:WCY852018 WMU851979:WMU852018 WWQ851979:WWQ852018 AI917515:AI917554 KE917515:KE917554 UA917515:UA917554 ADW917515:ADW917554 ANS917515:ANS917554 AXO917515:AXO917554 BHK917515:BHK917554 BRG917515:BRG917554 CBC917515:CBC917554 CKY917515:CKY917554 CUU917515:CUU917554 DEQ917515:DEQ917554 DOM917515:DOM917554 DYI917515:DYI917554 EIE917515:EIE917554 ESA917515:ESA917554 FBW917515:FBW917554 FLS917515:FLS917554 FVO917515:FVO917554 GFK917515:GFK917554 GPG917515:GPG917554 GZC917515:GZC917554 HIY917515:HIY917554 HSU917515:HSU917554 ICQ917515:ICQ917554 IMM917515:IMM917554 IWI917515:IWI917554 JGE917515:JGE917554 JQA917515:JQA917554 JZW917515:JZW917554 KJS917515:KJS917554 KTO917515:KTO917554 LDK917515:LDK917554 LNG917515:LNG917554 LXC917515:LXC917554 MGY917515:MGY917554 MQU917515:MQU917554 NAQ917515:NAQ917554 NKM917515:NKM917554 NUI917515:NUI917554 OEE917515:OEE917554 OOA917515:OOA917554 OXW917515:OXW917554 PHS917515:PHS917554 PRO917515:PRO917554 QBK917515:QBK917554 QLG917515:QLG917554 QVC917515:QVC917554 REY917515:REY917554 ROU917515:ROU917554 RYQ917515:RYQ917554 SIM917515:SIM917554 SSI917515:SSI917554 TCE917515:TCE917554 TMA917515:TMA917554 TVW917515:TVW917554 UFS917515:UFS917554 UPO917515:UPO917554 UZK917515:UZK917554 VJG917515:VJG917554 VTC917515:VTC917554 WCY917515:WCY917554 WMU917515:WMU917554 WWQ917515:WWQ917554 AI983051:AI983090 KE983051:KE983090 UA983051:UA983090 ADW983051:ADW983090 ANS983051:ANS983090 AXO983051:AXO983090 BHK983051:BHK983090 BRG983051:BRG983090 CBC983051:CBC983090 CKY983051:CKY983090 CUU983051:CUU983090 DEQ983051:DEQ983090 DOM983051:DOM983090 DYI983051:DYI983090 EIE983051:EIE983090 ESA983051:ESA983090 FBW983051:FBW983090 FLS983051:FLS983090 FVO983051:FVO983090 GFK983051:GFK983090 GPG983051:GPG983090 GZC983051:GZC983090 HIY983051:HIY983090 HSU983051:HSU983090 ICQ983051:ICQ983090 IMM983051:IMM983090 IWI983051:IWI983090 JGE983051:JGE983090 JQA983051:JQA983090 JZW983051:JZW983090 KJS983051:KJS983090 KTO983051:KTO983090 LDK983051:LDK983090 LNG983051:LNG983090 LXC983051:LXC983090 MGY983051:MGY983090 MQU983051:MQU983090 NAQ983051:NAQ983090 NKM983051:NKM983090 NUI983051:NUI983090 OEE983051:OEE983090 OOA983051:OOA983090 OXW983051:OXW983090 PHS983051:PHS983090 PRO983051:PRO983090 QBK983051:QBK983090 QLG983051:QLG983090 QVC983051:QVC983090 REY983051:REY983090 ROU983051:ROU983090 RYQ983051:RYQ983090 SIM983051:SIM983090 SSI983051:SSI983090 TCE983051:TCE983090 TMA983051:TMA983090 TVW983051:TVW983090 UFS983051:UFS983090 UPO983051:UPO983090 UZK983051:UZK983090 VJG983051:VJG983090 VTC983051:VTC983090 WCY983051:WCY983090 WMU983051:WMU983090 WWQ983051:WWQ983090 AB51:AI51 JX51:KE51 TT51:UA51 ADP51:ADW51 ANL51:ANS51 AXH51:AXO51 BHD51:BHK51 BQZ51:BRG51 CAV51:CBC51 CKR51:CKY51 CUN51:CUU51 DEJ51:DEQ51 DOF51:DOM51 DYB51:DYI51 EHX51:EIE51 ERT51:ESA51 FBP51:FBW51 FLL51:FLS51 FVH51:FVO51 GFD51:GFK51 GOZ51:GPG51 GYV51:GZC51 HIR51:HIY51 HSN51:HSU51 ICJ51:ICQ51 IMF51:IMM51 IWB51:IWI51 JFX51:JGE51 JPT51:JQA51 JZP51:JZW51 KJL51:KJS51 KTH51:KTO51 LDD51:LDK51 LMZ51:LNG51 LWV51:LXC51 MGR51:MGY51 MQN51:MQU51 NAJ51:NAQ51 NKF51:NKM51 NUB51:NUI51 ODX51:OEE51 ONT51:OOA51 OXP51:OXW51 PHL51:PHS51 PRH51:PRO51 QBD51:QBK51 QKZ51:QLG51 QUV51:QVC51 RER51:REY51 RON51:ROU51 RYJ51:RYQ51 SIF51:SIM51 SSB51:SSI51 TBX51:TCE51 TLT51:TMA51 TVP51:TVW51 UFL51:UFS51 UPH51:UPO51 UZD51:UZK51 VIZ51:VJG51 VSV51:VTC51 WCR51:WCY51 WMN51:WMU51 WWJ51:WWQ51 AB65587:AI65587 JX65587:KE65587 TT65587:UA65587 ADP65587:ADW65587 ANL65587:ANS65587 AXH65587:AXO65587 BHD65587:BHK65587 BQZ65587:BRG65587 CAV65587:CBC65587 CKR65587:CKY65587 CUN65587:CUU65587 DEJ65587:DEQ65587 DOF65587:DOM65587 DYB65587:DYI65587 EHX65587:EIE65587 ERT65587:ESA65587 FBP65587:FBW65587 FLL65587:FLS65587 FVH65587:FVO65587 GFD65587:GFK65587 GOZ65587:GPG65587 GYV65587:GZC65587 HIR65587:HIY65587 HSN65587:HSU65587 ICJ65587:ICQ65587 IMF65587:IMM65587 IWB65587:IWI65587 JFX65587:JGE65587 JPT65587:JQA65587 JZP65587:JZW65587 KJL65587:KJS65587 KTH65587:KTO65587 LDD65587:LDK65587 LMZ65587:LNG65587 LWV65587:LXC65587 MGR65587:MGY65587 MQN65587:MQU65587 NAJ65587:NAQ65587 NKF65587:NKM65587 NUB65587:NUI65587 ODX65587:OEE65587 ONT65587:OOA65587 OXP65587:OXW65587 PHL65587:PHS65587 PRH65587:PRO65587 QBD65587:QBK65587 QKZ65587:QLG65587 QUV65587:QVC65587 RER65587:REY65587 RON65587:ROU65587 RYJ65587:RYQ65587 SIF65587:SIM65587 SSB65587:SSI65587 TBX65587:TCE65587 TLT65587:TMA65587 TVP65587:TVW65587 UFL65587:UFS65587 UPH65587:UPO65587 UZD65587:UZK65587 VIZ65587:VJG65587 VSV65587:VTC65587 WCR65587:WCY65587 WMN65587:WMU65587 WWJ65587:WWQ65587 AB131123:AI131123 JX131123:KE131123 TT131123:UA131123 ADP131123:ADW131123 ANL131123:ANS131123 AXH131123:AXO131123 BHD131123:BHK131123 BQZ131123:BRG131123 CAV131123:CBC131123 CKR131123:CKY131123 CUN131123:CUU131123 DEJ131123:DEQ131123 DOF131123:DOM131123 DYB131123:DYI131123 EHX131123:EIE131123 ERT131123:ESA131123 FBP131123:FBW131123 FLL131123:FLS131123 FVH131123:FVO131123 GFD131123:GFK131123 GOZ131123:GPG131123 GYV131123:GZC131123 HIR131123:HIY131123 HSN131123:HSU131123 ICJ131123:ICQ131123 IMF131123:IMM131123 IWB131123:IWI131123 JFX131123:JGE131123 JPT131123:JQA131123 JZP131123:JZW131123 KJL131123:KJS131123 KTH131123:KTO131123 LDD131123:LDK131123 LMZ131123:LNG131123 LWV131123:LXC131123 MGR131123:MGY131123 MQN131123:MQU131123 NAJ131123:NAQ131123 NKF131123:NKM131123 NUB131123:NUI131123 ODX131123:OEE131123 ONT131123:OOA131123 OXP131123:OXW131123 PHL131123:PHS131123 PRH131123:PRO131123 QBD131123:QBK131123 QKZ131123:QLG131123 QUV131123:QVC131123 RER131123:REY131123 RON131123:ROU131123 RYJ131123:RYQ131123 SIF131123:SIM131123 SSB131123:SSI131123 TBX131123:TCE131123 TLT131123:TMA131123 TVP131123:TVW131123 UFL131123:UFS131123 UPH131123:UPO131123 UZD131123:UZK131123 VIZ131123:VJG131123 VSV131123:VTC131123 WCR131123:WCY131123 WMN131123:WMU131123 WWJ131123:WWQ131123 AB196659:AI196659 JX196659:KE196659 TT196659:UA196659 ADP196659:ADW196659 ANL196659:ANS196659 AXH196659:AXO196659 BHD196659:BHK196659 BQZ196659:BRG196659 CAV196659:CBC196659 CKR196659:CKY196659 CUN196659:CUU196659 DEJ196659:DEQ196659 DOF196659:DOM196659 DYB196659:DYI196659 EHX196659:EIE196659 ERT196659:ESA196659 FBP196659:FBW196659 FLL196659:FLS196659 FVH196659:FVO196659 GFD196659:GFK196659 GOZ196659:GPG196659 GYV196659:GZC196659 HIR196659:HIY196659 HSN196659:HSU196659 ICJ196659:ICQ196659 IMF196659:IMM196659 IWB196659:IWI196659 JFX196659:JGE196659 JPT196659:JQA196659 JZP196659:JZW196659 KJL196659:KJS196659 KTH196659:KTO196659 LDD196659:LDK196659 LMZ196659:LNG196659 LWV196659:LXC196659 MGR196659:MGY196659 MQN196659:MQU196659 NAJ196659:NAQ196659 NKF196659:NKM196659 NUB196659:NUI196659 ODX196659:OEE196659 ONT196659:OOA196659 OXP196659:OXW196659 PHL196659:PHS196659 PRH196659:PRO196659 QBD196659:QBK196659 QKZ196659:QLG196659 QUV196659:QVC196659 RER196659:REY196659 RON196659:ROU196659 RYJ196659:RYQ196659 SIF196659:SIM196659 SSB196659:SSI196659 TBX196659:TCE196659 TLT196659:TMA196659 TVP196659:TVW196659 UFL196659:UFS196659 UPH196659:UPO196659 UZD196659:UZK196659 VIZ196659:VJG196659 VSV196659:VTC196659 WCR196659:WCY196659 WMN196659:WMU196659 WWJ196659:WWQ196659 AB262195:AI262195 JX262195:KE262195 TT262195:UA262195 ADP262195:ADW262195 ANL262195:ANS262195 AXH262195:AXO262195 BHD262195:BHK262195 BQZ262195:BRG262195 CAV262195:CBC262195 CKR262195:CKY262195 CUN262195:CUU262195 DEJ262195:DEQ262195 DOF262195:DOM262195 DYB262195:DYI262195 EHX262195:EIE262195 ERT262195:ESA262195 FBP262195:FBW262195 FLL262195:FLS262195 FVH262195:FVO262195 GFD262195:GFK262195 GOZ262195:GPG262195 GYV262195:GZC262195 HIR262195:HIY262195 HSN262195:HSU262195 ICJ262195:ICQ262195 IMF262195:IMM262195 IWB262195:IWI262195 JFX262195:JGE262195 JPT262195:JQA262195 JZP262195:JZW262195 KJL262195:KJS262195 KTH262195:KTO262195 LDD262195:LDK262195 LMZ262195:LNG262195 LWV262195:LXC262195 MGR262195:MGY262195 MQN262195:MQU262195 NAJ262195:NAQ262195 NKF262195:NKM262195 NUB262195:NUI262195 ODX262195:OEE262195 ONT262195:OOA262195 OXP262195:OXW262195 PHL262195:PHS262195 PRH262195:PRO262195 QBD262195:QBK262195 QKZ262195:QLG262195 QUV262195:QVC262195 RER262195:REY262195 RON262195:ROU262195 RYJ262195:RYQ262195 SIF262195:SIM262195 SSB262195:SSI262195 TBX262195:TCE262195 TLT262195:TMA262195 TVP262195:TVW262195 UFL262195:UFS262195 UPH262195:UPO262195 UZD262195:UZK262195 VIZ262195:VJG262195 VSV262195:VTC262195 WCR262195:WCY262195 WMN262195:WMU262195 WWJ262195:WWQ262195 AB327731:AI327731 JX327731:KE327731 TT327731:UA327731 ADP327731:ADW327731 ANL327731:ANS327731 AXH327731:AXO327731 BHD327731:BHK327731 BQZ327731:BRG327731 CAV327731:CBC327731 CKR327731:CKY327731 CUN327731:CUU327731 DEJ327731:DEQ327731 DOF327731:DOM327731 DYB327731:DYI327731 EHX327731:EIE327731 ERT327731:ESA327731 FBP327731:FBW327731 FLL327731:FLS327731 FVH327731:FVO327731 GFD327731:GFK327731 GOZ327731:GPG327731 GYV327731:GZC327731 HIR327731:HIY327731 HSN327731:HSU327731 ICJ327731:ICQ327731 IMF327731:IMM327731 IWB327731:IWI327731 JFX327731:JGE327731 JPT327731:JQA327731 JZP327731:JZW327731 KJL327731:KJS327731 KTH327731:KTO327731 LDD327731:LDK327731 LMZ327731:LNG327731 LWV327731:LXC327731 MGR327731:MGY327731 MQN327731:MQU327731 NAJ327731:NAQ327731 NKF327731:NKM327731 NUB327731:NUI327731 ODX327731:OEE327731 ONT327731:OOA327731 OXP327731:OXW327731 PHL327731:PHS327731 PRH327731:PRO327731 QBD327731:QBK327731 QKZ327731:QLG327731 QUV327731:QVC327731 RER327731:REY327731 RON327731:ROU327731 RYJ327731:RYQ327731 SIF327731:SIM327731 SSB327731:SSI327731 TBX327731:TCE327731 TLT327731:TMA327731 TVP327731:TVW327731 UFL327731:UFS327731 UPH327731:UPO327731 UZD327731:UZK327731 VIZ327731:VJG327731 VSV327731:VTC327731 WCR327731:WCY327731 WMN327731:WMU327731 WWJ327731:WWQ327731 AB393267:AI393267 JX393267:KE393267 TT393267:UA393267 ADP393267:ADW393267 ANL393267:ANS393267 AXH393267:AXO393267 BHD393267:BHK393267 BQZ393267:BRG393267 CAV393267:CBC393267 CKR393267:CKY393267 CUN393267:CUU393267 DEJ393267:DEQ393267 DOF393267:DOM393267 DYB393267:DYI393267 EHX393267:EIE393267 ERT393267:ESA393267 FBP393267:FBW393267 FLL393267:FLS393267 FVH393267:FVO393267 GFD393267:GFK393267 GOZ393267:GPG393267 GYV393267:GZC393267 HIR393267:HIY393267 HSN393267:HSU393267 ICJ393267:ICQ393267 IMF393267:IMM393267 IWB393267:IWI393267 JFX393267:JGE393267 JPT393267:JQA393267 JZP393267:JZW393267 KJL393267:KJS393267 KTH393267:KTO393267 LDD393267:LDK393267 LMZ393267:LNG393267 LWV393267:LXC393267 MGR393267:MGY393267 MQN393267:MQU393267 NAJ393267:NAQ393267 NKF393267:NKM393267 NUB393267:NUI393267 ODX393267:OEE393267 ONT393267:OOA393267 OXP393267:OXW393267 PHL393267:PHS393267 PRH393267:PRO393267 QBD393267:QBK393267 QKZ393267:QLG393267 QUV393267:QVC393267 RER393267:REY393267 RON393267:ROU393267 RYJ393267:RYQ393267 SIF393267:SIM393267 SSB393267:SSI393267 TBX393267:TCE393267 TLT393267:TMA393267 TVP393267:TVW393267 UFL393267:UFS393267 UPH393267:UPO393267 UZD393267:UZK393267 VIZ393267:VJG393267 VSV393267:VTC393267 WCR393267:WCY393267 WMN393267:WMU393267 WWJ393267:WWQ393267 AB458803:AI458803 JX458803:KE458803 TT458803:UA458803 ADP458803:ADW458803 ANL458803:ANS458803 AXH458803:AXO458803 BHD458803:BHK458803 BQZ458803:BRG458803 CAV458803:CBC458803 CKR458803:CKY458803 CUN458803:CUU458803 DEJ458803:DEQ458803 DOF458803:DOM458803 DYB458803:DYI458803 EHX458803:EIE458803 ERT458803:ESA458803 FBP458803:FBW458803 FLL458803:FLS458803 FVH458803:FVO458803 GFD458803:GFK458803 GOZ458803:GPG458803 GYV458803:GZC458803 HIR458803:HIY458803 HSN458803:HSU458803 ICJ458803:ICQ458803 IMF458803:IMM458803 IWB458803:IWI458803 JFX458803:JGE458803 JPT458803:JQA458803 JZP458803:JZW458803 KJL458803:KJS458803 KTH458803:KTO458803 LDD458803:LDK458803 LMZ458803:LNG458803 LWV458803:LXC458803 MGR458803:MGY458803 MQN458803:MQU458803 NAJ458803:NAQ458803 NKF458803:NKM458803 NUB458803:NUI458803 ODX458803:OEE458803 ONT458803:OOA458803 OXP458803:OXW458803 PHL458803:PHS458803 PRH458803:PRO458803 QBD458803:QBK458803 QKZ458803:QLG458803 QUV458803:QVC458803 RER458803:REY458803 RON458803:ROU458803 RYJ458803:RYQ458803 SIF458803:SIM458803 SSB458803:SSI458803 TBX458803:TCE458803 TLT458803:TMA458803 TVP458803:TVW458803 UFL458803:UFS458803 UPH458803:UPO458803 UZD458803:UZK458803 VIZ458803:VJG458803 VSV458803:VTC458803 WCR458803:WCY458803 WMN458803:WMU458803 WWJ458803:WWQ458803 AB524339:AI524339 JX524339:KE524339 TT524339:UA524339 ADP524339:ADW524339 ANL524339:ANS524339 AXH524339:AXO524339 BHD524339:BHK524339 BQZ524339:BRG524339 CAV524339:CBC524339 CKR524339:CKY524339 CUN524339:CUU524339 DEJ524339:DEQ524339 DOF524339:DOM524339 DYB524339:DYI524339 EHX524339:EIE524339 ERT524339:ESA524339 FBP524339:FBW524339 FLL524339:FLS524339 FVH524339:FVO524339 GFD524339:GFK524339 GOZ524339:GPG524339 GYV524339:GZC524339 HIR524339:HIY524339 HSN524339:HSU524339 ICJ524339:ICQ524339 IMF524339:IMM524339 IWB524339:IWI524339 JFX524339:JGE524339 JPT524339:JQA524339 JZP524339:JZW524339 KJL524339:KJS524339 KTH524339:KTO524339 LDD524339:LDK524339 LMZ524339:LNG524339 LWV524339:LXC524339 MGR524339:MGY524339 MQN524339:MQU524339 NAJ524339:NAQ524339 NKF524339:NKM524339 NUB524339:NUI524339 ODX524339:OEE524339 ONT524339:OOA524339 OXP524339:OXW524339 PHL524339:PHS524339 PRH524339:PRO524339 QBD524339:QBK524339 QKZ524339:QLG524339 QUV524339:QVC524339 RER524339:REY524339 RON524339:ROU524339 RYJ524339:RYQ524339 SIF524339:SIM524339 SSB524339:SSI524339 TBX524339:TCE524339 TLT524339:TMA524339 TVP524339:TVW524339 UFL524339:UFS524339 UPH524339:UPO524339 UZD524339:UZK524339 VIZ524339:VJG524339 VSV524339:VTC524339 WCR524339:WCY524339 WMN524339:WMU524339 WWJ524339:WWQ524339 AB589875:AI589875 JX589875:KE589875 TT589875:UA589875 ADP589875:ADW589875 ANL589875:ANS589875 AXH589875:AXO589875 BHD589875:BHK589875 BQZ589875:BRG589875 CAV589875:CBC589875 CKR589875:CKY589875 CUN589875:CUU589875 DEJ589875:DEQ589875 DOF589875:DOM589875 DYB589875:DYI589875 EHX589875:EIE589875 ERT589875:ESA589875 FBP589875:FBW589875 FLL589875:FLS589875 FVH589875:FVO589875 GFD589875:GFK589875 GOZ589875:GPG589875 GYV589875:GZC589875 HIR589875:HIY589875 HSN589875:HSU589875 ICJ589875:ICQ589875 IMF589875:IMM589875 IWB589875:IWI589875 JFX589875:JGE589875 JPT589875:JQA589875 JZP589875:JZW589875 KJL589875:KJS589875 KTH589875:KTO589875 LDD589875:LDK589875 LMZ589875:LNG589875 LWV589875:LXC589875 MGR589875:MGY589875 MQN589875:MQU589875 NAJ589875:NAQ589875 NKF589875:NKM589875 NUB589875:NUI589875 ODX589875:OEE589875 ONT589875:OOA589875 OXP589875:OXW589875 PHL589875:PHS589875 PRH589875:PRO589875 QBD589875:QBK589875 QKZ589875:QLG589875 QUV589875:QVC589875 RER589875:REY589875 RON589875:ROU589875 RYJ589875:RYQ589875 SIF589875:SIM589875 SSB589875:SSI589875 TBX589875:TCE589875 TLT589875:TMA589875 TVP589875:TVW589875 UFL589875:UFS589875 UPH589875:UPO589875 UZD589875:UZK589875 VIZ589875:VJG589875 VSV589875:VTC589875 WCR589875:WCY589875 WMN589875:WMU589875 WWJ589875:WWQ589875 AB655411:AI655411 JX655411:KE655411 TT655411:UA655411 ADP655411:ADW655411 ANL655411:ANS655411 AXH655411:AXO655411 BHD655411:BHK655411 BQZ655411:BRG655411 CAV655411:CBC655411 CKR655411:CKY655411 CUN655411:CUU655411 DEJ655411:DEQ655411 DOF655411:DOM655411 DYB655411:DYI655411 EHX655411:EIE655411 ERT655411:ESA655411 FBP655411:FBW655411 FLL655411:FLS655411 FVH655411:FVO655411 GFD655411:GFK655411 GOZ655411:GPG655411 GYV655411:GZC655411 HIR655411:HIY655411 HSN655411:HSU655411 ICJ655411:ICQ655411 IMF655411:IMM655411 IWB655411:IWI655411 JFX655411:JGE655411 JPT655411:JQA655411 JZP655411:JZW655411 KJL655411:KJS655411 KTH655411:KTO655411 LDD655411:LDK655411 LMZ655411:LNG655411 LWV655411:LXC655411 MGR655411:MGY655411 MQN655411:MQU655411 NAJ655411:NAQ655411 NKF655411:NKM655411 NUB655411:NUI655411 ODX655411:OEE655411 ONT655411:OOA655411 OXP655411:OXW655411 PHL655411:PHS655411 PRH655411:PRO655411 QBD655411:QBK655411 QKZ655411:QLG655411 QUV655411:QVC655411 RER655411:REY655411 RON655411:ROU655411 RYJ655411:RYQ655411 SIF655411:SIM655411 SSB655411:SSI655411 TBX655411:TCE655411 TLT655411:TMA655411 TVP655411:TVW655411 UFL655411:UFS655411 UPH655411:UPO655411 UZD655411:UZK655411 VIZ655411:VJG655411 VSV655411:VTC655411 WCR655411:WCY655411 WMN655411:WMU655411 WWJ655411:WWQ655411 AB720947:AI720947 JX720947:KE720947 TT720947:UA720947 ADP720947:ADW720947 ANL720947:ANS720947 AXH720947:AXO720947 BHD720947:BHK720947 BQZ720947:BRG720947 CAV720947:CBC720947 CKR720947:CKY720947 CUN720947:CUU720947 DEJ720947:DEQ720947 DOF720947:DOM720947 DYB720947:DYI720947 EHX720947:EIE720947 ERT720947:ESA720947 FBP720947:FBW720947 FLL720947:FLS720947 FVH720947:FVO720947 GFD720947:GFK720947 GOZ720947:GPG720947 GYV720947:GZC720947 HIR720947:HIY720947 HSN720947:HSU720947 ICJ720947:ICQ720947 IMF720947:IMM720947 IWB720947:IWI720947 JFX720947:JGE720947 JPT720947:JQA720947 JZP720947:JZW720947 KJL720947:KJS720947 KTH720947:KTO720947 LDD720947:LDK720947 LMZ720947:LNG720947 LWV720947:LXC720947 MGR720947:MGY720947 MQN720947:MQU720947 NAJ720947:NAQ720947 NKF720947:NKM720947 NUB720947:NUI720947 ODX720947:OEE720947 ONT720947:OOA720947 OXP720947:OXW720947 PHL720947:PHS720947 PRH720947:PRO720947 QBD720947:QBK720947 QKZ720947:QLG720947 QUV720947:QVC720947 RER720947:REY720947 RON720947:ROU720947 RYJ720947:RYQ720947 SIF720947:SIM720947 SSB720947:SSI720947 TBX720947:TCE720947 TLT720947:TMA720947 TVP720947:TVW720947 UFL720947:UFS720947 UPH720947:UPO720947 UZD720947:UZK720947 VIZ720947:VJG720947 VSV720947:VTC720947 WCR720947:WCY720947 WMN720947:WMU720947 WWJ720947:WWQ720947 AB786483:AI786483 JX786483:KE786483 TT786483:UA786483 ADP786483:ADW786483 ANL786483:ANS786483 AXH786483:AXO786483 BHD786483:BHK786483 BQZ786483:BRG786483 CAV786483:CBC786483 CKR786483:CKY786483 CUN786483:CUU786483 DEJ786483:DEQ786483 DOF786483:DOM786483 DYB786483:DYI786483 EHX786483:EIE786483 ERT786483:ESA786483 FBP786483:FBW786483 FLL786483:FLS786483 FVH786483:FVO786483 GFD786483:GFK786483 GOZ786483:GPG786483 GYV786483:GZC786483 HIR786483:HIY786483 HSN786483:HSU786483 ICJ786483:ICQ786483 IMF786483:IMM786483 IWB786483:IWI786483 JFX786483:JGE786483 JPT786483:JQA786483 JZP786483:JZW786483 KJL786483:KJS786483 KTH786483:KTO786483 LDD786483:LDK786483 LMZ786483:LNG786483 LWV786483:LXC786483 MGR786483:MGY786483 MQN786483:MQU786483 NAJ786483:NAQ786483 NKF786483:NKM786483 NUB786483:NUI786483 ODX786483:OEE786483 ONT786483:OOA786483 OXP786483:OXW786483 PHL786483:PHS786483 PRH786483:PRO786483 QBD786483:QBK786483 QKZ786483:QLG786483 QUV786483:QVC786483 RER786483:REY786483 RON786483:ROU786483 RYJ786483:RYQ786483 SIF786483:SIM786483 SSB786483:SSI786483 TBX786483:TCE786483 TLT786483:TMA786483 TVP786483:TVW786483 UFL786483:UFS786483 UPH786483:UPO786483 UZD786483:UZK786483 VIZ786483:VJG786483 VSV786483:VTC786483 WCR786483:WCY786483 WMN786483:WMU786483 WWJ786483:WWQ786483 AB852019:AI852019 JX852019:KE852019 TT852019:UA852019 ADP852019:ADW852019 ANL852019:ANS852019 AXH852019:AXO852019 BHD852019:BHK852019 BQZ852019:BRG852019 CAV852019:CBC852019 CKR852019:CKY852019 CUN852019:CUU852019 DEJ852019:DEQ852019 DOF852019:DOM852019 DYB852019:DYI852019 EHX852019:EIE852019 ERT852019:ESA852019 FBP852019:FBW852019 FLL852019:FLS852019 FVH852019:FVO852019 GFD852019:GFK852019 GOZ852019:GPG852019 GYV852019:GZC852019 HIR852019:HIY852019 HSN852019:HSU852019 ICJ852019:ICQ852019 IMF852019:IMM852019 IWB852019:IWI852019 JFX852019:JGE852019 JPT852019:JQA852019 JZP852019:JZW852019 KJL852019:KJS852019 KTH852019:KTO852019 LDD852019:LDK852019 LMZ852019:LNG852019 LWV852019:LXC852019 MGR852019:MGY852019 MQN852019:MQU852019 NAJ852019:NAQ852019 NKF852019:NKM852019 NUB852019:NUI852019 ODX852019:OEE852019 ONT852019:OOA852019 OXP852019:OXW852019 PHL852019:PHS852019 PRH852019:PRO852019 QBD852019:QBK852019 QKZ852019:QLG852019 QUV852019:QVC852019 RER852019:REY852019 RON852019:ROU852019 RYJ852019:RYQ852019 SIF852019:SIM852019 SSB852019:SSI852019 TBX852019:TCE852019 TLT852019:TMA852019 TVP852019:TVW852019 UFL852019:UFS852019 UPH852019:UPO852019 UZD852019:UZK852019 VIZ852019:VJG852019 VSV852019:VTC852019 WCR852019:WCY852019 WMN852019:WMU852019 WWJ852019:WWQ852019 AB917555:AI917555 JX917555:KE917555 TT917555:UA917555 ADP917555:ADW917555 ANL917555:ANS917555 AXH917555:AXO917555 BHD917555:BHK917555 BQZ917555:BRG917555 CAV917555:CBC917555 CKR917555:CKY917555 CUN917555:CUU917555 DEJ917555:DEQ917555 DOF917555:DOM917555 DYB917555:DYI917555 EHX917555:EIE917555 ERT917555:ESA917555 FBP917555:FBW917555 FLL917555:FLS917555 FVH917555:FVO917555 GFD917555:GFK917555 GOZ917555:GPG917555 GYV917555:GZC917555 HIR917555:HIY917555 HSN917555:HSU917555 ICJ917555:ICQ917555 IMF917555:IMM917555 IWB917555:IWI917555 JFX917555:JGE917555 JPT917555:JQA917555 JZP917555:JZW917555 KJL917555:KJS917555 KTH917555:KTO917555 LDD917555:LDK917555 LMZ917555:LNG917555 LWV917555:LXC917555 MGR917555:MGY917555 MQN917555:MQU917555 NAJ917555:NAQ917555 NKF917555:NKM917555 NUB917555:NUI917555 ODX917555:OEE917555 ONT917555:OOA917555 OXP917555:OXW917555 PHL917555:PHS917555 PRH917555:PRO917555 QBD917555:QBK917555 QKZ917555:QLG917555 QUV917555:QVC917555 RER917555:REY917555 RON917555:ROU917555 RYJ917555:RYQ917555 SIF917555:SIM917555 SSB917555:SSI917555 TBX917555:TCE917555 TLT917555:TMA917555 TVP917555:TVW917555 UFL917555:UFS917555 UPH917555:UPO917555 UZD917555:UZK917555 VIZ917555:VJG917555 VSV917555:VTC917555 WCR917555:WCY917555 WMN917555:WMU917555 WWJ917555:WWQ917555 AB983091:AI983091 JX983091:KE983091 TT983091:UA983091 ADP983091:ADW983091 ANL983091:ANS983091 AXH983091:AXO983091 BHD983091:BHK983091 BQZ983091:BRG983091 CAV983091:CBC983091 CKR983091:CKY983091 CUN983091:CUU983091 DEJ983091:DEQ983091 DOF983091:DOM983091 DYB983091:DYI983091 EHX983091:EIE983091 ERT983091:ESA983091 FBP983091:FBW983091 FLL983091:FLS983091 FVH983091:FVO983091 GFD983091:GFK983091 GOZ983091:GPG983091 GYV983091:GZC983091 HIR983091:HIY983091 HSN983091:HSU983091 ICJ983091:ICQ983091 IMF983091:IMM983091 IWB983091:IWI983091 JFX983091:JGE983091 JPT983091:JQA983091 JZP983091:JZW983091 KJL983091:KJS983091 KTH983091:KTO983091 LDD983091:LDK983091 LMZ983091:LNG983091 LWV983091:LXC983091 MGR983091:MGY983091 MQN983091:MQU983091 NAJ983091:NAQ983091 NKF983091:NKM983091 NUB983091:NUI983091 ODX983091:OEE983091 ONT983091:OOA983091 OXP983091:OXW983091 PHL983091:PHS983091 PRH983091:PRO983091 QBD983091:QBK983091 QKZ983091:QLG983091 QUV983091:QVC983091 RER983091:REY983091 RON983091:ROU983091 RYJ983091:RYQ983091 SIF983091:SIM983091 SSB983091:SSI983091 TBX983091:TCE983091 TLT983091:TMA983091 TVP983091:TVW983091 UFL983091:UFS983091 UPH983091:UPO983091 UZD983091:UZK983091 VIZ983091:VJG983091 VSV983091:VTC983091 WCR983091:WCY983091 WMN983091:WMU983091 WWJ983091:WWQ983091 AK8:AO32 KG8:KK32 UC8:UG32 ADY8:AEC32 ANU8:ANY32 AXQ8:AXU32 BHM8:BHQ32 BRI8:BRM32 CBE8:CBI32 CLA8:CLE32 CUW8:CVA32 DES8:DEW32 DOO8:DOS32 DYK8:DYO32 EIG8:EIK32 ESC8:ESG32 FBY8:FCC32 FLU8:FLY32 FVQ8:FVU32 GFM8:GFQ32 GPI8:GPM32 GZE8:GZI32 HJA8:HJE32 HSW8:HTA32 ICS8:ICW32 IMO8:IMS32 IWK8:IWO32 JGG8:JGK32 JQC8:JQG32 JZY8:KAC32 KJU8:KJY32 KTQ8:KTU32 LDM8:LDQ32 LNI8:LNM32 LXE8:LXI32 MHA8:MHE32 MQW8:MRA32 NAS8:NAW32 NKO8:NKS32 NUK8:NUO32 OEG8:OEK32 OOC8:OOG32 OXY8:OYC32 PHU8:PHY32 PRQ8:PRU32 QBM8:QBQ32 QLI8:QLM32 QVE8:QVI32 RFA8:RFE32 ROW8:RPA32 RYS8:RYW32 SIO8:SIS32 SSK8:SSO32 TCG8:TCK32 TMC8:TMG32 TVY8:TWC32 UFU8:UFY32 UPQ8:UPU32 UZM8:UZQ32 VJI8:VJM32 VTE8:VTI32 WDA8:WDE32 WMW8:WNA32 WWS8:WWW32 AK65544:AO65568 KG65544:KK65568 UC65544:UG65568 ADY65544:AEC65568 ANU65544:ANY65568 AXQ65544:AXU65568 BHM65544:BHQ65568 BRI65544:BRM65568 CBE65544:CBI65568 CLA65544:CLE65568 CUW65544:CVA65568 DES65544:DEW65568 DOO65544:DOS65568 DYK65544:DYO65568 EIG65544:EIK65568 ESC65544:ESG65568 FBY65544:FCC65568 FLU65544:FLY65568 FVQ65544:FVU65568 GFM65544:GFQ65568 GPI65544:GPM65568 GZE65544:GZI65568 HJA65544:HJE65568 HSW65544:HTA65568 ICS65544:ICW65568 IMO65544:IMS65568 IWK65544:IWO65568 JGG65544:JGK65568 JQC65544:JQG65568 JZY65544:KAC65568 KJU65544:KJY65568 KTQ65544:KTU65568 LDM65544:LDQ65568 LNI65544:LNM65568 LXE65544:LXI65568 MHA65544:MHE65568 MQW65544:MRA65568 NAS65544:NAW65568 NKO65544:NKS65568 NUK65544:NUO65568 OEG65544:OEK65568 OOC65544:OOG65568 OXY65544:OYC65568 PHU65544:PHY65568 PRQ65544:PRU65568 QBM65544:QBQ65568 QLI65544:QLM65568 QVE65544:QVI65568 RFA65544:RFE65568 ROW65544:RPA65568 RYS65544:RYW65568 SIO65544:SIS65568 SSK65544:SSO65568 TCG65544:TCK65568 TMC65544:TMG65568 TVY65544:TWC65568 UFU65544:UFY65568 UPQ65544:UPU65568 UZM65544:UZQ65568 VJI65544:VJM65568 VTE65544:VTI65568 WDA65544:WDE65568 WMW65544:WNA65568 WWS65544:WWW65568 AK131080:AO131104 KG131080:KK131104 UC131080:UG131104 ADY131080:AEC131104 ANU131080:ANY131104 AXQ131080:AXU131104 BHM131080:BHQ131104 BRI131080:BRM131104 CBE131080:CBI131104 CLA131080:CLE131104 CUW131080:CVA131104 DES131080:DEW131104 DOO131080:DOS131104 DYK131080:DYO131104 EIG131080:EIK131104 ESC131080:ESG131104 FBY131080:FCC131104 FLU131080:FLY131104 FVQ131080:FVU131104 GFM131080:GFQ131104 GPI131080:GPM131104 GZE131080:GZI131104 HJA131080:HJE131104 HSW131080:HTA131104 ICS131080:ICW131104 IMO131080:IMS131104 IWK131080:IWO131104 JGG131080:JGK131104 JQC131080:JQG131104 JZY131080:KAC131104 KJU131080:KJY131104 KTQ131080:KTU131104 LDM131080:LDQ131104 LNI131080:LNM131104 LXE131080:LXI131104 MHA131080:MHE131104 MQW131080:MRA131104 NAS131080:NAW131104 NKO131080:NKS131104 NUK131080:NUO131104 OEG131080:OEK131104 OOC131080:OOG131104 OXY131080:OYC131104 PHU131080:PHY131104 PRQ131080:PRU131104 QBM131080:QBQ131104 QLI131080:QLM131104 QVE131080:QVI131104 RFA131080:RFE131104 ROW131080:RPA131104 RYS131080:RYW131104 SIO131080:SIS131104 SSK131080:SSO131104 TCG131080:TCK131104 TMC131080:TMG131104 TVY131080:TWC131104 UFU131080:UFY131104 UPQ131080:UPU131104 UZM131080:UZQ131104 VJI131080:VJM131104 VTE131080:VTI131104 WDA131080:WDE131104 WMW131080:WNA131104 WWS131080:WWW131104 AK196616:AO196640 KG196616:KK196640 UC196616:UG196640 ADY196616:AEC196640 ANU196616:ANY196640 AXQ196616:AXU196640 BHM196616:BHQ196640 BRI196616:BRM196640 CBE196616:CBI196640 CLA196616:CLE196640 CUW196616:CVA196640 DES196616:DEW196640 DOO196616:DOS196640 DYK196616:DYO196640 EIG196616:EIK196640 ESC196616:ESG196640 FBY196616:FCC196640 FLU196616:FLY196640 FVQ196616:FVU196640 GFM196616:GFQ196640 GPI196616:GPM196640 GZE196616:GZI196640 HJA196616:HJE196640 HSW196616:HTA196640 ICS196616:ICW196640 IMO196616:IMS196640 IWK196616:IWO196640 JGG196616:JGK196640 JQC196616:JQG196640 JZY196616:KAC196640 KJU196616:KJY196640 KTQ196616:KTU196640 LDM196616:LDQ196640 LNI196616:LNM196640 LXE196616:LXI196640 MHA196616:MHE196640 MQW196616:MRA196640 NAS196616:NAW196640 NKO196616:NKS196640 NUK196616:NUO196640 OEG196616:OEK196640 OOC196616:OOG196640 OXY196616:OYC196640 PHU196616:PHY196640 PRQ196616:PRU196640 QBM196616:QBQ196640 QLI196616:QLM196640 QVE196616:QVI196640 RFA196616:RFE196640 ROW196616:RPA196640 RYS196616:RYW196640 SIO196616:SIS196640 SSK196616:SSO196640 TCG196616:TCK196640 TMC196616:TMG196640 TVY196616:TWC196640 UFU196616:UFY196640 UPQ196616:UPU196640 UZM196616:UZQ196640 VJI196616:VJM196640 VTE196616:VTI196640 WDA196616:WDE196640 WMW196616:WNA196640 WWS196616:WWW196640 AK262152:AO262176 KG262152:KK262176 UC262152:UG262176 ADY262152:AEC262176 ANU262152:ANY262176 AXQ262152:AXU262176 BHM262152:BHQ262176 BRI262152:BRM262176 CBE262152:CBI262176 CLA262152:CLE262176 CUW262152:CVA262176 DES262152:DEW262176 DOO262152:DOS262176 DYK262152:DYO262176 EIG262152:EIK262176 ESC262152:ESG262176 FBY262152:FCC262176 FLU262152:FLY262176 FVQ262152:FVU262176 GFM262152:GFQ262176 GPI262152:GPM262176 GZE262152:GZI262176 HJA262152:HJE262176 HSW262152:HTA262176 ICS262152:ICW262176 IMO262152:IMS262176 IWK262152:IWO262176 JGG262152:JGK262176 JQC262152:JQG262176 JZY262152:KAC262176 KJU262152:KJY262176 KTQ262152:KTU262176 LDM262152:LDQ262176 LNI262152:LNM262176 LXE262152:LXI262176 MHA262152:MHE262176 MQW262152:MRA262176 NAS262152:NAW262176 NKO262152:NKS262176 NUK262152:NUO262176 OEG262152:OEK262176 OOC262152:OOG262176 OXY262152:OYC262176 PHU262152:PHY262176 PRQ262152:PRU262176 QBM262152:QBQ262176 QLI262152:QLM262176 QVE262152:QVI262176 RFA262152:RFE262176 ROW262152:RPA262176 RYS262152:RYW262176 SIO262152:SIS262176 SSK262152:SSO262176 TCG262152:TCK262176 TMC262152:TMG262176 TVY262152:TWC262176 UFU262152:UFY262176 UPQ262152:UPU262176 UZM262152:UZQ262176 VJI262152:VJM262176 VTE262152:VTI262176 WDA262152:WDE262176 WMW262152:WNA262176 WWS262152:WWW262176 AK327688:AO327712 KG327688:KK327712 UC327688:UG327712 ADY327688:AEC327712 ANU327688:ANY327712 AXQ327688:AXU327712 BHM327688:BHQ327712 BRI327688:BRM327712 CBE327688:CBI327712 CLA327688:CLE327712 CUW327688:CVA327712 DES327688:DEW327712 DOO327688:DOS327712 DYK327688:DYO327712 EIG327688:EIK327712 ESC327688:ESG327712 FBY327688:FCC327712 FLU327688:FLY327712 FVQ327688:FVU327712 GFM327688:GFQ327712 GPI327688:GPM327712 GZE327688:GZI327712 HJA327688:HJE327712 HSW327688:HTA327712 ICS327688:ICW327712 IMO327688:IMS327712 IWK327688:IWO327712 JGG327688:JGK327712 JQC327688:JQG327712 JZY327688:KAC327712 KJU327688:KJY327712 KTQ327688:KTU327712 LDM327688:LDQ327712 LNI327688:LNM327712 LXE327688:LXI327712 MHA327688:MHE327712 MQW327688:MRA327712 NAS327688:NAW327712 NKO327688:NKS327712 NUK327688:NUO327712 OEG327688:OEK327712 OOC327688:OOG327712 OXY327688:OYC327712 PHU327688:PHY327712 PRQ327688:PRU327712 QBM327688:QBQ327712 QLI327688:QLM327712 QVE327688:QVI327712 RFA327688:RFE327712 ROW327688:RPA327712 RYS327688:RYW327712 SIO327688:SIS327712 SSK327688:SSO327712 TCG327688:TCK327712 TMC327688:TMG327712 TVY327688:TWC327712 UFU327688:UFY327712 UPQ327688:UPU327712 UZM327688:UZQ327712 VJI327688:VJM327712 VTE327688:VTI327712 WDA327688:WDE327712 WMW327688:WNA327712 WWS327688:WWW327712 AK393224:AO393248 KG393224:KK393248 UC393224:UG393248 ADY393224:AEC393248 ANU393224:ANY393248 AXQ393224:AXU393248 BHM393224:BHQ393248 BRI393224:BRM393248 CBE393224:CBI393248 CLA393224:CLE393248 CUW393224:CVA393248 DES393224:DEW393248 DOO393224:DOS393248 DYK393224:DYO393248 EIG393224:EIK393248 ESC393224:ESG393248 FBY393224:FCC393248 FLU393224:FLY393248 FVQ393224:FVU393248 GFM393224:GFQ393248 GPI393224:GPM393248 GZE393224:GZI393248 HJA393224:HJE393248 HSW393224:HTA393248 ICS393224:ICW393248 IMO393224:IMS393248 IWK393224:IWO393248 JGG393224:JGK393248 JQC393224:JQG393248 JZY393224:KAC393248 KJU393224:KJY393248 KTQ393224:KTU393248 LDM393224:LDQ393248 LNI393224:LNM393248 LXE393224:LXI393248 MHA393224:MHE393248 MQW393224:MRA393248 NAS393224:NAW393248 NKO393224:NKS393248 NUK393224:NUO393248 OEG393224:OEK393248 OOC393224:OOG393248 OXY393224:OYC393248 PHU393224:PHY393248 PRQ393224:PRU393248 QBM393224:QBQ393248 QLI393224:QLM393248 QVE393224:QVI393248 RFA393224:RFE393248 ROW393224:RPA393248 RYS393224:RYW393248 SIO393224:SIS393248 SSK393224:SSO393248 TCG393224:TCK393248 TMC393224:TMG393248 TVY393224:TWC393248 UFU393224:UFY393248 UPQ393224:UPU393248 UZM393224:UZQ393248 VJI393224:VJM393248 VTE393224:VTI393248 WDA393224:WDE393248 WMW393224:WNA393248 WWS393224:WWW393248 AK458760:AO458784 KG458760:KK458784 UC458760:UG458784 ADY458760:AEC458784 ANU458760:ANY458784 AXQ458760:AXU458784 BHM458760:BHQ458784 BRI458760:BRM458784 CBE458760:CBI458784 CLA458760:CLE458784 CUW458760:CVA458784 DES458760:DEW458784 DOO458760:DOS458784 DYK458760:DYO458784 EIG458760:EIK458784 ESC458760:ESG458784 FBY458760:FCC458784 FLU458760:FLY458784 FVQ458760:FVU458784 GFM458760:GFQ458784 GPI458760:GPM458784 GZE458760:GZI458784 HJA458760:HJE458784 HSW458760:HTA458784 ICS458760:ICW458784 IMO458760:IMS458784 IWK458760:IWO458784 JGG458760:JGK458784 JQC458760:JQG458784 JZY458760:KAC458784 KJU458760:KJY458784 KTQ458760:KTU458784 LDM458760:LDQ458784 LNI458760:LNM458784 LXE458760:LXI458784 MHA458760:MHE458784 MQW458760:MRA458784 NAS458760:NAW458784 NKO458760:NKS458784 NUK458760:NUO458784 OEG458760:OEK458784 OOC458760:OOG458784 OXY458760:OYC458784 PHU458760:PHY458784 PRQ458760:PRU458784 QBM458760:QBQ458784 QLI458760:QLM458784 QVE458760:QVI458784 RFA458760:RFE458784 ROW458760:RPA458784 RYS458760:RYW458784 SIO458760:SIS458784 SSK458760:SSO458784 TCG458760:TCK458784 TMC458760:TMG458784 TVY458760:TWC458784 UFU458760:UFY458784 UPQ458760:UPU458784 UZM458760:UZQ458784 VJI458760:VJM458784 VTE458760:VTI458784 WDA458760:WDE458784 WMW458760:WNA458784 WWS458760:WWW458784 AK524296:AO524320 KG524296:KK524320 UC524296:UG524320 ADY524296:AEC524320 ANU524296:ANY524320 AXQ524296:AXU524320 BHM524296:BHQ524320 BRI524296:BRM524320 CBE524296:CBI524320 CLA524296:CLE524320 CUW524296:CVA524320 DES524296:DEW524320 DOO524296:DOS524320 DYK524296:DYO524320 EIG524296:EIK524320 ESC524296:ESG524320 FBY524296:FCC524320 FLU524296:FLY524320 FVQ524296:FVU524320 GFM524296:GFQ524320 GPI524296:GPM524320 GZE524296:GZI524320 HJA524296:HJE524320 HSW524296:HTA524320 ICS524296:ICW524320 IMO524296:IMS524320 IWK524296:IWO524320 JGG524296:JGK524320 JQC524296:JQG524320 JZY524296:KAC524320 KJU524296:KJY524320 KTQ524296:KTU524320 LDM524296:LDQ524320 LNI524296:LNM524320 LXE524296:LXI524320 MHA524296:MHE524320 MQW524296:MRA524320 NAS524296:NAW524320 NKO524296:NKS524320 NUK524296:NUO524320 OEG524296:OEK524320 OOC524296:OOG524320 OXY524296:OYC524320 PHU524296:PHY524320 PRQ524296:PRU524320 QBM524296:QBQ524320 QLI524296:QLM524320 QVE524296:QVI524320 RFA524296:RFE524320 ROW524296:RPA524320 RYS524296:RYW524320 SIO524296:SIS524320 SSK524296:SSO524320 TCG524296:TCK524320 TMC524296:TMG524320 TVY524296:TWC524320 UFU524296:UFY524320 UPQ524296:UPU524320 UZM524296:UZQ524320 VJI524296:VJM524320 VTE524296:VTI524320 WDA524296:WDE524320 WMW524296:WNA524320 WWS524296:WWW524320 AK589832:AO589856 KG589832:KK589856 UC589832:UG589856 ADY589832:AEC589856 ANU589832:ANY589856 AXQ589832:AXU589856 BHM589832:BHQ589856 BRI589832:BRM589856 CBE589832:CBI589856 CLA589832:CLE589856 CUW589832:CVA589856 DES589832:DEW589856 DOO589832:DOS589856 DYK589832:DYO589856 EIG589832:EIK589856 ESC589832:ESG589856 FBY589832:FCC589856 FLU589832:FLY589856 FVQ589832:FVU589856 GFM589832:GFQ589856 GPI589832:GPM589856 GZE589832:GZI589856 HJA589832:HJE589856 HSW589832:HTA589856 ICS589832:ICW589856 IMO589832:IMS589856 IWK589832:IWO589856 JGG589832:JGK589856 JQC589832:JQG589856 JZY589832:KAC589856 KJU589832:KJY589856 KTQ589832:KTU589856 LDM589832:LDQ589856 LNI589832:LNM589856 LXE589832:LXI589856 MHA589832:MHE589856 MQW589832:MRA589856 NAS589832:NAW589856 NKO589832:NKS589856 NUK589832:NUO589856 OEG589832:OEK589856 OOC589832:OOG589856 OXY589832:OYC589856 PHU589832:PHY589856 PRQ589832:PRU589856 QBM589832:QBQ589856 QLI589832:QLM589856 QVE589832:QVI589856 RFA589832:RFE589856 ROW589832:RPA589856 RYS589832:RYW589856 SIO589832:SIS589856 SSK589832:SSO589856 TCG589832:TCK589856 TMC589832:TMG589856 TVY589832:TWC589856 UFU589832:UFY589856 UPQ589832:UPU589856 UZM589832:UZQ589856 VJI589832:VJM589856 VTE589832:VTI589856 WDA589832:WDE589856 WMW589832:WNA589856 WWS589832:WWW589856 AK655368:AO655392 KG655368:KK655392 UC655368:UG655392 ADY655368:AEC655392 ANU655368:ANY655392 AXQ655368:AXU655392 BHM655368:BHQ655392 BRI655368:BRM655392 CBE655368:CBI655392 CLA655368:CLE655392 CUW655368:CVA655392 DES655368:DEW655392 DOO655368:DOS655392 DYK655368:DYO655392 EIG655368:EIK655392 ESC655368:ESG655392 FBY655368:FCC655392 FLU655368:FLY655392 FVQ655368:FVU655392 GFM655368:GFQ655392 GPI655368:GPM655392 GZE655368:GZI655392 HJA655368:HJE655392 HSW655368:HTA655392 ICS655368:ICW655392 IMO655368:IMS655392 IWK655368:IWO655392 JGG655368:JGK655392 JQC655368:JQG655392 JZY655368:KAC655392 KJU655368:KJY655392 KTQ655368:KTU655392 LDM655368:LDQ655392 LNI655368:LNM655392 LXE655368:LXI655392 MHA655368:MHE655392 MQW655368:MRA655392 NAS655368:NAW655392 NKO655368:NKS655392 NUK655368:NUO655392 OEG655368:OEK655392 OOC655368:OOG655392 OXY655368:OYC655392 PHU655368:PHY655392 PRQ655368:PRU655392 QBM655368:QBQ655392 QLI655368:QLM655392 QVE655368:QVI655392 RFA655368:RFE655392 ROW655368:RPA655392 RYS655368:RYW655392 SIO655368:SIS655392 SSK655368:SSO655392 TCG655368:TCK655392 TMC655368:TMG655392 TVY655368:TWC655392 UFU655368:UFY655392 UPQ655368:UPU655392 UZM655368:UZQ655392 VJI655368:VJM655392 VTE655368:VTI655392 WDA655368:WDE655392 WMW655368:WNA655392 WWS655368:WWW655392 AK720904:AO720928 KG720904:KK720928 UC720904:UG720928 ADY720904:AEC720928 ANU720904:ANY720928 AXQ720904:AXU720928 BHM720904:BHQ720928 BRI720904:BRM720928 CBE720904:CBI720928 CLA720904:CLE720928 CUW720904:CVA720928 DES720904:DEW720928 DOO720904:DOS720928 DYK720904:DYO720928 EIG720904:EIK720928 ESC720904:ESG720928 FBY720904:FCC720928 FLU720904:FLY720928 FVQ720904:FVU720928 GFM720904:GFQ720928 GPI720904:GPM720928 GZE720904:GZI720928 HJA720904:HJE720928 HSW720904:HTA720928 ICS720904:ICW720928 IMO720904:IMS720928 IWK720904:IWO720928 JGG720904:JGK720928 JQC720904:JQG720928 JZY720904:KAC720928 KJU720904:KJY720928 KTQ720904:KTU720928 LDM720904:LDQ720928 LNI720904:LNM720928 LXE720904:LXI720928 MHA720904:MHE720928 MQW720904:MRA720928 NAS720904:NAW720928 NKO720904:NKS720928 NUK720904:NUO720928 OEG720904:OEK720928 OOC720904:OOG720928 OXY720904:OYC720928 PHU720904:PHY720928 PRQ720904:PRU720928 QBM720904:QBQ720928 QLI720904:QLM720928 QVE720904:QVI720928 RFA720904:RFE720928 ROW720904:RPA720928 RYS720904:RYW720928 SIO720904:SIS720928 SSK720904:SSO720928 TCG720904:TCK720928 TMC720904:TMG720928 TVY720904:TWC720928 UFU720904:UFY720928 UPQ720904:UPU720928 UZM720904:UZQ720928 VJI720904:VJM720928 VTE720904:VTI720928 WDA720904:WDE720928 WMW720904:WNA720928 WWS720904:WWW720928 AK786440:AO786464 KG786440:KK786464 UC786440:UG786464 ADY786440:AEC786464 ANU786440:ANY786464 AXQ786440:AXU786464 BHM786440:BHQ786464 BRI786440:BRM786464 CBE786440:CBI786464 CLA786440:CLE786464 CUW786440:CVA786464 DES786440:DEW786464 DOO786440:DOS786464 DYK786440:DYO786464 EIG786440:EIK786464 ESC786440:ESG786464 FBY786440:FCC786464 FLU786440:FLY786464 FVQ786440:FVU786464 GFM786440:GFQ786464 GPI786440:GPM786464 GZE786440:GZI786464 HJA786440:HJE786464 HSW786440:HTA786464 ICS786440:ICW786464 IMO786440:IMS786464 IWK786440:IWO786464 JGG786440:JGK786464 JQC786440:JQG786464 JZY786440:KAC786464 KJU786440:KJY786464 KTQ786440:KTU786464 LDM786440:LDQ786464 LNI786440:LNM786464 LXE786440:LXI786464 MHA786440:MHE786464 MQW786440:MRA786464 NAS786440:NAW786464 NKO786440:NKS786464 NUK786440:NUO786464 OEG786440:OEK786464 OOC786440:OOG786464 OXY786440:OYC786464 PHU786440:PHY786464 PRQ786440:PRU786464 QBM786440:QBQ786464 QLI786440:QLM786464 QVE786440:QVI786464 RFA786440:RFE786464 ROW786440:RPA786464 RYS786440:RYW786464 SIO786440:SIS786464 SSK786440:SSO786464 TCG786440:TCK786464 TMC786440:TMG786464 TVY786440:TWC786464 UFU786440:UFY786464 UPQ786440:UPU786464 UZM786440:UZQ786464 VJI786440:VJM786464 VTE786440:VTI786464 WDA786440:WDE786464 WMW786440:WNA786464 WWS786440:WWW786464 AK851976:AO852000 KG851976:KK852000 UC851976:UG852000 ADY851976:AEC852000 ANU851976:ANY852000 AXQ851976:AXU852000 BHM851976:BHQ852000 BRI851976:BRM852000 CBE851976:CBI852000 CLA851976:CLE852000 CUW851976:CVA852000 DES851976:DEW852000 DOO851976:DOS852000 DYK851976:DYO852000 EIG851976:EIK852000 ESC851976:ESG852000 FBY851976:FCC852000 FLU851976:FLY852000 FVQ851976:FVU852000 GFM851976:GFQ852000 GPI851976:GPM852000 GZE851976:GZI852000 HJA851976:HJE852000 HSW851976:HTA852000 ICS851976:ICW852000 IMO851976:IMS852000 IWK851976:IWO852000 JGG851976:JGK852000 JQC851976:JQG852000 JZY851976:KAC852000 KJU851976:KJY852000 KTQ851976:KTU852000 LDM851976:LDQ852000 LNI851976:LNM852000 LXE851976:LXI852000 MHA851976:MHE852000 MQW851976:MRA852000 NAS851976:NAW852000 NKO851976:NKS852000 NUK851976:NUO852000 OEG851976:OEK852000 OOC851976:OOG852000 OXY851976:OYC852000 PHU851976:PHY852000 PRQ851976:PRU852000 QBM851976:QBQ852000 QLI851976:QLM852000 QVE851976:QVI852000 RFA851976:RFE852000 ROW851976:RPA852000 RYS851976:RYW852000 SIO851976:SIS852000 SSK851976:SSO852000 TCG851976:TCK852000 TMC851976:TMG852000 TVY851976:TWC852000 UFU851976:UFY852000 UPQ851976:UPU852000 UZM851976:UZQ852000 VJI851976:VJM852000 VTE851976:VTI852000 WDA851976:WDE852000 WMW851976:WNA852000 WWS851976:WWW852000 AK917512:AO917536 KG917512:KK917536 UC917512:UG917536 ADY917512:AEC917536 ANU917512:ANY917536 AXQ917512:AXU917536 BHM917512:BHQ917536 BRI917512:BRM917536 CBE917512:CBI917536 CLA917512:CLE917536 CUW917512:CVA917536 DES917512:DEW917536 DOO917512:DOS917536 DYK917512:DYO917536 EIG917512:EIK917536 ESC917512:ESG917536 FBY917512:FCC917536 FLU917512:FLY917536 FVQ917512:FVU917536 GFM917512:GFQ917536 GPI917512:GPM917536 GZE917512:GZI917536 HJA917512:HJE917536 HSW917512:HTA917536 ICS917512:ICW917536 IMO917512:IMS917536 IWK917512:IWO917536 JGG917512:JGK917536 JQC917512:JQG917536 JZY917512:KAC917536 KJU917512:KJY917536 KTQ917512:KTU917536 LDM917512:LDQ917536 LNI917512:LNM917536 LXE917512:LXI917536 MHA917512:MHE917536 MQW917512:MRA917536 NAS917512:NAW917536 NKO917512:NKS917536 NUK917512:NUO917536 OEG917512:OEK917536 OOC917512:OOG917536 OXY917512:OYC917536 PHU917512:PHY917536 PRQ917512:PRU917536 QBM917512:QBQ917536 QLI917512:QLM917536 QVE917512:QVI917536 RFA917512:RFE917536 ROW917512:RPA917536 RYS917512:RYW917536 SIO917512:SIS917536 SSK917512:SSO917536 TCG917512:TCK917536 TMC917512:TMG917536 TVY917512:TWC917536 UFU917512:UFY917536 UPQ917512:UPU917536 UZM917512:UZQ917536 VJI917512:VJM917536 VTE917512:VTI917536 WDA917512:WDE917536 WMW917512:WNA917536 WWS917512:WWW917536 AK983048:AO983072 KG983048:KK983072 UC983048:UG983072 ADY983048:AEC983072 ANU983048:ANY983072 AXQ983048:AXU983072 BHM983048:BHQ983072 BRI983048:BRM983072 CBE983048:CBI983072 CLA983048:CLE983072 CUW983048:CVA983072 DES983048:DEW983072 DOO983048:DOS983072 DYK983048:DYO983072 EIG983048:EIK983072 ESC983048:ESG983072 FBY983048:FCC983072 FLU983048:FLY983072 FVQ983048:FVU983072 GFM983048:GFQ983072 GPI983048:GPM983072 GZE983048:GZI983072 HJA983048:HJE983072 HSW983048:HTA983072 ICS983048:ICW983072 IMO983048:IMS983072 IWK983048:IWO983072 JGG983048:JGK983072 JQC983048:JQG983072 JZY983048:KAC983072 KJU983048:KJY983072 KTQ983048:KTU983072 LDM983048:LDQ983072 LNI983048:LNM983072 LXE983048:LXI983072 MHA983048:MHE983072 MQW983048:MRA983072 NAS983048:NAW983072 NKO983048:NKS983072 NUK983048:NUO983072 OEG983048:OEK983072 OOC983048:OOG983072 OXY983048:OYC983072 PHU983048:PHY983072 PRQ983048:PRU983072 QBM983048:QBQ983072 QLI983048:QLM983072 QVE983048:QVI983072 RFA983048:RFE983072 ROW983048:RPA983072 RYS983048:RYW983072 SIO983048:SIS983072 SSK983048:SSO983072 TCG983048:TCK983072 TMC983048:TMG983072 TVY983048:TWC983072 UFU983048:UFY983072 UPQ983048:UPU983072 UZM983048:UZQ983072 VJI983048:VJM983072 VTE983048:VTI983072 WDA983048:WDE983072 WMW983048:WNA983072 WWS983048:WWW983072 AC67:AJ65536 JY67:KF65536 TU67:UB65536 ADQ67:ADX65536 ANM67:ANT65536 AXI67:AXP65536 BHE67:BHL65536 BRA67:BRH65536 CAW67:CBD65536 CKS67:CKZ65536 CUO67:CUV65536 DEK67:DER65536 DOG67:DON65536 DYC67:DYJ65536 EHY67:EIF65536 ERU67:ESB65536 FBQ67:FBX65536 FLM67:FLT65536 FVI67:FVP65536 GFE67:GFL65536 GPA67:GPH65536 GYW67:GZD65536 HIS67:HIZ65536 HSO67:HSV65536 ICK67:ICR65536 IMG67:IMN65536 IWC67:IWJ65536 JFY67:JGF65536 JPU67:JQB65536 JZQ67:JZX65536 KJM67:KJT65536 KTI67:KTP65536 LDE67:LDL65536 LNA67:LNH65536 LWW67:LXD65536 MGS67:MGZ65536 MQO67:MQV65536 NAK67:NAR65536 NKG67:NKN65536 NUC67:NUJ65536 ODY67:OEF65536 ONU67:OOB65536 OXQ67:OXX65536 PHM67:PHT65536 PRI67:PRP65536 QBE67:QBL65536 QLA67:QLH65536 QUW67:QVD65536 RES67:REZ65536 ROO67:ROV65536 RYK67:RYR65536 SIG67:SIN65536 SSC67:SSJ65536 TBY67:TCF65536 TLU67:TMB65536 TVQ67:TVX65536 UFM67:UFT65536 UPI67:UPP65536 UZE67:UZL65536 VJA67:VJH65536 VSW67:VTD65536 WCS67:WCZ65536 WMO67:WMV65536 WWK67:WWR65536 AC65603:AJ131072 JY65603:KF131072 TU65603:UB131072 ADQ65603:ADX131072 ANM65603:ANT131072 AXI65603:AXP131072 BHE65603:BHL131072 BRA65603:BRH131072 CAW65603:CBD131072 CKS65603:CKZ131072 CUO65603:CUV131072 DEK65603:DER131072 DOG65603:DON131072 DYC65603:DYJ131072 EHY65603:EIF131072 ERU65603:ESB131072 FBQ65603:FBX131072 FLM65603:FLT131072 FVI65603:FVP131072 GFE65603:GFL131072 GPA65603:GPH131072 GYW65603:GZD131072 HIS65603:HIZ131072 HSO65603:HSV131072 ICK65603:ICR131072 IMG65603:IMN131072 IWC65603:IWJ131072 JFY65603:JGF131072 JPU65603:JQB131072 JZQ65603:JZX131072 KJM65603:KJT131072 KTI65603:KTP131072 LDE65603:LDL131072 LNA65603:LNH131072 LWW65603:LXD131072 MGS65603:MGZ131072 MQO65603:MQV131072 NAK65603:NAR131072 NKG65603:NKN131072 NUC65603:NUJ131072 ODY65603:OEF131072 ONU65603:OOB131072 OXQ65603:OXX131072 PHM65603:PHT131072 PRI65603:PRP131072 QBE65603:QBL131072 QLA65603:QLH131072 QUW65603:QVD131072 RES65603:REZ131072 ROO65603:ROV131072 RYK65603:RYR131072 SIG65603:SIN131072 SSC65603:SSJ131072 TBY65603:TCF131072 TLU65603:TMB131072 TVQ65603:TVX131072 UFM65603:UFT131072 UPI65603:UPP131072 UZE65603:UZL131072 VJA65603:VJH131072 VSW65603:VTD131072 WCS65603:WCZ131072 WMO65603:WMV131072 WWK65603:WWR131072 AC131139:AJ196608 JY131139:KF196608 TU131139:UB196608 ADQ131139:ADX196608 ANM131139:ANT196608 AXI131139:AXP196608 BHE131139:BHL196608 BRA131139:BRH196608 CAW131139:CBD196608 CKS131139:CKZ196608 CUO131139:CUV196608 DEK131139:DER196608 DOG131139:DON196608 DYC131139:DYJ196608 EHY131139:EIF196608 ERU131139:ESB196608 FBQ131139:FBX196608 FLM131139:FLT196608 FVI131139:FVP196608 GFE131139:GFL196608 GPA131139:GPH196608 GYW131139:GZD196608 HIS131139:HIZ196608 HSO131139:HSV196608 ICK131139:ICR196608 IMG131139:IMN196608 IWC131139:IWJ196608 JFY131139:JGF196608 JPU131139:JQB196608 JZQ131139:JZX196608 KJM131139:KJT196608 KTI131139:KTP196608 LDE131139:LDL196608 LNA131139:LNH196608 LWW131139:LXD196608 MGS131139:MGZ196608 MQO131139:MQV196608 NAK131139:NAR196608 NKG131139:NKN196608 NUC131139:NUJ196608 ODY131139:OEF196608 ONU131139:OOB196608 OXQ131139:OXX196608 PHM131139:PHT196608 PRI131139:PRP196608 QBE131139:QBL196608 QLA131139:QLH196608 QUW131139:QVD196608 RES131139:REZ196608 ROO131139:ROV196608 RYK131139:RYR196608 SIG131139:SIN196608 SSC131139:SSJ196608 TBY131139:TCF196608 TLU131139:TMB196608 TVQ131139:TVX196608 UFM131139:UFT196608 UPI131139:UPP196608 UZE131139:UZL196608 VJA131139:VJH196608 VSW131139:VTD196608 WCS131139:WCZ196608 WMO131139:WMV196608 WWK131139:WWR196608 AC196675:AJ262144 JY196675:KF262144 TU196675:UB262144 ADQ196675:ADX262144 ANM196675:ANT262144 AXI196675:AXP262144 BHE196675:BHL262144 BRA196675:BRH262144 CAW196675:CBD262144 CKS196675:CKZ262144 CUO196675:CUV262144 DEK196675:DER262144 DOG196675:DON262144 DYC196675:DYJ262144 EHY196675:EIF262144 ERU196675:ESB262144 FBQ196675:FBX262144 FLM196675:FLT262144 FVI196675:FVP262144 GFE196675:GFL262144 GPA196675:GPH262144 GYW196675:GZD262144 HIS196675:HIZ262144 HSO196675:HSV262144 ICK196675:ICR262144 IMG196675:IMN262144 IWC196675:IWJ262144 JFY196675:JGF262144 JPU196675:JQB262144 JZQ196675:JZX262144 KJM196675:KJT262144 KTI196675:KTP262144 LDE196675:LDL262144 LNA196675:LNH262144 LWW196675:LXD262144 MGS196675:MGZ262144 MQO196675:MQV262144 NAK196675:NAR262144 NKG196675:NKN262144 NUC196675:NUJ262144 ODY196675:OEF262144 ONU196675:OOB262144 OXQ196675:OXX262144 PHM196675:PHT262144 PRI196675:PRP262144 QBE196675:QBL262144 QLA196675:QLH262144 QUW196675:QVD262144 RES196675:REZ262144 ROO196675:ROV262144 RYK196675:RYR262144 SIG196675:SIN262144 SSC196675:SSJ262144 TBY196675:TCF262144 TLU196675:TMB262144 TVQ196675:TVX262144 UFM196675:UFT262144 UPI196675:UPP262144 UZE196675:UZL262144 VJA196675:VJH262144 VSW196675:VTD262144 WCS196675:WCZ262144 WMO196675:WMV262144 WWK196675:WWR262144 AC262211:AJ327680 JY262211:KF327680 TU262211:UB327680 ADQ262211:ADX327680 ANM262211:ANT327680 AXI262211:AXP327680 BHE262211:BHL327680 BRA262211:BRH327680 CAW262211:CBD327680 CKS262211:CKZ327680 CUO262211:CUV327680 DEK262211:DER327680 DOG262211:DON327680 DYC262211:DYJ327680 EHY262211:EIF327680 ERU262211:ESB327680 FBQ262211:FBX327680 FLM262211:FLT327680 FVI262211:FVP327680 GFE262211:GFL327680 GPA262211:GPH327680 GYW262211:GZD327680 HIS262211:HIZ327680 HSO262211:HSV327680 ICK262211:ICR327680 IMG262211:IMN327680 IWC262211:IWJ327680 JFY262211:JGF327680 JPU262211:JQB327680 JZQ262211:JZX327680 KJM262211:KJT327680 KTI262211:KTP327680 LDE262211:LDL327680 LNA262211:LNH327680 LWW262211:LXD327680 MGS262211:MGZ327680 MQO262211:MQV327680 NAK262211:NAR327680 NKG262211:NKN327680 NUC262211:NUJ327680 ODY262211:OEF327680 ONU262211:OOB327680 OXQ262211:OXX327680 PHM262211:PHT327680 PRI262211:PRP327680 QBE262211:QBL327680 QLA262211:QLH327680 QUW262211:QVD327680 RES262211:REZ327680 ROO262211:ROV327680 RYK262211:RYR327680 SIG262211:SIN327680 SSC262211:SSJ327680 TBY262211:TCF327680 TLU262211:TMB327680 TVQ262211:TVX327680 UFM262211:UFT327680 UPI262211:UPP327680 UZE262211:UZL327680 VJA262211:VJH327680 VSW262211:VTD327680 WCS262211:WCZ327680 WMO262211:WMV327680 WWK262211:WWR327680 AC327747:AJ393216 JY327747:KF393216 TU327747:UB393216 ADQ327747:ADX393216 ANM327747:ANT393216 AXI327747:AXP393216 BHE327747:BHL393216 BRA327747:BRH393216 CAW327747:CBD393216 CKS327747:CKZ393216 CUO327747:CUV393216 DEK327747:DER393216 DOG327747:DON393216 DYC327747:DYJ393216 EHY327747:EIF393216 ERU327747:ESB393216 FBQ327747:FBX393216 FLM327747:FLT393216 FVI327747:FVP393216 GFE327747:GFL393216 GPA327747:GPH393216 GYW327747:GZD393216 HIS327747:HIZ393216 HSO327747:HSV393216 ICK327747:ICR393216 IMG327747:IMN393216 IWC327747:IWJ393216 JFY327747:JGF393216 JPU327747:JQB393216 JZQ327747:JZX393216 KJM327747:KJT393216 KTI327747:KTP393216 LDE327747:LDL393216 LNA327747:LNH393216 LWW327747:LXD393216 MGS327747:MGZ393216 MQO327747:MQV393216 NAK327747:NAR393216 NKG327747:NKN393216 NUC327747:NUJ393216 ODY327747:OEF393216 ONU327747:OOB393216 OXQ327747:OXX393216 PHM327747:PHT393216 PRI327747:PRP393216 QBE327747:QBL393216 QLA327747:QLH393216 QUW327747:QVD393216 RES327747:REZ393216 ROO327747:ROV393216 RYK327747:RYR393216 SIG327747:SIN393216 SSC327747:SSJ393216 TBY327747:TCF393216 TLU327747:TMB393216 TVQ327747:TVX393216 UFM327747:UFT393216 UPI327747:UPP393216 UZE327747:UZL393216 VJA327747:VJH393216 VSW327747:VTD393216 WCS327747:WCZ393216 WMO327747:WMV393216 WWK327747:WWR393216 AC393283:AJ458752 JY393283:KF458752 TU393283:UB458752 ADQ393283:ADX458752 ANM393283:ANT458752 AXI393283:AXP458752 BHE393283:BHL458752 BRA393283:BRH458752 CAW393283:CBD458752 CKS393283:CKZ458752 CUO393283:CUV458752 DEK393283:DER458752 DOG393283:DON458752 DYC393283:DYJ458752 EHY393283:EIF458752 ERU393283:ESB458752 FBQ393283:FBX458752 FLM393283:FLT458752 FVI393283:FVP458752 GFE393283:GFL458752 GPA393283:GPH458752 GYW393283:GZD458752 HIS393283:HIZ458752 HSO393283:HSV458752 ICK393283:ICR458752 IMG393283:IMN458752 IWC393283:IWJ458752 JFY393283:JGF458752 JPU393283:JQB458752 JZQ393283:JZX458752 KJM393283:KJT458752 KTI393283:KTP458752 LDE393283:LDL458752 LNA393283:LNH458752 LWW393283:LXD458752 MGS393283:MGZ458752 MQO393283:MQV458752 NAK393283:NAR458752 NKG393283:NKN458752 NUC393283:NUJ458752 ODY393283:OEF458752 ONU393283:OOB458752 OXQ393283:OXX458752 PHM393283:PHT458752 PRI393283:PRP458752 QBE393283:QBL458752 QLA393283:QLH458752 QUW393283:QVD458752 RES393283:REZ458752 ROO393283:ROV458752 RYK393283:RYR458752 SIG393283:SIN458752 SSC393283:SSJ458752 TBY393283:TCF458752 TLU393283:TMB458752 TVQ393283:TVX458752 UFM393283:UFT458752 UPI393283:UPP458752 UZE393283:UZL458752 VJA393283:VJH458752 VSW393283:VTD458752 WCS393283:WCZ458752 WMO393283:WMV458752 WWK393283:WWR458752 AC458819:AJ524288 JY458819:KF524288 TU458819:UB524288 ADQ458819:ADX524288 ANM458819:ANT524288 AXI458819:AXP524288 BHE458819:BHL524288 BRA458819:BRH524288 CAW458819:CBD524288 CKS458819:CKZ524288 CUO458819:CUV524288 DEK458819:DER524288 DOG458819:DON524288 DYC458819:DYJ524288 EHY458819:EIF524288 ERU458819:ESB524288 FBQ458819:FBX524288 FLM458819:FLT524288 FVI458819:FVP524288 GFE458819:GFL524288 GPA458819:GPH524288 GYW458819:GZD524288 HIS458819:HIZ524288 HSO458819:HSV524288 ICK458819:ICR524288 IMG458819:IMN524288 IWC458819:IWJ524288 JFY458819:JGF524288 JPU458819:JQB524288 JZQ458819:JZX524288 KJM458819:KJT524288 KTI458819:KTP524288 LDE458819:LDL524288 LNA458819:LNH524288 LWW458819:LXD524288 MGS458819:MGZ524288 MQO458819:MQV524288 NAK458819:NAR524288 NKG458819:NKN524288 NUC458819:NUJ524288 ODY458819:OEF524288 ONU458819:OOB524288 OXQ458819:OXX524288 PHM458819:PHT524288 PRI458819:PRP524288 QBE458819:QBL524288 QLA458819:QLH524288 QUW458819:QVD524288 RES458819:REZ524288 ROO458819:ROV524288 RYK458819:RYR524288 SIG458819:SIN524288 SSC458819:SSJ524288 TBY458819:TCF524288 TLU458819:TMB524288 TVQ458819:TVX524288 UFM458819:UFT524288 UPI458819:UPP524288 UZE458819:UZL524288 VJA458819:VJH524288 VSW458819:VTD524288 WCS458819:WCZ524288 WMO458819:WMV524288 WWK458819:WWR524288 AC524355:AJ589824 JY524355:KF589824 TU524355:UB589824 ADQ524355:ADX589824 ANM524355:ANT589824 AXI524355:AXP589824 BHE524355:BHL589824 BRA524355:BRH589824 CAW524355:CBD589824 CKS524355:CKZ589824 CUO524355:CUV589824 DEK524355:DER589824 DOG524355:DON589824 DYC524355:DYJ589824 EHY524355:EIF589824 ERU524355:ESB589824 FBQ524355:FBX589824 FLM524355:FLT589824 FVI524355:FVP589824 GFE524355:GFL589824 GPA524355:GPH589824 GYW524355:GZD589824 HIS524355:HIZ589824 HSO524355:HSV589824 ICK524355:ICR589824 IMG524355:IMN589824 IWC524355:IWJ589824 JFY524355:JGF589824 JPU524355:JQB589824 JZQ524355:JZX589824 KJM524355:KJT589824 KTI524355:KTP589824 LDE524355:LDL589824 LNA524355:LNH589824 LWW524355:LXD589824 MGS524355:MGZ589824 MQO524355:MQV589824 NAK524355:NAR589824 NKG524355:NKN589824 NUC524355:NUJ589824 ODY524355:OEF589824 ONU524355:OOB589824 OXQ524355:OXX589824 PHM524355:PHT589824 PRI524355:PRP589824 QBE524355:QBL589824 QLA524355:QLH589824 QUW524355:QVD589824 RES524355:REZ589824 ROO524355:ROV589824 RYK524355:RYR589824 SIG524355:SIN589824 SSC524355:SSJ589824 TBY524355:TCF589824 TLU524355:TMB589824 TVQ524355:TVX589824 UFM524355:UFT589824 UPI524355:UPP589824 UZE524355:UZL589824 VJA524355:VJH589824 VSW524355:VTD589824 WCS524355:WCZ589824 WMO524355:WMV589824 WWK524355:WWR589824 AC589891:AJ655360 JY589891:KF655360 TU589891:UB655360 ADQ589891:ADX655360 ANM589891:ANT655360 AXI589891:AXP655360 BHE589891:BHL655360 BRA589891:BRH655360 CAW589891:CBD655360 CKS589891:CKZ655360 CUO589891:CUV655360 DEK589891:DER655360 DOG589891:DON655360 DYC589891:DYJ655360 EHY589891:EIF655360 ERU589891:ESB655360 FBQ589891:FBX655360 FLM589891:FLT655360 FVI589891:FVP655360 GFE589891:GFL655360 GPA589891:GPH655360 GYW589891:GZD655360 HIS589891:HIZ655360 HSO589891:HSV655360 ICK589891:ICR655360 IMG589891:IMN655360 IWC589891:IWJ655360 JFY589891:JGF655360 JPU589891:JQB655360 JZQ589891:JZX655360 KJM589891:KJT655360 KTI589891:KTP655360 LDE589891:LDL655360 LNA589891:LNH655360 LWW589891:LXD655360 MGS589891:MGZ655360 MQO589891:MQV655360 NAK589891:NAR655360 NKG589891:NKN655360 NUC589891:NUJ655360 ODY589891:OEF655360 ONU589891:OOB655360 OXQ589891:OXX655360 PHM589891:PHT655360 PRI589891:PRP655360 QBE589891:QBL655360 QLA589891:QLH655360 QUW589891:QVD655360 RES589891:REZ655360 ROO589891:ROV655360 RYK589891:RYR655360 SIG589891:SIN655360 SSC589891:SSJ655360 TBY589891:TCF655360 TLU589891:TMB655360 TVQ589891:TVX655360 UFM589891:UFT655360 UPI589891:UPP655360 UZE589891:UZL655360 VJA589891:VJH655360 VSW589891:VTD655360 WCS589891:WCZ655360 WMO589891:WMV655360 WWK589891:WWR655360 AC655427:AJ720896 JY655427:KF720896 TU655427:UB720896 ADQ655427:ADX720896 ANM655427:ANT720896 AXI655427:AXP720896 BHE655427:BHL720896 BRA655427:BRH720896 CAW655427:CBD720896 CKS655427:CKZ720896 CUO655427:CUV720896 DEK655427:DER720896 DOG655427:DON720896 DYC655427:DYJ720896 EHY655427:EIF720896 ERU655427:ESB720896 FBQ655427:FBX720896 FLM655427:FLT720896 FVI655427:FVP720896 GFE655427:GFL720896 GPA655427:GPH720896 GYW655427:GZD720896 HIS655427:HIZ720896 HSO655427:HSV720896 ICK655427:ICR720896 IMG655427:IMN720896 IWC655427:IWJ720896 JFY655427:JGF720896 JPU655427:JQB720896 JZQ655427:JZX720896 KJM655427:KJT720896 KTI655427:KTP720896 LDE655427:LDL720896 LNA655427:LNH720896 LWW655427:LXD720896 MGS655427:MGZ720896 MQO655427:MQV720896 NAK655427:NAR720896 NKG655427:NKN720896 NUC655427:NUJ720896 ODY655427:OEF720896 ONU655427:OOB720896 OXQ655427:OXX720896 PHM655427:PHT720896 PRI655427:PRP720896 QBE655427:QBL720896 QLA655427:QLH720896 QUW655427:QVD720896 RES655427:REZ720896 ROO655427:ROV720896 RYK655427:RYR720896 SIG655427:SIN720896 SSC655427:SSJ720896 TBY655427:TCF720896 TLU655427:TMB720896 TVQ655427:TVX720896 UFM655427:UFT720896 UPI655427:UPP720896 UZE655427:UZL720896 VJA655427:VJH720896 VSW655427:VTD720896 WCS655427:WCZ720896 WMO655427:WMV720896 WWK655427:WWR720896 AC720963:AJ786432 JY720963:KF786432 TU720963:UB786432 ADQ720963:ADX786432 ANM720963:ANT786432 AXI720963:AXP786432 BHE720963:BHL786432 BRA720963:BRH786432 CAW720963:CBD786432 CKS720963:CKZ786432 CUO720963:CUV786432 DEK720963:DER786432 DOG720963:DON786432 DYC720963:DYJ786432 EHY720963:EIF786432 ERU720963:ESB786432 FBQ720963:FBX786432 FLM720963:FLT786432 FVI720963:FVP786432 GFE720963:GFL786432 GPA720963:GPH786432 GYW720963:GZD786432 HIS720963:HIZ786432 HSO720963:HSV786432 ICK720963:ICR786432 IMG720963:IMN786432 IWC720963:IWJ786432 JFY720963:JGF786432 JPU720963:JQB786432 JZQ720963:JZX786432 KJM720963:KJT786432 KTI720963:KTP786432 LDE720963:LDL786432 LNA720963:LNH786432 LWW720963:LXD786432 MGS720963:MGZ786432 MQO720963:MQV786432 NAK720963:NAR786432 NKG720963:NKN786432 NUC720963:NUJ786432 ODY720963:OEF786432 ONU720963:OOB786432 OXQ720963:OXX786432 PHM720963:PHT786432 PRI720963:PRP786432 QBE720963:QBL786432 QLA720963:QLH786432 QUW720963:QVD786432 RES720963:REZ786432 ROO720963:ROV786432 RYK720963:RYR786432 SIG720963:SIN786432 SSC720963:SSJ786432 TBY720963:TCF786432 TLU720963:TMB786432 TVQ720963:TVX786432 UFM720963:UFT786432 UPI720963:UPP786432 UZE720963:UZL786432 VJA720963:VJH786432 VSW720963:VTD786432 WCS720963:WCZ786432 WMO720963:WMV786432 WWK720963:WWR786432 AC786499:AJ851968 JY786499:KF851968 TU786499:UB851968 ADQ786499:ADX851968 ANM786499:ANT851968 AXI786499:AXP851968 BHE786499:BHL851968 BRA786499:BRH851968 CAW786499:CBD851968 CKS786499:CKZ851968 CUO786499:CUV851968 DEK786499:DER851968 DOG786499:DON851968 DYC786499:DYJ851968 EHY786499:EIF851968 ERU786499:ESB851968 FBQ786499:FBX851968 FLM786499:FLT851968 FVI786499:FVP851968 GFE786499:GFL851968 GPA786499:GPH851968 GYW786499:GZD851968 HIS786499:HIZ851968 HSO786499:HSV851968 ICK786499:ICR851968 IMG786499:IMN851968 IWC786499:IWJ851968 JFY786499:JGF851968 JPU786499:JQB851968 JZQ786499:JZX851968 KJM786499:KJT851968 KTI786499:KTP851968 LDE786499:LDL851968 LNA786499:LNH851968 LWW786499:LXD851968 MGS786499:MGZ851968 MQO786499:MQV851968 NAK786499:NAR851968 NKG786499:NKN851968 NUC786499:NUJ851968 ODY786499:OEF851968 ONU786499:OOB851968 OXQ786499:OXX851968 PHM786499:PHT851968 PRI786499:PRP851968 QBE786499:QBL851968 QLA786499:QLH851968 QUW786499:QVD851968 RES786499:REZ851968 ROO786499:ROV851968 RYK786499:RYR851968 SIG786499:SIN851968 SSC786499:SSJ851968 TBY786499:TCF851968 TLU786499:TMB851968 TVQ786499:TVX851968 UFM786499:UFT851968 UPI786499:UPP851968 UZE786499:UZL851968 VJA786499:VJH851968 VSW786499:VTD851968 WCS786499:WCZ851968 WMO786499:WMV851968 WWK786499:WWR851968 AC852035:AJ917504 JY852035:KF917504 TU852035:UB917504 ADQ852035:ADX917504 ANM852035:ANT917504 AXI852035:AXP917504 BHE852035:BHL917504 BRA852035:BRH917504 CAW852035:CBD917504 CKS852035:CKZ917504 CUO852035:CUV917504 DEK852035:DER917504 DOG852035:DON917504 DYC852035:DYJ917504 EHY852035:EIF917504 ERU852035:ESB917504 FBQ852035:FBX917504 FLM852035:FLT917504 FVI852035:FVP917504 GFE852035:GFL917504 GPA852035:GPH917504 GYW852035:GZD917504 HIS852035:HIZ917504 HSO852035:HSV917504 ICK852035:ICR917504 IMG852035:IMN917504 IWC852035:IWJ917504 JFY852035:JGF917504 JPU852035:JQB917504 JZQ852035:JZX917504 KJM852035:KJT917504 KTI852035:KTP917504 LDE852035:LDL917504 LNA852035:LNH917504 LWW852035:LXD917504 MGS852035:MGZ917504 MQO852035:MQV917504 NAK852035:NAR917504 NKG852035:NKN917504 NUC852035:NUJ917504 ODY852035:OEF917504 ONU852035:OOB917504 OXQ852035:OXX917504 PHM852035:PHT917504 PRI852035:PRP917504 QBE852035:QBL917504 QLA852035:QLH917504 QUW852035:QVD917504 RES852035:REZ917504 ROO852035:ROV917504 RYK852035:RYR917504 SIG852035:SIN917504 SSC852035:SSJ917504 TBY852035:TCF917504 TLU852035:TMB917504 TVQ852035:TVX917504 UFM852035:UFT917504 UPI852035:UPP917504 UZE852035:UZL917504 VJA852035:VJH917504 VSW852035:VTD917504 WCS852035:WCZ917504 WMO852035:WMV917504 WWK852035:WWR917504 AC917571:AJ983040 JY917571:KF983040 TU917571:UB983040 ADQ917571:ADX983040 ANM917571:ANT983040 AXI917571:AXP983040 BHE917571:BHL983040 BRA917571:BRH983040 CAW917571:CBD983040 CKS917571:CKZ983040 CUO917571:CUV983040 DEK917571:DER983040 DOG917571:DON983040 DYC917571:DYJ983040 EHY917571:EIF983040 ERU917571:ESB983040 FBQ917571:FBX983040 FLM917571:FLT983040 FVI917571:FVP983040 GFE917571:GFL983040 GPA917571:GPH983040 GYW917571:GZD983040 HIS917571:HIZ983040 HSO917571:HSV983040 ICK917571:ICR983040 IMG917571:IMN983040 IWC917571:IWJ983040 JFY917571:JGF983040 JPU917571:JQB983040 JZQ917571:JZX983040 KJM917571:KJT983040 KTI917571:KTP983040 LDE917571:LDL983040 LNA917571:LNH983040 LWW917571:LXD983040 MGS917571:MGZ983040 MQO917571:MQV983040 NAK917571:NAR983040 NKG917571:NKN983040 NUC917571:NUJ983040 ODY917571:OEF983040 ONU917571:OOB983040 OXQ917571:OXX983040 PHM917571:PHT983040 PRI917571:PRP983040 QBE917571:QBL983040 QLA917571:QLH983040 QUW917571:QVD983040 RES917571:REZ983040 ROO917571:ROV983040 RYK917571:RYR983040 SIG917571:SIN983040 SSC917571:SSJ983040 TBY917571:TCF983040 TLU917571:TMB983040 TVQ917571:TVX983040 UFM917571:UFT983040 UPI917571:UPP983040 UZE917571:UZL983040 VJA917571:VJH983040 VSW917571:VTD983040 WCS917571:WCZ983040 WMO917571:WMV983040 WWK917571:WWR983040 AC983107:AJ1048576 JY983107:KF1048576 TU983107:UB1048576 ADQ983107:ADX1048576 ANM983107:ANT1048576 AXI983107:AXP1048576 BHE983107:BHL1048576 BRA983107:BRH1048576 CAW983107:CBD1048576 CKS983107:CKZ1048576 CUO983107:CUV1048576 DEK983107:DER1048576 DOG983107:DON1048576 DYC983107:DYJ1048576 EHY983107:EIF1048576 ERU983107:ESB1048576 FBQ983107:FBX1048576 FLM983107:FLT1048576 FVI983107:FVP1048576 GFE983107:GFL1048576 GPA983107:GPH1048576 GYW983107:GZD1048576 HIS983107:HIZ1048576 HSO983107:HSV1048576 ICK983107:ICR1048576 IMG983107:IMN1048576 IWC983107:IWJ1048576 JFY983107:JGF1048576 JPU983107:JQB1048576 JZQ983107:JZX1048576 KJM983107:KJT1048576 KTI983107:KTP1048576 LDE983107:LDL1048576 LNA983107:LNH1048576 LWW983107:LXD1048576 MGS983107:MGZ1048576 MQO983107:MQV1048576 NAK983107:NAR1048576 NKG983107:NKN1048576 NUC983107:NUJ1048576 ODY983107:OEF1048576 ONU983107:OOB1048576 OXQ983107:OXX1048576 PHM983107:PHT1048576 PRI983107:PRP1048576 QBE983107:QBL1048576 QLA983107:QLH1048576 QUW983107:QVD1048576 RES983107:REZ1048576 ROO983107:ROV1048576 RYK983107:RYR1048576 SIG983107:SIN1048576 SSC983107:SSJ1048576 TBY983107:TCF1048576 TLU983107:TMB1048576 TVQ983107:TVX1048576 UFM983107:UFT1048576 UPI983107:UPP1048576 UZE983107:UZL1048576 VJA983107:VJH1048576 VSW983107:VTD1048576 WCS983107:WCZ1048576 WMO983107:WMV1048576 WWK983107:WWR1048576 AK62:AO65536 KG62:KK65536 UC62:UG65536 ADY62:AEC65536 ANU62:ANY65536 AXQ62:AXU65536 BHM62:BHQ65536 BRI62:BRM65536 CBE62:CBI65536 CLA62:CLE65536 CUW62:CVA65536 DES62:DEW65536 DOO62:DOS65536 DYK62:DYO65536 EIG62:EIK65536 ESC62:ESG65536 FBY62:FCC65536 FLU62:FLY65536 FVQ62:FVU65536 GFM62:GFQ65536 GPI62:GPM65536 GZE62:GZI65536 HJA62:HJE65536 HSW62:HTA65536 ICS62:ICW65536 IMO62:IMS65536 IWK62:IWO65536 JGG62:JGK65536 JQC62:JQG65536 JZY62:KAC65536 KJU62:KJY65536 KTQ62:KTU65536 LDM62:LDQ65536 LNI62:LNM65536 LXE62:LXI65536 MHA62:MHE65536 MQW62:MRA65536 NAS62:NAW65536 NKO62:NKS65536 NUK62:NUO65536 OEG62:OEK65536 OOC62:OOG65536 OXY62:OYC65536 PHU62:PHY65536 PRQ62:PRU65536 QBM62:QBQ65536 QLI62:QLM65536 QVE62:QVI65536 RFA62:RFE65536 ROW62:RPA65536 RYS62:RYW65536 SIO62:SIS65536 SSK62:SSO65536 TCG62:TCK65536 TMC62:TMG65536 TVY62:TWC65536 UFU62:UFY65536 UPQ62:UPU65536 UZM62:UZQ65536 VJI62:VJM65536 VTE62:VTI65536 WDA62:WDE65536 WMW62:WNA65536 WWS62:WWW65536 AK65598:AO131072 KG65598:KK131072 UC65598:UG131072 ADY65598:AEC131072 ANU65598:ANY131072 AXQ65598:AXU131072 BHM65598:BHQ131072 BRI65598:BRM131072 CBE65598:CBI131072 CLA65598:CLE131072 CUW65598:CVA131072 DES65598:DEW131072 DOO65598:DOS131072 DYK65598:DYO131072 EIG65598:EIK131072 ESC65598:ESG131072 FBY65598:FCC131072 FLU65598:FLY131072 FVQ65598:FVU131072 GFM65598:GFQ131072 GPI65598:GPM131072 GZE65598:GZI131072 HJA65598:HJE131072 HSW65598:HTA131072 ICS65598:ICW131072 IMO65598:IMS131072 IWK65598:IWO131072 JGG65598:JGK131072 JQC65598:JQG131072 JZY65598:KAC131072 KJU65598:KJY131072 KTQ65598:KTU131072 LDM65598:LDQ131072 LNI65598:LNM131072 LXE65598:LXI131072 MHA65598:MHE131072 MQW65598:MRA131072 NAS65598:NAW131072 NKO65598:NKS131072 NUK65598:NUO131072 OEG65598:OEK131072 OOC65598:OOG131072 OXY65598:OYC131072 PHU65598:PHY131072 PRQ65598:PRU131072 QBM65598:QBQ131072 QLI65598:QLM131072 QVE65598:QVI131072 RFA65598:RFE131072 ROW65598:RPA131072 RYS65598:RYW131072 SIO65598:SIS131072 SSK65598:SSO131072 TCG65598:TCK131072 TMC65598:TMG131072 TVY65598:TWC131072 UFU65598:UFY131072 UPQ65598:UPU131072 UZM65598:UZQ131072 VJI65598:VJM131072 VTE65598:VTI131072 WDA65598:WDE131072 WMW65598:WNA131072 WWS65598:WWW131072 AK131134:AO196608 KG131134:KK196608 UC131134:UG196608 ADY131134:AEC196608 ANU131134:ANY196608 AXQ131134:AXU196608 BHM131134:BHQ196608 BRI131134:BRM196608 CBE131134:CBI196608 CLA131134:CLE196608 CUW131134:CVA196608 DES131134:DEW196608 DOO131134:DOS196608 DYK131134:DYO196608 EIG131134:EIK196608 ESC131134:ESG196608 FBY131134:FCC196608 FLU131134:FLY196608 FVQ131134:FVU196608 GFM131134:GFQ196608 GPI131134:GPM196608 GZE131134:GZI196608 HJA131134:HJE196608 HSW131134:HTA196608 ICS131134:ICW196608 IMO131134:IMS196608 IWK131134:IWO196608 JGG131134:JGK196608 JQC131134:JQG196608 JZY131134:KAC196608 KJU131134:KJY196608 KTQ131134:KTU196608 LDM131134:LDQ196608 LNI131134:LNM196608 LXE131134:LXI196608 MHA131134:MHE196608 MQW131134:MRA196608 NAS131134:NAW196608 NKO131134:NKS196608 NUK131134:NUO196608 OEG131134:OEK196608 OOC131134:OOG196608 OXY131134:OYC196608 PHU131134:PHY196608 PRQ131134:PRU196608 QBM131134:QBQ196608 QLI131134:QLM196608 QVE131134:QVI196608 RFA131134:RFE196608 ROW131134:RPA196608 RYS131134:RYW196608 SIO131134:SIS196608 SSK131134:SSO196608 TCG131134:TCK196608 TMC131134:TMG196608 TVY131134:TWC196608 UFU131134:UFY196608 UPQ131134:UPU196608 UZM131134:UZQ196608 VJI131134:VJM196608 VTE131134:VTI196608 WDA131134:WDE196608 WMW131134:WNA196608 WWS131134:WWW196608 AK196670:AO262144 KG196670:KK262144 UC196670:UG262144 ADY196670:AEC262144 ANU196670:ANY262144 AXQ196670:AXU262144 BHM196670:BHQ262144 BRI196670:BRM262144 CBE196670:CBI262144 CLA196670:CLE262144 CUW196670:CVA262144 DES196670:DEW262144 DOO196670:DOS262144 DYK196670:DYO262144 EIG196670:EIK262144 ESC196670:ESG262144 FBY196670:FCC262144 FLU196670:FLY262144 FVQ196670:FVU262144 GFM196670:GFQ262144 GPI196670:GPM262144 GZE196670:GZI262144 HJA196670:HJE262144 HSW196670:HTA262144 ICS196670:ICW262144 IMO196670:IMS262144 IWK196670:IWO262144 JGG196670:JGK262144 JQC196670:JQG262144 JZY196670:KAC262144 KJU196670:KJY262144 KTQ196670:KTU262144 LDM196670:LDQ262144 LNI196670:LNM262144 LXE196670:LXI262144 MHA196670:MHE262144 MQW196670:MRA262144 NAS196670:NAW262144 NKO196670:NKS262144 NUK196670:NUO262144 OEG196670:OEK262144 OOC196670:OOG262144 OXY196670:OYC262144 PHU196670:PHY262144 PRQ196670:PRU262144 QBM196670:QBQ262144 QLI196670:QLM262144 QVE196670:QVI262144 RFA196670:RFE262144 ROW196670:RPA262144 RYS196670:RYW262144 SIO196670:SIS262144 SSK196670:SSO262144 TCG196670:TCK262144 TMC196670:TMG262144 TVY196670:TWC262144 UFU196670:UFY262144 UPQ196670:UPU262144 UZM196670:UZQ262144 VJI196670:VJM262144 VTE196670:VTI262144 WDA196670:WDE262144 WMW196670:WNA262144 WWS196670:WWW262144 AK262206:AO327680 KG262206:KK327680 UC262206:UG327680 ADY262206:AEC327680 ANU262206:ANY327680 AXQ262206:AXU327680 BHM262206:BHQ327680 BRI262206:BRM327680 CBE262206:CBI327680 CLA262206:CLE327680 CUW262206:CVA327680 DES262206:DEW327680 DOO262206:DOS327680 DYK262206:DYO327680 EIG262206:EIK327680 ESC262206:ESG327680 FBY262206:FCC327680 FLU262206:FLY327680 FVQ262206:FVU327680 GFM262206:GFQ327680 GPI262206:GPM327680 GZE262206:GZI327680 HJA262206:HJE327680 HSW262206:HTA327680 ICS262206:ICW327680 IMO262206:IMS327680 IWK262206:IWO327680 JGG262206:JGK327680 JQC262206:JQG327680 JZY262206:KAC327680 KJU262206:KJY327680 KTQ262206:KTU327680 LDM262206:LDQ327680 LNI262206:LNM327680 LXE262206:LXI327680 MHA262206:MHE327680 MQW262206:MRA327680 NAS262206:NAW327680 NKO262206:NKS327680 NUK262206:NUO327680 OEG262206:OEK327680 OOC262206:OOG327680 OXY262206:OYC327680 PHU262206:PHY327680 PRQ262206:PRU327680 QBM262206:QBQ327680 QLI262206:QLM327680 QVE262206:QVI327680 RFA262206:RFE327680 ROW262206:RPA327680 RYS262206:RYW327680 SIO262206:SIS327680 SSK262206:SSO327680 TCG262206:TCK327680 TMC262206:TMG327680 TVY262206:TWC327680 UFU262206:UFY327680 UPQ262206:UPU327680 UZM262206:UZQ327680 VJI262206:VJM327680 VTE262206:VTI327680 WDA262206:WDE327680 WMW262206:WNA327680 WWS262206:WWW327680 AK327742:AO393216 KG327742:KK393216 UC327742:UG393216 ADY327742:AEC393216 ANU327742:ANY393216 AXQ327742:AXU393216 BHM327742:BHQ393216 BRI327742:BRM393216 CBE327742:CBI393216 CLA327742:CLE393216 CUW327742:CVA393216 DES327742:DEW393216 DOO327742:DOS393216 DYK327742:DYO393216 EIG327742:EIK393216 ESC327742:ESG393216 FBY327742:FCC393216 FLU327742:FLY393216 FVQ327742:FVU393216 GFM327742:GFQ393216 GPI327742:GPM393216 GZE327742:GZI393216 HJA327742:HJE393216 HSW327742:HTA393216 ICS327742:ICW393216 IMO327742:IMS393216 IWK327742:IWO393216 JGG327742:JGK393216 JQC327742:JQG393216 JZY327742:KAC393216 KJU327742:KJY393216 KTQ327742:KTU393216 LDM327742:LDQ393216 LNI327742:LNM393216 LXE327742:LXI393216 MHA327742:MHE393216 MQW327742:MRA393216 NAS327742:NAW393216 NKO327742:NKS393216 NUK327742:NUO393216 OEG327742:OEK393216 OOC327742:OOG393216 OXY327742:OYC393216 PHU327742:PHY393216 PRQ327742:PRU393216 QBM327742:QBQ393216 QLI327742:QLM393216 QVE327742:QVI393216 RFA327742:RFE393216 ROW327742:RPA393216 RYS327742:RYW393216 SIO327742:SIS393216 SSK327742:SSO393216 TCG327742:TCK393216 TMC327742:TMG393216 TVY327742:TWC393216 UFU327742:UFY393216 UPQ327742:UPU393216 UZM327742:UZQ393216 VJI327742:VJM393216 VTE327742:VTI393216 WDA327742:WDE393216 WMW327742:WNA393216 WWS327742:WWW393216 AK393278:AO458752 KG393278:KK458752 UC393278:UG458752 ADY393278:AEC458752 ANU393278:ANY458752 AXQ393278:AXU458752 BHM393278:BHQ458752 BRI393278:BRM458752 CBE393278:CBI458752 CLA393278:CLE458752 CUW393278:CVA458752 DES393278:DEW458752 DOO393278:DOS458752 DYK393278:DYO458752 EIG393278:EIK458752 ESC393278:ESG458752 FBY393278:FCC458752 FLU393278:FLY458752 FVQ393278:FVU458752 GFM393278:GFQ458752 GPI393278:GPM458752 GZE393278:GZI458752 HJA393278:HJE458752 HSW393278:HTA458752 ICS393278:ICW458752 IMO393278:IMS458752 IWK393278:IWO458752 JGG393278:JGK458752 JQC393278:JQG458752 JZY393278:KAC458752 KJU393278:KJY458752 KTQ393278:KTU458752 LDM393278:LDQ458752 LNI393278:LNM458752 LXE393278:LXI458752 MHA393278:MHE458752 MQW393278:MRA458752 NAS393278:NAW458752 NKO393278:NKS458752 NUK393278:NUO458752 OEG393278:OEK458752 OOC393278:OOG458752 OXY393278:OYC458752 PHU393278:PHY458752 PRQ393278:PRU458752 QBM393278:QBQ458752 QLI393278:QLM458752 QVE393278:QVI458752 RFA393278:RFE458752 ROW393278:RPA458752 RYS393278:RYW458752 SIO393278:SIS458752 SSK393278:SSO458752 TCG393278:TCK458752 TMC393278:TMG458752 TVY393278:TWC458752 UFU393278:UFY458752 UPQ393278:UPU458752 UZM393278:UZQ458752 VJI393278:VJM458752 VTE393278:VTI458752 WDA393278:WDE458752 WMW393278:WNA458752 WWS393278:WWW458752 AK458814:AO524288 KG458814:KK524288 UC458814:UG524288 ADY458814:AEC524288 ANU458814:ANY524288 AXQ458814:AXU524288 BHM458814:BHQ524288 BRI458814:BRM524288 CBE458814:CBI524288 CLA458814:CLE524288 CUW458814:CVA524288 DES458814:DEW524288 DOO458814:DOS524288 DYK458814:DYO524288 EIG458814:EIK524288 ESC458814:ESG524288 FBY458814:FCC524288 FLU458814:FLY524288 FVQ458814:FVU524288 GFM458814:GFQ524288 GPI458814:GPM524288 GZE458814:GZI524288 HJA458814:HJE524288 HSW458814:HTA524288 ICS458814:ICW524288 IMO458814:IMS524288 IWK458814:IWO524288 JGG458814:JGK524288 JQC458814:JQG524288 JZY458814:KAC524288 KJU458814:KJY524288 KTQ458814:KTU524288 LDM458814:LDQ524288 LNI458814:LNM524288 LXE458814:LXI524288 MHA458814:MHE524288 MQW458814:MRA524288 NAS458814:NAW524288 NKO458814:NKS524288 NUK458814:NUO524288 OEG458814:OEK524288 OOC458814:OOG524288 OXY458814:OYC524288 PHU458814:PHY524288 PRQ458814:PRU524288 QBM458814:QBQ524288 QLI458814:QLM524288 QVE458814:QVI524288 RFA458814:RFE524288 ROW458814:RPA524288 RYS458814:RYW524288 SIO458814:SIS524288 SSK458814:SSO524288 TCG458814:TCK524288 TMC458814:TMG524288 TVY458814:TWC524288 UFU458814:UFY524288 UPQ458814:UPU524288 UZM458814:UZQ524288 VJI458814:VJM524288 VTE458814:VTI524288 WDA458814:WDE524288 WMW458814:WNA524288 WWS458814:WWW524288 AK524350:AO589824 KG524350:KK589824 UC524350:UG589824 ADY524350:AEC589824 ANU524350:ANY589824 AXQ524350:AXU589824 BHM524350:BHQ589824 BRI524350:BRM589824 CBE524350:CBI589824 CLA524350:CLE589824 CUW524350:CVA589824 DES524350:DEW589824 DOO524350:DOS589824 DYK524350:DYO589824 EIG524350:EIK589824 ESC524350:ESG589824 FBY524350:FCC589824 FLU524350:FLY589824 FVQ524350:FVU589824 GFM524350:GFQ589824 GPI524350:GPM589824 GZE524350:GZI589824 HJA524350:HJE589824 HSW524350:HTA589824 ICS524350:ICW589824 IMO524350:IMS589824 IWK524350:IWO589824 JGG524350:JGK589824 JQC524350:JQG589824 JZY524350:KAC589824 KJU524350:KJY589824 KTQ524350:KTU589824 LDM524350:LDQ589824 LNI524350:LNM589824 LXE524350:LXI589824 MHA524350:MHE589824 MQW524350:MRA589824 NAS524350:NAW589824 NKO524350:NKS589824 NUK524350:NUO589824 OEG524350:OEK589824 OOC524350:OOG589824 OXY524350:OYC589824 PHU524350:PHY589824 PRQ524350:PRU589824 QBM524350:QBQ589824 QLI524350:QLM589824 QVE524350:QVI589824 RFA524350:RFE589824 ROW524350:RPA589824 RYS524350:RYW589824 SIO524350:SIS589824 SSK524350:SSO589824 TCG524350:TCK589824 TMC524350:TMG589824 TVY524350:TWC589824 UFU524350:UFY589824 UPQ524350:UPU589824 UZM524350:UZQ589824 VJI524350:VJM589824 VTE524350:VTI589824 WDA524350:WDE589824 WMW524350:WNA589824 WWS524350:WWW589824 AK589886:AO655360 KG589886:KK655360 UC589886:UG655360 ADY589886:AEC655360 ANU589886:ANY655360 AXQ589886:AXU655360 BHM589886:BHQ655360 BRI589886:BRM655360 CBE589886:CBI655360 CLA589886:CLE655360 CUW589886:CVA655360 DES589886:DEW655360 DOO589886:DOS655360 DYK589886:DYO655360 EIG589886:EIK655360 ESC589886:ESG655360 FBY589886:FCC655360 FLU589886:FLY655360 FVQ589886:FVU655360 GFM589886:GFQ655360 GPI589886:GPM655360 GZE589886:GZI655360 HJA589886:HJE655360 HSW589886:HTA655360 ICS589886:ICW655360 IMO589886:IMS655360 IWK589886:IWO655360 JGG589886:JGK655360 JQC589886:JQG655360 JZY589886:KAC655360 KJU589886:KJY655360 KTQ589886:KTU655360 LDM589886:LDQ655360 LNI589886:LNM655360 LXE589886:LXI655360 MHA589886:MHE655360 MQW589886:MRA655360 NAS589886:NAW655360 NKO589886:NKS655360 NUK589886:NUO655360 OEG589886:OEK655360 OOC589886:OOG655360 OXY589886:OYC655360 PHU589886:PHY655360 PRQ589886:PRU655360 QBM589886:QBQ655360 QLI589886:QLM655360 QVE589886:QVI655360 RFA589886:RFE655360 ROW589886:RPA655360 RYS589886:RYW655360 SIO589886:SIS655360 SSK589886:SSO655360 TCG589886:TCK655360 TMC589886:TMG655360 TVY589886:TWC655360 UFU589886:UFY655360 UPQ589886:UPU655360 UZM589886:UZQ655360 VJI589886:VJM655360 VTE589886:VTI655360 WDA589886:WDE655360 WMW589886:WNA655360 WWS589886:WWW655360 AK655422:AO720896 KG655422:KK720896 UC655422:UG720896 ADY655422:AEC720896 ANU655422:ANY720896 AXQ655422:AXU720896 BHM655422:BHQ720896 BRI655422:BRM720896 CBE655422:CBI720896 CLA655422:CLE720896 CUW655422:CVA720896 DES655422:DEW720896 DOO655422:DOS720896 DYK655422:DYO720896 EIG655422:EIK720896 ESC655422:ESG720896 FBY655422:FCC720896 FLU655422:FLY720896 FVQ655422:FVU720896 GFM655422:GFQ720896 GPI655422:GPM720896 GZE655422:GZI720896 HJA655422:HJE720896 HSW655422:HTA720896 ICS655422:ICW720896 IMO655422:IMS720896 IWK655422:IWO720896 JGG655422:JGK720896 JQC655422:JQG720896 JZY655422:KAC720896 KJU655422:KJY720896 KTQ655422:KTU720896 LDM655422:LDQ720896 LNI655422:LNM720896 LXE655422:LXI720896 MHA655422:MHE720896 MQW655422:MRA720896 NAS655422:NAW720896 NKO655422:NKS720896 NUK655422:NUO720896 OEG655422:OEK720896 OOC655422:OOG720896 OXY655422:OYC720896 PHU655422:PHY720896 PRQ655422:PRU720896 QBM655422:QBQ720896 QLI655422:QLM720896 QVE655422:QVI720896 RFA655422:RFE720896 ROW655422:RPA720896 RYS655422:RYW720896 SIO655422:SIS720896 SSK655422:SSO720896 TCG655422:TCK720896 TMC655422:TMG720896 TVY655422:TWC720896 UFU655422:UFY720896 UPQ655422:UPU720896 UZM655422:UZQ720896 VJI655422:VJM720896 VTE655422:VTI720896 WDA655422:WDE720896 WMW655422:WNA720896 WWS655422:WWW720896 AK720958:AO786432 KG720958:KK786432 UC720958:UG786432 ADY720958:AEC786432 ANU720958:ANY786432 AXQ720958:AXU786432 BHM720958:BHQ786432 BRI720958:BRM786432 CBE720958:CBI786432 CLA720958:CLE786432 CUW720958:CVA786432 DES720958:DEW786432 DOO720958:DOS786432 DYK720958:DYO786432 EIG720958:EIK786432 ESC720958:ESG786432 FBY720958:FCC786432 FLU720958:FLY786432 FVQ720958:FVU786432 GFM720958:GFQ786432 GPI720958:GPM786432 GZE720958:GZI786432 HJA720958:HJE786432 HSW720958:HTA786432 ICS720958:ICW786432 IMO720958:IMS786432 IWK720958:IWO786432 JGG720958:JGK786432 JQC720958:JQG786432 JZY720958:KAC786432 KJU720958:KJY786432 KTQ720958:KTU786432 LDM720958:LDQ786432 LNI720958:LNM786432 LXE720958:LXI786432 MHA720958:MHE786432 MQW720958:MRA786432 NAS720958:NAW786432 NKO720958:NKS786432 NUK720958:NUO786432 OEG720958:OEK786432 OOC720958:OOG786432 OXY720958:OYC786432 PHU720958:PHY786432 PRQ720958:PRU786432 QBM720958:QBQ786432 QLI720958:QLM786432 QVE720958:QVI786432 RFA720958:RFE786432 ROW720958:RPA786432 RYS720958:RYW786432 SIO720958:SIS786432 SSK720958:SSO786432 TCG720958:TCK786432 TMC720958:TMG786432 TVY720958:TWC786432 UFU720958:UFY786432 UPQ720958:UPU786432 UZM720958:UZQ786432 VJI720958:VJM786432 VTE720958:VTI786432 WDA720958:WDE786432 WMW720958:WNA786432 WWS720958:WWW786432 AK786494:AO851968 KG786494:KK851968 UC786494:UG851968 ADY786494:AEC851968 ANU786494:ANY851968 AXQ786494:AXU851968 BHM786494:BHQ851968 BRI786494:BRM851968 CBE786494:CBI851968 CLA786494:CLE851968 CUW786494:CVA851968 DES786494:DEW851968 DOO786494:DOS851968 DYK786494:DYO851968 EIG786494:EIK851968 ESC786494:ESG851968 FBY786494:FCC851968 FLU786494:FLY851968 FVQ786494:FVU851968 GFM786494:GFQ851968 GPI786494:GPM851968 GZE786494:GZI851968 HJA786494:HJE851968 HSW786494:HTA851968 ICS786494:ICW851968 IMO786494:IMS851968 IWK786494:IWO851968 JGG786494:JGK851968 JQC786494:JQG851968 JZY786494:KAC851968 KJU786494:KJY851968 KTQ786494:KTU851968 LDM786494:LDQ851968 LNI786494:LNM851968 LXE786494:LXI851968 MHA786494:MHE851968 MQW786494:MRA851968 NAS786494:NAW851968 NKO786494:NKS851968 NUK786494:NUO851968 OEG786494:OEK851968 OOC786494:OOG851968 OXY786494:OYC851968 PHU786494:PHY851968 PRQ786494:PRU851968 QBM786494:QBQ851968 QLI786494:QLM851968 QVE786494:QVI851968 RFA786494:RFE851968 ROW786494:RPA851968 RYS786494:RYW851968 SIO786494:SIS851968 SSK786494:SSO851968 TCG786494:TCK851968 TMC786494:TMG851968 TVY786494:TWC851968 UFU786494:UFY851968 UPQ786494:UPU851968 UZM786494:UZQ851968 VJI786494:VJM851968 VTE786494:VTI851968 WDA786494:WDE851968 WMW786494:WNA851968 WWS786494:WWW851968 AK852030:AO917504 KG852030:KK917504 UC852030:UG917504 ADY852030:AEC917504 ANU852030:ANY917504 AXQ852030:AXU917504 BHM852030:BHQ917504 BRI852030:BRM917504 CBE852030:CBI917504 CLA852030:CLE917504 CUW852030:CVA917504 DES852030:DEW917504 DOO852030:DOS917504 DYK852030:DYO917504 EIG852030:EIK917504 ESC852030:ESG917504 FBY852030:FCC917504 FLU852030:FLY917504 FVQ852030:FVU917504 GFM852030:GFQ917504 GPI852030:GPM917504 GZE852030:GZI917504 HJA852030:HJE917504 HSW852030:HTA917504 ICS852030:ICW917504 IMO852030:IMS917504 IWK852030:IWO917504 JGG852030:JGK917504 JQC852030:JQG917504 JZY852030:KAC917504 KJU852030:KJY917504 KTQ852030:KTU917504 LDM852030:LDQ917504 LNI852030:LNM917504 LXE852030:LXI917504 MHA852030:MHE917504 MQW852030:MRA917504 NAS852030:NAW917504 NKO852030:NKS917504 NUK852030:NUO917504 OEG852030:OEK917504 OOC852030:OOG917504 OXY852030:OYC917504 PHU852030:PHY917504 PRQ852030:PRU917504 QBM852030:QBQ917504 QLI852030:QLM917504 QVE852030:QVI917504 RFA852030:RFE917504 ROW852030:RPA917504 RYS852030:RYW917504 SIO852030:SIS917504 SSK852030:SSO917504 TCG852030:TCK917504 TMC852030:TMG917504 TVY852030:TWC917504 UFU852030:UFY917504 UPQ852030:UPU917504 UZM852030:UZQ917504 VJI852030:VJM917504 VTE852030:VTI917504 WDA852030:WDE917504 WMW852030:WNA917504 WWS852030:WWW917504 AK917566:AO983040 KG917566:KK983040 UC917566:UG983040 ADY917566:AEC983040 ANU917566:ANY983040 AXQ917566:AXU983040 BHM917566:BHQ983040 BRI917566:BRM983040 CBE917566:CBI983040 CLA917566:CLE983040 CUW917566:CVA983040 DES917566:DEW983040 DOO917566:DOS983040 DYK917566:DYO983040 EIG917566:EIK983040 ESC917566:ESG983040 FBY917566:FCC983040 FLU917566:FLY983040 FVQ917566:FVU983040 GFM917566:GFQ983040 GPI917566:GPM983040 GZE917566:GZI983040 HJA917566:HJE983040 HSW917566:HTA983040 ICS917566:ICW983040 IMO917566:IMS983040 IWK917566:IWO983040 JGG917566:JGK983040 JQC917566:JQG983040 JZY917566:KAC983040 KJU917566:KJY983040 KTQ917566:KTU983040 LDM917566:LDQ983040 LNI917566:LNM983040 LXE917566:LXI983040 MHA917566:MHE983040 MQW917566:MRA983040 NAS917566:NAW983040 NKO917566:NKS983040 NUK917566:NUO983040 OEG917566:OEK983040 OOC917566:OOG983040 OXY917566:OYC983040 PHU917566:PHY983040 PRQ917566:PRU983040 QBM917566:QBQ983040 QLI917566:QLM983040 QVE917566:QVI983040 RFA917566:RFE983040 ROW917566:RPA983040 RYS917566:RYW983040 SIO917566:SIS983040 SSK917566:SSO983040 TCG917566:TCK983040 TMC917566:TMG983040 TVY917566:TWC983040 UFU917566:UFY983040 UPQ917566:UPU983040 UZM917566:UZQ983040 VJI917566:VJM983040 VTE917566:VTI983040 WDA917566:WDE983040 WMW917566:WNA983040 WWS917566:WWW983040 AK983102:AO1048576 KG983102:KK1048576 UC983102:UG1048576 ADY983102:AEC1048576 ANU983102:ANY1048576 AXQ983102:AXU1048576 BHM983102:BHQ1048576 BRI983102:BRM1048576 CBE983102:CBI1048576 CLA983102:CLE1048576 CUW983102:CVA1048576 DES983102:DEW1048576 DOO983102:DOS1048576 DYK983102:DYO1048576 EIG983102:EIK1048576 ESC983102:ESG1048576 FBY983102:FCC1048576 FLU983102:FLY1048576 FVQ983102:FVU1048576 GFM983102:GFQ1048576 GPI983102:GPM1048576 GZE983102:GZI1048576 HJA983102:HJE1048576 HSW983102:HTA1048576 ICS983102:ICW1048576 IMO983102:IMS1048576 IWK983102:IWO1048576 JGG983102:JGK1048576 JQC983102:JQG1048576 JZY983102:KAC1048576 KJU983102:KJY1048576 KTQ983102:KTU1048576 LDM983102:LDQ1048576 LNI983102:LNM1048576 LXE983102:LXI1048576 MHA983102:MHE1048576 MQW983102:MRA1048576 NAS983102:NAW1048576 NKO983102:NKS1048576 NUK983102:NUO1048576 OEG983102:OEK1048576 OOC983102:OOG1048576 OXY983102:OYC1048576 PHU983102:PHY1048576 PRQ983102:PRU1048576 QBM983102:QBQ1048576 QLI983102:QLM1048576 QVE983102:QVI1048576 RFA983102:RFE1048576 ROW983102:RPA1048576 RYS983102:RYW1048576 SIO983102:SIS1048576 SSK983102:SSO1048576 TCG983102:TCK1048576 TMC983102:TMG1048576 TVY983102:TWC1048576 UFU983102:UFY1048576 UPQ983102:UPU1048576 UZM983102:UZQ1048576 VJI983102:VJM1048576 VTE983102:VTI1048576 WDA983102:WDE1048576 WMW983102:WNA1048576 WWS983102:WWW1048576 V8:V37 JR8:JR37 TN8:TN37 ADJ8:ADJ37 ANF8:ANF37 AXB8:AXB37 BGX8:BGX37 BQT8:BQT37 CAP8:CAP37 CKL8:CKL37 CUH8:CUH37 DED8:DED37 DNZ8:DNZ37 DXV8:DXV37 EHR8:EHR37 ERN8:ERN37 FBJ8:FBJ37 FLF8:FLF37 FVB8:FVB37 GEX8:GEX37 GOT8:GOT37 GYP8:GYP37 HIL8:HIL37 HSH8:HSH37 ICD8:ICD37 ILZ8:ILZ37 IVV8:IVV37 JFR8:JFR37 JPN8:JPN37 JZJ8:JZJ37 KJF8:KJF37 KTB8:KTB37 LCX8:LCX37 LMT8:LMT37 LWP8:LWP37 MGL8:MGL37 MQH8:MQH37 NAD8:NAD37 NJZ8:NJZ37 NTV8:NTV37 ODR8:ODR37 ONN8:ONN37 OXJ8:OXJ37 PHF8:PHF37 PRB8:PRB37 QAX8:QAX37 QKT8:QKT37 QUP8:QUP37 REL8:REL37 ROH8:ROH37 RYD8:RYD37 SHZ8:SHZ37 SRV8:SRV37 TBR8:TBR37 TLN8:TLN37 TVJ8:TVJ37 UFF8:UFF37 UPB8:UPB37 UYX8:UYX37 VIT8:VIT37 VSP8:VSP37 WCL8:WCL37 WMH8:WMH37 WWD8:WWD37 V65544:V65573 JR65544:JR65573 TN65544:TN65573 ADJ65544:ADJ65573 ANF65544:ANF65573 AXB65544:AXB65573 BGX65544:BGX65573 BQT65544:BQT65573 CAP65544:CAP65573 CKL65544:CKL65573 CUH65544:CUH65573 DED65544:DED65573 DNZ65544:DNZ65573 DXV65544:DXV65573 EHR65544:EHR65573 ERN65544:ERN65573 FBJ65544:FBJ65573 FLF65544:FLF65573 FVB65544:FVB65573 GEX65544:GEX65573 GOT65544:GOT65573 GYP65544:GYP65573 HIL65544:HIL65573 HSH65544:HSH65573 ICD65544:ICD65573 ILZ65544:ILZ65573 IVV65544:IVV65573 JFR65544:JFR65573 JPN65544:JPN65573 JZJ65544:JZJ65573 KJF65544:KJF65573 KTB65544:KTB65573 LCX65544:LCX65573 LMT65544:LMT65573 LWP65544:LWP65573 MGL65544:MGL65573 MQH65544:MQH65573 NAD65544:NAD65573 NJZ65544:NJZ65573 NTV65544:NTV65573 ODR65544:ODR65573 ONN65544:ONN65573 OXJ65544:OXJ65573 PHF65544:PHF65573 PRB65544:PRB65573 QAX65544:QAX65573 QKT65544:QKT65573 QUP65544:QUP65573 REL65544:REL65573 ROH65544:ROH65573 RYD65544:RYD65573 SHZ65544:SHZ65573 SRV65544:SRV65573 TBR65544:TBR65573 TLN65544:TLN65573 TVJ65544:TVJ65573 UFF65544:UFF65573 UPB65544:UPB65573 UYX65544:UYX65573 VIT65544:VIT65573 VSP65544:VSP65573 WCL65544:WCL65573 WMH65544:WMH65573 WWD65544:WWD65573 V131080:V131109 JR131080:JR131109 TN131080:TN131109 ADJ131080:ADJ131109 ANF131080:ANF131109 AXB131080:AXB131109 BGX131080:BGX131109 BQT131080:BQT131109 CAP131080:CAP131109 CKL131080:CKL131109 CUH131080:CUH131109 DED131080:DED131109 DNZ131080:DNZ131109 DXV131080:DXV131109 EHR131080:EHR131109 ERN131080:ERN131109 FBJ131080:FBJ131109 FLF131080:FLF131109 FVB131080:FVB131109 GEX131080:GEX131109 GOT131080:GOT131109 GYP131080:GYP131109 HIL131080:HIL131109 HSH131080:HSH131109 ICD131080:ICD131109 ILZ131080:ILZ131109 IVV131080:IVV131109 JFR131080:JFR131109 JPN131080:JPN131109 JZJ131080:JZJ131109 KJF131080:KJF131109 KTB131080:KTB131109 LCX131080:LCX131109 LMT131080:LMT131109 LWP131080:LWP131109 MGL131080:MGL131109 MQH131080:MQH131109 NAD131080:NAD131109 NJZ131080:NJZ131109 NTV131080:NTV131109 ODR131080:ODR131109 ONN131080:ONN131109 OXJ131080:OXJ131109 PHF131080:PHF131109 PRB131080:PRB131109 QAX131080:QAX131109 QKT131080:QKT131109 QUP131080:QUP131109 REL131080:REL131109 ROH131080:ROH131109 RYD131080:RYD131109 SHZ131080:SHZ131109 SRV131080:SRV131109 TBR131080:TBR131109 TLN131080:TLN131109 TVJ131080:TVJ131109 UFF131080:UFF131109 UPB131080:UPB131109 UYX131080:UYX131109 VIT131080:VIT131109 VSP131080:VSP131109 WCL131080:WCL131109 WMH131080:WMH131109 WWD131080:WWD131109 V196616:V196645 JR196616:JR196645 TN196616:TN196645 ADJ196616:ADJ196645 ANF196616:ANF196645 AXB196616:AXB196645 BGX196616:BGX196645 BQT196616:BQT196645 CAP196616:CAP196645 CKL196616:CKL196645 CUH196616:CUH196645 DED196616:DED196645 DNZ196616:DNZ196645 DXV196616:DXV196645 EHR196616:EHR196645 ERN196616:ERN196645 FBJ196616:FBJ196645 FLF196616:FLF196645 FVB196616:FVB196645 GEX196616:GEX196645 GOT196616:GOT196645 GYP196616:GYP196645 HIL196616:HIL196645 HSH196616:HSH196645 ICD196616:ICD196645 ILZ196616:ILZ196645 IVV196616:IVV196645 JFR196616:JFR196645 JPN196616:JPN196645 JZJ196616:JZJ196645 KJF196616:KJF196645 KTB196616:KTB196645 LCX196616:LCX196645 LMT196616:LMT196645 LWP196616:LWP196645 MGL196616:MGL196645 MQH196616:MQH196645 NAD196616:NAD196645 NJZ196616:NJZ196645 NTV196616:NTV196645 ODR196616:ODR196645 ONN196616:ONN196645 OXJ196616:OXJ196645 PHF196616:PHF196645 PRB196616:PRB196645 QAX196616:QAX196645 QKT196616:QKT196645 QUP196616:QUP196645 REL196616:REL196645 ROH196616:ROH196645 RYD196616:RYD196645 SHZ196616:SHZ196645 SRV196616:SRV196645 TBR196616:TBR196645 TLN196616:TLN196645 TVJ196616:TVJ196645 UFF196616:UFF196645 UPB196616:UPB196645 UYX196616:UYX196645 VIT196616:VIT196645 VSP196616:VSP196645 WCL196616:WCL196645 WMH196616:WMH196645 WWD196616:WWD196645 V262152:V262181 JR262152:JR262181 TN262152:TN262181 ADJ262152:ADJ262181 ANF262152:ANF262181 AXB262152:AXB262181 BGX262152:BGX262181 BQT262152:BQT262181 CAP262152:CAP262181 CKL262152:CKL262181 CUH262152:CUH262181 DED262152:DED262181 DNZ262152:DNZ262181 DXV262152:DXV262181 EHR262152:EHR262181 ERN262152:ERN262181 FBJ262152:FBJ262181 FLF262152:FLF262181 FVB262152:FVB262181 GEX262152:GEX262181 GOT262152:GOT262181 GYP262152:GYP262181 HIL262152:HIL262181 HSH262152:HSH262181 ICD262152:ICD262181 ILZ262152:ILZ262181 IVV262152:IVV262181 JFR262152:JFR262181 JPN262152:JPN262181 JZJ262152:JZJ262181 KJF262152:KJF262181 KTB262152:KTB262181 LCX262152:LCX262181 LMT262152:LMT262181 LWP262152:LWP262181 MGL262152:MGL262181 MQH262152:MQH262181 NAD262152:NAD262181 NJZ262152:NJZ262181 NTV262152:NTV262181 ODR262152:ODR262181 ONN262152:ONN262181 OXJ262152:OXJ262181 PHF262152:PHF262181 PRB262152:PRB262181 QAX262152:QAX262181 QKT262152:QKT262181 QUP262152:QUP262181 REL262152:REL262181 ROH262152:ROH262181 RYD262152:RYD262181 SHZ262152:SHZ262181 SRV262152:SRV262181 TBR262152:TBR262181 TLN262152:TLN262181 TVJ262152:TVJ262181 UFF262152:UFF262181 UPB262152:UPB262181 UYX262152:UYX262181 VIT262152:VIT262181 VSP262152:VSP262181 WCL262152:WCL262181 WMH262152:WMH262181 WWD262152:WWD262181 V327688:V327717 JR327688:JR327717 TN327688:TN327717 ADJ327688:ADJ327717 ANF327688:ANF327717 AXB327688:AXB327717 BGX327688:BGX327717 BQT327688:BQT327717 CAP327688:CAP327717 CKL327688:CKL327717 CUH327688:CUH327717 DED327688:DED327717 DNZ327688:DNZ327717 DXV327688:DXV327717 EHR327688:EHR327717 ERN327688:ERN327717 FBJ327688:FBJ327717 FLF327688:FLF327717 FVB327688:FVB327717 GEX327688:GEX327717 GOT327688:GOT327717 GYP327688:GYP327717 HIL327688:HIL327717 HSH327688:HSH327717 ICD327688:ICD327717 ILZ327688:ILZ327717 IVV327688:IVV327717 JFR327688:JFR327717 JPN327688:JPN327717 JZJ327688:JZJ327717 KJF327688:KJF327717 KTB327688:KTB327717 LCX327688:LCX327717 LMT327688:LMT327717 LWP327688:LWP327717 MGL327688:MGL327717 MQH327688:MQH327717 NAD327688:NAD327717 NJZ327688:NJZ327717 NTV327688:NTV327717 ODR327688:ODR327717 ONN327688:ONN327717 OXJ327688:OXJ327717 PHF327688:PHF327717 PRB327688:PRB327717 QAX327688:QAX327717 QKT327688:QKT327717 QUP327688:QUP327717 REL327688:REL327717 ROH327688:ROH327717 RYD327688:RYD327717 SHZ327688:SHZ327717 SRV327688:SRV327717 TBR327688:TBR327717 TLN327688:TLN327717 TVJ327688:TVJ327717 UFF327688:UFF327717 UPB327688:UPB327717 UYX327688:UYX327717 VIT327688:VIT327717 VSP327688:VSP327717 WCL327688:WCL327717 WMH327688:WMH327717 WWD327688:WWD327717 V393224:V393253 JR393224:JR393253 TN393224:TN393253 ADJ393224:ADJ393253 ANF393224:ANF393253 AXB393224:AXB393253 BGX393224:BGX393253 BQT393224:BQT393253 CAP393224:CAP393253 CKL393224:CKL393253 CUH393224:CUH393253 DED393224:DED393253 DNZ393224:DNZ393253 DXV393224:DXV393253 EHR393224:EHR393253 ERN393224:ERN393253 FBJ393224:FBJ393253 FLF393224:FLF393253 FVB393224:FVB393253 GEX393224:GEX393253 GOT393224:GOT393253 GYP393224:GYP393253 HIL393224:HIL393253 HSH393224:HSH393253 ICD393224:ICD393253 ILZ393224:ILZ393253 IVV393224:IVV393253 JFR393224:JFR393253 JPN393224:JPN393253 JZJ393224:JZJ393253 KJF393224:KJF393253 KTB393224:KTB393253 LCX393224:LCX393253 LMT393224:LMT393253 LWP393224:LWP393253 MGL393224:MGL393253 MQH393224:MQH393253 NAD393224:NAD393253 NJZ393224:NJZ393253 NTV393224:NTV393253 ODR393224:ODR393253 ONN393224:ONN393253 OXJ393224:OXJ393253 PHF393224:PHF393253 PRB393224:PRB393253 QAX393224:QAX393253 QKT393224:QKT393253 QUP393224:QUP393253 REL393224:REL393253 ROH393224:ROH393253 RYD393224:RYD393253 SHZ393224:SHZ393253 SRV393224:SRV393253 TBR393224:TBR393253 TLN393224:TLN393253 TVJ393224:TVJ393253 UFF393224:UFF393253 UPB393224:UPB393253 UYX393224:UYX393253 VIT393224:VIT393253 VSP393224:VSP393253 WCL393224:WCL393253 WMH393224:WMH393253 WWD393224:WWD393253 V458760:V458789 JR458760:JR458789 TN458760:TN458789 ADJ458760:ADJ458789 ANF458760:ANF458789 AXB458760:AXB458789 BGX458760:BGX458789 BQT458760:BQT458789 CAP458760:CAP458789 CKL458760:CKL458789 CUH458760:CUH458789 DED458760:DED458789 DNZ458760:DNZ458789 DXV458760:DXV458789 EHR458760:EHR458789 ERN458760:ERN458789 FBJ458760:FBJ458789 FLF458760:FLF458789 FVB458760:FVB458789 GEX458760:GEX458789 GOT458760:GOT458789 GYP458760:GYP458789 HIL458760:HIL458789 HSH458760:HSH458789 ICD458760:ICD458789 ILZ458760:ILZ458789 IVV458760:IVV458789 JFR458760:JFR458789 JPN458760:JPN458789 JZJ458760:JZJ458789 KJF458760:KJF458789 KTB458760:KTB458789 LCX458760:LCX458789 LMT458760:LMT458789 LWP458760:LWP458789 MGL458760:MGL458789 MQH458760:MQH458789 NAD458760:NAD458789 NJZ458760:NJZ458789 NTV458760:NTV458789 ODR458760:ODR458789 ONN458760:ONN458789 OXJ458760:OXJ458789 PHF458760:PHF458789 PRB458760:PRB458789 QAX458760:QAX458789 QKT458760:QKT458789 QUP458760:QUP458789 REL458760:REL458789 ROH458760:ROH458789 RYD458760:RYD458789 SHZ458760:SHZ458789 SRV458760:SRV458789 TBR458760:TBR458789 TLN458760:TLN458789 TVJ458760:TVJ458789 UFF458760:UFF458789 UPB458760:UPB458789 UYX458760:UYX458789 VIT458760:VIT458789 VSP458760:VSP458789 WCL458760:WCL458789 WMH458760:WMH458789 WWD458760:WWD458789 V524296:V524325 JR524296:JR524325 TN524296:TN524325 ADJ524296:ADJ524325 ANF524296:ANF524325 AXB524296:AXB524325 BGX524296:BGX524325 BQT524296:BQT524325 CAP524296:CAP524325 CKL524296:CKL524325 CUH524296:CUH524325 DED524296:DED524325 DNZ524296:DNZ524325 DXV524296:DXV524325 EHR524296:EHR524325 ERN524296:ERN524325 FBJ524296:FBJ524325 FLF524296:FLF524325 FVB524296:FVB524325 GEX524296:GEX524325 GOT524296:GOT524325 GYP524296:GYP524325 HIL524296:HIL524325 HSH524296:HSH524325 ICD524296:ICD524325 ILZ524296:ILZ524325 IVV524296:IVV524325 JFR524296:JFR524325 JPN524296:JPN524325 JZJ524296:JZJ524325 KJF524296:KJF524325 KTB524296:KTB524325 LCX524296:LCX524325 LMT524296:LMT524325 LWP524296:LWP524325 MGL524296:MGL524325 MQH524296:MQH524325 NAD524296:NAD524325 NJZ524296:NJZ524325 NTV524296:NTV524325 ODR524296:ODR524325 ONN524296:ONN524325 OXJ524296:OXJ524325 PHF524296:PHF524325 PRB524296:PRB524325 QAX524296:QAX524325 QKT524296:QKT524325 QUP524296:QUP524325 REL524296:REL524325 ROH524296:ROH524325 RYD524296:RYD524325 SHZ524296:SHZ524325 SRV524296:SRV524325 TBR524296:TBR524325 TLN524296:TLN524325 TVJ524296:TVJ524325 UFF524296:UFF524325 UPB524296:UPB524325 UYX524296:UYX524325 VIT524296:VIT524325 VSP524296:VSP524325 WCL524296:WCL524325 WMH524296:WMH524325 WWD524296:WWD524325 V589832:V589861 JR589832:JR589861 TN589832:TN589861 ADJ589832:ADJ589861 ANF589832:ANF589861 AXB589832:AXB589861 BGX589832:BGX589861 BQT589832:BQT589861 CAP589832:CAP589861 CKL589832:CKL589861 CUH589832:CUH589861 DED589832:DED589861 DNZ589832:DNZ589861 DXV589832:DXV589861 EHR589832:EHR589861 ERN589832:ERN589861 FBJ589832:FBJ589861 FLF589832:FLF589861 FVB589832:FVB589861 GEX589832:GEX589861 GOT589832:GOT589861 GYP589832:GYP589861 HIL589832:HIL589861 HSH589832:HSH589861 ICD589832:ICD589861 ILZ589832:ILZ589861 IVV589832:IVV589861 JFR589832:JFR589861 JPN589832:JPN589861 JZJ589832:JZJ589861 KJF589832:KJF589861 KTB589832:KTB589861 LCX589832:LCX589861 LMT589832:LMT589861 LWP589832:LWP589861 MGL589832:MGL589861 MQH589832:MQH589861 NAD589832:NAD589861 NJZ589832:NJZ589861 NTV589832:NTV589861 ODR589832:ODR589861 ONN589832:ONN589861 OXJ589832:OXJ589861 PHF589832:PHF589861 PRB589832:PRB589861 QAX589832:QAX589861 QKT589832:QKT589861 QUP589832:QUP589861 REL589832:REL589861 ROH589832:ROH589861 RYD589832:RYD589861 SHZ589832:SHZ589861 SRV589832:SRV589861 TBR589832:TBR589861 TLN589832:TLN589861 TVJ589832:TVJ589861 UFF589832:UFF589861 UPB589832:UPB589861 UYX589832:UYX589861 VIT589832:VIT589861 VSP589832:VSP589861 WCL589832:WCL589861 WMH589832:WMH589861 WWD589832:WWD589861 V655368:V655397 JR655368:JR655397 TN655368:TN655397 ADJ655368:ADJ655397 ANF655368:ANF655397 AXB655368:AXB655397 BGX655368:BGX655397 BQT655368:BQT655397 CAP655368:CAP655397 CKL655368:CKL655397 CUH655368:CUH655397 DED655368:DED655397 DNZ655368:DNZ655397 DXV655368:DXV655397 EHR655368:EHR655397 ERN655368:ERN655397 FBJ655368:FBJ655397 FLF655368:FLF655397 FVB655368:FVB655397 GEX655368:GEX655397 GOT655368:GOT655397 GYP655368:GYP655397 HIL655368:HIL655397 HSH655368:HSH655397 ICD655368:ICD655397 ILZ655368:ILZ655397 IVV655368:IVV655397 JFR655368:JFR655397 JPN655368:JPN655397 JZJ655368:JZJ655397 KJF655368:KJF655397 KTB655368:KTB655397 LCX655368:LCX655397 LMT655368:LMT655397 LWP655368:LWP655397 MGL655368:MGL655397 MQH655368:MQH655397 NAD655368:NAD655397 NJZ655368:NJZ655397 NTV655368:NTV655397 ODR655368:ODR655397 ONN655368:ONN655397 OXJ655368:OXJ655397 PHF655368:PHF655397 PRB655368:PRB655397 QAX655368:QAX655397 QKT655368:QKT655397 QUP655368:QUP655397 REL655368:REL655397 ROH655368:ROH655397 RYD655368:RYD655397 SHZ655368:SHZ655397 SRV655368:SRV655397 TBR655368:TBR655397 TLN655368:TLN655397 TVJ655368:TVJ655397 UFF655368:UFF655397 UPB655368:UPB655397 UYX655368:UYX655397 VIT655368:VIT655397 VSP655368:VSP655397 WCL655368:WCL655397 WMH655368:WMH655397 WWD655368:WWD655397 V720904:V720933 JR720904:JR720933 TN720904:TN720933 ADJ720904:ADJ720933 ANF720904:ANF720933 AXB720904:AXB720933 BGX720904:BGX720933 BQT720904:BQT720933 CAP720904:CAP720933 CKL720904:CKL720933 CUH720904:CUH720933 DED720904:DED720933 DNZ720904:DNZ720933 DXV720904:DXV720933 EHR720904:EHR720933 ERN720904:ERN720933 FBJ720904:FBJ720933 FLF720904:FLF720933 FVB720904:FVB720933 GEX720904:GEX720933 GOT720904:GOT720933 GYP720904:GYP720933 HIL720904:HIL720933 HSH720904:HSH720933 ICD720904:ICD720933 ILZ720904:ILZ720933 IVV720904:IVV720933 JFR720904:JFR720933 JPN720904:JPN720933 JZJ720904:JZJ720933 KJF720904:KJF720933 KTB720904:KTB720933 LCX720904:LCX720933 LMT720904:LMT720933 LWP720904:LWP720933 MGL720904:MGL720933 MQH720904:MQH720933 NAD720904:NAD720933 NJZ720904:NJZ720933 NTV720904:NTV720933 ODR720904:ODR720933 ONN720904:ONN720933 OXJ720904:OXJ720933 PHF720904:PHF720933 PRB720904:PRB720933 QAX720904:QAX720933 QKT720904:QKT720933 QUP720904:QUP720933 REL720904:REL720933 ROH720904:ROH720933 RYD720904:RYD720933 SHZ720904:SHZ720933 SRV720904:SRV720933 TBR720904:TBR720933 TLN720904:TLN720933 TVJ720904:TVJ720933 UFF720904:UFF720933 UPB720904:UPB720933 UYX720904:UYX720933 VIT720904:VIT720933 VSP720904:VSP720933 WCL720904:WCL720933 WMH720904:WMH720933 WWD720904:WWD720933 V786440:V786469 JR786440:JR786469 TN786440:TN786469 ADJ786440:ADJ786469 ANF786440:ANF786469 AXB786440:AXB786469 BGX786440:BGX786469 BQT786440:BQT786469 CAP786440:CAP786469 CKL786440:CKL786469 CUH786440:CUH786469 DED786440:DED786469 DNZ786440:DNZ786469 DXV786440:DXV786469 EHR786440:EHR786469 ERN786440:ERN786469 FBJ786440:FBJ786469 FLF786440:FLF786469 FVB786440:FVB786469 GEX786440:GEX786469 GOT786440:GOT786469 GYP786440:GYP786469 HIL786440:HIL786469 HSH786440:HSH786469 ICD786440:ICD786469 ILZ786440:ILZ786469 IVV786440:IVV786469 JFR786440:JFR786469 JPN786440:JPN786469 JZJ786440:JZJ786469 KJF786440:KJF786469 KTB786440:KTB786469 LCX786440:LCX786469 LMT786440:LMT786469 LWP786440:LWP786469 MGL786440:MGL786469 MQH786440:MQH786469 NAD786440:NAD786469 NJZ786440:NJZ786469 NTV786440:NTV786469 ODR786440:ODR786469 ONN786440:ONN786469 OXJ786440:OXJ786469 PHF786440:PHF786469 PRB786440:PRB786469 QAX786440:QAX786469 QKT786440:QKT786469 QUP786440:QUP786469 REL786440:REL786469 ROH786440:ROH786469 RYD786440:RYD786469 SHZ786440:SHZ786469 SRV786440:SRV786469 TBR786440:TBR786469 TLN786440:TLN786469 TVJ786440:TVJ786469 UFF786440:UFF786469 UPB786440:UPB786469 UYX786440:UYX786469 VIT786440:VIT786469 VSP786440:VSP786469 WCL786440:WCL786469 WMH786440:WMH786469 WWD786440:WWD786469 V851976:V852005 JR851976:JR852005 TN851976:TN852005 ADJ851976:ADJ852005 ANF851976:ANF852005 AXB851976:AXB852005 BGX851976:BGX852005 BQT851976:BQT852005 CAP851976:CAP852005 CKL851976:CKL852005 CUH851976:CUH852005 DED851976:DED852005 DNZ851976:DNZ852005 DXV851976:DXV852005 EHR851976:EHR852005 ERN851976:ERN852005 FBJ851976:FBJ852005 FLF851976:FLF852005 FVB851976:FVB852005 GEX851976:GEX852005 GOT851976:GOT852005 GYP851976:GYP852005 HIL851976:HIL852005 HSH851976:HSH852005 ICD851976:ICD852005 ILZ851976:ILZ852005 IVV851976:IVV852005 JFR851976:JFR852005 JPN851976:JPN852005 JZJ851976:JZJ852005 KJF851976:KJF852005 KTB851976:KTB852005 LCX851976:LCX852005 LMT851976:LMT852005 LWP851976:LWP852005 MGL851976:MGL852005 MQH851976:MQH852005 NAD851976:NAD852005 NJZ851976:NJZ852005 NTV851976:NTV852005 ODR851976:ODR852005 ONN851976:ONN852005 OXJ851976:OXJ852005 PHF851976:PHF852005 PRB851976:PRB852005 QAX851976:QAX852005 QKT851976:QKT852005 QUP851976:QUP852005 REL851976:REL852005 ROH851976:ROH852005 RYD851976:RYD852005 SHZ851976:SHZ852005 SRV851976:SRV852005 TBR851976:TBR852005 TLN851976:TLN852005 TVJ851976:TVJ852005 UFF851976:UFF852005 UPB851976:UPB852005 UYX851976:UYX852005 VIT851976:VIT852005 VSP851976:VSP852005 WCL851976:WCL852005 WMH851976:WMH852005 WWD851976:WWD852005 V917512:V917541 JR917512:JR917541 TN917512:TN917541 ADJ917512:ADJ917541 ANF917512:ANF917541 AXB917512:AXB917541 BGX917512:BGX917541 BQT917512:BQT917541 CAP917512:CAP917541 CKL917512:CKL917541 CUH917512:CUH917541 DED917512:DED917541 DNZ917512:DNZ917541 DXV917512:DXV917541 EHR917512:EHR917541 ERN917512:ERN917541 FBJ917512:FBJ917541 FLF917512:FLF917541 FVB917512:FVB917541 GEX917512:GEX917541 GOT917512:GOT917541 GYP917512:GYP917541 HIL917512:HIL917541 HSH917512:HSH917541 ICD917512:ICD917541 ILZ917512:ILZ917541 IVV917512:IVV917541 JFR917512:JFR917541 JPN917512:JPN917541 JZJ917512:JZJ917541 KJF917512:KJF917541 KTB917512:KTB917541 LCX917512:LCX917541 LMT917512:LMT917541 LWP917512:LWP917541 MGL917512:MGL917541 MQH917512:MQH917541 NAD917512:NAD917541 NJZ917512:NJZ917541 NTV917512:NTV917541 ODR917512:ODR917541 ONN917512:ONN917541 OXJ917512:OXJ917541 PHF917512:PHF917541 PRB917512:PRB917541 QAX917512:QAX917541 QKT917512:QKT917541 QUP917512:QUP917541 REL917512:REL917541 ROH917512:ROH917541 RYD917512:RYD917541 SHZ917512:SHZ917541 SRV917512:SRV917541 TBR917512:TBR917541 TLN917512:TLN917541 TVJ917512:TVJ917541 UFF917512:UFF917541 UPB917512:UPB917541 UYX917512:UYX917541 VIT917512:VIT917541 VSP917512:VSP917541 WCL917512:WCL917541 WMH917512:WMH917541 WWD917512:WWD917541 V983048:V983077 JR983048:JR983077 TN983048:TN983077 ADJ983048:ADJ983077 ANF983048:ANF983077 AXB983048:AXB983077 BGX983048:BGX983077 BQT983048:BQT983077 CAP983048:CAP983077 CKL983048:CKL983077 CUH983048:CUH983077 DED983048:DED983077 DNZ983048:DNZ983077 DXV983048:DXV983077 EHR983048:EHR983077 ERN983048:ERN983077 FBJ983048:FBJ983077 FLF983048:FLF983077 FVB983048:FVB983077 GEX983048:GEX983077 GOT983048:GOT983077 GYP983048:GYP983077 HIL983048:HIL983077 HSH983048:HSH983077 ICD983048:ICD983077 ILZ983048:ILZ983077 IVV983048:IVV983077 JFR983048:JFR983077 JPN983048:JPN983077 JZJ983048:JZJ983077 KJF983048:KJF983077 KTB983048:KTB983077 LCX983048:LCX983077 LMT983048:LMT983077 LWP983048:LWP983077 MGL983048:MGL983077 MQH983048:MQH983077 NAD983048:NAD983077 NJZ983048:NJZ983077 NTV983048:NTV983077 ODR983048:ODR983077 ONN983048:ONN983077 OXJ983048:OXJ983077 PHF983048:PHF983077 PRB983048:PRB983077 QAX983048:QAX983077 QKT983048:QKT983077 QUP983048:QUP983077 REL983048:REL983077 ROH983048:ROH983077 RYD983048:RYD983077 SHZ983048:SHZ983077 SRV983048:SRV983077 TBR983048:TBR983077 TLN983048:TLN983077 TVJ983048:TVJ983077 UFF983048:UFF983077 UPB983048:UPB983077 UYX983048:UYX983077 VIT983048:VIT983077 VSP983048:VSP983077 WCL983048:WCL983077 WMH983048:WMH983077 WWD983048:WWD983077 AJ12:AJ37 KF12:KF37 UB12:UB37 ADX12:ADX37 ANT12:ANT37 AXP12:AXP37 BHL12:BHL37 BRH12:BRH37 CBD12:CBD37 CKZ12:CKZ37 CUV12:CUV37 DER12:DER37 DON12:DON37 DYJ12:DYJ37 EIF12:EIF37 ESB12:ESB37 FBX12:FBX37 FLT12:FLT37 FVP12:FVP37 GFL12:GFL37 GPH12:GPH37 GZD12:GZD37 HIZ12:HIZ37 HSV12:HSV37 ICR12:ICR37 IMN12:IMN37 IWJ12:IWJ37 JGF12:JGF37 JQB12:JQB37 JZX12:JZX37 KJT12:KJT37 KTP12:KTP37 LDL12:LDL37 LNH12:LNH37 LXD12:LXD37 MGZ12:MGZ37 MQV12:MQV37 NAR12:NAR37 NKN12:NKN37 NUJ12:NUJ37 OEF12:OEF37 OOB12:OOB37 OXX12:OXX37 PHT12:PHT37 PRP12:PRP37 QBL12:QBL37 QLH12:QLH37 QVD12:QVD37 REZ12:REZ37 ROV12:ROV37 RYR12:RYR37 SIN12:SIN37 SSJ12:SSJ37 TCF12:TCF37 TMB12:TMB37 TVX12:TVX37 UFT12:UFT37 UPP12:UPP37 UZL12:UZL37 VJH12:VJH37 VTD12:VTD37 WCZ12:WCZ37 WMV12:WMV37 WWR12:WWR37 AJ65548:AJ65573 KF65548:KF65573 UB65548:UB65573 ADX65548:ADX65573 ANT65548:ANT65573 AXP65548:AXP65573 BHL65548:BHL65573 BRH65548:BRH65573 CBD65548:CBD65573 CKZ65548:CKZ65573 CUV65548:CUV65573 DER65548:DER65573 DON65548:DON65573 DYJ65548:DYJ65573 EIF65548:EIF65573 ESB65548:ESB65573 FBX65548:FBX65573 FLT65548:FLT65573 FVP65548:FVP65573 GFL65548:GFL65573 GPH65548:GPH65573 GZD65548:GZD65573 HIZ65548:HIZ65573 HSV65548:HSV65573 ICR65548:ICR65573 IMN65548:IMN65573 IWJ65548:IWJ65573 JGF65548:JGF65573 JQB65548:JQB65573 JZX65548:JZX65573 KJT65548:KJT65573 KTP65548:KTP65573 LDL65548:LDL65573 LNH65548:LNH65573 LXD65548:LXD65573 MGZ65548:MGZ65573 MQV65548:MQV65573 NAR65548:NAR65573 NKN65548:NKN65573 NUJ65548:NUJ65573 OEF65548:OEF65573 OOB65548:OOB65573 OXX65548:OXX65573 PHT65548:PHT65573 PRP65548:PRP65573 QBL65548:QBL65573 QLH65548:QLH65573 QVD65548:QVD65573 REZ65548:REZ65573 ROV65548:ROV65573 RYR65548:RYR65573 SIN65548:SIN65573 SSJ65548:SSJ65573 TCF65548:TCF65573 TMB65548:TMB65573 TVX65548:TVX65573 UFT65548:UFT65573 UPP65548:UPP65573 UZL65548:UZL65573 VJH65548:VJH65573 VTD65548:VTD65573 WCZ65548:WCZ65573 WMV65548:WMV65573 WWR65548:WWR65573 AJ131084:AJ131109 KF131084:KF131109 UB131084:UB131109 ADX131084:ADX131109 ANT131084:ANT131109 AXP131084:AXP131109 BHL131084:BHL131109 BRH131084:BRH131109 CBD131084:CBD131109 CKZ131084:CKZ131109 CUV131084:CUV131109 DER131084:DER131109 DON131084:DON131109 DYJ131084:DYJ131109 EIF131084:EIF131109 ESB131084:ESB131109 FBX131084:FBX131109 FLT131084:FLT131109 FVP131084:FVP131109 GFL131084:GFL131109 GPH131084:GPH131109 GZD131084:GZD131109 HIZ131084:HIZ131109 HSV131084:HSV131109 ICR131084:ICR131109 IMN131084:IMN131109 IWJ131084:IWJ131109 JGF131084:JGF131109 JQB131084:JQB131109 JZX131084:JZX131109 KJT131084:KJT131109 KTP131084:KTP131109 LDL131084:LDL131109 LNH131084:LNH131109 LXD131084:LXD131109 MGZ131084:MGZ131109 MQV131084:MQV131109 NAR131084:NAR131109 NKN131084:NKN131109 NUJ131084:NUJ131109 OEF131084:OEF131109 OOB131084:OOB131109 OXX131084:OXX131109 PHT131084:PHT131109 PRP131084:PRP131109 QBL131084:QBL131109 QLH131084:QLH131109 QVD131084:QVD131109 REZ131084:REZ131109 ROV131084:ROV131109 RYR131084:RYR131109 SIN131084:SIN131109 SSJ131084:SSJ131109 TCF131084:TCF131109 TMB131084:TMB131109 TVX131084:TVX131109 UFT131084:UFT131109 UPP131084:UPP131109 UZL131084:UZL131109 VJH131084:VJH131109 VTD131084:VTD131109 WCZ131084:WCZ131109 WMV131084:WMV131109 WWR131084:WWR131109 AJ196620:AJ196645 KF196620:KF196645 UB196620:UB196645 ADX196620:ADX196645 ANT196620:ANT196645 AXP196620:AXP196645 BHL196620:BHL196645 BRH196620:BRH196645 CBD196620:CBD196645 CKZ196620:CKZ196645 CUV196620:CUV196645 DER196620:DER196645 DON196620:DON196645 DYJ196620:DYJ196645 EIF196620:EIF196645 ESB196620:ESB196645 FBX196620:FBX196645 FLT196620:FLT196645 FVP196620:FVP196645 GFL196620:GFL196645 GPH196620:GPH196645 GZD196620:GZD196645 HIZ196620:HIZ196645 HSV196620:HSV196645 ICR196620:ICR196645 IMN196620:IMN196645 IWJ196620:IWJ196645 JGF196620:JGF196645 JQB196620:JQB196645 JZX196620:JZX196645 KJT196620:KJT196645 KTP196620:KTP196645 LDL196620:LDL196645 LNH196620:LNH196645 LXD196620:LXD196645 MGZ196620:MGZ196645 MQV196620:MQV196645 NAR196620:NAR196645 NKN196620:NKN196645 NUJ196620:NUJ196645 OEF196620:OEF196645 OOB196620:OOB196645 OXX196620:OXX196645 PHT196620:PHT196645 PRP196620:PRP196645 QBL196620:QBL196645 QLH196620:QLH196645 QVD196620:QVD196645 REZ196620:REZ196645 ROV196620:ROV196645 RYR196620:RYR196645 SIN196620:SIN196645 SSJ196620:SSJ196645 TCF196620:TCF196645 TMB196620:TMB196645 TVX196620:TVX196645 UFT196620:UFT196645 UPP196620:UPP196645 UZL196620:UZL196645 VJH196620:VJH196645 VTD196620:VTD196645 WCZ196620:WCZ196645 WMV196620:WMV196645 WWR196620:WWR196645 AJ262156:AJ262181 KF262156:KF262181 UB262156:UB262181 ADX262156:ADX262181 ANT262156:ANT262181 AXP262156:AXP262181 BHL262156:BHL262181 BRH262156:BRH262181 CBD262156:CBD262181 CKZ262156:CKZ262181 CUV262156:CUV262181 DER262156:DER262181 DON262156:DON262181 DYJ262156:DYJ262181 EIF262156:EIF262181 ESB262156:ESB262181 FBX262156:FBX262181 FLT262156:FLT262181 FVP262156:FVP262181 GFL262156:GFL262181 GPH262156:GPH262181 GZD262156:GZD262181 HIZ262156:HIZ262181 HSV262156:HSV262181 ICR262156:ICR262181 IMN262156:IMN262181 IWJ262156:IWJ262181 JGF262156:JGF262181 JQB262156:JQB262181 JZX262156:JZX262181 KJT262156:KJT262181 KTP262156:KTP262181 LDL262156:LDL262181 LNH262156:LNH262181 LXD262156:LXD262181 MGZ262156:MGZ262181 MQV262156:MQV262181 NAR262156:NAR262181 NKN262156:NKN262181 NUJ262156:NUJ262181 OEF262156:OEF262181 OOB262156:OOB262181 OXX262156:OXX262181 PHT262156:PHT262181 PRP262156:PRP262181 QBL262156:QBL262181 QLH262156:QLH262181 QVD262156:QVD262181 REZ262156:REZ262181 ROV262156:ROV262181 RYR262156:RYR262181 SIN262156:SIN262181 SSJ262156:SSJ262181 TCF262156:TCF262181 TMB262156:TMB262181 TVX262156:TVX262181 UFT262156:UFT262181 UPP262156:UPP262181 UZL262156:UZL262181 VJH262156:VJH262181 VTD262156:VTD262181 WCZ262156:WCZ262181 WMV262156:WMV262181 WWR262156:WWR262181 AJ327692:AJ327717 KF327692:KF327717 UB327692:UB327717 ADX327692:ADX327717 ANT327692:ANT327717 AXP327692:AXP327717 BHL327692:BHL327717 BRH327692:BRH327717 CBD327692:CBD327717 CKZ327692:CKZ327717 CUV327692:CUV327717 DER327692:DER327717 DON327692:DON327717 DYJ327692:DYJ327717 EIF327692:EIF327717 ESB327692:ESB327717 FBX327692:FBX327717 FLT327692:FLT327717 FVP327692:FVP327717 GFL327692:GFL327717 GPH327692:GPH327717 GZD327692:GZD327717 HIZ327692:HIZ327717 HSV327692:HSV327717 ICR327692:ICR327717 IMN327692:IMN327717 IWJ327692:IWJ327717 JGF327692:JGF327717 JQB327692:JQB327717 JZX327692:JZX327717 KJT327692:KJT327717 KTP327692:KTP327717 LDL327692:LDL327717 LNH327692:LNH327717 LXD327692:LXD327717 MGZ327692:MGZ327717 MQV327692:MQV327717 NAR327692:NAR327717 NKN327692:NKN327717 NUJ327692:NUJ327717 OEF327692:OEF327717 OOB327692:OOB327717 OXX327692:OXX327717 PHT327692:PHT327717 PRP327692:PRP327717 QBL327692:QBL327717 QLH327692:QLH327717 QVD327692:QVD327717 REZ327692:REZ327717 ROV327692:ROV327717 RYR327692:RYR327717 SIN327692:SIN327717 SSJ327692:SSJ327717 TCF327692:TCF327717 TMB327692:TMB327717 TVX327692:TVX327717 UFT327692:UFT327717 UPP327692:UPP327717 UZL327692:UZL327717 VJH327692:VJH327717 VTD327692:VTD327717 WCZ327692:WCZ327717 WMV327692:WMV327717 WWR327692:WWR327717 AJ393228:AJ393253 KF393228:KF393253 UB393228:UB393253 ADX393228:ADX393253 ANT393228:ANT393253 AXP393228:AXP393253 BHL393228:BHL393253 BRH393228:BRH393253 CBD393228:CBD393253 CKZ393228:CKZ393253 CUV393228:CUV393253 DER393228:DER393253 DON393228:DON393253 DYJ393228:DYJ393253 EIF393228:EIF393253 ESB393228:ESB393253 FBX393228:FBX393253 FLT393228:FLT393253 FVP393228:FVP393253 GFL393228:GFL393253 GPH393228:GPH393253 GZD393228:GZD393253 HIZ393228:HIZ393253 HSV393228:HSV393253 ICR393228:ICR393253 IMN393228:IMN393253 IWJ393228:IWJ393253 JGF393228:JGF393253 JQB393228:JQB393253 JZX393228:JZX393253 KJT393228:KJT393253 KTP393228:KTP393253 LDL393228:LDL393253 LNH393228:LNH393253 LXD393228:LXD393253 MGZ393228:MGZ393253 MQV393228:MQV393253 NAR393228:NAR393253 NKN393228:NKN393253 NUJ393228:NUJ393253 OEF393228:OEF393253 OOB393228:OOB393253 OXX393228:OXX393253 PHT393228:PHT393253 PRP393228:PRP393253 QBL393228:QBL393253 QLH393228:QLH393253 QVD393228:QVD393253 REZ393228:REZ393253 ROV393228:ROV393253 RYR393228:RYR393253 SIN393228:SIN393253 SSJ393228:SSJ393253 TCF393228:TCF393253 TMB393228:TMB393253 TVX393228:TVX393253 UFT393228:UFT393253 UPP393228:UPP393253 UZL393228:UZL393253 VJH393228:VJH393253 VTD393228:VTD393253 WCZ393228:WCZ393253 WMV393228:WMV393253 WWR393228:WWR393253 AJ458764:AJ458789 KF458764:KF458789 UB458764:UB458789 ADX458764:ADX458789 ANT458764:ANT458789 AXP458764:AXP458789 BHL458764:BHL458789 BRH458764:BRH458789 CBD458764:CBD458789 CKZ458764:CKZ458789 CUV458764:CUV458789 DER458764:DER458789 DON458764:DON458789 DYJ458764:DYJ458789 EIF458764:EIF458789 ESB458764:ESB458789 FBX458764:FBX458789 FLT458764:FLT458789 FVP458764:FVP458789 GFL458764:GFL458789 GPH458764:GPH458789 GZD458764:GZD458789 HIZ458764:HIZ458789 HSV458764:HSV458789 ICR458764:ICR458789 IMN458764:IMN458789 IWJ458764:IWJ458789 JGF458764:JGF458789 JQB458764:JQB458789 JZX458764:JZX458789 KJT458764:KJT458789 KTP458764:KTP458789 LDL458764:LDL458789 LNH458764:LNH458789 LXD458764:LXD458789 MGZ458764:MGZ458789 MQV458764:MQV458789 NAR458764:NAR458789 NKN458764:NKN458789 NUJ458764:NUJ458789 OEF458764:OEF458789 OOB458764:OOB458789 OXX458764:OXX458789 PHT458764:PHT458789 PRP458764:PRP458789 QBL458764:QBL458789 QLH458764:QLH458789 QVD458764:QVD458789 REZ458764:REZ458789 ROV458764:ROV458789 RYR458764:RYR458789 SIN458764:SIN458789 SSJ458764:SSJ458789 TCF458764:TCF458789 TMB458764:TMB458789 TVX458764:TVX458789 UFT458764:UFT458789 UPP458764:UPP458789 UZL458764:UZL458789 VJH458764:VJH458789 VTD458764:VTD458789 WCZ458764:WCZ458789 WMV458764:WMV458789 WWR458764:WWR458789 AJ524300:AJ524325 KF524300:KF524325 UB524300:UB524325 ADX524300:ADX524325 ANT524300:ANT524325 AXP524300:AXP524325 BHL524300:BHL524325 BRH524300:BRH524325 CBD524300:CBD524325 CKZ524300:CKZ524325 CUV524300:CUV524325 DER524300:DER524325 DON524300:DON524325 DYJ524300:DYJ524325 EIF524300:EIF524325 ESB524300:ESB524325 FBX524300:FBX524325 FLT524300:FLT524325 FVP524300:FVP524325 GFL524300:GFL524325 GPH524300:GPH524325 GZD524300:GZD524325 HIZ524300:HIZ524325 HSV524300:HSV524325 ICR524300:ICR524325 IMN524300:IMN524325 IWJ524300:IWJ524325 JGF524300:JGF524325 JQB524300:JQB524325 JZX524300:JZX524325 KJT524300:KJT524325 KTP524300:KTP524325 LDL524300:LDL524325 LNH524300:LNH524325 LXD524300:LXD524325 MGZ524300:MGZ524325 MQV524300:MQV524325 NAR524300:NAR524325 NKN524300:NKN524325 NUJ524300:NUJ524325 OEF524300:OEF524325 OOB524300:OOB524325 OXX524300:OXX524325 PHT524300:PHT524325 PRP524300:PRP524325 QBL524300:QBL524325 QLH524300:QLH524325 QVD524300:QVD524325 REZ524300:REZ524325 ROV524300:ROV524325 RYR524300:RYR524325 SIN524300:SIN524325 SSJ524300:SSJ524325 TCF524300:TCF524325 TMB524300:TMB524325 TVX524300:TVX524325 UFT524300:UFT524325 UPP524300:UPP524325 UZL524300:UZL524325 VJH524300:VJH524325 VTD524300:VTD524325 WCZ524300:WCZ524325 WMV524300:WMV524325 WWR524300:WWR524325 AJ589836:AJ589861 KF589836:KF589861 UB589836:UB589861 ADX589836:ADX589861 ANT589836:ANT589861 AXP589836:AXP589861 BHL589836:BHL589861 BRH589836:BRH589861 CBD589836:CBD589861 CKZ589836:CKZ589861 CUV589836:CUV589861 DER589836:DER589861 DON589836:DON589861 DYJ589836:DYJ589861 EIF589836:EIF589861 ESB589836:ESB589861 FBX589836:FBX589861 FLT589836:FLT589861 FVP589836:FVP589861 GFL589836:GFL589861 GPH589836:GPH589861 GZD589836:GZD589861 HIZ589836:HIZ589861 HSV589836:HSV589861 ICR589836:ICR589861 IMN589836:IMN589861 IWJ589836:IWJ589861 JGF589836:JGF589861 JQB589836:JQB589861 JZX589836:JZX589861 KJT589836:KJT589861 KTP589836:KTP589861 LDL589836:LDL589861 LNH589836:LNH589861 LXD589836:LXD589861 MGZ589836:MGZ589861 MQV589836:MQV589861 NAR589836:NAR589861 NKN589836:NKN589861 NUJ589836:NUJ589861 OEF589836:OEF589861 OOB589836:OOB589861 OXX589836:OXX589861 PHT589836:PHT589861 PRP589836:PRP589861 QBL589836:QBL589861 QLH589836:QLH589861 QVD589836:QVD589861 REZ589836:REZ589861 ROV589836:ROV589861 RYR589836:RYR589861 SIN589836:SIN589861 SSJ589836:SSJ589861 TCF589836:TCF589861 TMB589836:TMB589861 TVX589836:TVX589861 UFT589836:UFT589861 UPP589836:UPP589861 UZL589836:UZL589861 VJH589836:VJH589861 VTD589836:VTD589861 WCZ589836:WCZ589861 WMV589836:WMV589861 WWR589836:WWR589861 AJ655372:AJ655397 KF655372:KF655397 UB655372:UB655397 ADX655372:ADX655397 ANT655372:ANT655397 AXP655372:AXP655397 BHL655372:BHL655397 BRH655372:BRH655397 CBD655372:CBD655397 CKZ655372:CKZ655397 CUV655372:CUV655397 DER655372:DER655397 DON655372:DON655397 DYJ655372:DYJ655397 EIF655372:EIF655397 ESB655372:ESB655397 FBX655372:FBX655397 FLT655372:FLT655397 FVP655372:FVP655397 GFL655372:GFL655397 GPH655372:GPH655397 GZD655372:GZD655397 HIZ655372:HIZ655397 HSV655372:HSV655397 ICR655372:ICR655397 IMN655372:IMN655397 IWJ655372:IWJ655397 JGF655372:JGF655397 JQB655372:JQB655397 JZX655372:JZX655397 KJT655372:KJT655397 KTP655372:KTP655397 LDL655372:LDL655397 LNH655372:LNH655397 LXD655372:LXD655397 MGZ655372:MGZ655397 MQV655372:MQV655397 NAR655372:NAR655397 NKN655372:NKN655397 NUJ655372:NUJ655397 OEF655372:OEF655397 OOB655372:OOB655397 OXX655372:OXX655397 PHT655372:PHT655397 PRP655372:PRP655397 QBL655372:QBL655397 QLH655372:QLH655397 QVD655372:QVD655397 REZ655372:REZ655397 ROV655372:ROV655397 RYR655372:RYR655397 SIN655372:SIN655397 SSJ655372:SSJ655397 TCF655372:TCF655397 TMB655372:TMB655397 TVX655372:TVX655397 UFT655372:UFT655397 UPP655372:UPP655397 UZL655372:UZL655397 VJH655372:VJH655397 VTD655372:VTD655397 WCZ655372:WCZ655397 WMV655372:WMV655397 WWR655372:WWR655397 AJ720908:AJ720933 KF720908:KF720933 UB720908:UB720933 ADX720908:ADX720933 ANT720908:ANT720933 AXP720908:AXP720933 BHL720908:BHL720933 BRH720908:BRH720933 CBD720908:CBD720933 CKZ720908:CKZ720933 CUV720908:CUV720933 DER720908:DER720933 DON720908:DON720933 DYJ720908:DYJ720933 EIF720908:EIF720933 ESB720908:ESB720933 FBX720908:FBX720933 FLT720908:FLT720933 FVP720908:FVP720933 GFL720908:GFL720933 GPH720908:GPH720933 GZD720908:GZD720933 HIZ720908:HIZ720933 HSV720908:HSV720933 ICR720908:ICR720933 IMN720908:IMN720933 IWJ720908:IWJ720933 JGF720908:JGF720933 JQB720908:JQB720933 JZX720908:JZX720933 KJT720908:KJT720933 KTP720908:KTP720933 LDL720908:LDL720933 LNH720908:LNH720933 LXD720908:LXD720933 MGZ720908:MGZ720933 MQV720908:MQV720933 NAR720908:NAR720933 NKN720908:NKN720933 NUJ720908:NUJ720933 OEF720908:OEF720933 OOB720908:OOB720933 OXX720908:OXX720933 PHT720908:PHT720933 PRP720908:PRP720933 QBL720908:QBL720933 QLH720908:QLH720933 QVD720908:QVD720933 REZ720908:REZ720933 ROV720908:ROV720933 RYR720908:RYR720933 SIN720908:SIN720933 SSJ720908:SSJ720933 TCF720908:TCF720933 TMB720908:TMB720933 TVX720908:TVX720933 UFT720908:UFT720933 UPP720908:UPP720933 UZL720908:UZL720933 VJH720908:VJH720933 VTD720908:VTD720933 WCZ720908:WCZ720933 WMV720908:WMV720933 WWR720908:WWR720933 AJ786444:AJ786469 KF786444:KF786469 UB786444:UB786469 ADX786444:ADX786469 ANT786444:ANT786469 AXP786444:AXP786469 BHL786444:BHL786469 BRH786444:BRH786469 CBD786444:CBD786469 CKZ786444:CKZ786469 CUV786444:CUV786469 DER786444:DER786469 DON786444:DON786469 DYJ786444:DYJ786469 EIF786444:EIF786469 ESB786444:ESB786469 FBX786444:FBX786469 FLT786444:FLT786469 FVP786444:FVP786469 GFL786444:GFL786469 GPH786444:GPH786469 GZD786444:GZD786469 HIZ786444:HIZ786469 HSV786444:HSV786469 ICR786444:ICR786469 IMN786444:IMN786469 IWJ786444:IWJ786469 JGF786444:JGF786469 JQB786444:JQB786469 JZX786444:JZX786469 KJT786444:KJT786469 KTP786444:KTP786469 LDL786444:LDL786469 LNH786444:LNH786469 LXD786444:LXD786469 MGZ786444:MGZ786469 MQV786444:MQV786469 NAR786444:NAR786469 NKN786444:NKN786469 NUJ786444:NUJ786469 OEF786444:OEF786469 OOB786444:OOB786469 OXX786444:OXX786469 PHT786444:PHT786469 PRP786444:PRP786469 QBL786444:QBL786469 QLH786444:QLH786469 QVD786444:QVD786469 REZ786444:REZ786469 ROV786444:ROV786469 RYR786444:RYR786469 SIN786444:SIN786469 SSJ786444:SSJ786469 TCF786444:TCF786469 TMB786444:TMB786469 TVX786444:TVX786469 UFT786444:UFT786469 UPP786444:UPP786469 UZL786444:UZL786469 VJH786444:VJH786469 VTD786444:VTD786469 WCZ786444:WCZ786469 WMV786444:WMV786469 WWR786444:WWR786469 AJ851980:AJ852005 KF851980:KF852005 UB851980:UB852005 ADX851980:ADX852005 ANT851980:ANT852005 AXP851980:AXP852005 BHL851980:BHL852005 BRH851980:BRH852005 CBD851980:CBD852005 CKZ851980:CKZ852005 CUV851980:CUV852005 DER851980:DER852005 DON851980:DON852005 DYJ851980:DYJ852005 EIF851980:EIF852005 ESB851980:ESB852005 FBX851980:FBX852005 FLT851980:FLT852005 FVP851980:FVP852005 GFL851980:GFL852005 GPH851980:GPH852005 GZD851980:GZD852005 HIZ851980:HIZ852005 HSV851980:HSV852005 ICR851980:ICR852005 IMN851980:IMN852005 IWJ851980:IWJ852005 JGF851980:JGF852005 JQB851980:JQB852005 JZX851980:JZX852005 KJT851980:KJT852005 KTP851980:KTP852005 LDL851980:LDL852005 LNH851980:LNH852005 LXD851980:LXD852005 MGZ851980:MGZ852005 MQV851980:MQV852005 NAR851980:NAR852005 NKN851980:NKN852005 NUJ851980:NUJ852005 OEF851980:OEF852005 OOB851980:OOB852005 OXX851980:OXX852005 PHT851980:PHT852005 PRP851980:PRP852005 QBL851980:QBL852005 QLH851980:QLH852005 QVD851980:QVD852005 REZ851980:REZ852005 ROV851980:ROV852005 RYR851980:RYR852005 SIN851980:SIN852005 SSJ851980:SSJ852005 TCF851980:TCF852005 TMB851980:TMB852005 TVX851980:TVX852005 UFT851980:UFT852005 UPP851980:UPP852005 UZL851980:UZL852005 VJH851980:VJH852005 VTD851980:VTD852005 WCZ851980:WCZ852005 WMV851980:WMV852005 WWR851980:WWR852005 AJ917516:AJ917541 KF917516:KF917541 UB917516:UB917541 ADX917516:ADX917541 ANT917516:ANT917541 AXP917516:AXP917541 BHL917516:BHL917541 BRH917516:BRH917541 CBD917516:CBD917541 CKZ917516:CKZ917541 CUV917516:CUV917541 DER917516:DER917541 DON917516:DON917541 DYJ917516:DYJ917541 EIF917516:EIF917541 ESB917516:ESB917541 FBX917516:FBX917541 FLT917516:FLT917541 FVP917516:FVP917541 GFL917516:GFL917541 GPH917516:GPH917541 GZD917516:GZD917541 HIZ917516:HIZ917541 HSV917516:HSV917541 ICR917516:ICR917541 IMN917516:IMN917541 IWJ917516:IWJ917541 JGF917516:JGF917541 JQB917516:JQB917541 JZX917516:JZX917541 KJT917516:KJT917541 KTP917516:KTP917541 LDL917516:LDL917541 LNH917516:LNH917541 LXD917516:LXD917541 MGZ917516:MGZ917541 MQV917516:MQV917541 NAR917516:NAR917541 NKN917516:NKN917541 NUJ917516:NUJ917541 OEF917516:OEF917541 OOB917516:OOB917541 OXX917516:OXX917541 PHT917516:PHT917541 PRP917516:PRP917541 QBL917516:QBL917541 QLH917516:QLH917541 QVD917516:QVD917541 REZ917516:REZ917541 ROV917516:ROV917541 RYR917516:RYR917541 SIN917516:SIN917541 SSJ917516:SSJ917541 TCF917516:TCF917541 TMB917516:TMB917541 TVX917516:TVX917541 UFT917516:UFT917541 UPP917516:UPP917541 UZL917516:UZL917541 VJH917516:VJH917541 VTD917516:VTD917541 WCZ917516:WCZ917541 WMV917516:WMV917541 WWR917516:WWR917541 AJ983052:AJ983077 KF983052:KF983077 UB983052:UB983077 ADX983052:ADX983077 ANT983052:ANT983077 AXP983052:AXP983077 BHL983052:BHL983077 BRH983052:BRH983077 CBD983052:CBD983077 CKZ983052:CKZ983077 CUV983052:CUV983077 DER983052:DER983077 DON983052:DON983077 DYJ983052:DYJ983077 EIF983052:EIF983077 ESB983052:ESB983077 FBX983052:FBX983077 FLT983052:FLT983077 FVP983052:FVP983077 GFL983052:GFL983077 GPH983052:GPH983077 GZD983052:GZD983077 HIZ983052:HIZ983077 HSV983052:HSV983077 ICR983052:ICR983077 IMN983052:IMN983077 IWJ983052:IWJ983077 JGF983052:JGF983077 JQB983052:JQB983077 JZX983052:JZX983077 KJT983052:KJT983077 KTP983052:KTP983077 LDL983052:LDL983077 LNH983052:LNH983077 LXD983052:LXD983077 MGZ983052:MGZ983077 MQV983052:MQV983077 NAR983052:NAR983077 NKN983052:NKN983077 NUJ983052:NUJ983077 OEF983052:OEF983077 OOB983052:OOB983077 OXX983052:OXX983077 PHT983052:PHT983077 PRP983052:PRP983077 QBL983052:QBL983077 QLH983052:QLH983077 QVD983052:QVD983077 REZ983052:REZ983077 ROV983052:ROV983077 RYR983052:RYR983077 SIN983052:SIN983077 SSJ983052:SSJ983077 TCF983052:TCF983077 TMB983052:TMB983077 TVX983052:TVX983077 UFT983052:UFT983077 UPP983052:UPP983077 UZL983052:UZL983077 VJH983052:VJH983077 VTD983052:VTD983077 WCZ983052:WCZ983077 WMV983052:WMV983077 WWR983052:WWR983077 Y8:AH50 JU8:KD50 TQ8:TZ50 ADM8:ADV50 ANI8:ANR50 AXE8:AXN50 BHA8:BHJ50 BQW8:BRF50 CAS8:CBB50 CKO8:CKX50 CUK8:CUT50 DEG8:DEP50 DOC8:DOL50 DXY8:DYH50 EHU8:EID50 ERQ8:ERZ50 FBM8:FBV50 FLI8:FLR50 FVE8:FVN50 GFA8:GFJ50 GOW8:GPF50 GYS8:GZB50 HIO8:HIX50 HSK8:HST50 ICG8:ICP50 IMC8:IML50 IVY8:IWH50 JFU8:JGD50 JPQ8:JPZ50 JZM8:JZV50 KJI8:KJR50 KTE8:KTN50 LDA8:LDJ50 LMW8:LNF50 LWS8:LXB50 MGO8:MGX50 MQK8:MQT50 NAG8:NAP50 NKC8:NKL50 NTY8:NUH50 ODU8:OED50 ONQ8:ONZ50 OXM8:OXV50 PHI8:PHR50 PRE8:PRN50 QBA8:QBJ50 QKW8:QLF50 QUS8:QVB50 REO8:REX50 ROK8:ROT50 RYG8:RYP50 SIC8:SIL50 SRY8:SSH50 TBU8:TCD50 TLQ8:TLZ50 TVM8:TVV50 UFI8:UFR50 UPE8:UPN50 UZA8:UZJ50 VIW8:VJF50 VSS8:VTB50 WCO8:WCX50 WMK8:WMT50 WWG8:WWP50 Y65544:AH65586 JU65544:KD65586 TQ65544:TZ65586 ADM65544:ADV65586 ANI65544:ANR65586 AXE65544:AXN65586 BHA65544:BHJ65586 BQW65544:BRF65586 CAS65544:CBB65586 CKO65544:CKX65586 CUK65544:CUT65586 DEG65544:DEP65586 DOC65544:DOL65586 DXY65544:DYH65586 EHU65544:EID65586 ERQ65544:ERZ65586 FBM65544:FBV65586 FLI65544:FLR65586 FVE65544:FVN65586 GFA65544:GFJ65586 GOW65544:GPF65586 GYS65544:GZB65586 HIO65544:HIX65586 HSK65544:HST65586 ICG65544:ICP65586 IMC65544:IML65586 IVY65544:IWH65586 JFU65544:JGD65586 JPQ65544:JPZ65586 JZM65544:JZV65586 KJI65544:KJR65586 KTE65544:KTN65586 LDA65544:LDJ65586 LMW65544:LNF65586 LWS65544:LXB65586 MGO65544:MGX65586 MQK65544:MQT65586 NAG65544:NAP65586 NKC65544:NKL65586 NTY65544:NUH65586 ODU65544:OED65586 ONQ65544:ONZ65586 OXM65544:OXV65586 PHI65544:PHR65586 PRE65544:PRN65586 QBA65544:QBJ65586 QKW65544:QLF65586 QUS65544:QVB65586 REO65544:REX65586 ROK65544:ROT65586 RYG65544:RYP65586 SIC65544:SIL65586 SRY65544:SSH65586 TBU65544:TCD65586 TLQ65544:TLZ65586 TVM65544:TVV65586 UFI65544:UFR65586 UPE65544:UPN65586 UZA65544:UZJ65586 VIW65544:VJF65586 VSS65544:VTB65586 WCO65544:WCX65586 WMK65544:WMT65586 WWG65544:WWP65586 Y131080:AH131122 JU131080:KD131122 TQ131080:TZ131122 ADM131080:ADV131122 ANI131080:ANR131122 AXE131080:AXN131122 BHA131080:BHJ131122 BQW131080:BRF131122 CAS131080:CBB131122 CKO131080:CKX131122 CUK131080:CUT131122 DEG131080:DEP131122 DOC131080:DOL131122 DXY131080:DYH131122 EHU131080:EID131122 ERQ131080:ERZ131122 FBM131080:FBV131122 FLI131080:FLR131122 FVE131080:FVN131122 GFA131080:GFJ131122 GOW131080:GPF131122 GYS131080:GZB131122 HIO131080:HIX131122 HSK131080:HST131122 ICG131080:ICP131122 IMC131080:IML131122 IVY131080:IWH131122 JFU131080:JGD131122 JPQ131080:JPZ131122 JZM131080:JZV131122 KJI131080:KJR131122 KTE131080:KTN131122 LDA131080:LDJ131122 LMW131080:LNF131122 LWS131080:LXB131122 MGO131080:MGX131122 MQK131080:MQT131122 NAG131080:NAP131122 NKC131080:NKL131122 NTY131080:NUH131122 ODU131080:OED131122 ONQ131080:ONZ131122 OXM131080:OXV131122 PHI131080:PHR131122 PRE131080:PRN131122 QBA131080:QBJ131122 QKW131080:QLF131122 QUS131080:QVB131122 REO131080:REX131122 ROK131080:ROT131122 RYG131080:RYP131122 SIC131080:SIL131122 SRY131080:SSH131122 TBU131080:TCD131122 TLQ131080:TLZ131122 TVM131080:TVV131122 UFI131080:UFR131122 UPE131080:UPN131122 UZA131080:UZJ131122 VIW131080:VJF131122 VSS131080:VTB131122 WCO131080:WCX131122 WMK131080:WMT131122 WWG131080:WWP131122 Y196616:AH196658 JU196616:KD196658 TQ196616:TZ196658 ADM196616:ADV196658 ANI196616:ANR196658 AXE196616:AXN196658 BHA196616:BHJ196658 BQW196616:BRF196658 CAS196616:CBB196658 CKO196616:CKX196658 CUK196616:CUT196658 DEG196616:DEP196658 DOC196616:DOL196658 DXY196616:DYH196658 EHU196616:EID196658 ERQ196616:ERZ196658 FBM196616:FBV196658 FLI196616:FLR196658 FVE196616:FVN196658 GFA196616:GFJ196658 GOW196616:GPF196658 GYS196616:GZB196658 HIO196616:HIX196658 HSK196616:HST196658 ICG196616:ICP196658 IMC196616:IML196658 IVY196616:IWH196658 JFU196616:JGD196658 JPQ196616:JPZ196658 JZM196616:JZV196658 KJI196616:KJR196658 KTE196616:KTN196658 LDA196616:LDJ196658 LMW196616:LNF196658 LWS196616:LXB196658 MGO196616:MGX196658 MQK196616:MQT196658 NAG196616:NAP196658 NKC196616:NKL196658 NTY196616:NUH196658 ODU196616:OED196658 ONQ196616:ONZ196658 OXM196616:OXV196658 PHI196616:PHR196658 PRE196616:PRN196658 QBA196616:QBJ196658 QKW196616:QLF196658 QUS196616:QVB196658 REO196616:REX196658 ROK196616:ROT196658 RYG196616:RYP196658 SIC196616:SIL196658 SRY196616:SSH196658 TBU196616:TCD196658 TLQ196616:TLZ196658 TVM196616:TVV196658 UFI196616:UFR196658 UPE196616:UPN196658 UZA196616:UZJ196658 VIW196616:VJF196658 VSS196616:VTB196658 WCO196616:WCX196658 WMK196616:WMT196658 WWG196616:WWP196658 Y262152:AH262194 JU262152:KD262194 TQ262152:TZ262194 ADM262152:ADV262194 ANI262152:ANR262194 AXE262152:AXN262194 BHA262152:BHJ262194 BQW262152:BRF262194 CAS262152:CBB262194 CKO262152:CKX262194 CUK262152:CUT262194 DEG262152:DEP262194 DOC262152:DOL262194 DXY262152:DYH262194 EHU262152:EID262194 ERQ262152:ERZ262194 FBM262152:FBV262194 FLI262152:FLR262194 FVE262152:FVN262194 GFA262152:GFJ262194 GOW262152:GPF262194 GYS262152:GZB262194 HIO262152:HIX262194 HSK262152:HST262194 ICG262152:ICP262194 IMC262152:IML262194 IVY262152:IWH262194 JFU262152:JGD262194 JPQ262152:JPZ262194 JZM262152:JZV262194 KJI262152:KJR262194 KTE262152:KTN262194 LDA262152:LDJ262194 LMW262152:LNF262194 LWS262152:LXB262194 MGO262152:MGX262194 MQK262152:MQT262194 NAG262152:NAP262194 NKC262152:NKL262194 NTY262152:NUH262194 ODU262152:OED262194 ONQ262152:ONZ262194 OXM262152:OXV262194 PHI262152:PHR262194 PRE262152:PRN262194 QBA262152:QBJ262194 QKW262152:QLF262194 QUS262152:QVB262194 REO262152:REX262194 ROK262152:ROT262194 RYG262152:RYP262194 SIC262152:SIL262194 SRY262152:SSH262194 TBU262152:TCD262194 TLQ262152:TLZ262194 TVM262152:TVV262194 UFI262152:UFR262194 UPE262152:UPN262194 UZA262152:UZJ262194 VIW262152:VJF262194 VSS262152:VTB262194 WCO262152:WCX262194 WMK262152:WMT262194 WWG262152:WWP262194 Y327688:AH327730 JU327688:KD327730 TQ327688:TZ327730 ADM327688:ADV327730 ANI327688:ANR327730 AXE327688:AXN327730 BHA327688:BHJ327730 BQW327688:BRF327730 CAS327688:CBB327730 CKO327688:CKX327730 CUK327688:CUT327730 DEG327688:DEP327730 DOC327688:DOL327730 DXY327688:DYH327730 EHU327688:EID327730 ERQ327688:ERZ327730 FBM327688:FBV327730 FLI327688:FLR327730 FVE327688:FVN327730 GFA327688:GFJ327730 GOW327688:GPF327730 GYS327688:GZB327730 HIO327688:HIX327730 HSK327688:HST327730 ICG327688:ICP327730 IMC327688:IML327730 IVY327688:IWH327730 JFU327688:JGD327730 JPQ327688:JPZ327730 JZM327688:JZV327730 KJI327688:KJR327730 KTE327688:KTN327730 LDA327688:LDJ327730 LMW327688:LNF327730 LWS327688:LXB327730 MGO327688:MGX327730 MQK327688:MQT327730 NAG327688:NAP327730 NKC327688:NKL327730 NTY327688:NUH327730 ODU327688:OED327730 ONQ327688:ONZ327730 OXM327688:OXV327730 PHI327688:PHR327730 PRE327688:PRN327730 QBA327688:QBJ327730 QKW327688:QLF327730 QUS327688:QVB327730 REO327688:REX327730 ROK327688:ROT327730 RYG327688:RYP327730 SIC327688:SIL327730 SRY327688:SSH327730 TBU327688:TCD327730 TLQ327688:TLZ327730 TVM327688:TVV327730 UFI327688:UFR327730 UPE327688:UPN327730 UZA327688:UZJ327730 VIW327688:VJF327730 VSS327688:VTB327730 WCO327688:WCX327730 WMK327688:WMT327730 WWG327688:WWP327730 Y393224:AH393266 JU393224:KD393266 TQ393224:TZ393266 ADM393224:ADV393266 ANI393224:ANR393266 AXE393224:AXN393266 BHA393224:BHJ393266 BQW393224:BRF393266 CAS393224:CBB393266 CKO393224:CKX393266 CUK393224:CUT393266 DEG393224:DEP393266 DOC393224:DOL393266 DXY393224:DYH393266 EHU393224:EID393266 ERQ393224:ERZ393266 FBM393224:FBV393266 FLI393224:FLR393266 FVE393224:FVN393266 GFA393224:GFJ393266 GOW393224:GPF393266 GYS393224:GZB393266 HIO393224:HIX393266 HSK393224:HST393266 ICG393224:ICP393266 IMC393224:IML393266 IVY393224:IWH393266 JFU393224:JGD393266 JPQ393224:JPZ393266 JZM393224:JZV393266 KJI393224:KJR393266 KTE393224:KTN393266 LDA393224:LDJ393266 LMW393224:LNF393266 LWS393224:LXB393266 MGO393224:MGX393266 MQK393224:MQT393266 NAG393224:NAP393266 NKC393224:NKL393266 NTY393224:NUH393266 ODU393224:OED393266 ONQ393224:ONZ393266 OXM393224:OXV393266 PHI393224:PHR393266 PRE393224:PRN393266 QBA393224:QBJ393266 QKW393224:QLF393266 QUS393224:QVB393266 REO393224:REX393266 ROK393224:ROT393266 RYG393224:RYP393266 SIC393224:SIL393266 SRY393224:SSH393266 TBU393224:TCD393266 TLQ393224:TLZ393266 TVM393224:TVV393266 UFI393224:UFR393266 UPE393224:UPN393266 UZA393224:UZJ393266 VIW393224:VJF393266 VSS393224:VTB393266 WCO393224:WCX393266 WMK393224:WMT393266 WWG393224:WWP393266 Y458760:AH458802 JU458760:KD458802 TQ458760:TZ458802 ADM458760:ADV458802 ANI458760:ANR458802 AXE458760:AXN458802 BHA458760:BHJ458802 BQW458760:BRF458802 CAS458760:CBB458802 CKO458760:CKX458802 CUK458760:CUT458802 DEG458760:DEP458802 DOC458760:DOL458802 DXY458760:DYH458802 EHU458760:EID458802 ERQ458760:ERZ458802 FBM458760:FBV458802 FLI458760:FLR458802 FVE458760:FVN458802 GFA458760:GFJ458802 GOW458760:GPF458802 GYS458760:GZB458802 HIO458760:HIX458802 HSK458760:HST458802 ICG458760:ICP458802 IMC458760:IML458802 IVY458760:IWH458802 JFU458760:JGD458802 JPQ458760:JPZ458802 JZM458760:JZV458802 KJI458760:KJR458802 KTE458760:KTN458802 LDA458760:LDJ458802 LMW458760:LNF458802 LWS458760:LXB458802 MGO458760:MGX458802 MQK458760:MQT458802 NAG458760:NAP458802 NKC458760:NKL458802 NTY458760:NUH458802 ODU458760:OED458802 ONQ458760:ONZ458802 OXM458760:OXV458802 PHI458760:PHR458802 PRE458760:PRN458802 QBA458760:QBJ458802 QKW458760:QLF458802 QUS458760:QVB458802 REO458760:REX458802 ROK458760:ROT458802 RYG458760:RYP458802 SIC458760:SIL458802 SRY458760:SSH458802 TBU458760:TCD458802 TLQ458760:TLZ458802 TVM458760:TVV458802 UFI458760:UFR458802 UPE458760:UPN458802 UZA458760:UZJ458802 VIW458760:VJF458802 VSS458760:VTB458802 WCO458760:WCX458802 WMK458760:WMT458802 WWG458760:WWP458802 Y524296:AH524338 JU524296:KD524338 TQ524296:TZ524338 ADM524296:ADV524338 ANI524296:ANR524338 AXE524296:AXN524338 BHA524296:BHJ524338 BQW524296:BRF524338 CAS524296:CBB524338 CKO524296:CKX524338 CUK524296:CUT524338 DEG524296:DEP524338 DOC524296:DOL524338 DXY524296:DYH524338 EHU524296:EID524338 ERQ524296:ERZ524338 FBM524296:FBV524338 FLI524296:FLR524338 FVE524296:FVN524338 GFA524296:GFJ524338 GOW524296:GPF524338 GYS524296:GZB524338 HIO524296:HIX524338 HSK524296:HST524338 ICG524296:ICP524338 IMC524296:IML524338 IVY524296:IWH524338 JFU524296:JGD524338 JPQ524296:JPZ524338 JZM524296:JZV524338 KJI524296:KJR524338 KTE524296:KTN524338 LDA524296:LDJ524338 LMW524296:LNF524338 LWS524296:LXB524338 MGO524296:MGX524338 MQK524296:MQT524338 NAG524296:NAP524338 NKC524296:NKL524338 NTY524296:NUH524338 ODU524296:OED524338 ONQ524296:ONZ524338 OXM524296:OXV524338 PHI524296:PHR524338 PRE524296:PRN524338 QBA524296:QBJ524338 QKW524296:QLF524338 QUS524296:QVB524338 REO524296:REX524338 ROK524296:ROT524338 RYG524296:RYP524338 SIC524296:SIL524338 SRY524296:SSH524338 TBU524296:TCD524338 TLQ524296:TLZ524338 TVM524296:TVV524338 UFI524296:UFR524338 UPE524296:UPN524338 UZA524296:UZJ524338 VIW524296:VJF524338 VSS524296:VTB524338 WCO524296:WCX524338 WMK524296:WMT524338 WWG524296:WWP524338 Y589832:AH589874 JU589832:KD589874 TQ589832:TZ589874 ADM589832:ADV589874 ANI589832:ANR589874 AXE589832:AXN589874 BHA589832:BHJ589874 BQW589832:BRF589874 CAS589832:CBB589874 CKO589832:CKX589874 CUK589832:CUT589874 DEG589832:DEP589874 DOC589832:DOL589874 DXY589832:DYH589874 EHU589832:EID589874 ERQ589832:ERZ589874 FBM589832:FBV589874 FLI589832:FLR589874 FVE589832:FVN589874 GFA589832:GFJ589874 GOW589832:GPF589874 GYS589832:GZB589874 HIO589832:HIX589874 HSK589832:HST589874 ICG589832:ICP589874 IMC589832:IML589874 IVY589832:IWH589874 JFU589832:JGD589874 JPQ589832:JPZ589874 JZM589832:JZV589874 KJI589832:KJR589874 KTE589832:KTN589874 LDA589832:LDJ589874 LMW589832:LNF589874 LWS589832:LXB589874 MGO589832:MGX589874 MQK589832:MQT589874 NAG589832:NAP589874 NKC589832:NKL589874 NTY589832:NUH589874 ODU589832:OED589874 ONQ589832:ONZ589874 OXM589832:OXV589874 PHI589832:PHR589874 PRE589832:PRN589874 QBA589832:QBJ589874 QKW589832:QLF589874 QUS589832:QVB589874 REO589832:REX589874 ROK589832:ROT589874 RYG589832:RYP589874 SIC589832:SIL589874 SRY589832:SSH589874 TBU589832:TCD589874 TLQ589832:TLZ589874 TVM589832:TVV589874 UFI589832:UFR589874 UPE589832:UPN589874 UZA589832:UZJ589874 VIW589832:VJF589874 VSS589832:VTB589874 WCO589832:WCX589874 WMK589832:WMT589874 WWG589832:WWP589874 Y655368:AH655410 JU655368:KD655410 TQ655368:TZ655410 ADM655368:ADV655410 ANI655368:ANR655410 AXE655368:AXN655410 BHA655368:BHJ655410 BQW655368:BRF655410 CAS655368:CBB655410 CKO655368:CKX655410 CUK655368:CUT655410 DEG655368:DEP655410 DOC655368:DOL655410 DXY655368:DYH655410 EHU655368:EID655410 ERQ655368:ERZ655410 FBM655368:FBV655410 FLI655368:FLR655410 FVE655368:FVN655410 GFA655368:GFJ655410 GOW655368:GPF655410 GYS655368:GZB655410 HIO655368:HIX655410 HSK655368:HST655410 ICG655368:ICP655410 IMC655368:IML655410 IVY655368:IWH655410 JFU655368:JGD655410 JPQ655368:JPZ655410 JZM655368:JZV655410 KJI655368:KJR655410 KTE655368:KTN655410 LDA655368:LDJ655410 LMW655368:LNF655410 LWS655368:LXB655410 MGO655368:MGX655410 MQK655368:MQT655410 NAG655368:NAP655410 NKC655368:NKL655410 NTY655368:NUH655410 ODU655368:OED655410 ONQ655368:ONZ655410 OXM655368:OXV655410 PHI655368:PHR655410 PRE655368:PRN655410 QBA655368:QBJ655410 QKW655368:QLF655410 QUS655368:QVB655410 REO655368:REX655410 ROK655368:ROT655410 RYG655368:RYP655410 SIC655368:SIL655410 SRY655368:SSH655410 TBU655368:TCD655410 TLQ655368:TLZ655410 TVM655368:TVV655410 UFI655368:UFR655410 UPE655368:UPN655410 UZA655368:UZJ655410 VIW655368:VJF655410 VSS655368:VTB655410 WCO655368:WCX655410 WMK655368:WMT655410 WWG655368:WWP655410 Y720904:AH720946 JU720904:KD720946 TQ720904:TZ720946 ADM720904:ADV720946 ANI720904:ANR720946 AXE720904:AXN720946 BHA720904:BHJ720946 BQW720904:BRF720946 CAS720904:CBB720946 CKO720904:CKX720946 CUK720904:CUT720946 DEG720904:DEP720946 DOC720904:DOL720946 DXY720904:DYH720946 EHU720904:EID720946 ERQ720904:ERZ720946 FBM720904:FBV720946 FLI720904:FLR720946 FVE720904:FVN720946 GFA720904:GFJ720946 GOW720904:GPF720946 GYS720904:GZB720946 HIO720904:HIX720946 HSK720904:HST720946 ICG720904:ICP720946 IMC720904:IML720946 IVY720904:IWH720946 JFU720904:JGD720946 JPQ720904:JPZ720946 JZM720904:JZV720946 KJI720904:KJR720946 KTE720904:KTN720946 LDA720904:LDJ720946 LMW720904:LNF720946 LWS720904:LXB720946 MGO720904:MGX720946 MQK720904:MQT720946 NAG720904:NAP720946 NKC720904:NKL720946 NTY720904:NUH720946 ODU720904:OED720946 ONQ720904:ONZ720946 OXM720904:OXV720946 PHI720904:PHR720946 PRE720904:PRN720946 QBA720904:QBJ720946 QKW720904:QLF720946 QUS720904:QVB720946 REO720904:REX720946 ROK720904:ROT720946 RYG720904:RYP720946 SIC720904:SIL720946 SRY720904:SSH720946 TBU720904:TCD720946 TLQ720904:TLZ720946 TVM720904:TVV720946 UFI720904:UFR720946 UPE720904:UPN720946 UZA720904:UZJ720946 VIW720904:VJF720946 VSS720904:VTB720946 WCO720904:WCX720946 WMK720904:WMT720946 WWG720904:WWP720946 Y786440:AH786482 JU786440:KD786482 TQ786440:TZ786482 ADM786440:ADV786482 ANI786440:ANR786482 AXE786440:AXN786482 BHA786440:BHJ786482 BQW786440:BRF786482 CAS786440:CBB786482 CKO786440:CKX786482 CUK786440:CUT786482 DEG786440:DEP786482 DOC786440:DOL786482 DXY786440:DYH786482 EHU786440:EID786482 ERQ786440:ERZ786482 FBM786440:FBV786482 FLI786440:FLR786482 FVE786440:FVN786482 GFA786440:GFJ786482 GOW786440:GPF786482 GYS786440:GZB786482 HIO786440:HIX786482 HSK786440:HST786482 ICG786440:ICP786482 IMC786440:IML786482 IVY786440:IWH786482 JFU786440:JGD786482 JPQ786440:JPZ786482 JZM786440:JZV786482 KJI786440:KJR786482 KTE786440:KTN786482 LDA786440:LDJ786482 LMW786440:LNF786482 LWS786440:LXB786482 MGO786440:MGX786482 MQK786440:MQT786482 NAG786440:NAP786482 NKC786440:NKL786482 NTY786440:NUH786482 ODU786440:OED786482 ONQ786440:ONZ786482 OXM786440:OXV786482 PHI786440:PHR786482 PRE786440:PRN786482 QBA786440:QBJ786482 QKW786440:QLF786482 QUS786440:QVB786482 REO786440:REX786482 ROK786440:ROT786482 RYG786440:RYP786482 SIC786440:SIL786482 SRY786440:SSH786482 TBU786440:TCD786482 TLQ786440:TLZ786482 TVM786440:TVV786482 UFI786440:UFR786482 UPE786440:UPN786482 UZA786440:UZJ786482 VIW786440:VJF786482 VSS786440:VTB786482 WCO786440:WCX786482 WMK786440:WMT786482 WWG786440:WWP786482 Y851976:AH852018 JU851976:KD852018 TQ851976:TZ852018 ADM851976:ADV852018 ANI851976:ANR852018 AXE851976:AXN852018 BHA851976:BHJ852018 BQW851976:BRF852018 CAS851976:CBB852018 CKO851976:CKX852018 CUK851976:CUT852018 DEG851976:DEP852018 DOC851976:DOL852018 DXY851976:DYH852018 EHU851976:EID852018 ERQ851976:ERZ852018 FBM851976:FBV852018 FLI851976:FLR852018 FVE851976:FVN852018 GFA851976:GFJ852018 GOW851976:GPF852018 GYS851976:GZB852018 HIO851976:HIX852018 HSK851976:HST852018 ICG851976:ICP852018 IMC851976:IML852018 IVY851976:IWH852018 JFU851976:JGD852018 JPQ851976:JPZ852018 JZM851976:JZV852018 KJI851976:KJR852018 KTE851976:KTN852018 LDA851976:LDJ852018 LMW851976:LNF852018 LWS851976:LXB852018 MGO851976:MGX852018 MQK851976:MQT852018 NAG851976:NAP852018 NKC851976:NKL852018 NTY851976:NUH852018 ODU851976:OED852018 ONQ851976:ONZ852018 OXM851976:OXV852018 PHI851976:PHR852018 PRE851976:PRN852018 QBA851976:QBJ852018 QKW851976:QLF852018 QUS851976:QVB852018 REO851976:REX852018 ROK851976:ROT852018 RYG851976:RYP852018 SIC851976:SIL852018 SRY851976:SSH852018 TBU851976:TCD852018 TLQ851976:TLZ852018 TVM851976:TVV852018 UFI851976:UFR852018 UPE851976:UPN852018 UZA851976:UZJ852018 VIW851976:VJF852018 VSS851976:VTB852018 WCO851976:WCX852018 WMK851976:WMT852018 WWG851976:WWP852018 Y917512:AH917554 JU917512:KD917554 TQ917512:TZ917554 ADM917512:ADV917554 ANI917512:ANR917554 AXE917512:AXN917554 BHA917512:BHJ917554 BQW917512:BRF917554 CAS917512:CBB917554 CKO917512:CKX917554 CUK917512:CUT917554 DEG917512:DEP917554 DOC917512:DOL917554 DXY917512:DYH917554 EHU917512:EID917554 ERQ917512:ERZ917554 FBM917512:FBV917554 FLI917512:FLR917554 FVE917512:FVN917554 GFA917512:GFJ917554 GOW917512:GPF917554 GYS917512:GZB917554 HIO917512:HIX917554 HSK917512:HST917554 ICG917512:ICP917554 IMC917512:IML917554 IVY917512:IWH917554 JFU917512:JGD917554 JPQ917512:JPZ917554 JZM917512:JZV917554 KJI917512:KJR917554 KTE917512:KTN917554 LDA917512:LDJ917554 LMW917512:LNF917554 LWS917512:LXB917554 MGO917512:MGX917554 MQK917512:MQT917554 NAG917512:NAP917554 NKC917512:NKL917554 NTY917512:NUH917554 ODU917512:OED917554 ONQ917512:ONZ917554 OXM917512:OXV917554 PHI917512:PHR917554 PRE917512:PRN917554 QBA917512:QBJ917554 QKW917512:QLF917554 QUS917512:QVB917554 REO917512:REX917554 ROK917512:ROT917554 RYG917512:RYP917554 SIC917512:SIL917554 SRY917512:SSH917554 TBU917512:TCD917554 TLQ917512:TLZ917554 TVM917512:TVV917554 UFI917512:UFR917554 UPE917512:UPN917554 UZA917512:UZJ917554 VIW917512:VJF917554 VSS917512:VTB917554 WCO917512:WCX917554 WMK917512:WMT917554 WWG917512:WWP917554 Y983048:AH983090 JU983048:KD983090 TQ983048:TZ983090 ADM983048:ADV983090 ANI983048:ANR983090 AXE983048:AXN983090 BHA983048:BHJ983090 BQW983048:BRF983090 CAS983048:CBB983090 CKO983048:CKX983090 CUK983048:CUT983090 DEG983048:DEP983090 DOC983048:DOL983090 DXY983048:DYH983090 EHU983048:EID983090 ERQ983048:ERZ983090 FBM983048:FBV983090 FLI983048:FLR983090 FVE983048:FVN983090 GFA983048:GFJ983090 GOW983048:GPF983090 GYS983048:GZB983090 HIO983048:HIX983090 HSK983048:HST983090 ICG983048:ICP983090 IMC983048:IML983090 IVY983048:IWH983090 JFU983048:JGD983090 JPQ983048:JPZ983090 JZM983048:JZV983090 KJI983048:KJR983090 KTE983048:KTN983090 LDA983048:LDJ983090 LMW983048:LNF983090 LWS983048:LXB983090 MGO983048:MGX983090 MQK983048:MQT983090 NAG983048:NAP983090 NKC983048:NKL983090 NTY983048:NUH983090 ODU983048:OED983090 ONQ983048:ONZ983090 OXM983048:OXV983090 PHI983048:PHR983090 PRE983048:PRN983090 QBA983048:QBJ983090 QKW983048:QLF983090 QUS983048:QVB983090 REO983048:REX983090 ROK983048:ROT983090 RYG983048:RYP983090 SIC983048:SIL983090 SRY983048:SSH983090 TBU983048:TCD983090 TLQ983048:TLZ983090 TVM983048:TVV983090 UFI983048:UFR983090 UPE983048:UPN983090 UZA983048:UZJ983090 VIW983048:VJF983090 VSS983048:VTB983090 WCO983048:WCX983090 WMK983048:WMT983090 WWG983048:WWP983090 W8:X28 JS8:JT28 TO8:TP28 ADK8:ADL28 ANG8:ANH28 AXC8:AXD28 BGY8:BGZ28 BQU8:BQV28 CAQ8:CAR28 CKM8:CKN28 CUI8:CUJ28 DEE8:DEF28 DOA8:DOB28 DXW8:DXX28 EHS8:EHT28 ERO8:ERP28 FBK8:FBL28 FLG8:FLH28 FVC8:FVD28 GEY8:GEZ28 GOU8:GOV28 GYQ8:GYR28 HIM8:HIN28 HSI8:HSJ28 ICE8:ICF28 IMA8:IMB28 IVW8:IVX28 JFS8:JFT28 JPO8:JPP28 JZK8:JZL28 KJG8:KJH28 KTC8:KTD28 LCY8:LCZ28 LMU8:LMV28 LWQ8:LWR28 MGM8:MGN28 MQI8:MQJ28 NAE8:NAF28 NKA8:NKB28 NTW8:NTX28 ODS8:ODT28 ONO8:ONP28 OXK8:OXL28 PHG8:PHH28 PRC8:PRD28 QAY8:QAZ28 QKU8:QKV28 QUQ8:QUR28 REM8:REN28 ROI8:ROJ28 RYE8:RYF28 SIA8:SIB28 SRW8:SRX28 TBS8:TBT28 TLO8:TLP28 TVK8:TVL28 UFG8:UFH28 UPC8:UPD28 UYY8:UYZ28 VIU8:VIV28 VSQ8:VSR28 WCM8:WCN28 WMI8:WMJ28 WWE8:WWF28 W65544:X65564 JS65544:JT65564 TO65544:TP65564 ADK65544:ADL65564 ANG65544:ANH65564 AXC65544:AXD65564 BGY65544:BGZ65564 BQU65544:BQV65564 CAQ65544:CAR65564 CKM65544:CKN65564 CUI65544:CUJ65564 DEE65544:DEF65564 DOA65544:DOB65564 DXW65544:DXX65564 EHS65544:EHT65564 ERO65544:ERP65564 FBK65544:FBL65564 FLG65544:FLH65564 FVC65544:FVD65564 GEY65544:GEZ65564 GOU65544:GOV65564 GYQ65544:GYR65564 HIM65544:HIN65564 HSI65544:HSJ65564 ICE65544:ICF65564 IMA65544:IMB65564 IVW65544:IVX65564 JFS65544:JFT65564 JPO65544:JPP65564 JZK65544:JZL65564 KJG65544:KJH65564 KTC65544:KTD65564 LCY65544:LCZ65564 LMU65544:LMV65564 LWQ65544:LWR65564 MGM65544:MGN65564 MQI65544:MQJ65564 NAE65544:NAF65564 NKA65544:NKB65564 NTW65544:NTX65564 ODS65544:ODT65564 ONO65544:ONP65564 OXK65544:OXL65564 PHG65544:PHH65564 PRC65544:PRD65564 QAY65544:QAZ65564 QKU65544:QKV65564 QUQ65544:QUR65564 REM65544:REN65564 ROI65544:ROJ65564 RYE65544:RYF65564 SIA65544:SIB65564 SRW65544:SRX65564 TBS65544:TBT65564 TLO65544:TLP65564 TVK65544:TVL65564 UFG65544:UFH65564 UPC65544:UPD65564 UYY65544:UYZ65564 VIU65544:VIV65564 VSQ65544:VSR65564 WCM65544:WCN65564 WMI65544:WMJ65564 WWE65544:WWF65564 W131080:X131100 JS131080:JT131100 TO131080:TP131100 ADK131080:ADL131100 ANG131080:ANH131100 AXC131080:AXD131100 BGY131080:BGZ131100 BQU131080:BQV131100 CAQ131080:CAR131100 CKM131080:CKN131100 CUI131080:CUJ131100 DEE131080:DEF131100 DOA131080:DOB131100 DXW131080:DXX131100 EHS131080:EHT131100 ERO131080:ERP131100 FBK131080:FBL131100 FLG131080:FLH131100 FVC131080:FVD131100 GEY131080:GEZ131100 GOU131080:GOV131100 GYQ131080:GYR131100 HIM131080:HIN131100 HSI131080:HSJ131100 ICE131080:ICF131100 IMA131080:IMB131100 IVW131080:IVX131100 JFS131080:JFT131100 JPO131080:JPP131100 JZK131080:JZL131100 KJG131080:KJH131100 KTC131080:KTD131100 LCY131080:LCZ131100 LMU131080:LMV131100 LWQ131080:LWR131100 MGM131080:MGN131100 MQI131080:MQJ131100 NAE131080:NAF131100 NKA131080:NKB131100 NTW131080:NTX131100 ODS131080:ODT131100 ONO131080:ONP131100 OXK131080:OXL131100 PHG131080:PHH131100 PRC131080:PRD131100 QAY131080:QAZ131100 QKU131080:QKV131100 QUQ131080:QUR131100 REM131080:REN131100 ROI131080:ROJ131100 RYE131080:RYF131100 SIA131080:SIB131100 SRW131080:SRX131100 TBS131080:TBT131100 TLO131080:TLP131100 TVK131080:TVL131100 UFG131080:UFH131100 UPC131080:UPD131100 UYY131080:UYZ131100 VIU131080:VIV131100 VSQ131080:VSR131100 WCM131080:WCN131100 WMI131080:WMJ131100 WWE131080:WWF131100 W196616:X196636 JS196616:JT196636 TO196616:TP196636 ADK196616:ADL196636 ANG196616:ANH196636 AXC196616:AXD196636 BGY196616:BGZ196636 BQU196616:BQV196636 CAQ196616:CAR196636 CKM196616:CKN196636 CUI196616:CUJ196636 DEE196616:DEF196636 DOA196616:DOB196636 DXW196616:DXX196636 EHS196616:EHT196636 ERO196616:ERP196636 FBK196616:FBL196636 FLG196616:FLH196636 FVC196616:FVD196636 GEY196616:GEZ196636 GOU196616:GOV196636 GYQ196616:GYR196636 HIM196616:HIN196636 HSI196616:HSJ196636 ICE196616:ICF196636 IMA196616:IMB196636 IVW196616:IVX196636 JFS196616:JFT196636 JPO196616:JPP196636 JZK196616:JZL196636 KJG196616:KJH196636 KTC196616:KTD196636 LCY196616:LCZ196636 LMU196616:LMV196636 LWQ196616:LWR196636 MGM196616:MGN196636 MQI196616:MQJ196636 NAE196616:NAF196636 NKA196616:NKB196636 NTW196616:NTX196636 ODS196616:ODT196636 ONO196616:ONP196636 OXK196616:OXL196636 PHG196616:PHH196636 PRC196616:PRD196636 QAY196616:QAZ196636 QKU196616:QKV196636 QUQ196616:QUR196636 REM196616:REN196636 ROI196616:ROJ196636 RYE196616:RYF196636 SIA196616:SIB196636 SRW196616:SRX196636 TBS196616:TBT196636 TLO196616:TLP196636 TVK196616:TVL196636 UFG196616:UFH196636 UPC196616:UPD196636 UYY196616:UYZ196636 VIU196616:VIV196636 VSQ196616:VSR196636 WCM196616:WCN196636 WMI196616:WMJ196636 WWE196616:WWF196636 W262152:X262172 JS262152:JT262172 TO262152:TP262172 ADK262152:ADL262172 ANG262152:ANH262172 AXC262152:AXD262172 BGY262152:BGZ262172 BQU262152:BQV262172 CAQ262152:CAR262172 CKM262152:CKN262172 CUI262152:CUJ262172 DEE262152:DEF262172 DOA262152:DOB262172 DXW262152:DXX262172 EHS262152:EHT262172 ERO262152:ERP262172 FBK262152:FBL262172 FLG262152:FLH262172 FVC262152:FVD262172 GEY262152:GEZ262172 GOU262152:GOV262172 GYQ262152:GYR262172 HIM262152:HIN262172 HSI262152:HSJ262172 ICE262152:ICF262172 IMA262152:IMB262172 IVW262152:IVX262172 JFS262152:JFT262172 JPO262152:JPP262172 JZK262152:JZL262172 KJG262152:KJH262172 KTC262152:KTD262172 LCY262152:LCZ262172 LMU262152:LMV262172 LWQ262152:LWR262172 MGM262152:MGN262172 MQI262152:MQJ262172 NAE262152:NAF262172 NKA262152:NKB262172 NTW262152:NTX262172 ODS262152:ODT262172 ONO262152:ONP262172 OXK262152:OXL262172 PHG262152:PHH262172 PRC262152:PRD262172 QAY262152:QAZ262172 QKU262152:QKV262172 QUQ262152:QUR262172 REM262152:REN262172 ROI262152:ROJ262172 RYE262152:RYF262172 SIA262152:SIB262172 SRW262152:SRX262172 TBS262152:TBT262172 TLO262152:TLP262172 TVK262152:TVL262172 UFG262152:UFH262172 UPC262152:UPD262172 UYY262152:UYZ262172 VIU262152:VIV262172 VSQ262152:VSR262172 WCM262152:WCN262172 WMI262152:WMJ262172 WWE262152:WWF262172 W327688:X327708 JS327688:JT327708 TO327688:TP327708 ADK327688:ADL327708 ANG327688:ANH327708 AXC327688:AXD327708 BGY327688:BGZ327708 BQU327688:BQV327708 CAQ327688:CAR327708 CKM327688:CKN327708 CUI327688:CUJ327708 DEE327688:DEF327708 DOA327688:DOB327708 DXW327688:DXX327708 EHS327688:EHT327708 ERO327688:ERP327708 FBK327688:FBL327708 FLG327688:FLH327708 FVC327688:FVD327708 GEY327688:GEZ327708 GOU327688:GOV327708 GYQ327688:GYR327708 HIM327688:HIN327708 HSI327688:HSJ327708 ICE327688:ICF327708 IMA327688:IMB327708 IVW327688:IVX327708 JFS327688:JFT327708 JPO327688:JPP327708 JZK327688:JZL327708 KJG327688:KJH327708 KTC327688:KTD327708 LCY327688:LCZ327708 LMU327688:LMV327708 LWQ327688:LWR327708 MGM327688:MGN327708 MQI327688:MQJ327708 NAE327688:NAF327708 NKA327688:NKB327708 NTW327688:NTX327708 ODS327688:ODT327708 ONO327688:ONP327708 OXK327688:OXL327708 PHG327688:PHH327708 PRC327688:PRD327708 QAY327688:QAZ327708 QKU327688:QKV327708 QUQ327688:QUR327708 REM327688:REN327708 ROI327688:ROJ327708 RYE327688:RYF327708 SIA327688:SIB327708 SRW327688:SRX327708 TBS327688:TBT327708 TLO327688:TLP327708 TVK327688:TVL327708 UFG327688:UFH327708 UPC327688:UPD327708 UYY327688:UYZ327708 VIU327688:VIV327708 VSQ327688:VSR327708 WCM327688:WCN327708 WMI327688:WMJ327708 WWE327688:WWF327708 W393224:X393244 JS393224:JT393244 TO393224:TP393244 ADK393224:ADL393244 ANG393224:ANH393244 AXC393224:AXD393244 BGY393224:BGZ393244 BQU393224:BQV393244 CAQ393224:CAR393244 CKM393224:CKN393244 CUI393224:CUJ393244 DEE393224:DEF393244 DOA393224:DOB393244 DXW393224:DXX393244 EHS393224:EHT393244 ERO393224:ERP393244 FBK393224:FBL393244 FLG393224:FLH393244 FVC393224:FVD393244 GEY393224:GEZ393244 GOU393224:GOV393244 GYQ393224:GYR393244 HIM393224:HIN393244 HSI393224:HSJ393244 ICE393224:ICF393244 IMA393224:IMB393244 IVW393224:IVX393244 JFS393224:JFT393244 JPO393224:JPP393244 JZK393224:JZL393244 KJG393224:KJH393244 KTC393224:KTD393244 LCY393224:LCZ393244 LMU393224:LMV393244 LWQ393224:LWR393244 MGM393224:MGN393244 MQI393224:MQJ393244 NAE393224:NAF393244 NKA393224:NKB393244 NTW393224:NTX393244 ODS393224:ODT393244 ONO393224:ONP393244 OXK393224:OXL393244 PHG393224:PHH393244 PRC393224:PRD393244 QAY393224:QAZ393244 QKU393224:QKV393244 QUQ393224:QUR393244 REM393224:REN393244 ROI393224:ROJ393244 RYE393224:RYF393244 SIA393224:SIB393244 SRW393224:SRX393244 TBS393224:TBT393244 TLO393224:TLP393244 TVK393224:TVL393244 UFG393224:UFH393244 UPC393224:UPD393244 UYY393224:UYZ393244 VIU393224:VIV393244 VSQ393224:VSR393244 WCM393224:WCN393244 WMI393224:WMJ393244 WWE393224:WWF393244 W458760:X458780 JS458760:JT458780 TO458760:TP458780 ADK458760:ADL458780 ANG458760:ANH458780 AXC458760:AXD458780 BGY458760:BGZ458780 BQU458760:BQV458780 CAQ458760:CAR458780 CKM458760:CKN458780 CUI458760:CUJ458780 DEE458760:DEF458780 DOA458760:DOB458780 DXW458760:DXX458780 EHS458760:EHT458780 ERO458760:ERP458780 FBK458760:FBL458780 FLG458760:FLH458780 FVC458760:FVD458780 GEY458760:GEZ458780 GOU458760:GOV458780 GYQ458760:GYR458780 HIM458760:HIN458780 HSI458760:HSJ458780 ICE458760:ICF458780 IMA458760:IMB458780 IVW458760:IVX458780 JFS458760:JFT458780 JPO458760:JPP458780 JZK458760:JZL458780 KJG458760:KJH458780 KTC458760:KTD458780 LCY458760:LCZ458780 LMU458760:LMV458780 LWQ458760:LWR458780 MGM458760:MGN458780 MQI458760:MQJ458780 NAE458760:NAF458780 NKA458760:NKB458780 NTW458760:NTX458780 ODS458760:ODT458780 ONO458760:ONP458780 OXK458760:OXL458780 PHG458760:PHH458780 PRC458760:PRD458780 QAY458760:QAZ458780 QKU458760:QKV458780 QUQ458760:QUR458780 REM458760:REN458780 ROI458760:ROJ458780 RYE458760:RYF458780 SIA458760:SIB458780 SRW458760:SRX458780 TBS458760:TBT458780 TLO458760:TLP458780 TVK458760:TVL458780 UFG458760:UFH458780 UPC458760:UPD458780 UYY458760:UYZ458780 VIU458760:VIV458780 VSQ458760:VSR458780 WCM458760:WCN458780 WMI458760:WMJ458780 WWE458760:WWF458780 W524296:X524316 JS524296:JT524316 TO524296:TP524316 ADK524296:ADL524316 ANG524296:ANH524316 AXC524296:AXD524316 BGY524296:BGZ524316 BQU524296:BQV524316 CAQ524296:CAR524316 CKM524296:CKN524316 CUI524296:CUJ524316 DEE524296:DEF524316 DOA524296:DOB524316 DXW524296:DXX524316 EHS524296:EHT524316 ERO524296:ERP524316 FBK524296:FBL524316 FLG524296:FLH524316 FVC524296:FVD524316 GEY524296:GEZ524316 GOU524296:GOV524316 GYQ524296:GYR524316 HIM524296:HIN524316 HSI524296:HSJ524316 ICE524296:ICF524316 IMA524296:IMB524316 IVW524296:IVX524316 JFS524296:JFT524316 JPO524296:JPP524316 JZK524296:JZL524316 KJG524296:KJH524316 KTC524296:KTD524316 LCY524296:LCZ524316 LMU524296:LMV524316 LWQ524296:LWR524316 MGM524296:MGN524316 MQI524296:MQJ524316 NAE524296:NAF524316 NKA524296:NKB524316 NTW524296:NTX524316 ODS524296:ODT524316 ONO524296:ONP524316 OXK524296:OXL524316 PHG524296:PHH524316 PRC524296:PRD524316 QAY524296:QAZ524316 QKU524296:QKV524316 QUQ524296:QUR524316 REM524296:REN524316 ROI524296:ROJ524316 RYE524296:RYF524316 SIA524296:SIB524316 SRW524296:SRX524316 TBS524296:TBT524316 TLO524296:TLP524316 TVK524296:TVL524316 UFG524296:UFH524316 UPC524296:UPD524316 UYY524296:UYZ524316 VIU524296:VIV524316 VSQ524296:VSR524316 WCM524296:WCN524316 WMI524296:WMJ524316 WWE524296:WWF524316 W589832:X589852 JS589832:JT589852 TO589832:TP589852 ADK589832:ADL589852 ANG589832:ANH589852 AXC589832:AXD589852 BGY589832:BGZ589852 BQU589832:BQV589852 CAQ589832:CAR589852 CKM589832:CKN589852 CUI589832:CUJ589852 DEE589832:DEF589852 DOA589832:DOB589852 DXW589832:DXX589852 EHS589832:EHT589852 ERO589832:ERP589852 FBK589832:FBL589852 FLG589832:FLH589852 FVC589832:FVD589852 GEY589832:GEZ589852 GOU589832:GOV589852 GYQ589832:GYR589852 HIM589832:HIN589852 HSI589832:HSJ589852 ICE589832:ICF589852 IMA589832:IMB589852 IVW589832:IVX589852 JFS589832:JFT589852 JPO589832:JPP589852 JZK589832:JZL589852 KJG589832:KJH589852 KTC589832:KTD589852 LCY589832:LCZ589852 LMU589832:LMV589852 LWQ589832:LWR589852 MGM589832:MGN589852 MQI589832:MQJ589852 NAE589832:NAF589852 NKA589832:NKB589852 NTW589832:NTX589852 ODS589832:ODT589852 ONO589832:ONP589852 OXK589832:OXL589852 PHG589832:PHH589852 PRC589832:PRD589852 QAY589832:QAZ589852 QKU589832:QKV589852 QUQ589832:QUR589852 REM589832:REN589852 ROI589832:ROJ589852 RYE589832:RYF589852 SIA589832:SIB589852 SRW589832:SRX589852 TBS589832:TBT589852 TLO589832:TLP589852 TVK589832:TVL589852 UFG589832:UFH589852 UPC589832:UPD589852 UYY589832:UYZ589852 VIU589832:VIV589852 VSQ589832:VSR589852 WCM589832:WCN589852 WMI589832:WMJ589852 WWE589832:WWF589852 W655368:X655388 JS655368:JT655388 TO655368:TP655388 ADK655368:ADL655388 ANG655368:ANH655388 AXC655368:AXD655388 BGY655368:BGZ655388 BQU655368:BQV655388 CAQ655368:CAR655388 CKM655368:CKN655388 CUI655368:CUJ655388 DEE655368:DEF655388 DOA655368:DOB655388 DXW655368:DXX655388 EHS655368:EHT655388 ERO655368:ERP655388 FBK655368:FBL655388 FLG655368:FLH655388 FVC655368:FVD655388 GEY655368:GEZ655388 GOU655368:GOV655388 GYQ655368:GYR655388 HIM655368:HIN655388 HSI655368:HSJ655388 ICE655368:ICF655388 IMA655368:IMB655388 IVW655368:IVX655388 JFS655368:JFT655388 JPO655368:JPP655388 JZK655368:JZL655388 KJG655368:KJH655388 KTC655368:KTD655388 LCY655368:LCZ655388 LMU655368:LMV655388 LWQ655368:LWR655388 MGM655368:MGN655388 MQI655368:MQJ655388 NAE655368:NAF655388 NKA655368:NKB655388 NTW655368:NTX655388 ODS655368:ODT655388 ONO655368:ONP655388 OXK655368:OXL655388 PHG655368:PHH655388 PRC655368:PRD655388 QAY655368:QAZ655388 QKU655368:QKV655388 QUQ655368:QUR655388 REM655368:REN655388 ROI655368:ROJ655388 RYE655368:RYF655388 SIA655368:SIB655388 SRW655368:SRX655388 TBS655368:TBT655388 TLO655368:TLP655388 TVK655368:TVL655388 UFG655368:UFH655388 UPC655368:UPD655388 UYY655368:UYZ655388 VIU655368:VIV655388 VSQ655368:VSR655388 WCM655368:WCN655388 WMI655368:WMJ655388 WWE655368:WWF655388 W720904:X720924 JS720904:JT720924 TO720904:TP720924 ADK720904:ADL720924 ANG720904:ANH720924 AXC720904:AXD720924 BGY720904:BGZ720924 BQU720904:BQV720924 CAQ720904:CAR720924 CKM720904:CKN720924 CUI720904:CUJ720924 DEE720904:DEF720924 DOA720904:DOB720924 DXW720904:DXX720924 EHS720904:EHT720924 ERO720904:ERP720924 FBK720904:FBL720924 FLG720904:FLH720924 FVC720904:FVD720924 GEY720904:GEZ720924 GOU720904:GOV720924 GYQ720904:GYR720924 HIM720904:HIN720924 HSI720904:HSJ720924 ICE720904:ICF720924 IMA720904:IMB720924 IVW720904:IVX720924 JFS720904:JFT720924 JPO720904:JPP720924 JZK720904:JZL720924 KJG720904:KJH720924 KTC720904:KTD720924 LCY720904:LCZ720924 LMU720904:LMV720924 LWQ720904:LWR720924 MGM720904:MGN720924 MQI720904:MQJ720924 NAE720904:NAF720924 NKA720904:NKB720924 NTW720904:NTX720924 ODS720904:ODT720924 ONO720904:ONP720924 OXK720904:OXL720924 PHG720904:PHH720924 PRC720904:PRD720924 QAY720904:QAZ720924 QKU720904:QKV720924 QUQ720904:QUR720924 REM720904:REN720924 ROI720904:ROJ720924 RYE720904:RYF720924 SIA720904:SIB720924 SRW720904:SRX720924 TBS720904:TBT720924 TLO720904:TLP720924 TVK720904:TVL720924 UFG720904:UFH720924 UPC720904:UPD720924 UYY720904:UYZ720924 VIU720904:VIV720924 VSQ720904:VSR720924 WCM720904:WCN720924 WMI720904:WMJ720924 WWE720904:WWF720924 W786440:X786460 JS786440:JT786460 TO786440:TP786460 ADK786440:ADL786460 ANG786440:ANH786460 AXC786440:AXD786460 BGY786440:BGZ786460 BQU786440:BQV786460 CAQ786440:CAR786460 CKM786440:CKN786460 CUI786440:CUJ786460 DEE786440:DEF786460 DOA786440:DOB786460 DXW786440:DXX786460 EHS786440:EHT786460 ERO786440:ERP786460 FBK786440:FBL786460 FLG786440:FLH786460 FVC786440:FVD786460 GEY786440:GEZ786460 GOU786440:GOV786460 GYQ786440:GYR786460 HIM786440:HIN786460 HSI786440:HSJ786460 ICE786440:ICF786460 IMA786440:IMB786460 IVW786440:IVX786460 JFS786440:JFT786460 JPO786440:JPP786460 JZK786440:JZL786460 KJG786440:KJH786460 KTC786440:KTD786460 LCY786440:LCZ786460 LMU786440:LMV786460 LWQ786440:LWR786460 MGM786440:MGN786460 MQI786440:MQJ786460 NAE786440:NAF786460 NKA786440:NKB786460 NTW786440:NTX786460 ODS786440:ODT786460 ONO786440:ONP786460 OXK786440:OXL786460 PHG786440:PHH786460 PRC786440:PRD786460 QAY786440:QAZ786460 QKU786440:QKV786460 QUQ786440:QUR786460 REM786440:REN786460 ROI786440:ROJ786460 RYE786440:RYF786460 SIA786440:SIB786460 SRW786440:SRX786460 TBS786440:TBT786460 TLO786440:TLP786460 TVK786440:TVL786460 UFG786440:UFH786460 UPC786440:UPD786460 UYY786440:UYZ786460 VIU786440:VIV786460 VSQ786440:VSR786460 WCM786440:WCN786460 WMI786440:WMJ786460 WWE786440:WWF786460 W851976:X851996 JS851976:JT851996 TO851976:TP851996 ADK851976:ADL851996 ANG851976:ANH851996 AXC851976:AXD851996 BGY851976:BGZ851996 BQU851976:BQV851996 CAQ851976:CAR851996 CKM851976:CKN851996 CUI851976:CUJ851996 DEE851976:DEF851996 DOA851976:DOB851996 DXW851976:DXX851996 EHS851976:EHT851996 ERO851976:ERP851996 FBK851976:FBL851996 FLG851976:FLH851996 FVC851976:FVD851996 GEY851976:GEZ851996 GOU851976:GOV851996 GYQ851976:GYR851996 HIM851976:HIN851996 HSI851976:HSJ851996 ICE851976:ICF851996 IMA851976:IMB851996 IVW851976:IVX851996 JFS851976:JFT851996 JPO851976:JPP851996 JZK851976:JZL851996 KJG851976:KJH851996 KTC851976:KTD851996 LCY851976:LCZ851996 LMU851976:LMV851996 LWQ851976:LWR851996 MGM851976:MGN851996 MQI851976:MQJ851996 NAE851976:NAF851996 NKA851976:NKB851996 NTW851976:NTX851996 ODS851976:ODT851996 ONO851976:ONP851996 OXK851976:OXL851996 PHG851976:PHH851996 PRC851976:PRD851996 QAY851976:QAZ851996 QKU851976:QKV851996 QUQ851976:QUR851996 REM851976:REN851996 ROI851976:ROJ851996 RYE851976:RYF851996 SIA851976:SIB851996 SRW851976:SRX851996 TBS851976:TBT851996 TLO851976:TLP851996 TVK851976:TVL851996 UFG851976:UFH851996 UPC851976:UPD851996 UYY851976:UYZ851996 VIU851976:VIV851996 VSQ851976:VSR851996 WCM851976:WCN851996 WMI851976:WMJ851996 WWE851976:WWF851996 W917512:X917532 JS917512:JT917532 TO917512:TP917532 ADK917512:ADL917532 ANG917512:ANH917532 AXC917512:AXD917532 BGY917512:BGZ917532 BQU917512:BQV917532 CAQ917512:CAR917532 CKM917512:CKN917532 CUI917512:CUJ917532 DEE917512:DEF917532 DOA917512:DOB917532 DXW917512:DXX917532 EHS917512:EHT917532 ERO917512:ERP917532 FBK917512:FBL917532 FLG917512:FLH917532 FVC917512:FVD917532 GEY917512:GEZ917532 GOU917512:GOV917532 GYQ917512:GYR917532 HIM917512:HIN917532 HSI917512:HSJ917532 ICE917512:ICF917532 IMA917512:IMB917532 IVW917512:IVX917532 JFS917512:JFT917532 JPO917512:JPP917532 JZK917512:JZL917532 KJG917512:KJH917532 KTC917512:KTD917532 LCY917512:LCZ917532 LMU917512:LMV917532 LWQ917512:LWR917532 MGM917512:MGN917532 MQI917512:MQJ917532 NAE917512:NAF917532 NKA917512:NKB917532 NTW917512:NTX917532 ODS917512:ODT917532 ONO917512:ONP917532 OXK917512:OXL917532 PHG917512:PHH917532 PRC917512:PRD917532 QAY917512:QAZ917532 QKU917512:QKV917532 QUQ917512:QUR917532 REM917512:REN917532 ROI917512:ROJ917532 RYE917512:RYF917532 SIA917512:SIB917532 SRW917512:SRX917532 TBS917512:TBT917532 TLO917512:TLP917532 TVK917512:TVL917532 UFG917512:UFH917532 UPC917512:UPD917532 UYY917512:UYZ917532 VIU917512:VIV917532 VSQ917512:VSR917532 WCM917512:WCN917532 WMI917512:WMJ917532 WWE917512:WWF917532 W983048:X983068 JS983048:JT983068 TO983048:TP983068 ADK983048:ADL983068 ANG983048:ANH983068 AXC983048:AXD983068 BGY983048:BGZ983068 BQU983048:BQV983068 CAQ983048:CAR983068 CKM983048:CKN983068 CUI983048:CUJ983068 DEE983048:DEF983068 DOA983048:DOB983068 DXW983048:DXX983068 EHS983048:EHT983068 ERO983048:ERP983068 FBK983048:FBL983068 FLG983048:FLH983068 FVC983048:FVD983068 GEY983048:GEZ983068 GOU983048:GOV983068 GYQ983048:GYR983068 HIM983048:HIN983068 HSI983048:HSJ983068 ICE983048:ICF983068 IMA983048:IMB983068 IVW983048:IVX983068 JFS983048:JFT983068 JPO983048:JPP983068 JZK983048:JZL983068 KJG983048:KJH983068 KTC983048:KTD983068 LCY983048:LCZ983068 LMU983048:LMV983068 LWQ983048:LWR983068 MGM983048:MGN983068 MQI983048:MQJ983068 NAE983048:NAF983068 NKA983048:NKB983068 NTW983048:NTX983068 ODS983048:ODT983068 ONO983048:ONP983068 OXK983048:OXL983068 PHG983048:PHH983068 PRC983048:PRD983068 QAY983048:QAZ983068 QKU983048:QKV983068 QUQ983048:QUR983068 REM983048:REN983068 ROI983048:ROJ983068 RYE983048:RYF983068 SIA983048:SIB983068 SRW983048:SRX983068 TBS983048:TBT983068 TLO983048:TLP983068 TVK983048:TVL983068 UFG983048:UFH983068 UPC983048:UPD983068 UYY983048:UYZ983068 VIU983048:VIV983068 VSQ983048:VSR983068 WCM983048:WCN983068 WMI983048:WMJ983068 WWE983048:WWF983068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データ一式</vt:lpstr>
      <vt:lpstr>表紙</vt:lpstr>
      <vt:lpstr>ラベル（様式１）</vt:lpstr>
      <vt:lpstr>ラベル（様式２）</vt:lpstr>
      <vt:lpstr>評価結果表示</vt:lpstr>
      <vt:lpstr>重点評価入力</vt:lpstr>
      <vt:lpstr>さくらそうデータ</vt:lpstr>
      <vt:lpstr>国ラベル</vt:lpstr>
      <vt:lpstr>消費量結果表示</vt:lpstr>
      <vt:lpstr>目標入力</vt:lpstr>
      <vt:lpstr>消費量入力 (1年目)</vt:lpstr>
      <vt:lpstr>消費量入力 (2年目) </vt:lpstr>
      <vt:lpstr>消費量入力 (3年目) </vt:lpstr>
      <vt:lpstr>消費量入力 (4年目) </vt:lpstr>
      <vt:lpstr>別表</vt:lpstr>
      <vt:lpstr>クレジット</vt:lpstr>
      <vt:lpstr>Sheet1</vt:lpstr>
      <vt:lpstr>重点評価入力!OLE_LINK1</vt:lpstr>
      <vt:lpstr>クレジット!Print_Area</vt:lpstr>
      <vt:lpstr>'ラベル（様式２）'!Print_Area</vt:lpstr>
      <vt:lpstr>重点評価入力!Print_Area</vt:lpstr>
      <vt:lpstr>消費量結果表示!Print_Area</vt:lpstr>
      <vt:lpstr>'消費量入力 (1年目)'!Print_Area</vt:lpstr>
      <vt:lpstr>'消費量入力 (2年目) '!Print_Area</vt:lpstr>
      <vt:lpstr>'消費量入力 (3年目) '!Print_Area</vt:lpstr>
      <vt:lpstr>'消費量入力 (4年目) '!Print_Area</vt:lpstr>
      <vt:lpstr>表紙!Print_Area</vt:lpstr>
      <vt:lpstr>評価結果表示!Print_Area</vt:lpstr>
      <vt:lpstr>目標入力!Print_Area</vt:lpstr>
      <vt:lpstr>ラベル</vt:lpstr>
      <vt:lpstr>選択ラベル</vt:lpstr>
      <vt:lpstr>用途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2025-10-27T07:14:41Z</cp:lastPrinted>
  <dcterms:created xsi:type="dcterms:W3CDTF">2023-12-26T04:08:25Z</dcterms:created>
  <dcterms:modified xsi:type="dcterms:W3CDTF">2025-11-18T00:52:32Z</dcterms:modified>
</cp:coreProperties>
</file>