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65" yWindow="-15" windowWidth="7650" windowHeight="8325" firstSheet="1" activeTab="5"/>
  </bookViews>
  <sheets>
    <sheet name="入力画面１" sheetId="6" r:id="rId1"/>
    <sheet name="入力画面２（10人槽以上の合併処理浄化槽）" sheetId="11" r:id="rId2"/>
    <sheet name="コスト計算モデル（タイプⅠ）" sheetId="1" r:id="rId3"/>
    <sheet name="コスト計算モデル（タイプⅡ）" sheetId="10" r:id="rId4"/>
    <sheet name="財源内訳図" sheetId="12" r:id="rId5"/>
    <sheet name="処理場基本諸元" sheetId="9" r:id="rId6"/>
  </sheets>
  <definedNames>
    <definedName name="_xlnm._FilterDatabase" localSheetId="2" hidden="1">'コスト計算モデル（タイプⅠ）'!$F$5:$H$5</definedName>
    <definedName name="_xlnm._FilterDatabase" localSheetId="3" hidden="1">'コスト計算モデル（タイプⅡ）'!$F$5:$H$5</definedName>
    <definedName name="_xlnm._FilterDatabase" localSheetId="5" hidden="1">処理場基本諸元!$A$4:$A$15</definedName>
    <definedName name="_xlnm.Print_Area" localSheetId="2">'コスト計算モデル（タイプⅠ）'!$C$1:$M$60</definedName>
    <definedName name="_xlnm.Print_Area" localSheetId="3">'コスト計算モデル（タイプⅡ）'!$C$1:$M$60</definedName>
    <definedName name="_xlnm.Print_Area" localSheetId="4">財源内訳図!$A$1:$V$94</definedName>
    <definedName name="_xlnm.Print_Area" localSheetId="5">処理場基本諸元!$A$1:$G$18</definedName>
    <definedName name="_xlnm.Print_Area" localSheetId="0">入力画面１!$A$1:$I$53</definedName>
    <definedName name="_xlnm.Print_Area" localSheetId="1">'入力画面２（10人槽以上の合併処理浄化槽）'!$A$1:$J$132</definedName>
    <definedName name="_xlnm.Print_Area">#REF!</definedName>
  </definedNames>
  <calcPr calcId="145621"/>
</workbook>
</file>

<file path=xl/calcChain.xml><?xml version="1.0" encoding="utf-8"?>
<calcChain xmlns="http://schemas.openxmlformats.org/spreadsheetml/2006/main">
  <c r="J8" i="11" l="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7" i="11"/>
  <c r="I24" i="12"/>
  <c r="I34" i="12"/>
  <c r="A29" i="12"/>
  <c r="A34" i="12"/>
  <c r="G43" i="12"/>
  <c r="G42" i="12"/>
  <c r="G41" i="12"/>
  <c r="Q44" i="12"/>
  <c r="G40" i="12"/>
  <c r="Q42" i="12"/>
  <c r="Q43" i="12"/>
  <c r="L86" i="12"/>
  <c r="S24" i="12"/>
  <c r="S34" i="12"/>
  <c r="L31" i="12"/>
  <c r="L34" i="12"/>
  <c r="L90" i="12"/>
  <c r="L88" i="12"/>
  <c r="L89" i="12"/>
  <c r="L87" i="12"/>
  <c r="Q41" i="12"/>
  <c r="Q40" i="12"/>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30" i="11"/>
  <c r="G21" i="6" s="1"/>
  <c r="G19" i="6"/>
  <c r="G20" i="6"/>
  <c r="I131" i="11"/>
  <c r="G29" i="6" s="1"/>
  <c r="G27" i="6"/>
  <c r="F50" i="6" s="1"/>
  <c r="G28" i="6"/>
  <c r="H53" i="10"/>
  <c r="K20" i="10"/>
  <c r="K18" i="10"/>
  <c r="G11" i="10"/>
  <c r="G8" i="10"/>
  <c r="G45" i="10"/>
  <c r="K16" i="10"/>
  <c r="L51" i="10" s="1"/>
  <c r="K16" i="1"/>
  <c r="G8" i="1"/>
  <c r="G45" i="1" s="1"/>
  <c r="J45" i="1" s="1"/>
  <c r="K24" i="1"/>
  <c r="L52" i="1" s="1"/>
  <c r="G46" i="1"/>
  <c r="J46" i="1" s="1"/>
  <c r="K20" i="1"/>
  <c r="K18" i="1"/>
  <c r="G9" i="1"/>
  <c r="H53" i="1"/>
  <c r="F5" i="1"/>
  <c r="C131" i="11"/>
  <c r="G10" i="6" s="1"/>
  <c r="C130" i="11"/>
  <c r="E10" i="6"/>
  <c r="G7" i="10" s="1"/>
  <c r="G46" i="10"/>
  <c r="K24" i="10"/>
  <c r="L52" i="10" s="1"/>
  <c r="K26" i="10"/>
  <c r="L54" i="10" s="1"/>
  <c r="E14" i="6"/>
  <c r="K26" i="1"/>
  <c r="A8" i="1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G9" i="10"/>
  <c r="F5" i="10"/>
  <c r="J46" i="10"/>
  <c r="J45" i="10"/>
  <c r="G10" i="10"/>
  <c r="L53" i="10" l="1"/>
  <c r="L56" i="10" s="1"/>
  <c r="H52" i="1"/>
  <c r="H52" i="10"/>
  <c r="F49" i="6"/>
  <c r="L51" i="1"/>
  <c r="G7" i="1"/>
  <c r="G10" i="1"/>
  <c r="K9" i="1" s="1"/>
  <c r="K11" i="1" s="1"/>
  <c r="L53" i="1" s="1"/>
  <c r="L54" i="1" l="1"/>
  <c r="L56" i="1"/>
  <c r="F52" i="6"/>
  <c r="H51" i="10"/>
  <c r="H54" i="10" s="1"/>
  <c r="H51" i="1"/>
  <c r="H54" i="1" s="1"/>
</calcChain>
</file>

<file path=xl/comments1.xml><?xml version="1.0" encoding="utf-8"?>
<comments xmlns="http://schemas.openxmlformats.org/spreadsheetml/2006/main">
  <authors>
    <author>大阪府職員端末機１７年度１２月調達</author>
  </authors>
  <commentList>
    <comment ref="F51" authorId="0">
      <text>
        <r>
          <rPr>
            <sz val="10"/>
            <color indexed="81"/>
            <rFont val="ＭＳ Ｐゴシック"/>
            <family val="3"/>
            <charset val="128"/>
          </rPr>
          <t>駐車場利用にかかる耐荷重構造など、地域事情により追加工事が必要となる場合等に、補正値を入力してください。</t>
        </r>
      </text>
    </comment>
  </commentList>
</comments>
</file>

<file path=xl/comments2.xml><?xml version="1.0" encoding="utf-8"?>
<comments xmlns="http://schemas.openxmlformats.org/spreadsheetml/2006/main">
  <authors>
    <author>大阪府職員端末機１７年度１２月調達</author>
  </authors>
  <commentList>
    <comment ref="H5" authorId="0">
      <text>
        <r>
          <rPr>
            <sz val="9"/>
            <color indexed="81"/>
            <rFont val="ＭＳ Ｐゴシック"/>
            <family val="3"/>
            <charset val="128"/>
          </rPr>
          <t>検討する地区が該当する処理場名をリストの中から選んでください。</t>
        </r>
      </text>
    </comment>
  </commentList>
</comments>
</file>

<file path=xl/comments3.xml><?xml version="1.0" encoding="utf-8"?>
<comments xmlns="http://schemas.openxmlformats.org/spreadsheetml/2006/main">
  <authors>
    <author>大阪府職員端末機１７年度１２月調達</author>
  </authors>
  <commentList>
    <comment ref="H5" authorId="0">
      <text>
        <r>
          <rPr>
            <sz val="9"/>
            <color indexed="81"/>
            <rFont val="ＭＳ Ｐゴシック"/>
            <family val="3"/>
            <charset val="128"/>
          </rPr>
          <t>検討する地区が該当する処理場名をリストの中から選んでください。</t>
        </r>
      </text>
    </comment>
  </commentList>
</comments>
</file>

<file path=xl/comments4.xml><?xml version="1.0" encoding="utf-8"?>
<comments xmlns="http://schemas.openxmlformats.org/spreadsheetml/2006/main">
  <authors>
    <author>大阪府職員端末機１７年度１２月調達</author>
  </authors>
  <commentList>
    <comment ref="Q10" authorId="0">
      <text>
        <r>
          <rPr>
            <sz val="9"/>
            <color indexed="81"/>
            <rFont val="ＭＳ Ｐゴシック"/>
            <family val="3"/>
            <charset val="128"/>
          </rPr>
          <t>貴市町村で設定される比率を入力してください。</t>
        </r>
      </text>
    </comment>
    <comment ref="G11" authorId="0">
      <text>
        <r>
          <rPr>
            <sz val="9"/>
            <color indexed="81"/>
            <rFont val="ＭＳ Ｐゴシック"/>
            <family val="3"/>
            <charset val="128"/>
          </rPr>
          <t>０～５％の間で、貴市町村で設定される比率を入力してください。</t>
        </r>
      </text>
    </comment>
    <comment ref="Q11" authorId="0">
      <text>
        <r>
          <rPr>
            <sz val="9"/>
            <color indexed="81"/>
            <rFont val="ＭＳ Ｐゴシック"/>
            <family val="3"/>
            <charset val="128"/>
          </rPr>
          <t>貴市町村で設定される比率を入力してください。</t>
        </r>
      </text>
    </comment>
    <comment ref="G12" authorId="0">
      <text>
        <r>
          <rPr>
            <sz val="9"/>
            <color indexed="81"/>
            <rFont val="ＭＳ Ｐゴシック"/>
            <family val="3"/>
            <charset val="128"/>
          </rPr>
          <t>０～５％の間で、貴市町村で設定される比率を入力してください。</t>
        </r>
      </text>
    </comment>
  </commentList>
</comments>
</file>

<file path=xl/sharedStrings.xml><?xml version="1.0" encoding="utf-8"?>
<sst xmlns="http://schemas.openxmlformats.org/spreadsheetml/2006/main" count="829" uniqueCount="185">
  <si>
    <t>％</t>
  </si>
  <si>
    <t>管渠施設</t>
  </si>
  <si>
    <t>土木施設</t>
    <rPh sb="0" eb="2">
      <t>ドボク</t>
    </rPh>
    <rPh sb="2" eb="4">
      <t>シセツ</t>
    </rPh>
    <phoneticPr fontId="1"/>
  </si>
  <si>
    <t>機械設備</t>
    <rPh sb="0" eb="2">
      <t>キカイ</t>
    </rPh>
    <rPh sb="2" eb="4">
      <t>セツビ</t>
    </rPh>
    <phoneticPr fontId="1"/>
  </si>
  <si>
    <t>躯体施設</t>
    <rPh sb="0" eb="1">
      <t>ク</t>
    </rPh>
    <rPh sb="1" eb="2">
      <t>タイ</t>
    </rPh>
    <rPh sb="2" eb="4">
      <t>シセツ</t>
    </rPh>
    <phoneticPr fontId="1"/>
  </si>
  <si>
    <t>人</t>
    <phoneticPr fontId="1"/>
  </si>
  <si>
    <t>１．条件</t>
    <rPh sb="2" eb="4">
      <t>ジョウケン</t>
    </rPh>
    <phoneticPr fontId="1"/>
  </si>
  <si>
    <t>耐用年数</t>
    <rPh sb="0" eb="2">
      <t>タイヨウ</t>
    </rPh>
    <rPh sb="2" eb="4">
      <t>ネンスウ</t>
    </rPh>
    <phoneticPr fontId="1"/>
  </si>
  <si>
    <t>管渠施設</t>
    <rPh sb="0" eb="1">
      <t>カン</t>
    </rPh>
    <rPh sb="1" eb="2">
      <t>キョ</t>
    </rPh>
    <rPh sb="2" eb="4">
      <t>シセツ</t>
    </rPh>
    <phoneticPr fontId="1"/>
  </si>
  <si>
    <t>本体費用</t>
    <rPh sb="0" eb="2">
      <t>ホンタイ</t>
    </rPh>
    <rPh sb="2" eb="4">
      <t>ヒヨウ</t>
    </rPh>
    <phoneticPr fontId="1"/>
  </si>
  <si>
    <t>土木工事費</t>
    <rPh sb="0" eb="2">
      <t>ドボク</t>
    </rPh>
    <rPh sb="2" eb="5">
      <t>コウジヒ</t>
    </rPh>
    <phoneticPr fontId="1"/>
  </si>
  <si>
    <t>機械設備費</t>
    <rPh sb="0" eb="2">
      <t>キカイ</t>
    </rPh>
    <rPh sb="2" eb="5">
      <t>セツビヒ</t>
    </rPh>
    <phoneticPr fontId="1"/>
  </si>
  <si>
    <t>流域幹線</t>
    <rPh sb="0" eb="2">
      <t>リュウイキ</t>
    </rPh>
    <rPh sb="2" eb="4">
      <t>カンセン</t>
    </rPh>
    <phoneticPr fontId="1"/>
  </si>
  <si>
    <t>公共下水道</t>
    <rPh sb="0" eb="2">
      <t>コウキョウ</t>
    </rPh>
    <rPh sb="2" eb="5">
      <t>ゲスイドウ</t>
    </rPh>
    <phoneticPr fontId="1"/>
  </si>
  <si>
    <t>処理施設の費用比率</t>
    <rPh sb="0" eb="2">
      <t>ショリ</t>
    </rPh>
    <rPh sb="2" eb="4">
      <t>シセツ</t>
    </rPh>
    <rPh sb="5" eb="7">
      <t>ヒヨウ</t>
    </rPh>
    <rPh sb="7" eb="9">
      <t>ヒリツ</t>
    </rPh>
    <phoneticPr fontId="1"/>
  </si>
  <si>
    <r>
      <t>ｍ</t>
    </r>
    <r>
      <rPr>
        <vertAlign val="superscript"/>
        <sz val="11"/>
        <rFont val="ＭＳ 明朝"/>
        <family val="1"/>
        <charset val="128"/>
      </rPr>
      <t>3</t>
    </r>
    <r>
      <rPr>
        <sz val="11"/>
        <rFont val="ＭＳ 明朝"/>
        <family val="1"/>
        <charset val="128"/>
      </rPr>
      <t>/人･日</t>
    </r>
    <phoneticPr fontId="1"/>
  </si>
  <si>
    <t>機械設備</t>
    <phoneticPr fontId="1"/>
  </si>
  <si>
    <r>
      <t>ｍ</t>
    </r>
    <r>
      <rPr>
        <vertAlign val="superscript"/>
        <sz val="11"/>
        <rFont val="ＭＳ 明朝"/>
        <family val="1"/>
        <charset val="128"/>
      </rPr>
      <t>3</t>
    </r>
    <r>
      <rPr>
        <sz val="11"/>
        <rFont val="ＭＳ 明朝"/>
        <family val="1"/>
        <charset val="128"/>
      </rPr>
      <t>/人･日</t>
    </r>
    <phoneticPr fontId="1"/>
  </si>
  <si>
    <t>下水道</t>
    <rPh sb="0" eb="3">
      <t>ゲスイドウ</t>
    </rPh>
    <phoneticPr fontId="1"/>
  </si>
  <si>
    <t>耐用年数（年）</t>
    <rPh sb="0" eb="2">
      <t>タイヨウ</t>
    </rPh>
    <rPh sb="2" eb="4">
      <t>ネンスウ</t>
    </rPh>
    <rPh sb="5" eb="6">
      <t>ネン</t>
    </rPh>
    <phoneticPr fontId="1"/>
  </si>
  <si>
    <t>地域の条件</t>
    <rPh sb="0" eb="2">
      <t>チイキ</t>
    </rPh>
    <rPh sb="3" eb="5">
      <t>ジョウケン</t>
    </rPh>
    <phoneticPr fontId="1"/>
  </si>
  <si>
    <t>世帯数</t>
    <phoneticPr fontId="1"/>
  </si>
  <si>
    <t>人口</t>
    <rPh sb="0" eb="2">
      <t>ジンコウ</t>
    </rPh>
    <phoneticPr fontId="1"/>
  </si>
  <si>
    <t>戸</t>
    <rPh sb="0" eb="1">
      <t>コ</t>
    </rPh>
    <phoneticPr fontId="1"/>
  </si>
  <si>
    <t>処理面積</t>
    <rPh sb="0" eb="2">
      <t>ショリ</t>
    </rPh>
    <rPh sb="2" eb="4">
      <t>メンセキ</t>
    </rPh>
    <phoneticPr fontId="1"/>
  </si>
  <si>
    <t>ha</t>
    <phoneticPr fontId="1"/>
  </si>
  <si>
    <t>建設費</t>
    <rPh sb="0" eb="3">
      <t>ケンセツヒ</t>
    </rPh>
    <phoneticPr fontId="1"/>
  </si>
  <si>
    <t>合併処理</t>
    <rPh sb="0" eb="2">
      <t>ガッペイ</t>
    </rPh>
    <rPh sb="2" eb="4">
      <t>ショリ</t>
    </rPh>
    <phoneticPr fontId="1"/>
  </si>
  <si>
    <t>浄化槽</t>
    <phoneticPr fontId="1"/>
  </si>
  <si>
    <t>建　　設　　費</t>
    <rPh sb="0" eb="7">
      <t>ケンセツヒ</t>
    </rPh>
    <phoneticPr fontId="1"/>
  </si>
  <si>
    <t>維持管理費</t>
    <rPh sb="0" eb="2">
      <t>イジ</t>
    </rPh>
    <rPh sb="2" eb="5">
      <t>カンリヒ</t>
    </rPh>
    <phoneticPr fontId="1"/>
  </si>
  <si>
    <t>％</t>
    <phoneticPr fontId="1"/>
  </si>
  <si>
    <t>費　用　比　率</t>
    <rPh sb="0" eb="3">
      <t>ヒヨウ</t>
    </rPh>
    <rPh sb="4" eb="7">
      <t>ヒリツ</t>
    </rPh>
    <phoneticPr fontId="1"/>
  </si>
  <si>
    <t>建　設　費</t>
    <rPh sb="0" eb="3">
      <t>ケンセツ</t>
    </rPh>
    <rPh sb="4" eb="5">
      <t>ヒ</t>
    </rPh>
    <phoneticPr fontId="1"/>
  </si>
  <si>
    <t>流　域　名</t>
    <rPh sb="0" eb="3">
      <t>リュウイキ</t>
    </rPh>
    <rPh sb="4" eb="5">
      <t>メイ</t>
    </rPh>
    <phoneticPr fontId="1"/>
  </si>
  <si>
    <t>２．コスト計算結果</t>
    <rPh sb="5" eb="7">
      <t>ケイサン</t>
    </rPh>
    <rPh sb="7" eb="9">
      <t>ケッカ</t>
    </rPh>
    <phoneticPr fontId="1"/>
  </si>
  <si>
    <t>日最大汚水量</t>
    <rPh sb="0" eb="1">
      <t>ニチ</t>
    </rPh>
    <rPh sb="1" eb="3">
      <t>サイダイ</t>
    </rPh>
    <rPh sb="3" eb="5">
      <t>オスイ</t>
    </rPh>
    <rPh sb="5" eb="6">
      <t>リョウ</t>
    </rPh>
    <phoneticPr fontId="1"/>
  </si>
  <si>
    <t>日平均汚水量</t>
    <rPh sb="0" eb="1">
      <t>ニチ</t>
    </rPh>
    <rPh sb="1" eb="3">
      <t>ヘイキン</t>
    </rPh>
    <rPh sb="3" eb="5">
      <t>オスイ</t>
    </rPh>
    <rPh sb="5" eb="6">
      <t>リョウ</t>
    </rPh>
    <phoneticPr fontId="1"/>
  </si>
  <si>
    <r>
      <t>ｍ</t>
    </r>
    <r>
      <rPr>
        <vertAlign val="superscript"/>
        <sz val="11"/>
        <rFont val="ＭＳ 明朝"/>
        <family val="1"/>
        <charset val="128"/>
      </rPr>
      <t>3</t>
    </r>
    <r>
      <rPr>
        <sz val="11"/>
        <rFont val="ＭＳ 明朝"/>
        <family val="1"/>
        <charset val="128"/>
      </rPr>
      <t>/日</t>
    </r>
    <phoneticPr fontId="1"/>
  </si>
  <si>
    <t>管渠延長</t>
    <rPh sb="0" eb="1">
      <t>カン</t>
    </rPh>
    <rPh sb="1" eb="2">
      <t>キョ</t>
    </rPh>
    <rPh sb="2" eb="4">
      <t>エンチョウ</t>
    </rPh>
    <phoneticPr fontId="1"/>
  </si>
  <si>
    <t>ｍ</t>
    <phoneticPr fontId="1"/>
  </si>
  <si>
    <t>ｘ：人口密度</t>
    <rPh sb="2" eb="4">
      <t>ジンコウ</t>
    </rPh>
    <rPh sb="4" eb="6">
      <t>ミツド</t>
    </rPh>
    <phoneticPr fontId="1"/>
  </si>
  <si>
    <t>ｙ：管渠延長</t>
    <rPh sb="2" eb="3">
      <t>カン</t>
    </rPh>
    <rPh sb="3" eb="4">
      <t>キョ</t>
    </rPh>
    <rPh sb="4" eb="6">
      <t>エンチョウ</t>
    </rPh>
    <phoneticPr fontId="1"/>
  </si>
  <si>
    <t>処理場</t>
    <rPh sb="0" eb="3">
      <t>ショリジョウ</t>
    </rPh>
    <phoneticPr fontId="1"/>
  </si>
  <si>
    <t>管渠</t>
    <rPh sb="0" eb="1">
      <t>カン</t>
    </rPh>
    <rPh sb="1" eb="2">
      <t>キョ</t>
    </rPh>
    <phoneticPr fontId="1"/>
  </si>
  <si>
    <t>コスト</t>
    <phoneticPr fontId="1"/>
  </si>
  <si>
    <t>処理場名</t>
    <rPh sb="0" eb="3">
      <t>ショリジョウ</t>
    </rPh>
    <rPh sb="3" eb="4">
      <t>メイ</t>
    </rPh>
    <phoneticPr fontId="1"/>
  </si>
  <si>
    <t>：入力</t>
    <rPh sb="1" eb="3">
      <t>ニュウリョク</t>
    </rPh>
    <phoneticPr fontId="1"/>
  </si>
  <si>
    <r>
      <t>ｍ</t>
    </r>
    <r>
      <rPr>
        <vertAlign val="superscript"/>
        <sz val="11"/>
        <rFont val="ＭＳ 明朝"/>
        <family val="1"/>
        <charset val="128"/>
      </rPr>
      <t>3</t>
    </r>
    <r>
      <rPr>
        <sz val="11"/>
        <rFont val="ＭＳ 明朝"/>
        <family val="1"/>
        <charset val="128"/>
      </rPr>
      <t>/年</t>
    </r>
    <rPh sb="3" eb="4">
      <t>ネン</t>
    </rPh>
    <phoneticPr fontId="1"/>
  </si>
  <si>
    <t>人/ha</t>
    <rPh sb="0" eb="1">
      <t>ニン</t>
    </rPh>
    <phoneticPr fontId="1"/>
  </si>
  <si>
    <t>コスト計算結果（千円/年）</t>
    <rPh sb="3" eb="5">
      <t>ケイサン</t>
    </rPh>
    <rPh sb="5" eb="7">
      <t>ケッカ</t>
    </rPh>
    <rPh sb="8" eb="10">
      <t>センエン</t>
    </rPh>
    <rPh sb="11" eb="12">
      <t>ネン</t>
    </rPh>
    <phoneticPr fontId="1"/>
  </si>
  <si>
    <t>ｍ/人</t>
    <rPh sb="2" eb="3">
      <t>ヒト</t>
    </rPh>
    <phoneticPr fontId="1"/>
  </si>
  <si>
    <t>　　　　　　　流域幹線管渠の維持管理費を含む</t>
    <rPh sb="7" eb="9">
      <t>リュウイキ</t>
    </rPh>
    <rPh sb="9" eb="11">
      <t>カンセン</t>
    </rPh>
    <rPh sb="11" eb="12">
      <t>カン</t>
    </rPh>
    <rPh sb="12" eb="13">
      <t>キョ</t>
    </rPh>
    <rPh sb="14" eb="16">
      <t>イジ</t>
    </rPh>
    <rPh sb="16" eb="18">
      <t>カンリ</t>
    </rPh>
    <rPh sb="18" eb="19">
      <t>ヒ</t>
    </rPh>
    <rPh sb="20" eb="21">
      <t>フク</t>
    </rPh>
    <phoneticPr fontId="1"/>
  </si>
  <si>
    <t>維　持　管　理　費</t>
    <rPh sb="0" eb="1">
      <t>ユイ</t>
    </rPh>
    <rPh sb="2" eb="3">
      <t>モチ</t>
    </rPh>
    <rPh sb="4" eb="5">
      <t>カン</t>
    </rPh>
    <rPh sb="6" eb="7">
      <t>リ</t>
    </rPh>
    <rPh sb="8" eb="9">
      <t>ヒ</t>
    </rPh>
    <phoneticPr fontId="1"/>
  </si>
  <si>
    <t>コスト</t>
    <phoneticPr fontId="1"/>
  </si>
  <si>
    <t>大和川下流</t>
    <rPh sb="0" eb="3">
      <t>ヤマトガワ</t>
    </rPh>
    <rPh sb="3" eb="5">
      <t>カリュウ</t>
    </rPh>
    <phoneticPr fontId="1"/>
  </si>
  <si>
    <t>大井</t>
    <rPh sb="0" eb="2">
      <t>オオイ</t>
    </rPh>
    <phoneticPr fontId="1"/>
  </si>
  <si>
    <r>
      <t>注）ｙ＝230.31x</t>
    </r>
    <r>
      <rPr>
        <vertAlign val="superscript"/>
        <sz val="11"/>
        <rFont val="ＭＳ 明朝"/>
        <family val="1"/>
        <charset val="128"/>
      </rPr>
      <t>-0.9876</t>
    </r>
    <rPh sb="0" eb="1">
      <t>チュウ</t>
    </rPh>
    <phoneticPr fontId="1"/>
  </si>
  <si>
    <t>ha</t>
    <phoneticPr fontId="1"/>
  </si>
  <si>
    <t>％</t>
    <phoneticPr fontId="1"/>
  </si>
  <si>
    <t>浄化槽</t>
    <phoneticPr fontId="1"/>
  </si>
  <si>
    <t>機械設備</t>
    <phoneticPr fontId="1"/>
  </si>
  <si>
    <t>内、既設分</t>
    <rPh sb="0" eb="1">
      <t>ウチ</t>
    </rPh>
    <rPh sb="2" eb="4">
      <t>キセツ</t>
    </rPh>
    <rPh sb="4" eb="5">
      <t>ブン</t>
    </rPh>
    <phoneticPr fontId="1"/>
  </si>
  <si>
    <t>２．コスト計算結果（千円/年）</t>
    <rPh sb="5" eb="7">
      <t>ケイサン</t>
    </rPh>
    <rPh sb="7" eb="9">
      <t>ケッカ</t>
    </rPh>
    <rPh sb="10" eb="12">
      <t>センエン</t>
    </rPh>
    <rPh sb="13" eb="14">
      <t>ネン</t>
    </rPh>
    <phoneticPr fontId="1"/>
  </si>
  <si>
    <t>設置工事費</t>
    <rPh sb="0" eb="2">
      <t>セッチ</t>
    </rPh>
    <rPh sb="2" eb="4">
      <t>コウジヒ</t>
    </rPh>
    <rPh sb="4" eb="5">
      <t>ヒ</t>
    </rPh>
    <phoneticPr fontId="1"/>
  </si>
  <si>
    <t>付属機械設置費</t>
    <rPh sb="0" eb="2">
      <t>フゾク</t>
    </rPh>
    <rPh sb="2" eb="4">
      <t>キカイ</t>
    </rPh>
    <rPh sb="4" eb="6">
      <t>セッチ</t>
    </rPh>
    <rPh sb="6" eb="7">
      <t>ヒ</t>
    </rPh>
    <phoneticPr fontId="1"/>
  </si>
  <si>
    <t xml:space="preserve">  千円</t>
    <rPh sb="2" eb="3">
      <t>セン</t>
    </rPh>
    <phoneticPr fontId="1"/>
  </si>
  <si>
    <t>原田</t>
    <rPh sb="0" eb="2">
      <t>ハラダ</t>
    </rPh>
    <phoneticPr fontId="1"/>
  </si>
  <si>
    <t>中央</t>
    <rPh sb="0" eb="2">
      <t>チュウオウ</t>
    </rPh>
    <phoneticPr fontId="1"/>
  </si>
  <si>
    <t>高槻</t>
    <rPh sb="0" eb="2">
      <t>タカツキ</t>
    </rPh>
    <phoneticPr fontId="1"/>
  </si>
  <si>
    <t>渚</t>
    <rPh sb="0" eb="1">
      <t>ナギサ</t>
    </rPh>
    <phoneticPr fontId="1"/>
  </si>
  <si>
    <t>鴻池</t>
    <rPh sb="0" eb="2">
      <t>コウノイケ</t>
    </rPh>
    <phoneticPr fontId="1"/>
  </si>
  <si>
    <t>川俣</t>
    <rPh sb="0" eb="2">
      <t>カワマタ</t>
    </rPh>
    <phoneticPr fontId="1"/>
  </si>
  <si>
    <t>猪名川</t>
    <rPh sb="0" eb="3">
      <t>イナガワ</t>
    </rPh>
    <phoneticPr fontId="1"/>
  </si>
  <si>
    <t>安威川</t>
    <rPh sb="0" eb="3">
      <t>アイガワ</t>
    </rPh>
    <phoneticPr fontId="1"/>
  </si>
  <si>
    <t>淀川右岸</t>
    <rPh sb="0" eb="2">
      <t>ヨドガワ</t>
    </rPh>
    <rPh sb="2" eb="4">
      <t>ウガン</t>
    </rPh>
    <phoneticPr fontId="1"/>
  </si>
  <si>
    <t>淀川左岸</t>
    <rPh sb="0" eb="2">
      <t>ヨドガワ</t>
    </rPh>
    <rPh sb="2" eb="4">
      <t>サガン</t>
    </rPh>
    <phoneticPr fontId="1"/>
  </si>
  <si>
    <t>寝屋川</t>
    <rPh sb="0" eb="3">
      <t>ネヤガワ</t>
    </rPh>
    <phoneticPr fontId="1"/>
  </si>
  <si>
    <t>今池</t>
    <rPh sb="0" eb="2">
      <t>イマイケ</t>
    </rPh>
    <phoneticPr fontId="1"/>
  </si>
  <si>
    <t>狭山</t>
    <rPh sb="0" eb="2">
      <t>サヤマ</t>
    </rPh>
    <phoneticPr fontId="1"/>
  </si>
  <si>
    <t>北部</t>
    <rPh sb="0" eb="2">
      <t>ホクブ</t>
    </rPh>
    <phoneticPr fontId="1"/>
  </si>
  <si>
    <t>中部</t>
    <rPh sb="0" eb="2">
      <t>チュウブ</t>
    </rPh>
    <phoneticPr fontId="1"/>
  </si>
  <si>
    <t>南部</t>
    <rPh sb="0" eb="2">
      <t>ナンブ</t>
    </rPh>
    <phoneticPr fontId="1"/>
  </si>
  <si>
    <t>南大阪湾岸</t>
    <rPh sb="0" eb="3">
      <t>ミナミオオサカ</t>
    </rPh>
    <rPh sb="3" eb="5">
      <t>ワンガン</t>
    </rPh>
    <phoneticPr fontId="1"/>
  </si>
  <si>
    <t>処理施設</t>
    <phoneticPr fontId="1"/>
  </si>
  <si>
    <r>
      <t xml:space="preserve"> 千円/m</t>
    </r>
    <r>
      <rPr>
        <vertAlign val="superscript"/>
        <sz val="11"/>
        <rFont val="ＭＳ 明朝"/>
        <family val="1"/>
        <charset val="128"/>
      </rPr>
      <t>3</t>
    </r>
    <rPh sb="1" eb="2">
      <t>セン</t>
    </rPh>
    <rPh sb="2" eb="3">
      <t>マンエン</t>
    </rPh>
    <phoneticPr fontId="1"/>
  </si>
  <si>
    <r>
      <t xml:space="preserve"> 円/m</t>
    </r>
    <r>
      <rPr>
        <vertAlign val="superscript"/>
        <sz val="11"/>
        <rFont val="ＭＳ 明朝"/>
        <family val="1"/>
        <charset val="128"/>
      </rPr>
      <t>3</t>
    </r>
    <rPh sb="1" eb="2">
      <t>マンエン</t>
    </rPh>
    <phoneticPr fontId="1"/>
  </si>
  <si>
    <t xml:space="preserve"> 千円/ｍ</t>
    <rPh sb="1" eb="2">
      <t>セン</t>
    </rPh>
    <phoneticPr fontId="1"/>
  </si>
  <si>
    <t>処理施設</t>
    <phoneticPr fontId="1"/>
  </si>
  <si>
    <r>
      <t xml:space="preserve"> 円/m</t>
    </r>
    <r>
      <rPr>
        <vertAlign val="superscript"/>
        <sz val="11"/>
        <rFont val="ＭＳ 明朝"/>
        <family val="1"/>
        <charset val="128"/>
      </rPr>
      <t>3</t>
    </r>
    <phoneticPr fontId="1"/>
  </si>
  <si>
    <t xml:space="preserve"> 円/ｍ</t>
    <phoneticPr fontId="1"/>
  </si>
  <si>
    <t>処理施設</t>
    <phoneticPr fontId="1"/>
  </si>
  <si>
    <t>コスト</t>
    <phoneticPr fontId="1"/>
  </si>
  <si>
    <t>5人槽</t>
    <rPh sb="1" eb="2">
      <t>ニン</t>
    </rPh>
    <rPh sb="2" eb="3">
      <t>ソウ</t>
    </rPh>
    <phoneticPr fontId="1"/>
  </si>
  <si>
    <t>7人槽</t>
    <rPh sb="1" eb="2">
      <t>ニン</t>
    </rPh>
    <rPh sb="2" eb="3">
      <t>ソウ</t>
    </rPh>
    <phoneticPr fontId="1"/>
  </si>
  <si>
    <t>　</t>
    <phoneticPr fontId="1"/>
  </si>
  <si>
    <t>ｍ</t>
    <phoneticPr fontId="1"/>
  </si>
  <si>
    <r>
      <t>ｍ</t>
    </r>
    <r>
      <rPr>
        <vertAlign val="superscript"/>
        <sz val="11"/>
        <rFont val="ＭＳ 明朝"/>
        <family val="1"/>
        <charset val="128"/>
      </rPr>
      <t>3</t>
    </r>
    <r>
      <rPr>
        <sz val="11"/>
        <rFont val="ＭＳ 明朝"/>
        <family val="1"/>
        <charset val="128"/>
      </rPr>
      <t>/日</t>
    </r>
    <phoneticPr fontId="1"/>
  </si>
  <si>
    <t>人</t>
    <phoneticPr fontId="1"/>
  </si>
  <si>
    <t>大阪府域版コスト計算モデル（タイプⅠ）　</t>
    <rPh sb="0" eb="2">
      <t>オオサカ</t>
    </rPh>
    <rPh sb="2" eb="3">
      <t>フ</t>
    </rPh>
    <rPh sb="3" eb="4">
      <t>イキ</t>
    </rPh>
    <rPh sb="4" eb="5">
      <t>バン</t>
    </rPh>
    <rPh sb="8" eb="10">
      <t>ケイサン</t>
    </rPh>
    <phoneticPr fontId="1"/>
  </si>
  <si>
    <t>集合処理</t>
    <rPh sb="0" eb="2">
      <t>シュウゴウ</t>
    </rPh>
    <rPh sb="2" eb="4">
      <t>ショリ</t>
    </rPh>
    <phoneticPr fontId="1"/>
  </si>
  <si>
    <t>大阪府域版コスト計算モデル（タイプⅡ）　</t>
    <rPh sb="0" eb="2">
      <t>オオサカ</t>
    </rPh>
    <rPh sb="2" eb="3">
      <t>フ</t>
    </rPh>
    <rPh sb="3" eb="4">
      <t>イキ</t>
    </rPh>
    <rPh sb="4" eb="5">
      <t>バン</t>
    </rPh>
    <rPh sb="8" eb="10">
      <t>ケイサン</t>
    </rPh>
    <phoneticPr fontId="1"/>
  </si>
  <si>
    <t>　千円</t>
    <rPh sb="1" eb="3">
      <t>センエン</t>
    </rPh>
    <phoneticPr fontId="1"/>
  </si>
  <si>
    <t>7人槽</t>
    <rPh sb="1" eb="2">
      <t>ヒト</t>
    </rPh>
    <rPh sb="2" eb="3">
      <t>ソウ</t>
    </rPh>
    <phoneticPr fontId="1"/>
  </si>
  <si>
    <t xml:space="preserve"> </t>
    <phoneticPr fontId="1"/>
  </si>
  <si>
    <t>処理場建設費</t>
    <rPh sb="0" eb="2">
      <t>ショリ</t>
    </rPh>
    <rPh sb="2" eb="3">
      <t>バ</t>
    </rPh>
    <rPh sb="3" eb="6">
      <t>ケンセツヒ</t>
    </rPh>
    <phoneticPr fontId="1"/>
  </si>
  <si>
    <t>10人槽以上世帯数</t>
    <rPh sb="2" eb="3">
      <t>ニン</t>
    </rPh>
    <rPh sb="3" eb="4">
      <t>ソウ</t>
    </rPh>
    <rPh sb="4" eb="6">
      <t>イジョウ</t>
    </rPh>
    <phoneticPr fontId="1"/>
  </si>
  <si>
    <t>１０人槽以上</t>
    <rPh sb="2" eb="3">
      <t>ニン</t>
    </rPh>
    <rPh sb="3" eb="4">
      <t>ソウ</t>
    </rPh>
    <rPh sb="4" eb="6">
      <t>イジョウ</t>
    </rPh>
    <phoneticPr fontId="1"/>
  </si>
  <si>
    <t>１０人槽以上</t>
    <rPh sb="2" eb="3">
      <t>ヒト</t>
    </rPh>
    <rPh sb="3" eb="4">
      <t>ソウ</t>
    </rPh>
    <rPh sb="4" eb="6">
      <t>イジョウ</t>
    </rPh>
    <phoneticPr fontId="1"/>
  </si>
  <si>
    <t>(地域特性による増減）</t>
    <rPh sb="1" eb="3">
      <t>チイキ</t>
    </rPh>
    <rPh sb="3" eb="5">
      <t>トクセイ</t>
    </rPh>
    <rPh sb="8" eb="10">
      <t>ゾウゲン</t>
    </rPh>
    <phoneticPr fontId="1"/>
  </si>
  <si>
    <t>（地域特性による増減）</t>
    <rPh sb="1" eb="3">
      <t>チイキ</t>
    </rPh>
    <rPh sb="3" eb="5">
      <t>トクセイ</t>
    </rPh>
    <rPh sb="8" eb="10">
      <t>ゾウゲン</t>
    </rPh>
    <phoneticPr fontId="1"/>
  </si>
  <si>
    <t>合計（建設費＋維持管理費＋地域特性額）</t>
    <rPh sb="0" eb="2">
      <t>ゴウケイ</t>
    </rPh>
    <rPh sb="3" eb="5">
      <t>ケンセツ</t>
    </rPh>
    <rPh sb="5" eb="6">
      <t>ヒ</t>
    </rPh>
    <rPh sb="7" eb="9">
      <t>イジ</t>
    </rPh>
    <rPh sb="9" eb="12">
      <t>カンリヒ</t>
    </rPh>
    <rPh sb="13" eb="15">
      <t>チイキ</t>
    </rPh>
    <rPh sb="15" eb="17">
      <t>トクセイ</t>
    </rPh>
    <rPh sb="17" eb="18">
      <t>ガク</t>
    </rPh>
    <phoneticPr fontId="1"/>
  </si>
  <si>
    <t>人槽世帯数</t>
    <rPh sb="0" eb="1">
      <t>ニン</t>
    </rPh>
    <rPh sb="1" eb="2">
      <t>ソウ</t>
    </rPh>
    <rPh sb="2" eb="5">
      <t>セタイスウ</t>
    </rPh>
    <phoneticPr fontId="1"/>
  </si>
  <si>
    <t>維持管理費
（円/基/年）</t>
    <rPh sb="0" eb="2">
      <t>イジ</t>
    </rPh>
    <rPh sb="2" eb="5">
      <t>カンリヒ</t>
    </rPh>
    <rPh sb="7" eb="8">
      <t>エン</t>
    </rPh>
    <rPh sb="9" eb="10">
      <t>キ</t>
    </rPh>
    <rPh sb="11" eb="12">
      <t>ネン</t>
    </rPh>
    <phoneticPr fontId="1"/>
  </si>
  <si>
    <t>建設費
（円/基）</t>
    <rPh sb="0" eb="3">
      <t>ケンセツヒ</t>
    </rPh>
    <rPh sb="5" eb="6">
      <t>エン</t>
    </rPh>
    <rPh sb="7" eb="8">
      <t>キ</t>
    </rPh>
    <phoneticPr fontId="1"/>
  </si>
  <si>
    <t>建設費計
（千円）</t>
    <rPh sb="0" eb="3">
      <t>ケンセツヒ</t>
    </rPh>
    <rPh sb="3" eb="4">
      <t>ケイ</t>
    </rPh>
    <rPh sb="6" eb="8">
      <t>センエン</t>
    </rPh>
    <phoneticPr fontId="1"/>
  </si>
  <si>
    <t>５人槽世帯数</t>
    <rPh sb="1" eb="2">
      <t>ニン</t>
    </rPh>
    <rPh sb="2" eb="3">
      <t>ソウ</t>
    </rPh>
    <phoneticPr fontId="1"/>
  </si>
  <si>
    <t>７人槽世帯数</t>
    <rPh sb="1" eb="2">
      <t>ニン</t>
    </rPh>
    <rPh sb="2" eb="3">
      <t>ソウ</t>
    </rPh>
    <phoneticPr fontId="1"/>
  </si>
  <si>
    <t>５人槽</t>
    <rPh sb="1" eb="2">
      <t>ニンソウ</t>
    </rPh>
    <rPh sb="2" eb="3">
      <t>ソウ</t>
    </rPh>
    <phoneticPr fontId="1"/>
  </si>
  <si>
    <t>７人槽</t>
    <rPh sb="1" eb="2">
      <t>ニン</t>
    </rPh>
    <rPh sb="2" eb="3">
      <t>ソウ</t>
    </rPh>
    <phoneticPr fontId="1"/>
  </si>
  <si>
    <t>10人槽以上</t>
    <rPh sb="2" eb="3">
      <t>ニン</t>
    </rPh>
    <rPh sb="3" eb="4">
      <t>ソウ</t>
    </rPh>
    <rPh sb="4" eb="6">
      <t>イジョウ</t>
    </rPh>
    <phoneticPr fontId="1"/>
  </si>
  <si>
    <t>建設費合計</t>
    <rPh sb="0" eb="3">
      <t>ケンセツヒ</t>
    </rPh>
    <rPh sb="3" eb="5">
      <t>ゴウケイ</t>
    </rPh>
    <phoneticPr fontId="1"/>
  </si>
  <si>
    <t>維持管理費合計</t>
    <rPh sb="0" eb="2">
      <t>イジ</t>
    </rPh>
    <rPh sb="2" eb="5">
      <t>カンリヒ</t>
    </rPh>
    <rPh sb="5" eb="7">
      <t>ゴウケイ</t>
    </rPh>
    <phoneticPr fontId="1"/>
  </si>
  <si>
    <t>千円</t>
    <rPh sb="0" eb="2">
      <t>センエン</t>
    </rPh>
    <phoneticPr fontId="1"/>
  </si>
  <si>
    <t>千円/基</t>
    <rPh sb="0" eb="1">
      <t>セン</t>
    </rPh>
    <phoneticPr fontId="1"/>
  </si>
  <si>
    <t>千円/基</t>
    <rPh sb="0" eb="2">
      <t>センエン</t>
    </rPh>
    <rPh sb="3" eb="4">
      <t>キ</t>
    </rPh>
    <phoneticPr fontId="1"/>
  </si>
  <si>
    <t>管渠等</t>
    <rPh sb="0" eb="1">
      <t>カン</t>
    </rPh>
    <rPh sb="1" eb="2">
      <t>キョ</t>
    </rPh>
    <rPh sb="2" eb="3">
      <t>トウ</t>
    </rPh>
    <phoneticPr fontId="1"/>
  </si>
  <si>
    <t>補助対象</t>
    <rPh sb="0" eb="2">
      <t>ホジョ</t>
    </rPh>
    <rPh sb="2" eb="4">
      <t>タイショウ</t>
    </rPh>
    <phoneticPr fontId="1"/>
  </si>
  <si>
    <t>単独事業</t>
    <rPh sb="0" eb="2">
      <t>タンドク</t>
    </rPh>
    <rPh sb="2" eb="4">
      <t>ジギョウ</t>
    </rPh>
    <phoneticPr fontId="1"/>
  </si>
  <si>
    <t>国庫補助金</t>
    <rPh sb="0" eb="2">
      <t>コッコ</t>
    </rPh>
    <rPh sb="2" eb="5">
      <t>ホジョキン</t>
    </rPh>
    <phoneticPr fontId="1"/>
  </si>
  <si>
    <t>下水道事業債</t>
    <rPh sb="0" eb="2">
      <t>ゲスイ</t>
    </rPh>
    <rPh sb="2" eb="3">
      <t>ドウ</t>
    </rPh>
    <rPh sb="3" eb="6">
      <t>ジギョウサイ</t>
    </rPh>
    <phoneticPr fontId="1"/>
  </si>
  <si>
    <t>百万円</t>
    <rPh sb="0" eb="3">
      <t>ヒャクマンエン</t>
    </rPh>
    <phoneticPr fontId="1"/>
  </si>
  <si>
    <t>　うち交付税措置分</t>
    <rPh sb="3" eb="6">
      <t>コウフゼイ</t>
    </rPh>
    <rPh sb="6" eb="8">
      <t>ソチ</t>
    </rPh>
    <rPh sb="8" eb="9">
      <t>ブン</t>
    </rPh>
    <phoneticPr fontId="1"/>
  </si>
  <si>
    <t>事業費総額</t>
    <rPh sb="0" eb="3">
      <t>ジギョウヒ</t>
    </rPh>
    <rPh sb="3" eb="5">
      <t>ソウガク</t>
    </rPh>
    <phoneticPr fontId="1"/>
  </si>
  <si>
    <t>（地域特性による増減）※</t>
    <rPh sb="1" eb="3">
      <t>チイキ</t>
    </rPh>
    <rPh sb="3" eb="5">
      <t>トクセイ</t>
    </rPh>
    <rPh sb="8" eb="10">
      <t>ゾウゲン</t>
    </rPh>
    <phoneticPr fontId="1"/>
  </si>
  <si>
    <t>　　　など、整備コストの軽減が図られる場合</t>
    <phoneticPr fontId="1"/>
  </si>
  <si>
    <t>10人槽以上世帯数</t>
    <rPh sb="2" eb="3">
      <t>ニン</t>
    </rPh>
    <rPh sb="3" eb="4">
      <t>ソウ</t>
    </rPh>
    <rPh sb="4" eb="6">
      <t>イジョウ</t>
    </rPh>
    <rPh sb="6" eb="9">
      <t>セタイスウ</t>
    </rPh>
    <phoneticPr fontId="1"/>
  </si>
  <si>
    <t>うち既設分</t>
    <rPh sb="2" eb="4">
      <t>キセツ</t>
    </rPh>
    <rPh sb="4" eb="5">
      <t>ブン</t>
    </rPh>
    <phoneticPr fontId="1"/>
  </si>
  <si>
    <t>大阪府域版コスト計算モデル(入力画面１)　</t>
    <rPh sb="0" eb="2">
      <t>オオサカ</t>
    </rPh>
    <rPh sb="2" eb="3">
      <t>フ</t>
    </rPh>
    <rPh sb="3" eb="4">
      <t>イキ</t>
    </rPh>
    <rPh sb="4" eb="5">
      <t>バン</t>
    </rPh>
    <rPh sb="8" eb="10">
      <t>ケイサン</t>
    </rPh>
    <rPh sb="14" eb="16">
      <t>ニュウリョク</t>
    </rPh>
    <rPh sb="16" eb="18">
      <t>ガメン</t>
    </rPh>
    <phoneticPr fontId="1"/>
  </si>
  <si>
    <t>人</t>
    <rPh sb="0" eb="1">
      <t>ニン</t>
    </rPh>
    <phoneticPr fontId="1"/>
  </si>
  <si>
    <t>　　　（10人槽以上世帯数については、入力画面２で入力してください）</t>
    <rPh sb="6" eb="7">
      <t>ニン</t>
    </rPh>
    <rPh sb="7" eb="8">
      <t>ソウ</t>
    </rPh>
    <rPh sb="8" eb="10">
      <t>イジョウ</t>
    </rPh>
    <rPh sb="10" eb="13">
      <t>セタイスウ</t>
    </rPh>
    <rPh sb="19" eb="21">
      <t>ニュウリョク</t>
    </rPh>
    <rPh sb="21" eb="23">
      <t>ガメン</t>
    </rPh>
    <rPh sb="25" eb="27">
      <t>ニュウリョク</t>
    </rPh>
    <phoneticPr fontId="1"/>
  </si>
  <si>
    <t>ｍ（タイプⅡを用いる場合に入力してください）</t>
    <rPh sb="7" eb="8">
      <t>モチ</t>
    </rPh>
    <rPh sb="10" eb="12">
      <t>バアイ</t>
    </rPh>
    <rPh sb="13" eb="15">
      <t>ニュウリョク</t>
    </rPh>
    <phoneticPr fontId="1"/>
  </si>
  <si>
    <t>千円/基/年</t>
    <rPh sb="0" eb="1">
      <t>セン</t>
    </rPh>
    <rPh sb="5" eb="6">
      <t>ネン</t>
    </rPh>
    <phoneticPr fontId="1"/>
  </si>
  <si>
    <t>千円/基/年</t>
    <rPh sb="0" eb="2">
      <t>センエン</t>
    </rPh>
    <rPh sb="3" eb="4">
      <t>キ</t>
    </rPh>
    <rPh sb="5" eb="6">
      <t>ネン</t>
    </rPh>
    <phoneticPr fontId="1"/>
  </si>
  <si>
    <t>千円/年</t>
    <rPh sb="0" eb="1">
      <t>セン</t>
    </rPh>
    <rPh sb="3" eb="4">
      <t>ネン</t>
    </rPh>
    <phoneticPr fontId="1"/>
  </si>
  <si>
    <t>千円/年</t>
    <rPh sb="0" eb="2">
      <t>センエン</t>
    </rPh>
    <rPh sb="3" eb="4">
      <t>ネン</t>
    </rPh>
    <phoneticPr fontId="1"/>
  </si>
  <si>
    <t>維持管理費計
（千円/年）</t>
    <rPh sb="0" eb="2">
      <t>イジ</t>
    </rPh>
    <rPh sb="2" eb="5">
      <t>カンリヒ</t>
    </rPh>
    <rPh sb="5" eb="6">
      <t>ケイ</t>
    </rPh>
    <rPh sb="8" eb="10">
      <t>センエン</t>
    </rPh>
    <rPh sb="11" eb="12">
      <t>ネン</t>
    </rPh>
    <phoneticPr fontId="1"/>
  </si>
  <si>
    <t>※通常の集合処理施設整備（下水道事業等）とは別に</t>
    <rPh sb="1" eb="3">
      <t>ツウジョウ</t>
    </rPh>
    <rPh sb="4" eb="6">
      <t>シュウゴウ</t>
    </rPh>
    <rPh sb="6" eb="8">
      <t>ショリ</t>
    </rPh>
    <rPh sb="8" eb="10">
      <t>シセツ</t>
    </rPh>
    <rPh sb="10" eb="12">
      <t>セイビ</t>
    </rPh>
    <rPh sb="13" eb="16">
      <t>ゲスイドウ</t>
    </rPh>
    <rPh sb="16" eb="18">
      <t>ジギョウ</t>
    </rPh>
    <rPh sb="18" eb="19">
      <t>トウ</t>
    </rPh>
    <rPh sb="22" eb="23">
      <t>ベツ</t>
    </rPh>
    <phoneticPr fontId="1"/>
  </si>
  <si>
    <t>－－－　</t>
    <phoneticPr fontId="1"/>
  </si>
  <si>
    <t>千円/基/年</t>
    <rPh sb="0" eb="1">
      <t>セン</t>
    </rPh>
    <phoneticPr fontId="1"/>
  </si>
  <si>
    <t>（地域特性による増減）※</t>
    <phoneticPr fontId="1"/>
  </si>
  <si>
    <t>　　　など、整備コストの軽減が図られる場合</t>
    <phoneticPr fontId="1"/>
  </si>
  <si>
    <t>管渠等財源等内訳</t>
    <rPh sb="0" eb="1">
      <t>カン</t>
    </rPh>
    <rPh sb="1" eb="2">
      <t>キョ</t>
    </rPh>
    <rPh sb="2" eb="3">
      <t>トウ</t>
    </rPh>
    <rPh sb="3" eb="5">
      <t>ザイゲン</t>
    </rPh>
    <rPh sb="5" eb="6">
      <t>トウ</t>
    </rPh>
    <rPh sb="6" eb="8">
      <t>ウチワケ</t>
    </rPh>
    <phoneticPr fontId="1"/>
  </si>
  <si>
    <t>財源等内訳</t>
    <rPh sb="0" eb="2">
      <t>ザイゲン</t>
    </rPh>
    <rPh sb="2" eb="3">
      <t>トウ</t>
    </rPh>
    <rPh sb="3" eb="5">
      <t>ウチワケ</t>
    </rPh>
    <phoneticPr fontId="1"/>
  </si>
  <si>
    <t>府補助金</t>
    <rPh sb="0" eb="1">
      <t>フ</t>
    </rPh>
    <rPh sb="1" eb="4">
      <t>ホジョキン</t>
    </rPh>
    <phoneticPr fontId="1"/>
  </si>
  <si>
    <t>浄化槽市町村整備推進事業（市町村設置型）</t>
    <rPh sb="0" eb="3">
      <t>ジョウカソウ</t>
    </rPh>
    <rPh sb="3" eb="4">
      <t>シ</t>
    </rPh>
    <rPh sb="4" eb="6">
      <t>チョウソン</t>
    </rPh>
    <rPh sb="6" eb="8">
      <t>セイビ</t>
    </rPh>
    <rPh sb="8" eb="10">
      <t>スイシン</t>
    </rPh>
    <rPh sb="10" eb="12">
      <t>ジギョウ</t>
    </rPh>
    <rPh sb="13" eb="14">
      <t>シ</t>
    </rPh>
    <rPh sb="14" eb="16">
      <t>チョウソン</t>
    </rPh>
    <rPh sb="16" eb="19">
      <t>セッチガタ</t>
    </rPh>
    <phoneticPr fontId="1"/>
  </si>
  <si>
    <t>市町村設置型事業財源等内訳</t>
    <rPh sb="0" eb="1">
      <t>シ</t>
    </rPh>
    <rPh sb="1" eb="3">
      <t>チョウソン</t>
    </rPh>
    <rPh sb="3" eb="6">
      <t>セッチガタ</t>
    </rPh>
    <rPh sb="6" eb="8">
      <t>ジギョウ</t>
    </rPh>
    <rPh sb="8" eb="10">
      <t>ザイゲン</t>
    </rPh>
    <rPh sb="10" eb="11">
      <t>トウ</t>
    </rPh>
    <rPh sb="11" eb="13">
      <t>ウチワケ</t>
    </rPh>
    <phoneticPr fontId="1"/>
  </si>
  <si>
    <t>農(漁)集排</t>
    <rPh sb="0" eb="1">
      <t>ノウ</t>
    </rPh>
    <rPh sb="2" eb="3">
      <t>ギョ</t>
    </rPh>
    <rPh sb="4" eb="5">
      <t>シュウ</t>
    </rPh>
    <rPh sb="5" eb="6">
      <t>ハイ</t>
    </rPh>
    <phoneticPr fontId="1"/>
  </si>
  <si>
    <t>公共下水道
管渠維持管理費</t>
    <rPh sb="0" eb="2">
      <t>コウキョウ</t>
    </rPh>
    <rPh sb="2" eb="5">
      <t>ゲスイドウ</t>
    </rPh>
    <rPh sb="6" eb="8">
      <t>カンキョ</t>
    </rPh>
    <rPh sb="8" eb="10">
      <t>イジ</t>
    </rPh>
    <rPh sb="10" eb="13">
      <t>カンリヒ</t>
    </rPh>
    <phoneticPr fontId="1"/>
  </si>
  <si>
    <t>流域汚水幹線
管渠建設費</t>
    <rPh sb="0" eb="2">
      <t>リュウイキ</t>
    </rPh>
    <rPh sb="2" eb="4">
      <t>オスイ</t>
    </rPh>
    <rPh sb="4" eb="6">
      <t>カンセン</t>
    </rPh>
    <rPh sb="7" eb="9">
      <t>カンキョ</t>
    </rPh>
    <rPh sb="9" eb="12">
      <t>ケンセツヒ</t>
    </rPh>
    <phoneticPr fontId="1"/>
  </si>
  <si>
    <t>公共下水道
管渠建設費</t>
    <rPh sb="0" eb="2">
      <t>コウキョウ</t>
    </rPh>
    <rPh sb="2" eb="5">
      <t>ゲスイドウ</t>
    </rPh>
    <rPh sb="6" eb="8">
      <t>カンキョ</t>
    </rPh>
    <rPh sb="8" eb="11">
      <t>ケンセツヒ</t>
    </rPh>
    <phoneticPr fontId="1"/>
  </si>
  <si>
    <t>流域処理場
維持管理費</t>
    <rPh sb="0" eb="2">
      <t>リュウイキ</t>
    </rPh>
    <rPh sb="2" eb="4">
      <t>ショリ</t>
    </rPh>
    <rPh sb="4" eb="5">
      <t>バ</t>
    </rPh>
    <rPh sb="6" eb="8">
      <t>イジ</t>
    </rPh>
    <rPh sb="8" eb="11">
      <t>カンリヒ</t>
    </rPh>
    <phoneticPr fontId="1"/>
  </si>
  <si>
    <t>下水道　・　農業（漁業）集落排水施設　基本諸元値</t>
    <rPh sb="0" eb="3">
      <t>ゲスイドウ</t>
    </rPh>
    <rPh sb="6" eb="8">
      <t>ノウギョウ</t>
    </rPh>
    <rPh sb="9" eb="11">
      <t>ギョギョウ</t>
    </rPh>
    <rPh sb="12" eb="14">
      <t>シュウラク</t>
    </rPh>
    <rPh sb="14" eb="16">
      <t>ハイスイ</t>
    </rPh>
    <rPh sb="16" eb="18">
      <t>シセツ</t>
    </rPh>
    <rPh sb="19" eb="21">
      <t>キホン</t>
    </rPh>
    <rPh sb="21" eb="22">
      <t>ショ</t>
    </rPh>
    <rPh sb="22" eb="24">
      <t>モトネ</t>
    </rPh>
    <phoneticPr fontId="1"/>
  </si>
  <si>
    <t>国庫交付金</t>
    <rPh sb="0" eb="2">
      <t>コッコ</t>
    </rPh>
    <rPh sb="2" eb="4">
      <t>コウフ</t>
    </rPh>
    <rPh sb="4" eb="5">
      <t>カネ</t>
    </rPh>
    <phoneticPr fontId="1"/>
  </si>
  <si>
    <t>合併処理浄化槽</t>
    <rPh sb="0" eb="2">
      <t>ガッペイ</t>
    </rPh>
    <rPh sb="2" eb="4">
      <t>ショリ</t>
    </rPh>
    <rPh sb="4" eb="7">
      <t>ジョウカソウ</t>
    </rPh>
    <phoneticPr fontId="1"/>
  </si>
  <si>
    <t>大阪府域版コスト計算モデル(入力画面２)　－10人槽以上の合併処理浄化槽－</t>
    <rPh sb="0" eb="2">
      <t>オオサカ</t>
    </rPh>
    <rPh sb="2" eb="3">
      <t>フ</t>
    </rPh>
    <rPh sb="3" eb="4">
      <t>イキ</t>
    </rPh>
    <rPh sb="4" eb="5">
      <t>バン</t>
    </rPh>
    <rPh sb="8" eb="10">
      <t>ケイサン</t>
    </rPh>
    <rPh sb="14" eb="16">
      <t>ニュウリョク</t>
    </rPh>
    <rPh sb="16" eb="18">
      <t>ガメン</t>
    </rPh>
    <rPh sb="24" eb="25">
      <t>ニン</t>
    </rPh>
    <rPh sb="25" eb="26">
      <t>ソウ</t>
    </rPh>
    <rPh sb="26" eb="28">
      <t>イジョウ</t>
    </rPh>
    <rPh sb="29" eb="31">
      <t>ガッペイ</t>
    </rPh>
    <rPh sb="31" eb="33">
      <t>ショリ</t>
    </rPh>
    <rPh sb="33" eb="36">
      <t>ジョウカソウ</t>
    </rPh>
    <phoneticPr fontId="1"/>
  </si>
  <si>
    <t>個別処理（合併処理浄化槽）</t>
    <rPh sb="0" eb="2">
      <t>コベツ</t>
    </rPh>
    <rPh sb="2" eb="4">
      <t>ショリ</t>
    </rPh>
    <rPh sb="5" eb="7">
      <t>ガッペイ</t>
    </rPh>
    <rPh sb="7" eb="9">
      <t>ショリ</t>
    </rPh>
    <rPh sb="9" eb="12">
      <t>ジョウカソウ</t>
    </rPh>
    <phoneticPr fontId="1"/>
  </si>
  <si>
    <t>合併処理
浄化槽</t>
    <rPh sb="0" eb="2">
      <t>ガッペイ</t>
    </rPh>
    <rPh sb="2" eb="4">
      <t>ショリ</t>
    </rPh>
    <rPh sb="5" eb="8">
      <t>ジョウカソウ</t>
    </rPh>
    <phoneticPr fontId="1"/>
  </si>
  <si>
    <t>受益者負担分</t>
    <rPh sb="0" eb="3">
      <t>ジュエキシャ</t>
    </rPh>
    <rPh sb="3" eb="5">
      <t>フタン</t>
    </rPh>
    <rPh sb="5" eb="6">
      <t>ブン</t>
    </rPh>
    <phoneticPr fontId="1"/>
  </si>
  <si>
    <t>％</t>
    <phoneticPr fontId="1"/>
  </si>
  <si>
    <t>％</t>
    <phoneticPr fontId="1"/>
  </si>
  <si>
    <t>受益者負担</t>
    <rPh sb="0" eb="3">
      <t>ジュエキシャ</t>
    </rPh>
    <rPh sb="3" eb="5">
      <t>フタン</t>
    </rPh>
    <phoneticPr fontId="1"/>
  </si>
  <si>
    <t>交付税措置比率</t>
    <rPh sb="0" eb="3">
      <t>コウフゼイ</t>
    </rPh>
    <rPh sb="3" eb="5">
      <t>ソチ</t>
    </rPh>
    <rPh sb="5" eb="7">
      <t>ヒリツ</t>
    </rPh>
    <phoneticPr fontId="1"/>
  </si>
  <si>
    <t>農業集落排水事業・漁業集落排水事業</t>
    <rPh sb="0" eb="2">
      <t>ノウギョウ</t>
    </rPh>
    <rPh sb="2" eb="4">
      <t>シュウラク</t>
    </rPh>
    <rPh sb="4" eb="6">
      <t>ハイスイ</t>
    </rPh>
    <rPh sb="6" eb="8">
      <t>ジギョウ</t>
    </rPh>
    <rPh sb="9" eb="11">
      <t>ギョギョウ</t>
    </rPh>
    <rPh sb="11" eb="13">
      <t>シュウラク</t>
    </rPh>
    <rPh sb="13" eb="15">
      <t>ハイスイ</t>
    </rPh>
    <rPh sb="15" eb="17">
      <t>ジギョウ</t>
    </rPh>
    <phoneticPr fontId="1"/>
  </si>
  <si>
    <t>（例）他事業（土地区画整理事業等）に合わせて整備を行う</t>
    <rPh sb="1" eb="2">
      <t>レイ</t>
    </rPh>
    <rPh sb="3" eb="4">
      <t>ホカ</t>
    </rPh>
    <rPh sb="4" eb="6">
      <t>ジギョウ</t>
    </rPh>
    <rPh sb="7" eb="9">
      <t>トチ</t>
    </rPh>
    <rPh sb="9" eb="11">
      <t>クカク</t>
    </rPh>
    <rPh sb="11" eb="13">
      <t>セイリ</t>
    </rPh>
    <rPh sb="13" eb="15">
      <t>ジギョウ</t>
    </rPh>
    <rPh sb="15" eb="16">
      <t>トウ</t>
    </rPh>
    <rPh sb="18" eb="19">
      <t>ア</t>
    </rPh>
    <rPh sb="22" eb="24">
      <t>セイビ</t>
    </rPh>
    <rPh sb="25" eb="26">
      <t>オコナ</t>
    </rPh>
    <phoneticPr fontId="1"/>
  </si>
  <si>
    <t>（例）他事業（土地区画整理事業等）に合わせて整備を行う</t>
    <rPh sb="7" eb="9">
      <t>トチ</t>
    </rPh>
    <phoneticPr fontId="1"/>
  </si>
  <si>
    <t>％</t>
    <phoneticPr fontId="1"/>
  </si>
  <si>
    <t>％</t>
    <phoneticPr fontId="1"/>
  </si>
  <si>
    <t>内、合併処理浄化槽既設分</t>
    <rPh sb="0" eb="1">
      <t>ウチ</t>
    </rPh>
    <rPh sb="2" eb="4">
      <t>ガッペイ</t>
    </rPh>
    <rPh sb="4" eb="6">
      <t>ショリ</t>
    </rPh>
    <rPh sb="6" eb="9">
      <t>ジョウカソウ</t>
    </rPh>
    <rPh sb="9" eb="11">
      <t>キセツ</t>
    </rPh>
    <rPh sb="11" eb="12">
      <t>ブン</t>
    </rPh>
    <phoneticPr fontId="1"/>
  </si>
  <si>
    <t>　考慮する必要がある費用を記入してください。</t>
    <phoneticPr fontId="1"/>
  </si>
  <si>
    <t>財　　　源　　　内　　　訳　　　図　　　１　　（　集　合　処　理　）</t>
    <rPh sb="0" eb="1">
      <t>ザイ</t>
    </rPh>
    <rPh sb="4" eb="5">
      <t>ミナモト</t>
    </rPh>
    <rPh sb="8" eb="9">
      <t>ナイ</t>
    </rPh>
    <rPh sb="12" eb="13">
      <t>ヤク</t>
    </rPh>
    <rPh sb="16" eb="17">
      <t>ズ</t>
    </rPh>
    <rPh sb="25" eb="26">
      <t>シュウ</t>
    </rPh>
    <rPh sb="27" eb="28">
      <t>ゴウ</t>
    </rPh>
    <rPh sb="29" eb="30">
      <t>トコロ</t>
    </rPh>
    <rPh sb="31" eb="32">
      <t>リ</t>
    </rPh>
    <phoneticPr fontId="1"/>
  </si>
  <si>
    <t>財　　　源　　　内　　　訳　　　図　　　２　　（　個　別　処　理　）</t>
    <rPh sb="0" eb="1">
      <t>ザイ</t>
    </rPh>
    <rPh sb="4" eb="5">
      <t>ミナモト</t>
    </rPh>
    <rPh sb="8" eb="9">
      <t>ナイ</t>
    </rPh>
    <rPh sb="12" eb="13">
      <t>ヤク</t>
    </rPh>
    <rPh sb="16" eb="17">
      <t>ズ</t>
    </rPh>
    <rPh sb="25" eb="26">
      <t>コ</t>
    </rPh>
    <rPh sb="27" eb="28">
      <t>ベツ</t>
    </rPh>
    <rPh sb="29" eb="30">
      <t>トコロ</t>
    </rPh>
    <rPh sb="31" eb="32">
      <t>リ</t>
    </rPh>
    <phoneticPr fontId="1"/>
  </si>
  <si>
    <t>※　本図は財源等の内訳を簡便法により概算し表示しているものです。</t>
    <rPh sb="2" eb="3">
      <t>ホン</t>
    </rPh>
    <rPh sb="3" eb="4">
      <t>ズ</t>
    </rPh>
    <rPh sb="5" eb="7">
      <t>ザイゲン</t>
    </rPh>
    <rPh sb="7" eb="8">
      <t>トウ</t>
    </rPh>
    <rPh sb="9" eb="11">
      <t>ウチワケ</t>
    </rPh>
    <rPh sb="12" eb="14">
      <t>カンベン</t>
    </rPh>
    <rPh sb="14" eb="15">
      <t>ホウ</t>
    </rPh>
    <rPh sb="18" eb="20">
      <t>ガイサン</t>
    </rPh>
    <rPh sb="21" eb="23">
      <t>ヒョウジ</t>
    </rPh>
    <phoneticPr fontId="1"/>
  </si>
  <si>
    <t>公共下水道事業・特定環境保全公共下水道事業</t>
    <rPh sb="0" eb="2">
      <t>コウキョウ</t>
    </rPh>
    <rPh sb="2" eb="5">
      <t>ゲスイドウ</t>
    </rPh>
    <rPh sb="5" eb="7">
      <t>ジギョウ</t>
    </rPh>
    <rPh sb="8" eb="10">
      <t>トクテイ</t>
    </rPh>
    <rPh sb="10" eb="12">
      <t>カンキョウ</t>
    </rPh>
    <rPh sb="12" eb="14">
      <t>ホゼン</t>
    </rPh>
    <rPh sb="14" eb="16">
      <t>コウキョウ</t>
    </rPh>
    <rPh sb="16" eb="19">
      <t>ゲスイドウ</t>
    </rPh>
    <rPh sb="19" eb="21">
      <t>ジギョウ</t>
    </rPh>
    <phoneticPr fontId="1"/>
  </si>
  <si>
    <t>：各市町村の実績費用を入力して下さい。</t>
    <rPh sb="1" eb="2">
      <t>カク</t>
    </rPh>
    <rPh sb="2" eb="5">
      <t>シチョウソン</t>
    </rPh>
    <rPh sb="6" eb="8">
      <t>ジッセキ</t>
    </rPh>
    <rPh sb="8" eb="9">
      <t>ヒ</t>
    </rPh>
    <rPh sb="9" eb="10">
      <t>ヨウ</t>
    </rPh>
    <rPh sb="11" eb="13">
      <t>ニュウリョク</t>
    </rPh>
    <rPh sb="15" eb="16">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</si>
</sst>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Red]\(#,##0\)"/>
    <numFmt numFmtId="177" formatCode="#,##0_ "/>
    <numFmt numFmtId="178" formatCode="#,##0.0_);[Red]\(#,##0.0\)"/>
    <numFmt numFmtId="179" formatCode="0.0_ "/>
    <numFmt numFmtId="180" formatCode="0.000_ "/>
    <numFmt numFmtId="181" formatCode="#,##0.0_ "/>
    <numFmt numFmtId="182" formatCode="0.00_ "/>
    <numFmt numFmtId="183" formatCode="0.0_);[Red]\(0.0\)"/>
    <numFmt numFmtId="184" formatCode="0_ "/>
  </numFmts>
  <fonts count="20" x14ac:knownFonts="1">
    <font>
      <sz val="12"/>
      <name val="ＭＳ Ｐゴシック"/>
      <family val="3"/>
      <charset val="128"/>
    </font>
    <font>
      <sz val="6"/>
      <name val="ＭＳ Ｐゴシック"/>
      <family val="3"/>
      <charset val="128"/>
    </font>
    <font>
      <sz val="11"/>
      <name val="ＭＳ 明朝"/>
      <family val="1"/>
      <charset val="128"/>
    </font>
    <font>
      <vertAlign val="superscript"/>
      <sz val="11"/>
      <name val="ＭＳ 明朝"/>
      <family val="1"/>
      <charset val="128"/>
    </font>
    <font>
      <sz val="12"/>
      <name val="ＭＳ ゴシック"/>
      <family val="3"/>
      <charset val="128"/>
    </font>
    <font>
      <sz val="14"/>
      <name val="ＭＳ ゴシック"/>
      <family val="3"/>
      <charset val="128"/>
    </font>
    <font>
      <sz val="14"/>
      <name val="ＭＳ 明朝"/>
      <family val="1"/>
      <charset val="128"/>
    </font>
    <font>
      <sz val="10"/>
      <name val="ＭＳ 明朝"/>
      <family val="1"/>
      <charset val="128"/>
    </font>
    <font>
      <sz val="10"/>
      <name val="ＭＳ Ｐゴシック"/>
      <family val="3"/>
      <charset val="128"/>
    </font>
    <font>
      <sz val="12"/>
      <name val="ＭＳ 明朝"/>
      <family val="1"/>
      <charset val="128"/>
    </font>
    <font>
      <b/>
      <sz val="18"/>
      <name val="ＭＳ ゴシック"/>
      <family val="3"/>
      <charset val="128"/>
    </font>
    <font>
      <b/>
      <sz val="12"/>
      <name val="ＭＳ Ｐゴシック"/>
      <family val="3"/>
      <charset val="128"/>
    </font>
    <font>
      <sz val="16"/>
      <name val="HG丸ｺﾞｼｯｸM-PRO"/>
      <family val="3"/>
      <charset val="128"/>
    </font>
    <font>
      <b/>
      <sz val="16"/>
      <name val="ＭＳ Ｐゴシック"/>
      <family val="3"/>
      <charset val="128"/>
    </font>
    <font>
      <sz val="12"/>
      <name val="ＭＳ Ｐゴシック"/>
      <family val="3"/>
      <charset val="128"/>
    </font>
    <font>
      <sz val="12"/>
      <color indexed="10"/>
      <name val="ＭＳ 明朝"/>
      <family val="1"/>
      <charset val="128"/>
    </font>
    <font>
      <sz val="12"/>
      <color indexed="10"/>
      <name val="ＭＳ Ｐゴシック"/>
      <family val="3"/>
      <charset val="128"/>
    </font>
    <font>
      <sz val="9"/>
      <color indexed="81"/>
      <name val="ＭＳ Ｐゴシック"/>
      <family val="3"/>
      <charset val="128"/>
    </font>
    <font>
      <sz val="11"/>
      <name val="ＭＳ Ｐゴシック"/>
      <family val="3"/>
      <charset val="128"/>
    </font>
    <font>
      <sz val="10"/>
      <color indexed="81"/>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50"/>
        <bgColor indexed="64"/>
      </patternFill>
    </fill>
    <fill>
      <patternFill patternType="solid">
        <fgColor indexed="45"/>
        <bgColor indexed="64"/>
      </patternFill>
    </fill>
    <fill>
      <patternFill patternType="solid">
        <fgColor indexed="41"/>
        <bgColor indexed="64"/>
      </patternFill>
    </fill>
    <fill>
      <patternFill patternType="solid">
        <fgColor indexed="40"/>
        <bgColor indexed="64"/>
      </patternFill>
    </fill>
    <fill>
      <patternFill patternType="solid">
        <fgColor rgb="FFFFFF00"/>
        <bgColor indexed="64"/>
      </patternFill>
    </fill>
  </fills>
  <borders count="89">
    <border>
      <left/>
      <right/>
      <top/>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medium">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medium">
        <color indexed="64"/>
      </top>
      <bottom style="double">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right style="medium">
        <color indexed="64"/>
      </right>
      <top style="double">
        <color indexed="64"/>
      </top>
      <bottom/>
      <diagonal/>
    </border>
    <border>
      <left/>
      <right style="medium">
        <color indexed="64"/>
      </right>
      <top style="hair">
        <color indexed="64"/>
      </top>
      <bottom style="hair">
        <color indexed="64"/>
      </bottom>
      <diagonal/>
    </border>
    <border diagonalDown="1">
      <left style="medium">
        <color indexed="64"/>
      </left>
      <right style="thin">
        <color indexed="64"/>
      </right>
      <top style="medium">
        <color indexed="64"/>
      </top>
      <bottom style="double">
        <color indexed="64"/>
      </bottom>
      <diagonal style="thin">
        <color indexed="64"/>
      </diagonal>
    </border>
    <border>
      <left style="medium">
        <color indexed="64"/>
      </left>
      <right/>
      <top style="double">
        <color indexed="64"/>
      </top>
      <bottom/>
      <diagonal/>
    </border>
    <border>
      <left style="thin">
        <color indexed="64"/>
      </left>
      <right/>
      <top style="double">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diagonal/>
    </border>
    <border>
      <left style="dotted">
        <color indexed="64"/>
      </left>
      <right/>
      <top style="double">
        <color indexed="64"/>
      </top>
      <bottom/>
      <diagonal/>
    </border>
    <border>
      <left style="dashed">
        <color indexed="64"/>
      </left>
      <right/>
      <top style="double">
        <color indexed="64"/>
      </top>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dotted">
        <color indexed="64"/>
      </left>
      <right/>
      <top/>
      <bottom style="medium">
        <color indexed="64"/>
      </bottom>
      <diagonal/>
    </border>
    <border>
      <left style="dashed">
        <color indexed="64"/>
      </left>
      <right/>
      <top/>
      <bottom style="medium">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style="dashed">
        <color indexed="64"/>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right style="thin">
        <color indexed="64"/>
      </right>
      <top style="medium">
        <color indexed="64"/>
      </top>
      <bottom style="double">
        <color indexed="64"/>
      </bottom>
      <diagonal style="thin">
        <color indexed="64"/>
      </diagonal>
    </border>
    <border diagonalDown="1">
      <left style="medium">
        <color indexed="64"/>
      </left>
      <right/>
      <top style="medium">
        <color indexed="64"/>
      </top>
      <bottom style="double">
        <color indexed="64"/>
      </bottom>
      <diagonal style="thin">
        <color indexed="64"/>
      </diagonal>
    </border>
    <border>
      <left/>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415">
    <xf numFmtId="0" fontId="0" fillId="0" borderId="0" xfId="0"/>
    <xf numFmtId="0" fontId="5" fillId="0" borderId="0" xfId="0" quotePrefix="1" applyFont="1" applyAlignment="1">
      <alignment horizontal="left"/>
    </xf>
    <xf numFmtId="0" fontId="2" fillId="0" borderId="0" xfId="0" applyNumberFormat="1" applyFont="1" applyAlignment="1"/>
    <xf numFmtId="0" fontId="2" fillId="0" borderId="0" xfId="0" applyFont="1"/>
    <xf numFmtId="0" fontId="2" fillId="0" borderId="0" xfId="0" quotePrefix="1" applyNumberFormat="1" applyFont="1" applyAlignment="1">
      <alignment horizontal="left"/>
    </xf>
    <xf numFmtId="0" fontId="2" fillId="0" borderId="0" xfId="0" quotePrefix="1" applyFont="1" applyAlignment="1">
      <alignment horizontal="left"/>
    </xf>
    <xf numFmtId="0" fontId="2" fillId="0" borderId="0" xfId="0" applyFont="1" applyAlignment="1"/>
    <xf numFmtId="0" fontId="2" fillId="0" borderId="0" xfId="0" applyFont="1" applyBorder="1"/>
    <xf numFmtId="0" fontId="2" fillId="0" borderId="0" xfId="0" applyNumberFormat="1" applyFont="1" applyBorder="1"/>
    <xf numFmtId="0" fontId="2" fillId="0" borderId="0" xfId="0" applyNumberFormat="1" applyFont="1" applyBorder="1" applyAlignment="1"/>
    <xf numFmtId="0" fontId="2" fillId="0" borderId="0" xfId="0" applyNumberFormat="1" applyFont="1" applyBorder="1" applyAlignment="1">
      <alignment horizontal="center"/>
    </xf>
    <xf numFmtId="0" fontId="2" fillId="0" borderId="0" xfId="0" applyFont="1" applyBorder="1" applyAlignment="1"/>
    <xf numFmtId="0" fontId="2" fillId="0" borderId="0" xfId="0" applyFont="1" applyFill="1" applyBorder="1" applyAlignment="1"/>
    <xf numFmtId="0" fontId="2" fillId="0" borderId="0" xfId="0" applyNumberFormat="1" applyFont="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0" borderId="0" xfId="0" applyFont="1" applyBorder="1" applyAlignment="1">
      <alignment horizontal="center"/>
    </xf>
    <xf numFmtId="0" fontId="2" fillId="0" borderId="0" xfId="0" quotePrefix="1" applyNumberFormat="1" applyFont="1" applyFill="1" applyBorder="1" applyAlignment="1">
      <alignment horizontal="center"/>
    </xf>
    <xf numFmtId="0" fontId="2" fillId="0" borderId="0" xfId="0" quotePrefix="1" applyNumberFormat="1" applyFont="1" applyFill="1" applyBorder="1" applyAlignment="1">
      <alignment horizontal="left"/>
    </xf>
    <xf numFmtId="0" fontId="2" fillId="0" borderId="0" xfId="0" quotePrefix="1" applyFont="1" applyBorder="1" applyAlignment="1">
      <alignment horizontal="left"/>
    </xf>
    <xf numFmtId="0" fontId="3" fillId="0" borderId="0" xfId="0" quotePrefix="1" applyFont="1" applyAlignment="1">
      <alignment horizontal="left"/>
    </xf>
    <xf numFmtId="0" fontId="2" fillId="0" borderId="0" xfId="0" applyNumberFormat="1" applyFont="1" applyAlignment="1">
      <alignment horizontal="right"/>
    </xf>
    <xf numFmtId="0" fontId="2" fillId="0" borderId="0" xfId="0" applyNumberFormat="1" applyFont="1" applyBorder="1" applyAlignment="1">
      <alignment horizontal="right"/>
    </xf>
    <xf numFmtId="0" fontId="2" fillId="0" borderId="0" xfId="0" applyFont="1" applyBorder="1" applyAlignment="1">
      <alignment horizontal="right"/>
    </xf>
    <xf numFmtId="0" fontId="4" fillId="0" borderId="0" xfId="0" applyFont="1"/>
    <xf numFmtId="0" fontId="2" fillId="0" borderId="0" xfId="0" quotePrefix="1" applyNumberFormat="1" applyFont="1" applyBorder="1" applyAlignment="1">
      <alignment horizontal="left"/>
    </xf>
    <xf numFmtId="0" fontId="2" fillId="0" borderId="0" xfId="0" applyNumberFormat="1" applyFont="1" applyFill="1" applyAlignment="1"/>
    <xf numFmtId="179" fontId="2" fillId="0" borderId="0" xfId="0" applyNumberFormat="1" applyFont="1" applyFill="1" applyBorder="1" applyAlignment="1" applyProtection="1">
      <protection locked="0"/>
    </xf>
    <xf numFmtId="0" fontId="2" fillId="0" borderId="0" xfId="0" applyNumberFormat="1" applyFont="1" applyFill="1" applyBorder="1" applyAlignment="1"/>
    <xf numFmtId="180" fontId="2" fillId="0" borderId="0" xfId="0" applyNumberFormat="1" applyFont="1" applyFill="1" applyBorder="1" applyAlignment="1" applyProtection="1">
      <alignment horizontal="center"/>
      <protection locked="0"/>
    </xf>
    <xf numFmtId="0" fontId="2" fillId="0" borderId="0" xfId="0" applyNumberFormat="1" applyFont="1" applyFill="1" applyBorder="1" applyAlignment="1">
      <alignment horizontal="left"/>
    </xf>
    <xf numFmtId="0" fontId="2" fillId="0" borderId="0" xfId="0" quotePrefix="1" applyNumberFormat="1" applyFont="1" applyFill="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NumberFormat="1" applyFont="1" applyFill="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NumberFormat="1" applyFont="1" applyFill="1" applyBorder="1" applyAlignment="1">
      <alignment horizontal="center"/>
    </xf>
    <xf numFmtId="179" fontId="2" fillId="0" borderId="7" xfId="0" applyNumberFormat="1" applyFont="1" applyFill="1" applyBorder="1" applyAlignment="1" applyProtection="1">
      <alignment horizontal="center"/>
      <protection locked="0"/>
    </xf>
    <xf numFmtId="0" fontId="2" fillId="0" borderId="0" xfId="0" applyNumberFormat="1" applyFont="1" applyFill="1" applyBorder="1" applyAlignment="1">
      <alignment horizontal="center"/>
    </xf>
    <xf numFmtId="0" fontId="2" fillId="0" borderId="8" xfId="0" applyFont="1" applyBorder="1"/>
    <xf numFmtId="0" fontId="2" fillId="0" borderId="9" xfId="0" applyFont="1" applyBorder="1"/>
    <xf numFmtId="0" fontId="2" fillId="0" borderId="4" xfId="0" applyNumberFormat="1" applyFont="1" applyFill="1" applyBorder="1" applyAlignment="1">
      <alignment horizontal="center"/>
    </xf>
    <xf numFmtId="0" fontId="2" fillId="0" borderId="10" xfId="0" quotePrefix="1" applyFont="1" applyBorder="1" applyAlignment="1">
      <alignment horizontal="center"/>
    </xf>
    <xf numFmtId="0" fontId="2" fillId="0" borderId="11" xfId="0" quotePrefix="1" applyFont="1" applyBorder="1" applyAlignment="1">
      <alignment horizontal="center"/>
    </xf>
    <xf numFmtId="0" fontId="2" fillId="0" borderId="12" xfId="0" applyFont="1" applyFill="1" applyBorder="1"/>
    <xf numFmtId="0" fontId="2" fillId="0" borderId="9" xfId="0" quotePrefix="1" applyNumberFormat="1" applyFont="1" applyFill="1" applyBorder="1" applyAlignment="1">
      <alignment horizontal="center"/>
    </xf>
    <xf numFmtId="0" fontId="2" fillId="0" borderId="13" xfId="0" applyFont="1" applyFill="1" applyBorder="1"/>
    <xf numFmtId="0" fontId="0" fillId="0" borderId="8" xfId="0" applyBorder="1" applyAlignment="1">
      <alignment horizontal="center"/>
    </xf>
    <xf numFmtId="0" fontId="2" fillId="0" borderId="8" xfId="0" applyFont="1" applyFill="1" applyBorder="1"/>
    <xf numFmtId="0" fontId="2" fillId="0" borderId="8" xfId="0" applyNumberFormat="1" applyFont="1" applyFill="1" applyBorder="1" applyAlignment="1"/>
    <xf numFmtId="179" fontId="2" fillId="0" borderId="4" xfId="0" applyNumberFormat="1" applyFont="1" applyFill="1" applyBorder="1" applyAlignment="1" applyProtection="1">
      <protection locked="0"/>
    </xf>
    <xf numFmtId="0" fontId="2" fillId="0" borderId="4" xfId="0" applyNumberFormat="1" applyFont="1" applyFill="1" applyBorder="1" applyAlignment="1"/>
    <xf numFmtId="0" fontId="2" fillId="0" borderId="4" xfId="0" quotePrefix="1" applyNumberFormat="1" applyFont="1" applyFill="1" applyBorder="1" applyAlignment="1">
      <alignment horizontal="center"/>
    </xf>
    <xf numFmtId="179" fontId="2" fillId="0" borderId="14" xfId="0" applyNumberFormat="1" applyFont="1" applyFill="1" applyBorder="1" applyAlignment="1" applyProtection="1">
      <protection locked="0"/>
    </xf>
    <xf numFmtId="180" fontId="2" fillId="0" borderId="14" xfId="0" applyNumberFormat="1" applyFont="1" applyFill="1" applyBorder="1" applyAlignment="1" applyProtection="1">
      <alignment horizontal="center"/>
      <protection locked="0"/>
    </xf>
    <xf numFmtId="0" fontId="2" fillId="0" borderId="15" xfId="0" applyFont="1" applyBorder="1" applyAlignment="1">
      <alignment horizontal="center"/>
    </xf>
    <xf numFmtId="177" fontId="2" fillId="0" borderId="16" xfId="0" applyNumberFormat="1" applyFont="1" applyFill="1" applyBorder="1" applyAlignment="1" applyProtection="1">
      <protection locked="0"/>
    </xf>
    <xf numFmtId="0" fontId="2" fillId="0" borderId="17" xfId="0" applyFont="1" applyBorder="1" applyAlignment="1">
      <alignment horizontal="center" shrinkToFit="1"/>
    </xf>
    <xf numFmtId="177" fontId="2" fillId="0" borderId="18" xfId="0" applyNumberFormat="1" applyFont="1" applyFill="1" applyBorder="1" applyAlignment="1" applyProtection="1">
      <protection locked="0"/>
    </xf>
    <xf numFmtId="0" fontId="2" fillId="0" borderId="19" xfId="0" applyFont="1" applyFill="1" applyBorder="1"/>
    <xf numFmtId="0" fontId="2" fillId="0" borderId="20" xfId="0" applyFont="1" applyBorder="1" applyAlignment="1">
      <alignment horizontal="center"/>
    </xf>
    <xf numFmtId="177" fontId="2" fillId="0" borderId="21" xfId="0" applyNumberFormat="1" applyFont="1" applyFill="1" applyBorder="1" applyAlignment="1" applyProtection="1">
      <protection locked="0"/>
    </xf>
    <xf numFmtId="0" fontId="2" fillId="0" borderId="14" xfId="0" applyFont="1" applyBorder="1" applyAlignment="1">
      <alignment horizontal="center"/>
    </xf>
    <xf numFmtId="0" fontId="4" fillId="0" borderId="0" xfId="0" quotePrefix="1" applyNumberFormat="1" applyFont="1" applyFill="1" applyAlignment="1">
      <alignment horizontal="left"/>
    </xf>
    <xf numFmtId="0" fontId="4" fillId="0" borderId="0" xfId="0" quotePrefix="1" applyFont="1" applyBorder="1" applyAlignment="1">
      <alignment horizontal="left"/>
    </xf>
    <xf numFmtId="0" fontId="4" fillId="0" borderId="0" xfId="0" applyNumberFormat="1" applyFont="1" applyFill="1" applyAlignment="1"/>
    <xf numFmtId="0" fontId="4" fillId="0" borderId="0" xfId="0" applyFont="1" applyBorder="1"/>
    <xf numFmtId="180" fontId="2" fillId="0" borderId="0" xfId="0" quotePrefix="1" applyNumberFormat="1" applyFont="1" applyFill="1" applyBorder="1" applyAlignment="1" applyProtection="1">
      <alignment horizontal="center"/>
      <protection locked="0"/>
    </xf>
    <xf numFmtId="180" fontId="2" fillId="0" borderId="0" xfId="0" quotePrefix="1" applyNumberFormat="1" applyFont="1" applyFill="1" applyBorder="1" applyAlignment="1" applyProtection="1">
      <alignment horizontal="left"/>
      <protection locked="0"/>
    </xf>
    <xf numFmtId="179" fontId="2" fillId="0" borderId="0" xfId="0" quotePrefix="1" applyNumberFormat="1" applyFont="1" applyFill="1" applyBorder="1" applyAlignment="1"/>
    <xf numFmtId="181" fontId="2" fillId="0" borderId="0" xfId="0" applyNumberFormat="1" applyFont="1"/>
    <xf numFmtId="184" fontId="2" fillId="0" borderId="22" xfId="0" applyNumberFormat="1" applyFont="1" applyBorder="1"/>
    <xf numFmtId="0" fontId="4" fillId="0" borderId="0" xfId="0" quotePrefix="1" applyFont="1" applyAlignment="1">
      <alignment horizontal="left"/>
    </xf>
    <xf numFmtId="0" fontId="2" fillId="0" borderId="23" xfId="0" applyFont="1" applyBorder="1"/>
    <xf numFmtId="0" fontId="2" fillId="0" borderId="24" xfId="0" quotePrefix="1" applyNumberFormat="1" applyFont="1" applyFill="1" applyBorder="1" applyAlignment="1">
      <alignment horizontal="center"/>
    </xf>
    <xf numFmtId="0" fontId="2" fillId="0" borderId="25" xfId="0" applyNumberFormat="1" applyFont="1" applyFill="1" applyBorder="1" applyAlignment="1">
      <alignment horizontal="center"/>
    </xf>
    <xf numFmtId="177" fontId="2" fillId="0" borderId="26" xfId="0" applyNumberFormat="1" applyFont="1" applyBorder="1" applyAlignment="1"/>
    <xf numFmtId="176" fontId="2" fillId="0" borderId="27" xfId="0" applyNumberFormat="1" applyFont="1" applyBorder="1" applyAlignment="1"/>
    <xf numFmtId="176" fontId="2" fillId="0" borderId="28" xfId="0" quotePrefix="1" applyNumberFormat="1" applyFont="1" applyFill="1" applyBorder="1" applyAlignment="1"/>
    <xf numFmtId="0" fontId="2" fillId="0" borderId="29" xfId="0" applyFont="1" applyBorder="1" applyAlignment="1">
      <alignment horizontal="center"/>
    </xf>
    <xf numFmtId="0" fontId="2" fillId="0" borderId="22" xfId="0" applyFont="1" applyBorder="1" applyAlignment="1">
      <alignment horizontal="center"/>
    </xf>
    <xf numFmtId="0" fontId="2" fillId="0" borderId="30" xfId="0" applyFont="1" applyBorder="1" applyAlignment="1">
      <alignment horizontal="center"/>
    </xf>
    <xf numFmtId="0" fontId="4" fillId="0" borderId="0" xfId="0" quotePrefix="1" applyFont="1" applyBorder="1" applyAlignment="1"/>
    <xf numFmtId="0" fontId="4" fillId="0" borderId="0" xfId="0" applyFont="1" applyAlignment="1"/>
    <xf numFmtId="0" fontId="4" fillId="0" borderId="0" xfId="0" applyFont="1" applyBorder="1" applyAlignment="1"/>
    <xf numFmtId="0" fontId="2" fillId="0" borderId="31" xfId="0" applyFont="1" applyBorder="1"/>
    <xf numFmtId="0" fontId="4" fillId="0" borderId="0" xfId="0" applyFont="1" applyBorder="1" applyAlignment="1">
      <alignment horizontal="center"/>
    </xf>
    <xf numFmtId="0" fontId="2" fillId="0" borderId="0" xfId="0" applyNumberFormat="1" applyFont="1" applyAlignment="1">
      <alignment vertical="center"/>
    </xf>
    <xf numFmtId="0" fontId="0" fillId="0" borderId="0" xfId="0" applyBorder="1" applyAlignment="1">
      <alignment horizontal="center"/>
    </xf>
    <xf numFmtId="177" fontId="2" fillId="0" borderId="0" xfId="0" applyNumberFormat="1" applyFont="1" applyFill="1" applyBorder="1" applyAlignment="1" applyProtection="1">
      <protection locked="0"/>
    </xf>
    <xf numFmtId="179" fontId="2" fillId="0" borderId="10" xfId="0" applyNumberFormat="1" applyFont="1" applyFill="1" applyBorder="1" applyAlignment="1" applyProtection="1">
      <alignment horizontal="center"/>
      <protection locked="0"/>
    </xf>
    <xf numFmtId="0" fontId="0" fillId="0" borderId="32" xfId="0" applyBorder="1" applyAlignment="1">
      <alignment horizontal="center"/>
    </xf>
    <xf numFmtId="0" fontId="2" fillId="0" borderId="32" xfId="0" applyFont="1" applyFill="1" applyBorder="1"/>
    <xf numFmtId="0" fontId="2" fillId="0" borderId="32" xfId="0" quotePrefix="1" applyNumberFormat="1" applyFont="1" applyFill="1" applyBorder="1" applyAlignment="1">
      <alignment horizontal="center"/>
    </xf>
    <xf numFmtId="179" fontId="2" fillId="0" borderId="0" xfId="0" applyNumberFormat="1" applyFont="1" applyFill="1" applyBorder="1" applyAlignment="1" applyProtection="1">
      <alignment horizontal="center"/>
      <protection locked="0"/>
    </xf>
    <xf numFmtId="177" fontId="2" fillId="0" borderId="0" xfId="0" applyNumberFormat="1" applyFont="1" applyBorder="1" applyAlignment="1"/>
    <xf numFmtId="176" fontId="2" fillId="0" borderId="0" xfId="0" applyNumberFormat="1" applyFont="1" applyBorder="1" applyAlignment="1"/>
    <xf numFmtId="176" fontId="2" fillId="0" borderId="0" xfId="0" quotePrefix="1" applyNumberFormat="1" applyFont="1" applyFill="1" applyBorder="1" applyAlignment="1"/>
    <xf numFmtId="176" fontId="2" fillId="0" borderId="16" xfId="0" applyNumberFormat="1" applyFont="1" applyFill="1" applyBorder="1"/>
    <xf numFmtId="177" fontId="2" fillId="0" borderId="33" xfId="0" applyNumberFormat="1" applyFont="1" applyFill="1" applyBorder="1"/>
    <xf numFmtId="0" fontId="2" fillId="2" borderId="22" xfId="0" applyNumberFormat="1" applyFont="1" applyFill="1" applyBorder="1" applyAlignment="1"/>
    <xf numFmtId="177" fontId="2" fillId="0" borderId="34" xfId="0" applyNumberFormat="1" applyFont="1" applyFill="1" applyBorder="1"/>
    <xf numFmtId="183" fontId="2" fillId="0" borderId="16" xfId="0" applyNumberFormat="1" applyFont="1" applyFill="1" applyBorder="1"/>
    <xf numFmtId="0" fontId="2" fillId="0" borderId="12" xfId="0" applyFont="1" applyFill="1" applyBorder="1" applyAlignment="1">
      <alignment horizontal="center"/>
    </xf>
    <xf numFmtId="0" fontId="2" fillId="0" borderId="13" xfId="0" applyFont="1" applyFill="1" applyBorder="1" applyAlignment="1">
      <alignment horizontal="center"/>
    </xf>
    <xf numFmtId="0" fontId="2" fillId="0" borderId="19" xfId="0" applyFont="1" applyFill="1" applyBorder="1" applyAlignment="1">
      <alignment horizontal="center"/>
    </xf>
    <xf numFmtId="0" fontId="2" fillId="0" borderId="32" xfId="0" applyFont="1" applyBorder="1" applyAlignment="1">
      <alignment horizontal="center"/>
    </xf>
    <xf numFmtId="0" fontId="6" fillId="0" borderId="0" xfId="0" applyFont="1"/>
    <xf numFmtId="0" fontId="4" fillId="0" borderId="0" xfId="0" applyFont="1" applyFill="1" applyBorder="1" applyAlignment="1">
      <alignment horizontal="center"/>
    </xf>
    <xf numFmtId="0" fontId="8" fillId="0" borderId="0" xfId="0" applyFont="1"/>
    <xf numFmtId="0" fontId="7" fillId="0" borderId="0" xfId="0" applyFont="1"/>
    <xf numFmtId="176" fontId="2" fillId="0" borderId="1" xfId="0" quotePrefix="1" applyNumberFormat="1" applyFont="1" applyBorder="1" applyAlignment="1">
      <alignment horizontal="center"/>
    </xf>
    <xf numFmtId="176" fontId="2" fillId="0" borderId="35" xfId="0" applyNumberFormat="1" applyFont="1" applyBorder="1"/>
    <xf numFmtId="176" fontId="2" fillId="0" borderId="9" xfId="0" quotePrefix="1" applyNumberFormat="1" applyFont="1" applyFill="1" applyBorder="1" applyAlignment="1">
      <alignment horizontal="left"/>
    </xf>
    <xf numFmtId="176" fontId="2" fillId="0" borderId="36" xfId="0" applyNumberFormat="1" applyFont="1" applyBorder="1" applyAlignment="1">
      <alignment horizontal="center"/>
    </xf>
    <xf numFmtId="176" fontId="2" fillId="0" borderId="37" xfId="0" applyNumberFormat="1" applyFont="1" applyFill="1" applyBorder="1"/>
    <xf numFmtId="176" fontId="2" fillId="0" borderId="38" xfId="0" applyNumberFormat="1" applyFont="1" applyFill="1" applyBorder="1"/>
    <xf numFmtId="176" fontId="2" fillId="0" borderId="39" xfId="0" applyNumberFormat="1" applyFont="1" applyBorder="1" applyAlignment="1">
      <alignment horizontal="center"/>
    </xf>
    <xf numFmtId="176" fontId="2" fillId="0" borderId="40" xfId="0" applyNumberFormat="1" applyFont="1" applyBorder="1"/>
    <xf numFmtId="176" fontId="2" fillId="0" borderId="41" xfId="0" quotePrefix="1" applyNumberFormat="1" applyFont="1" applyFill="1" applyBorder="1" applyAlignment="1">
      <alignment horizontal="left"/>
    </xf>
    <xf numFmtId="176" fontId="2" fillId="0" borderId="1" xfId="0" applyNumberFormat="1" applyFont="1" applyBorder="1" applyAlignment="1">
      <alignment horizontal="center"/>
    </xf>
    <xf numFmtId="176" fontId="2" fillId="0" borderId="31" xfId="0" applyNumberFormat="1" applyFont="1" applyFill="1" applyBorder="1"/>
    <xf numFmtId="176" fontId="2" fillId="0" borderId="9" xfId="0" applyNumberFormat="1" applyFont="1" applyFill="1" applyBorder="1"/>
    <xf numFmtId="176" fontId="2" fillId="0" borderId="11" xfId="0" applyNumberFormat="1" applyFont="1" applyBorder="1" applyAlignment="1">
      <alignment horizontal="center"/>
    </xf>
    <xf numFmtId="176" fontId="2" fillId="0" borderId="18" xfId="0" applyNumberFormat="1" applyFont="1" applyBorder="1"/>
    <xf numFmtId="176" fontId="2" fillId="0" borderId="19" xfId="0" quotePrefix="1" applyNumberFormat="1" applyFont="1" applyFill="1" applyBorder="1" applyAlignment="1">
      <alignment horizontal="left"/>
    </xf>
    <xf numFmtId="176" fontId="2" fillId="0" borderId="0" xfId="0" applyNumberFormat="1" applyFont="1" applyBorder="1"/>
    <xf numFmtId="176" fontId="2" fillId="0" borderId="0" xfId="0" applyNumberFormat="1" applyFont="1" applyFill="1" applyBorder="1" applyAlignment="1">
      <alignment horizontal="left"/>
    </xf>
    <xf numFmtId="176" fontId="2" fillId="0" borderId="0" xfId="0" quotePrefix="1" applyNumberFormat="1" applyFont="1" applyFill="1" applyBorder="1" applyAlignment="1">
      <alignment horizontal="left"/>
    </xf>
    <xf numFmtId="176" fontId="2" fillId="0" borderId="14" xfId="0" applyNumberFormat="1" applyFont="1" applyFill="1" applyBorder="1" applyAlignment="1" applyProtection="1">
      <alignment horizontal="center"/>
      <protection locked="0"/>
    </xf>
    <xf numFmtId="176" fontId="2" fillId="0" borderId="0" xfId="0" quotePrefix="1" applyNumberFormat="1" applyFont="1" applyBorder="1" applyAlignment="1">
      <alignment horizontal="left"/>
    </xf>
    <xf numFmtId="176" fontId="2" fillId="0" borderId="14" xfId="0" applyNumberFormat="1" applyFont="1" applyBorder="1" applyAlignment="1">
      <alignment horizontal="center"/>
    </xf>
    <xf numFmtId="176" fontId="2" fillId="0" borderId="42" xfId="0" applyNumberFormat="1" applyFont="1" applyFill="1" applyBorder="1" applyAlignment="1">
      <alignment horizontal="center"/>
    </xf>
    <xf numFmtId="176" fontId="2" fillId="0" borderId="43" xfId="0" applyNumberFormat="1" applyFont="1" applyFill="1" applyBorder="1" applyAlignment="1" applyProtection="1">
      <protection locked="0"/>
    </xf>
    <xf numFmtId="176" fontId="2" fillId="0" borderId="44" xfId="0" applyNumberFormat="1" applyFont="1" applyFill="1" applyBorder="1"/>
    <xf numFmtId="176" fontId="2" fillId="0" borderId="45" xfId="0" applyNumberFormat="1" applyFont="1" applyFill="1" applyBorder="1" applyAlignment="1">
      <alignment horizontal="center"/>
    </xf>
    <xf numFmtId="176" fontId="2" fillId="0" borderId="46" xfId="0" applyNumberFormat="1" applyFont="1" applyFill="1" applyBorder="1" applyAlignment="1" applyProtection="1">
      <protection locked="0"/>
    </xf>
    <xf numFmtId="176" fontId="2" fillId="0" borderId="47" xfId="0" applyNumberFormat="1" applyFont="1" applyFill="1" applyBorder="1"/>
    <xf numFmtId="176" fontId="2" fillId="0" borderId="0" xfId="0" applyNumberFormat="1" applyFont="1"/>
    <xf numFmtId="176" fontId="2" fillId="0" borderId="0" xfId="0" applyNumberFormat="1" applyFont="1" applyFill="1" applyBorder="1" applyAlignment="1" applyProtection="1">
      <alignment horizontal="center"/>
      <protection locked="0"/>
    </xf>
    <xf numFmtId="176" fontId="2" fillId="0" borderId="48" xfId="0" applyNumberFormat="1" applyFont="1" applyFill="1" applyBorder="1" applyAlignment="1">
      <alignment horizontal="center"/>
    </xf>
    <xf numFmtId="176" fontId="2" fillId="0" borderId="10" xfId="0" applyNumberFormat="1" applyFont="1" applyFill="1" applyBorder="1" applyAlignment="1">
      <alignment horizontal="center"/>
    </xf>
    <xf numFmtId="176" fontId="2" fillId="0" borderId="5" xfId="0" applyNumberFormat="1" applyFont="1" applyBorder="1" applyAlignment="1">
      <alignment horizontal="center"/>
    </xf>
    <xf numFmtId="176" fontId="2" fillId="0" borderId="49" xfId="0" quotePrefix="1" applyNumberFormat="1" applyFont="1" applyFill="1" applyBorder="1" applyAlignment="1">
      <alignment horizontal="center"/>
    </xf>
    <xf numFmtId="176" fontId="2" fillId="0" borderId="2" xfId="0" applyNumberFormat="1" applyFont="1" applyBorder="1" applyAlignment="1">
      <alignment horizontal="center"/>
    </xf>
    <xf numFmtId="176" fontId="2" fillId="0" borderId="50" xfId="0" quotePrefix="1" applyNumberFormat="1" applyFont="1" applyFill="1" applyBorder="1" applyAlignment="1">
      <alignment horizontal="center"/>
    </xf>
    <xf numFmtId="176" fontId="2" fillId="0" borderId="51" xfId="0" applyNumberFormat="1" applyFont="1" applyFill="1" applyBorder="1" applyAlignment="1">
      <alignment horizontal="center"/>
    </xf>
    <xf numFmtId="176" fontId="2" fillId="0" borderId="52" xfId="0" applyNumberFormat="1" applyFont="1" applyBorder="1" applyAlignment="1">
      <alignment horizontal="center"/>
    </xf>
    <xf numFmtId="176" fontId="2" fillId="0" borderId="53" xfId="0" quotePrefix="1" applyNumberFormat="1" applyFont="1" applyFill="1" applyBorder="1" applyAlignment="1">
      <alignment horizontal="center"/>
    </xf>
    <xf numFmtId="176" fontId="2" fillId="0" borderId="0" xfId="0" applyNumberFormat="1" applyFont="1" applyFill="1" applyBorder="1" applyAlignment="1">
      <alignment horizontal="center"/>
    </xf>
    <xf numFmtId="176" fontId="2" fillId="0" borderId="0" xfId="0" applyNumberFormat="1" applyFont="1" applyBorder="1" applyAlignment="1">
      <alignment horizontal="center"/>
    </xf>
    <xf numFmtId="176" fontId="2" fillId="0" borderId="0" xfId="0" quotePrefix="1" applyNumberFormat="1" applyFont="1" applyFill="1" applyBorder="1" applyAlignment="1">
      <alignment horizontal="center"/>
    </xf>
    <xf numFmtId="176" fontId="2" fillId="0" borderId="22" xfId="0" applyNumberFormat="1" applyFont="1" applyFill="1" applyBorder="1" applyAlignment="1" applyProtection="1">
      <protection locked="0"/>
    </xf>
    <xf numFmtId="176" fontId="2" fillId="0" borderId="25" xfId="0" applyNumberFormat="1" applyFont="1" applyFill="1" applyBorder="1" applyAlignment="1">
      <alignment horizontal="center"/>
    </xf>
    <xf numFmtId="176" fontId="2" fillId="0" borderId="10" xfId="0" quotePrefix="1" applyNumberFormat="1" applyFont="1" applyBorder="1" applyAlignment="1">
      <alignment horizontal="center"/>
    </xf>
    <xf numFmtId="176" fontId="2" fillId="0" borderId="29" xfId="0" applyNumberFormat="1" applyFont="1" applyBorder="1" applyAlignment="1">
      <alignment horizontal="center"/>
    </xf>
    <xf numFmtId="176" fontId="2" fillId="0" borderId="26" xfId="0" applyNumberFormat="1" applyFont="1" applyBorder="1" applyAlignment="1"/>
    <xf numFmtId="176" fontId="2" fillId="0" borderId="22" xfId="0" applyNumberFormat="1" applyFont="1" applyBorder="1" applyAlignment="1">
      <alignment horizontal="center"/>
    </xf>
    <xf numFmtId="176" fontId="2" fillId="0" borderId="54" xfId="0" applyNumberFormat="1" applyFont="1" applyFill="1" applyBorder="1" applyAlignment="1">
      <alignment horizontal="center"/>
    </xf>
    <xf numFmtId="176" fontId="2" fillId="0" borderId="55" xfId="0" applyNumberFormat="1" applyFont="1" applyFill="1" applyBorder="1" applyAlignment="1">
      <alignment horizontal="center"/>
    </xf>
    <xf numFmtId="176" fontId="2" fillId="0" borderId="53" xfId="0" quotePrefix="1" applyNumberFormat="1" applyFont="1" applyFill="1" applyBorder="1" applyAlignment="1"/>
    <xf numFmtId="176" fontId="2" fillId="0" borderId="24" xfId="0" quotePrefix="1" applyNumberFormat="1" applyFont="1" applyFill="1" applyBorder="1" applyAlignment="1">
      <alignment horizontal="center"/>
    </xf>
    <xf numFmtId="178" fontId="2" fillId="0" borderId="35" xfId="0" applyNumberFormat="1" applyFont="1" applyBorder="1"/>
    <xf numFmtId="0" fontId="9" fillId="0" borderId="0" xfId="0" applyFont="1"/>
    <xf numFmtId="178" fontId="2" fillId="0" borderId="18" xfId="0" applyNumberFormat="1" applyFont="1" applyBorder="1"/>
    <xf numFmtId="0" fontId="2" fillId="0" borderId="0" xfId="0" applyNumberFormat="1" applyFont="1" applyBorder="1" applyAlignment="1">
      <alignment horizontal="left"/>
    </xf>
    <xf numFmtId="0" fontId="0" fillId="0" borderId="0" xfId="0" applyBorder="1"/>
    <xf numFmtId="176" fontId="2" fillId="0" borderId="0" xfId="0" applyNumberFormat="1" applyFont="1" applyBorder="1" applyAlignment="1">
      <alignment horizontal="left"/>
    </xf>
    <xf numFmtId="184" fontId="2" fillId="0" borderId="22" xfId="0" applyNumberFormat="1" applyFont="1" applyFill="1" applyBorder="1" applyAlignment="1"/>
    <xf numFmtId="182" fontId="2" fillId="0" borderId="22" xfId="0" applyNumberFormat="1" applyFont="1" applyFill="1" applyBorder="1" applyAlignment="1" applyProtection="1">
      <protection locked="0"/>
    </xf>
    <xf numFmtId="181" fontId="2" fillId="0" borderId="22" xfId="0" applyNumberFormat="1" applyFont="1" applyFill="1" applyBorder="1"/>
    <xf numFmtId="0" fontId="10" fillId="0" borderId="0" xfId="0" quotePrefix="1" applyNumberFormat="1" applyFont="1" applyAlignment="1">
      <alignment horizontal="left"/>
    </xf>
    <xf numFmtId="0" fontId="8" fillId="0" borderId="0" xfId="0" applyFont="1" applyBorder="1"/>
    <xf numFmtId="177" fontId="7" fillId="0" borderId="22" xfId="0" applyNumberFormat="1" applyFont="1" applyBorder="1"/>
    <xf numFmtId="181" fontId="7" fillId="0" borderId="22" xfId="0" applyNumberFormat="1" applyFont="1" applyBorder="1"/>
    <xf numFmtId="177" fontId="7" fillId="0" borderId="55" xfId="0" applyNumberFormat="1" applyFont="1" applyBorder="1"/>
    <xf numFmtId="181" fontId="7" fillId="0" borderId="55" xfId="0" applyNumberFormat="1" applyFont="1" applyBorder="1"/>
    <xf numFmtId="0" fontId="8" fillId="0" borderId="0" xfId="0" applyFont="1" applyBorder="1" applyAlignment="1">
      <alignment horizontal="center" wrapText="1"/>
    </xf>
    <xf numFmtId="0" fontId="8" fillId="0" borderId="0" xfId="0" applyFont="1" applyAlignment="1">
      <alignment horizontal="center" wrapText="1"/>
    </xf>
    <xf numFmtId="0" fontId="0" fillId="0" borderId="0" xfId="0" applyAlignment="1">
      <alignment horizontal="center"/>
    </xf>
    <xf numFmtId="177" fontId="7" fillId="0" borderId="29" xfId="0" applyNumberFormat="1" applyFont="1" applyBorder="1"/>
    <xf numFmtId="181" fontId="7" fillId="0" borderId="29" xfId="0" applyNumberFormat="1" applyFont="1" applyBorder="1"/>
    <xf numFmtId="0" fontId="7" fillId="0" borderId="56" xfId="0" applyFont="1" applyBorder="1" applyAlignment="1">
      <alignment horizontal="center"/>
    </xf>
    <xf numFmtId="0" fontId="7" fillId="0" borderId="57" xfId="0" applyFont="1" applyBorder="1" applyAlignment="1">
      <alignment horizontal="center"/>
    </xf>
    <xf numFmtId="0" fontId="7" fillId="0" borderId="57" xfId="0" applyFont="1" applyBorder="1" applyAlignment="1">
      <alignment horizontal="center" vertical="center" wrapText="1"/>
    </xf>
    <xf numFmtId="0" fontId="7" fillId="0" borderId="57" xfId="0" applyFont="1" applyBorder="1" applyAlignment="1">
      <alignment horizontal="center" wrapText="1"/>
    </xf>
    <xf numFmtId="0" fontId="7" fillId="0" borderId="48" xfId="0" applyFont="1" applyBorder="1" applyAlignment="1">
      <alignment horizontal="center" wrapText="1"/>
    </xf>
    <xf numFmtId="177" fontId="7" fillId="0" borderId="58" xfId="0" applyNumberFormat="1" applyFont="1" applyBorder="1"/>
    <xf numFmtId="183" fontId="7" fillId="0" borderId="58" xfId="0" applyNumberFormat="1" applyFont="1" applyBorder="1"/>
    <xf numFmtId="181" fontId="7" fillId="0" borderId="58" xfId="0" applyNumberFormat="1" applyFont="1" applyBorder="1"/>
    <xf numFmtId="177" fontId="7" fillId="0" borderId="59" xfId="0" applyNumberFormat="1" applyFont="1" applyBorder="1"/>
    <xf numFmtId="179" fontId="2" fillId="0" borderId="11" xfId="0" applyNumberFormat="1" applyFont="1" applyFill="1" applyBorder="1" applyAlignment="1" applyProtection="1">
      <alignment horizontal="center"/>
      <protection locked="0"/>
    </xf>
    <xf numFmtId="0" fontId="2" fillId="0" borderId="60" xfId="0" applyNumberFormat="1" applyFont="1" applyFill="1" applyBorder="1" applyAlignment="1">
      <alignment horizontal="center"/>
    </xf>
    <xf numFmtId="177" fontId="2" fillId="0" borderId="61" xfId="0" applyNumberFormat="1" applyFont="1" applyFill="1" applyBorder="1"/>
    <xf numFmtId="0" fontId="2" fillId="0" borderId="19" xfId="0" applyNumberFormat="1" applyFont="1" applyFill="1" applyBorder="1" applyAlignment="1">
      <alignment horizontal="left"/>
    </xf>
    <xf numFmtId="177" fontId="2" fillId="0" borderId="62" xfId="0" applyNumberFormat="1" applyFont="1" applyFill="1" applyBorder="1"/>
    <xf numFmtId="0" fontId="11" fillId="0" borderId="0" xfId="0" applyFont="1"/>
    <xf numFmtId="177" fontId="0" fillId="0" borderId="0" xfId="0" applyNumberFormat="1"/>
    <xf numFmtId="177" fontId="0" fillId="0" borderId="0" xfId="0" applyNumberFormat="1" applyBorder="1"/>
    <xf numFmtId="184" fontId="9" fillId="0" borderId="0" xfId="0" applyNumberFormat="1" applyFont="1" applyFill="1" applyBorder="1"/>
    <xf numFmtId="184" fontId="9" fillId="0" borderId="0" xfId="0" applyNumberFormat="1" applyFont="1" applyBorder="1"/>
    <xf numFmtId="0" fontId="9" fillId="0" borderId="0" xfId="0" applyFont="1" applyBorder="1"/>
    <xf numFmtId="0" fontId="11" fillId="0" borderId="0" xfId="0" applyFont="1" applyBorder="1" applyAlignment="1">
      <alignment vertical="center"/>
    </xf>
    <xf numFmtId="0" fontId="9" fillId="0" borderId="0" xfId="0" applyFont="1" applyBorder="1" applyAlignment="1">
      <alignment vertical="center"/>
    </xf>
    <xf numFmtId="177" fontId="9" fillId="0" borderId="0" xfId="0" applyNumberFormat="1" applyFont="1" applyAlignment="1">
      <alignment horizontal="center" vertical="center" wrapText="1"/>
    </xf>
    <xf numFmtId="0" fontId="11" fillId="0" borderId="0" xfId="0" applyFont="1" applyAlignment="1">
      <alignment vertical="center"/>
    </xf>
    <xf numFmtId="0" fontId="9" fillId="0" borderId="0" xfId="0" applyFont="1" applyAlignment="1">
      <alignment horizontal="center" vertical="center" wrapText="1"/>
    </xf>
    <xf numFmtId="179" fontId="2" fillId="0" borderId="63" xfId="0" applyNumberFormat="1" applyFont="1" applyFill="1" applyBorder="1" applyAlignment="1" applyProtection="1">
      <alignment horizontal="center"/>
      <protection locked="0"/>
    </xf>
    <xf numFmtId="176" fontId="2" fillId="0" borderId="21" xfId="0" applyNumberFormat="1" applyFont="1" applyFill="1" applyBorder="1" applyAlignment="1"/>
    <xf numFmtId="0" fontId="2" fillId="0" borderId="64" xfId="0" applyNumberFormat="1" applyFont="1" applyFill="1" applyBorder="1" applyAlignment="1">
      <alignment horizontal="center"/>
    </xf>
    <xf numFmtId="177" fontId="2" fillId="0" borderId="65" xfId="0" applyNumberFormat="1" applyFont="1" applyFill="1" applyBorder="1"/>
    <xf numFmtId="0" fontId="2" fillId="0" borderId="13" xfId="0" applyNumberFormat="1" applyFont="1" applyFill="1" applyBorder="1" applyAlignment="1">
      <alignment horizontal="left"/>
    </xf>
    <xf numFmtId="183" fontId="2" fillId="0" borderId="21" xfId="0" applyNumberFormat="1" applyFont="1" applyFill="1" applyBorder="1" applyAlignment="1"/>
    <xf numFmtId="177" fontId="2" fillId="0" borderId="66" xfId="0" applyNumberFormat="1" applyFont="1" applyFill="1" applyBorder="1"/>
    <xf numFmtId="0" fontId="11" fillId="0" borderId="0" xfId="0" applyFont="1" applyAlignment="1">
      <alignment horizontal="center"/>
    </xf>
    <xf numFmtId="0" fontId="0" fillId="0" borderId="37" xfId="0" applyBorder="1"/>
    <xf numFmtId="0" fontId="0" fillId="0" borderId="31" xfId="0" applyBorder="1"/>
    <xf numFmtId="0" fontId="0" fillId="0" borderId="40" xfId="0" applyBorder="1"/>
    <xf numFmtId="0" fontId="9" fillId="3" borderId="37" xfId="0" applyFont="1" applyFill="1" applyBorder="1" applyAlignment="1"/>
    <xf numFmtId="0" fontId="9" fillId="3" borderId="67" xfId="0" applyFont="1" applyFill="1" applyBorder="1" applyAlignment="1"/>
    <xf numFmtId="0" fontId="9" fillId="3" borderId="68" xfId="0" applyFont="1" applyFill="1" applyBorder="1" applyAlignment="1"/>
    <xf numFmtId="0" fontId="9" fillId="4" borderId="37" xfId="0" applyFont="1" applyFill="1" applyBorder="1" applyAlignment="1"/>
    <xf numFmtId="0" fontId="9" fillId="4" borderId="68" xfId="0" applyFont="1" applyFill="1" applyBorder="1" applyAlignment="1"/>
    <xf numFmtId="0" fontId="9" fillId="3" borderId="31" xfId="0" applyFont="1" applyFill="1" applyBorder="1" applyAlignment="1"/>
    <xf numFmtId="0" fontId="9" fillId="3" borderId="0" xfId="0" applyFont="1" applyFill="1" applyBorder="1" applyAlignment="1"/>
    <xf numFmtId="0" fontId="9" fillId="3" borderId="69" xfId="0" applyFont="1" applyFill="1" applyBorder="1" applyAlignment="1"/>
    <xf numFmtId="0" fontId="9" fillId="4" borderId="31" xfId="0" applyFont="1" applyFill="1" applyBorder="1" applyAlignment="1"/>
    <xf numFmtId="0" fontId="9" fillId="4" borderId="69" xfId="0" applyFont="1" applyFill="1" applyBorder="1" applyAlignment="1"/>
    <xf numFmtId="0" fontId="9" fillId="3" borderId="40" xfId="0" applyFont="1" applyFill="1" applyBorder="1" applyAlignment="1"/>
    <xf numFmtId="0" fontId="9" fillId="3" borderId="70" xfId="0" applyFont="1" applyFill="1" applyBorder="1" applyAlignment="1"/>
    <xf numFmtId="0" fontId="9" fillId="3" borderId="71" xfId="0" applyFont="1" applyFill="1" applyBorder="1" applyAlignment="1"/>
    <xf numFmtId="0" fontId="9" fillId="5" borderId="31" xfId="0" applyFont="1" applyFill="1" applyBorder="1" applyAlignment="1"/>
    <xf numFmtId="0" fontId="9" fillId="5" borderId="69" xfId="0" applyFont="1" applyFill="1" applyBorder="1" applyAlignment="1"/>
    <xf numFmtId="0" fontId="9" fillId="4" borderId="67" xfId="0" applyFont="1" applyFill="1" applyBorder="1" applyAlignment="1"/>
    <xf numFmtId="0" fontId="9" fillId="4" borderId="0" xfId="0" applyFont="1" applyFill="1" applyBorder="1" applyAlignment="1"/>
    <xf numFmtId="0" fontId="9" fillId="5" borderId="0" xfId="0" applyFont="1" applyFill="1" applyBorder="1" applyAlignment="1"/>
    <xf numFmtId="0" fontId="9" fillId="5" borderId="40" xfId="0" applyFont="1" applyFill="1" applyBorder="1" applyAlignment="1"/>
    <xf numFmtId="0" fontId="9" fillId="5" borderId="71" xfId="0" applyFont="1" applyFill="1" applyBorder="1" applyAlignment="1"/>
    <xf numFmtId="0" fontId="9" fillId="3" borderId="22" xfId="0" applyFont="1" applyFill="1" applyBorder="1"/>
    <xf numFmtId="0" fontId="9" fillId="4" borderId="22" xfId="0" applyFont="1" applyFill="1" applyBorder="1"/>
    <xf numFmtId="0" fontId="9" fillId="5" borderId="22" xfId="0" applyFont="1" applyFill="1" applyBorder="1"/>
    <xf numFmtId="0" fontId="9" fillId="6" borderId="22" xfId="0" applyFont="1" applyFill="1" applyBorder="1"/>
    <xf numFmtId="0" fontId="9" fillId="6" borderId="37" xfId="0" applyFont="1" applyFill="1" applyBorder="1" applyAlignment="1"/>
    <xf numFmtId="0" fontId="9" fillId="6" borderId="68" xfId="0" applyFont="1" applyFill="1" applyBorder="1" applyAlignment="1"/>
    <xf numFmtId="0" fontId="9" fillId="6" borderId="40" xfId="0" applyFont="1" applyFill="1" applyBorder="1" applyAlignment="1"/>
    <xf numFmtId="0" fontId="9" fillId="6" borderId="71" xfId="0" applyFont="1" applyFill="1" applyBorder="1" applyAlignment="1"/>
    <xf numFmtId="0" fontId="9" fillId="0" borderId="68" xfId="0" applyFont="1" applyBorder="1"/>
    <xf numFmtId="0" fontId="9" fillId="0" borderId="69" xfId="0" applyFont="1" applyBorder="1"/>
    <xf numFmtId="0" fontId="9" fillId="0" borderId="71" xfId="0" applyFont="1" applyBorder="1"/>
    <xf numFmtId="0" fontId="9" fillId="0" borderId="72" xfId="0" applyFont="1" applyBorder="1"/>
    <xf numFmtId="0" fontId="9" fillId="0" borderId="0" xfId="0" applyFont="1" applyFill="1" applyBorder="1" applyAlignment="1">
      <alignment horizontal="center"/>
    </xf>
    <xf numFmtId="0" fontId="9" fillId="0" borderId="67" xfId="0" applyFont="1" applyBorder="1"/>
    <xf numFmtId="0" fontId="9" fillId="6" borderId="67" xfId="0" applyFont="1" applyFill="1" applyBorder="1" applyAlignment="1"/>
    <xf numFmtId="0" fontId="10" fillId="0" borderId="0" xfId="0" quotePrefix="1" applyNumberFormat="1" applyFont="1" applyAlignment="1">
      <alignment horizontal="center"/>
    </xf>
    <xf numFmtId="176" fontId="2" fillId="0" borderId="1" xfId="0" applyNumberFormat="1" applyFont="1" applyFill="1" applyBorder="1" applyAlignment="1">
      <alignment horizontal="center"/>
    </xf>
    <xf numFmtId="176" fontId="2" fillId="0" borderId="30" xfId="0" applyNumberFormat="1" applyFont="1" applyFill="1" applyBorder="1" applyAlignment="1">
      <alignment horizontal="center"/>
    </xf>
    <xf numFmtId="176" fontId="2" fillId="0" borderId="73" xfId="0" quotePrefix="1" applyNumberFormat="1" applyFont="1" applyFill="1" applyBorder="1" applyAlignment="1"/>
    <xf numFmtId="177" fontId="11" fillId="0" borderId="0" xfId="0" applyNumberFormat="1" applyFont="1"/>
    <xf numFmtId="0" fontId="2" fillId="0" borderId="0" xfId="0" applyNumberFormat="1" applyFont="1" applyAlignment="1">
      <alignment shrinkToFit="1"/>
    </xf>
    <xf numFmtId="184" fontId="2" fillId="0" borderId="0" xfId="0" applyNumberFormat="1" applyFont="1" applyFill="1" applyBorder="1" applyAlignment="1"/>
    <xf numFmtId="184" fontId="2" fillId="0" borderId="74" xfId="0" applyNumberFormat="1" applyFont="1" applyFill="1" applyBorder="1" applyAlignment="1">
      <alignment vertical="center"/>
    </xf>
    <xf numFmtId="0" fontId="2" fillId="0" borderId="13" xfId="0" applyNumberFormat="1" applyFont="1" applyFill="1" applyBorder="1" applyAlignment="1">
      <alignment horizontal="center"/>
    </xf>
    <xf numFmtId="0" fontId="2" fillId="0" borderId="19" xfId="0" applyNumberFormat="1" applyFont="1" applyFill="1" applyBorder="1" applyAlignment="1">
      <alignment horizontal="center"/>
    </xf>
    <xf numFmtId="179" fontId="2" fillId="0" borderId="22" xfId="0" applyNumberFormat="1" applyFont="1" applyFill="1" applyBorder="1" applyAlignment="1" applyProtection="1">
      <protection locked="0"/>
    </xf>
    <xf numFmtId="176" fontId="2" fillId="2" borderId="73" xfId="0" applyNumberFormat="1" applyFont="1" applyFill="1" applyBorder="1" applyAlignment="1" applyProtection="1">
      <protection locked="0"/>
    </xf>
    <xf numFmtId="0" fontId="11" fillId="0" borderId="0" xfId="0" applyFont="1" applyBorder="1"/>
    <xf numFmtId="0" fontId="11" fillId="7" borderId="22" xfId="0" applyFont="1" applyFill="1" applyBorder="1"/>
    <xf numFmtId="179" fontId="2" fillId="0" borderId="22" xfId="0" quotePrefix="1" applyNumberFormat="1" applyFont="1" applyFill="1" applyBorder="1" applyAlignment="1"/>
    <xf numFmtId="181" fontId="2" fillId="0" borderId="0" xfId="0" applyNumberFormat="1" applyFont="1" applyBorder="1"/>
    <xf numFmtId="181" fontId="2" fillId="0" borderId="22" xfId="0" applyNumberFormat="1" applyFont="1" applyBorder="1"/>
    <xf numFmtId="180" fontId="2" fillId="0" borderId="22" xfId="0" applyNumberFormat="1" applyFont="1" applyFill="1" applyBorder="1" applyAlignment="1" applyProtection="1">
      <protection locked="0"/>
    </xf>
    <xf numFmtId="0" fontId="2" fillId="0" borderId="9" xfId="0" applyNumberFormat="1" applyFont="1" applyFill="1" applyBorder="1" applyAlignment="1">
      <alignment horizontal="center"/>
    </xf>
    <xf numFmtId="0" fontId="2" fillId="0" borderId="25" xfId="0" applyNumberFormat="1" applyFont="1" applyFill="1" applyBorder="1" applyAlignment="1" applyProtection="1">
      <alignment horizontal="center"/>
    </xf>
    <xf numFmtId="0" fontId="2" fillId="0" borderId="29" xfId="0" applyFont="1" applyBorder="1" applyAlignment="1" applyProtection="1">
      <alignment horizontal="center"/>
    </xf>
    <xf numFmtId="177" fontId="2" fillId="0" borderId="26" xfId="0" applyNumberFormat="1" applyFont="1" applyBorder="1" applyAlignment="1" applyProtection="1"/>
    <xf numFmtId="0" fontId="2" fillId="0" borderId="22" xfId="0" applyFont="1" applyBorder="1" applyAlignment="1" applyProtection="1">
      <alignment horizontal="center"/>
    </xf>
    <xf numFmtId="0" fontId="2" fillId="0" borderId="30" xfId="0" applyFont="1" applyBorder="1" applyAlignment="1" applyProtection="1">
      <alignment horizontal="center"/>
    </xf>
    <xf numFmtId="177" fontId="2" fillId="0" borderId="26" xfId="0" applyNumberFormat="1" applyFont="1" applyFill="1" applyBorder="1" applyAlignment="1" applyProtection="1"/>
    <xf numFmtId="0" fontId="2" fillId="0" borderId="23" xfId="0" applyFont="1" applyBorder="1" applyProtection="1"/>
    <xf numFmtId="0" fontId="2" fillId="0" borderId="24" xfId="0" quotePrefix="1" applyNumberFormat="1" applyFont="1" applyFill="1" applyBorder="1" applyAlignment="1" applyProtection="1">
      <alignment horizontal="center"/>
    </xf>
    <xf numFmtId="176" fontId="2" fillId="0" borderId="28" xfId="0" quotePrefix="1" applyNumberFormat="1" applyFont="1" applyFill="1" applyBorder="1" applyAlignment="1" applyProtection="1"/>
    <xf numFmtId="176" fontId="2" fillId="0" borderId="46" xfId="0" quotePrefix="1" applyNumberFormat="1" applyFont="1" applyFill="1" applyBorder="1" applyAlignment="1">
      <alignment horizontal="right" vertical="center"/>
    </xf>
    <xf numFmtId="176" fontId="2" fillId="0" borderId="18" xfId="0" quotePrefix="1" applyNumberFormat="1" applyFont="1" applyFill="1" applyBorder="1" applyAlignment="1">
      <alignment horizontal="right" vertical="center"/>
    </xf>
    <xf numFmtId="0" fontId="2" fillId="0" borderId="75" xfId="0" applyFont="1" applyBorder="1"/>
    <xf numFmtId="176" fontId="2" fillId="0" borderId="76" xfId="0" applyNumberFormat="1" applyFont="1" applyFill="1" applyBorder="1" applyAlignment="1">
      <alignment horizontal="right"/>
    </xf>
    <xf numFmtId="176" fontId="2" fillId="2" borderId="77" xfId="0" quotePrefix="1" applyNumberFormat="1" applyFont="1" applyFill="1" applyBorder="1" applyAlignment="1" applyProtection="1">
      <protection locked="0"/>
    </xf>
    <xf numFmtId="176" fontId="2" fillId="2" borderId="28" xfId="0" quotePrefix="1" applyNumberFormat="1" applyFont="1" applyFill="1" applyBorder="1" applyAlignment="1" applyProtection="1">
      <protection locked="0"/>
    </xf>
    <xf numFmtId="0" fontId="0" fillId="0" borderId="9" xfId="0" applyBorder="1"/>
    <xf numFmtId="0" fontId="0" fillId="2" borderId="0" xfId="0" applyFill="1" applyBorder="1"/>
    <xf numFmtId="0" fontId="9" fillId="0" borderId="60" xfId="0" applyFont="1" applyBorder="1"/>
    <xf numFmtId="0" fontId="0" fillId="0" borderId="60" xfId="0" applyBorder="1"/>
    <xf numFmtId="0" fontId="0" fillId="0" borderId="19" xfId="0" applyBorder="1"/>
    <xf numFmtId="0" fontId="0" fillId="0" borderId="78" xfId="0" applyBorder="1"/>
    <xf numFmtId="0" fontId="0" fillId="0" borderId="4" xfId="0" applyBorder="1"/>
    <xf numFmtId="0" fontId="0" fillId="0" borderId="79" xfId="0" applyBorder="1"/>
    <xf numFmtId="0" fontId="0" fillId="0" borderId="32" xfId="0" applyBorder="1"/>
    <xf numFmtId="0" fontId="0" fillId="0" borderId="17" xfId="0" applyBorder="1"/>
    <xf numFmtId="0" fontId="9" fillId="0" borderId="0" xfId="0" applyFont="1" applyFill="1" applyBorder="1"/>
    <xf numFmtId="0" fontId="9" fillId="0" borderId="0" xfId="0" applyFont="1" applyFill="1" applyBorder="1" applyAlignment="1"/>
    <xf numFmtId="0" fontId="0" fillId="0" borderId="0" xfId="0" applyFill="1" applyBorder="1"/>
    <xf numFmtId="0" fontId="9" fillId="6" borderId="70" xfId="0" applyFont="1" applyFill="1" applyBorder="1" applyAlignment="1"/>
    <xf numFmtId="0" fontId="9" fillId="8" borderId="37" xfId="0" applyFont="1" applyFill="1" applyBorder="1" applyAlignment="1"/>
    <xf numFmtId="0" fontId="9" fillId="8" borderId="67" xfId="0" applyFont="1" applyFill="1" applyBorder="1" applyAlignment="1"/>
    <xf numFmtId="0" fontId="9" fillId="8" borderId="68" xfId="0" applyFont="1" applyFill="1" applyBorder="1" applyAlignment="1"/>
    <xf numFmtId="0" fontId="9" fillId="8" borderId="31" xfId="0" applyFont="1" applyFill="1" applyBorder="1" applyAlignment="1"/>
    <xf numFmtId="0" fontId="9" fillId="8" borderId="0" xfId="0" applyFont="1" applyFill="1" applyBorder="1" applyAlignment="1"/>
    <xf numFmtId="0" fontId="9" fillId="8" borderId="69" xfId="0" applyFont="1" applyFill="1" applyBorder="1" applyAlignment="1"/>
    <xf numFmtId="0" fontId="9" fillId="8" borderId="40" xfId="0" applyFont="1" applyFill="1" applyBorder="1" applyAlignment="1"/>
    <xf numFmtId="0" fontId="9" fillId="8" borderId="70" xfId="0" applyFont="1" applyFill="1" applyBorder="1" applyAlignment="1"/>
    <xf numFmtId="0" fontId="9" fillId="8" borderId="71" xfId="0" applyFont="1" applyFill="1" applyBorder="1" applyAlignment="1"/>
    <xf numFmtId="0" fontId="9" fillId="8" borderId="22" xfId="0" applyFont="1" applyFill="1" applyBorder="1"/>
    <xf numFmtId="0" fontId="9" fillId="8" borderId="80" xfId="0" applyFont="1" applyFill="1" applyBorder="1" applyAlignment="1"/>
    <xf numFmtId="0" fontId="9" fillId="8" borderId="74" xfId="0" applyFont="1" applyFill="1" applyBorder="1" applyAlignment="1"/>
    <xf numFmtId="0" fontId="9" fillId="8" borderId="72" xfId="0" applyFont="1" applyFill="1" applyBorder="1" applyAlignment="1"/>
    <xf numFmtId="0" fontId="0" fillId="0" borderId="9" xfId="0" applyFill="1" applyBorder="1"/>
    <xf numFmtId="0" fontId="2" fillId="0" borderId="39" xfId="0" applyFont="1" applyBorder="1" applyAlignment="1">
      <alignment horizontal="center"/>
    </xf>
    <xf numFmtId="0" fontId="2" fillId="0" borderId="81" xfId="0" applyFont="1" applyBorder="1" applyAlignment="1">
      <alignment horizontal="center"/>
    </xf>
    <xf numFmtId="0" fontId="2" fillId="0" borderId="82" xfId="0" applyFont="1" applyBorder="1" applyAlignment="1">
      <alignment horizontal="center"/>
    </xf>
    <xf numFmtId="0" fontId="2" fillId="0" borderId="55" xfId="0" applyFont="1" applyBorder="1" applyAlignment="1">
      <alignment horizontal="center"/>
    </xf>
    <xf numFmtId="0" fontId="2" fillId="0" borderId="11" xfId="0" applyFont="1" applyBorder="1" applyAlignment="1">
      <alignment horizontal="center"/>
    </xf>
    <xf numFmtId="0" fontId="2" fillId="0" borderId="58" xfId="0" applyFont="1" applyBorder="1" applyAlignment="1">
      <alignment horizontal="center"/>
    </xf>
    <xf numFmtId="0" fontId="15" fillId="0" borderId="0" xfId="0" applyFont="1" applyFill="1" applyBorder="1" applyAlignment="1">
      <alignment horizontal="center"/>
    </xf>
    <xf numFmtId="0" fontId="15" fillId="0" borderId="0" xfId="0" applyFont="1" applyFill="1" applyBorder="1"/>
    <xf numFmtId="0" fontId="15" fillId="0" borderId="0" xfId="0" applyFont="1" applyFill="1" applyBorder="1" applyAlignment="1"/>
    <xf numFmtId="0" fontId="15" fillId="0" borderId="0" xfId="0" applyFont="1" applyFill="1" applyBorder="1" applyAlignment="1">
      <alignment vertical="top"/>
    </xf>
    <xf numFmtId="0" fontId="16" fillId="0" borderId="0" xfId="0" applyFont="1" applyFill="1" applyBorder="1"/>
    <xf numFmtId="177" fontId="9" fillId="0" borderId="0" xfId="0" applyNumberFormat="1" applyFont="1" applyBorder="1" applyAlignment="1"/>
    <xf numFmtId="177" fontId="15" fillId="0" borderId="0" xfId="0" applyNumberFormat="1" applyFont="1" applyFill="1" applyBorder="1" applyAlignment="1"/>
    <xf numFmtId="0" fontId="9" fillId="0" borderId="0" xfId="0" applyFont="1" applyBorder="1" applyAlignment="1"/>
    <xf numFmtId="0" fontId="9" fillId="0" borderId="0" xfId="0" applyFont="1" applyBorder="1" applyAlignment="1">
      <alignment horizontal="right" vertical="center"/>
    </xf>
    <xf numFmtId="0" fontId="0" fillId="0" borderId="67" xfId="0" applyBorder="1"/>
    <xf numFmtId="0" fontId="0" fillId="0" borderId="0" xfId="0" applyBorder="1" applyAlignment="1">
      <alignment horizontal="right"/>
    </xf>
    <xf numFmtId="0" fontId="14" fillId="0" borderId="0" xfId="0" applyFont="1" applyBorder="1" applyAlignment="1"/>
    <xf numFmtId="184" fontId="18" fillId="2" borderId="22" xfId="0" applyNumberFormat="1" applyFont="1" applyFill="1" applyBorder="1" applyAlignment="1" applyProtection="1">
      <alignment horizontal="right" indent="1"/>
      <protection locked="0"/>
    </xf>
    <xf numFmtId="184" fontId="18" fillId="0" borderId="22" xfId="0" applyNumberFormat="1" applyFont="1" applyFill="1" applyBorder="1" applyAlignment="1">
      <alignment horizontal="right" indent="1"/>
    </xf>
    <xf numFmtId="179" fontId="18" fillId="0" borderId="22" xfId="0" applyNumberFormat="1" applyFont="1" applyFill="1" applyBorder="1" applyAlignment="1" applyProtection="1">
      <protection locked="0"/>
    </xf>
    <xf numFmtId="177" fontId="14" fillId="0" borderId="0" xfId="0" applyNumberFormat="1" applyFont="1" applyBorder="1" applyAlignment="1"/>
    <xf numFmtId="176" fontId="9" fillId="0" borderId="22" xfId="0" applyNumberFormat="1" applyFont="1" applyBorder="1" applyAlignment="1">
      <alignment horizontal="center"/>
    </xf>
    <xf numFmtId="0" fontId="9" fillId="2" borderId="80" xfId="0" applyFont="1" applyFill="1" applyBorder="1" applyAlignment="1" applyProtection="1">
      <alignment horizontal="center"/>
      <protection locked="0"/>
    </xf>
    <xf numFmtId="177" fontId="14" fillId="0" borderId="0" xfId="0" applyNumberFormat="1" applyFont="1" applyBorder="1" applyAlignment="1">
      <alignment vertical="center"/>
    </xf>
    <xf numFmtId="0" fontId="2" fillId="2" borderId="22" xfId="0" applyNumberFormat="1" applyFont="1" applyFill="1" applyBorder="1" applyAlignment="1" applyProtection="1">
      <alignment horizontal="right" indent="1"/>
      <protection locked="0"/>
    </xf>
    <xf numFmtId="184" fontId="14" fillId="2" borderId="22" xfId="0" applyNumberFormat="1" applyFont="1" applyFill="1" applyBorder="1" applyAlignment="1" applyProtection="1">
      <protection locked="0"/>
    </xf>
    <xf numFmtId="183" fontId="7" fillId="9" borderId="86" xfId="0" applyNumberFormat="1" applyFont="1" applyFill="1" applyBorder="1"/>
    <xf numFmtId="183" fontId="7" fillId="9" borderId="87" xfId="0" applyNumberFormat="1" applyFont="1" applyFill="1" applyBorder="1"/>
    <xf numFmtId="183" fontId="7" fillId="9" borderId="88" xfId="0" applyNumberFormat="1" applyFont="1" applyFill="1" applyBorder="1"/>
    <xf numFmtId="177" fontId="7" fillId="9" borderId="86" xfId="0" applyNumberFormat="1" applyFont="1" applyFill="1" applyBorder="1"/>
    <xf numFmtId="177" fontId="7" fillId="9" borderId="87" xfId="0" applyNumberFormat="1" applyFont="1" applyFill="1" applyBorder="1"/>
    <xf numFmtId="177" fontId="7" fillId="9" borderId="88" xfId="0" applyNumberFormat="1" applyFont="1" applyFill="1" applyBorder="1"/>
    <xf numFmtId="0" fontId="0" fillId="9" borderId="0" xfId="0" applyFill="1"/>
    <xf numFmtId="0" fontId="2" fillId="0" borderId="0" xfId="0" applyFont="1" applyFill="1" applyBorder="1" applyAlignment="1">
      <alignment horizontal="left"/>
    </xf>
    <xf numFmtId="0" fontId="10" fillId="0" borderId="0" xfId="0" quotePrefix="1" applyNumberFormat="1" applyFont="1" applyAlignment="1">
      <alignment horizontal="center"/>
    </xf>
    <xf numFmtId="0" fontId="2" fillId="0" borderId="10" xfId="0" applyFont="1" applyBorder="1" applyAlignment="1">
      <alignment horizontal="center" vertical="center"/>
    </xf>
    <xf numFmtId="0" fontId="2" fillId="0" borderId="11" xfId="0" quotePrefix="1" applyFont="1" applyBorder="1" applyAlignment="1">
      <alignment horizontal="center" vertical="center"/>
    </xf>
    <xf numFmtId="0" fontId="2" fillId="0" borderId="84" xfId="0" applyNumberFormat="1" applyFont="1" applyFill="1" applyBorder="1" applyAlignment="1"/>
    <xf numFmtId="0" fontId="0" fillId="0" borderId="83" xfId="0" applyBorder="1" applyAlignment="1"/>
    <xf numFmtId="0" fontId="2" fillId="0" borderId="84" xfId="0" applyNumberFormat="1" applyFont="1" applyFill="1" applyBorder="1" applyAlignment="1">
      <alignment horizontal="center"/>
    </xf>
    <xf numFmtId="0" fontId="0" fillId="0" borderId="83" xfId="0" applyBorder="1" applyAlignment="1">
      <alignment horizontal="center"/>
    </xf>
    <xf numFmtId="0" fontId="2" fillId="0" borderId="7" xfId="0" quotePrefix="1" applyNumberFormat="1" applyFont="1" applyFill="1" applyBorder="1" applyAlignment="1">
      <alignment horizontal="center"/>
    </xf>
    <xf numFmtId="0" fontId="0" fillId="0" borderId="25" xfId="0" applyBorder="1" applyAlignment="1">
      <alignment horizontal="center"/>
    </xf>
    <xf numFmtId="0" fontId="2" fillId="0" borderId="7" xfId="0" applyNumberFormat="1" applyFont="1" applyFill="1" applyBorder="1" applyAlignment="1">
      <alignment horizontal="center"/>
    </xf>
    <xf numFmtId="0" fontId="2" fillId="0" borderId="85" xfId="0" applyNumberFormat="1" applyFont="1" applyFill="1" applyBorder="1" applyAlignment="1">
      <alignment horizontal="center"/>
    </xf>
    <xf numFmtId="0" fontId="0" fillId="0" borderId="85" xfId="0" applyBorder="1" applyAlignment="1">
      <alignment horizontal="center"/>
    </xf>
    <xf numFmtId="0" fontId="11" fillId="0" borderId="0" xfId="0" applyFont="1" applyBorder="1" applyAlignment="1">
      <alignment horizontal="right"/>
    </xf>
    <xf numFmtId="176" fontId="2" fillId="0" borderId="7" xfId="0" applyNumberFormat="1" applyFont="1" applyFill="1" applyBorder="1" applyAlignment="1">
      <alignment horizontal="center"/>
    </xf>
    <xf numFmtId="176" fontId="2" fillId="0" borderId="25" xfId="0" applyNumberFormat="1" applyFont="1" applyBorder="1" applyAlignment="1">
      <alignment horizontal="center"/>
    </xf>
    <xf numFmtId="176" fontId="2" fillId="0" borderId="7" xfId="0" quotePrefix="1" applyNumberFormat="1" applyFont="1" applyFill="1" applyBorder="1" applyAlignment="1">
      <alignment horizontal="center"/>
    </xf>
    <xf numFmtId="176" fontId="2" fillId="0" borderId="84" xfId="0" applyNumberFormat="1" applyFont="1" applyFill="1" applyBorder="1" applyAlignment="1"/>
    <xf numFmtId="176" fontId="2" fillId="0" borderId="83" xfId="0" applyNumberFormat="1" applyFont="1" applyBorder="1" applyAlignment="1"/>
    <xf numFmtId="176" fontId="2" fillId="0" borderId="84" xfId="0" applyNumberFormat="1" applyFont="1" applyBorder="1" applyAlignment="1">
      <alignment horizontal="center"/>
    </xf>
    <xf numFmtId="176" fontId="2" fillId="0" borderId="83" xfId="0" applyNumberFormat="1" applyFont="1" applyBorder="1" applyAlignment="1">
      <alignment horizontal="center"/>
    </xf>
    <xf numFmtId="0" fontId="2" fillId="0" borderId="0" xfId="0" applyFont="1" applyBorder="1" applyAlignment="1"/>
    <xf numFmtId="0" fontId="14" fillId="0" borderId="0" xfId="0" applyFont="1" applyBorder="1" applyAlignment="1"/>
    <xf numFmtId="0" fontId="2" fillId="0" borderId="10"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54" xfId="0" applyFont="1" applyBorder="1" applyAlignment="1" applyProtection="1">
      <alignment horizontal="center" vertical="center" wrapText="1"/>
    </xf>
    <xf numFmtId="0" fontId="2" fillId="0" borderId="84" xfId="0" applyNumberFormat="1" applyFont="1" applyFill="1" applyBorder="1" applyAlignment="1" applyProtection="1"/>
    <xf numFmtId="0" fontId="0" fillId="0" borderId="83" xfId="0" applyBorder="1" applyAlignment="1" applyProtection="1"/>
    <xf numFmtId="176" fontId="2" fillId="0" borderId="75" xfId="0" applyNumberFormat="1" applyFont="1" applyFill="1" applyBorder="1" applyAlignment="1">
      <alignment horizontal="right"/>
    </xf>
    <xf numFmtId="176" fontId="2" fillId="0" borderId="76" xfId="0" applyNumberFormat="1" applyFont="1" applyFill="1" applyBorder="1" applyAlignment="1">
      <alignment horizontal="right"/>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4" xfId="0" applyFont="1" applyBorder="1" applyAlignment="1">
      <alignment horizontal="center" vertical="center" wrapText="1"/>
    </xf>
    <xf numFmtId="0" fontId="9" fillId="0" borderId="0" xfId="0" applyFont="1" applyBorder="1" applyAlignment="1">
      <alignment horizontal="right"/>
    </xf>
    <xf numFmtId="0" fontId="9" fillId="0" borderId="69" xfId="0" applyFont="1" applyBorder="1" applyAlignment="1">
      <alignment horizontal="right"/>
    </xf>
    <xf numFmtId="0" fontId="14" fillId="2" borderId="80" xfId="0" applyNumberFormat="1" applyFont="1" applyFill="1" applyBorder="1" applyAlignment="1" applyProtection="1">
      <alignment horizontal="right" vertical="center" indent="1"/>
      <protection locked="0"/>
    </xf>
    <xf numFmtId="0" fontId="14" fillId="2" borderId="72" xfId="0" applyNumberFormat="1" applyFont="1" applyFill="1" applyBorder="1" applyAlignment="1" applyProtection="1">
      <alignment horizontal="right" vertical="center" indent="1"/>
      <protection locked="0"/>
    </xf>
    <xf numFmtId="0" fontId="13" fillId="0" borderId="0" xfId="0" applyFont="1" applyBorder="1" applyAlignment="1">
      <alignment horizontal="center"/>
    </xf>
    <xf numFmtId="0" fontId="12" fillId="0" borderId="32" xfId="0" applyFont="1" applyBorder="1" applyAlignment="1">
      <alignment horizontal="center"/>
    </xf>
    <xf numFmtId="0" fontId="12" fillId="0" borderId="0" xfId="0" applyFont="1" applyBorder="1" applyAlignment="1">
      <alignment horizontal="center"/>
    </xf>
    <xf numFmtId="0" fontId="12" fillId="0" borderId="9" xfId="0" applyFont="1" applyBorder="1" applyAlignment="1">
      <alignment horizontal="center"/>
    </xf>
    <xf numFmtId="177" fontId="14" fillId="0" borderId="80" xfId="0" applyNumberFormat="1" applyFont="1" applyBorder="1" applyAlignment="1">
      <alignment vertical="center"/>
    </xf>
    <xf numFmtId="177" fontId="14" fillId="0" borderId="72" xfId="0" applyNumberFormat="1" applyFont="1" applyBorder="1" applyAlignment="1">
      <alignment vertical="center"/>
    </xf>
    <xf numFmtId="177" fontId="14" fillId="0" borderId="80" xfId="0" applyNumberFormat="1" applyFont="1" applyBorder="1" applyAlignment="1"/>
    <xf numFmtId="0" fontId="14" fillId="0" borderId="72" xfId="0" applyFont="1" applyBorder="1" applyAlignment="1"/>
    <xf numFmtId="0" fontId="14" fillId="0" borderId="0" xfId="0" applyFont="1" applyBorder="1" applyAlignment="1">
      <alignment horizontal="right" vertical="center"/>
    </xf>
    <xf numFmtId="177" fontId="14" fillId="0" borderId="72" xfId="0" applyNumberFormat="1" applyFont="1" applyBorder="1" applyAlignment="1"/>
    <xf numFmtId="0" fontId="0" fillId="0" borderId="0" xfId="0" applyBorder="1" applyAlignment="1">
      <alignment vertical="center"/>
    </xf>
    <xf numFmtId="0" fontId="14" fillId="2" borderId="80" xfId="0" applyFont="1" applyFill="1" applyBorder="1" applyAlignment="1" applyProtection="1">
      <alignment horizontal="right" vertical="center" indent="1"/>
      <protection locked="0"/>
    </xf>
    <xf numFmtId="0" fontId="14" fillId="2" borderId="72" xfId="0" applyFont="1" applyFill="1" applyBorder="1" applyAlignment="1" applyProtection="1">
      <alignment horizontal="right" vertical="center" indent="1"/>
      <protection locked="0"/>
    </xf>
    <xf numFmtId="0" fontId="14" fillId="0" borderId="68" xfId="0" applyFont="1" applyBorder="1" applyAlignment="1">
      <alignment horizontal="left"/>
    </xf>
    <xf numFmtId="0" fontId="14" fillId="0" borderId="71" xfId="0" applyFont="1" applyBorder="1" applyAlignment="1">
      <alignment horizontal="left"/>
    </xf>
    <xf numFmtId="0" fontId="14" fillId="0" borderId="69" xfId="0" applyFont="1" applyBorder="1" applyAlignment="1">
      <alignment horizontal="left"/>
    </xf>
    <xf numFmtId="0" fontId="0" fillId="0" borderId="0" xfId="0" applyBorder="1" applyAlignment="1">
      <alignment horizontal="left"/>
    </xf>
    <xf numFmtId="0" fontId="14" fillId="0" borderId="31" xfId="0" applyNumberFormat="1" applyFont="1" applyBorder="1" applyAlignment="1">
      <alignment horizontal="right"/>
    </xf>
    <xf numFmtId="0" fontId="0" fillId="0" borderId="0" xfId="0" applyBorder="1" applyAlignment="1">
      <alignment horizontal="left" vertical="center"/>
    </xf>
    <xf numFmtId="0" fontId="0" fillId="0" borderId="37" xfId="0" applyBorder="1" applyAlignment="1">
      <alignment vertical="center"/>
    </xf>
    <xf numFmtId="0" fontId="0" fillId="0" borderId="40" xfId="0" applyBorder="1" applyAlignment="1">
      <alignment vertical="center"/>
    </xf>
    <xf numFmtId="0" fontId="0" fillId="0" borderId="31" xfId="0" applyBorder="1" applyAlignment="1">
      <alignment horizontal="right" vertical="center"/>
    </xf>
    <xf numFmtId="0" fontId="2" fillId="0" borderId="0" xfId="0" applyFont="1" applyBorder="1" applyAlignment="1">
      <alignment horizontal="right"/>
    </xf>
    <xf numFmtId="0" fontId="14" fillId="0" borderId="32" xfId="0" applyNumberFormat="1" applyFont="1" applyBorder="1" applyAlignment="1">
      <alignment horizontal="right" shrinkToFit="1"/>
    </xf>
    <xf numFmtId="0" fontId="14" fillId="0" borderId="0" xfId="0" applyNumberFormat="1" applyFont="1" applyBorder="1" applyAlignment="1">
      <alignment horizontal="right" shrinkToFit="1"/>
    </xf>
    <xf numFmtId="0" fontId="14" fillId="0" borderId="37" xfId="0" applyNumberFormat="1" applyFont="1" applyBorder="1" applyAlignment="1">
      <alignment horizontal="right"/>
    </xf>
    <xf numFmtId="0" fontId="14" fillId="0" borderId="40" xfId="0" applyNumberFormat="1" applyFont="1" applyBorder="1" applyAlignment="1">
      <alignment horizontal="right"/>
    </xf>
    <xf numFmtId="0" fontId="11" fillId="0" borderId="0"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27</xdr:row>
      <xdr:rowOff>95250</xdr:rowOff>
    </xdr:from>
    <xdr:to>
      <xdr:col>6</xdr:col>
      <xdr:colOff>0</xdr:colOff>
      <xdr:row>30</xdr:row>
      <xdr:rowOff>38100</xdr:rowOff>
    </xdr:to>
    <xdr:sp macro="" textlink="">
      <xdr:nvSpPr>
        <xdr:cNvPr id="1025" name="Rectangle 1"/>
        <xdr:cNvSpPr>
          <a:spLocks noChangeArrowheads="1"/>
        </xdr:cNvSpPr>
      </xdr:nvSpPr>
      <xdr:spPr bwMode="auto">
        <a:xfrm>
          <a:off x="1000125" y="4181475"/>
          <a:ext cx="14859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下水道事業債</a:t>
          </a:r>
        </a:p>
      </xdr:txBody>
    </xdr:sp>
    <xdr:clientData/>
  </xdr:twoCellAnchor>
  <xdr:twoCellAnchor>
    <xdr:from>
      <xdr:col>3</xdr:col>
      <xdr:colOff>0</xdr:colOff>
      <xdr:row>18</xdr:row>
      <xdr:rowOff>76200</xdr:rowOff>
    </xdr:from>
    <xdr:to>
      <xdr:col>6</xdr:col>
      <xdr:colOff>0</xdr:colOff>
      <xdr:row>21</xdr:row>
      <xdr:rowOff>19050</xdr:rowOff>
    </xdr:to>
    <xdr:sp macro="" textlink="">
      <xdr:nvSpPr>
        <xdr:cNvPr id="1026" name="Rectangle 2"/>
        <xdr:cNvSpPr>
          <a:spLocks noChangeArrowheads="1"/>
        </xdr:cNvSpPr>
      </xdr:nvSpPr>
      <xdr:spPr bwMode="auto">
        <a:xfrm>
          <a:off x="1000125" y="3219450"/>
          <a:ext cx="14859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国　　費</a:t>
          </a:r>
        </a:p>
      </xdr:txBody>
    </xdr:sp>
    <xdr:clientData/>
  </xdr:twoCellAnchor>
  <xdr:twoCellAnchor>
    <xdr:from>
      <xdr:col>6</xdr:col>
      <xdr:colOff>323850</xdr:colOff>
      <xdr:row>17</xdr:row>
      <xdr:rowOff>76200</xdr:rowOff>
    </xdr:from>
    <xdr:to>
      <xdr:col>7</xdr:col>
      <xdr:colOff>152400</xdr:colOff>
      <xdr:row>29</xdr:row>
      <xdr:rowOff>19050</xdr:rowOff>
    </xdr:to>
    <xdr:sp macro="" textlink="">
      <xdr:nvSpPr>
        <xdr:cNvPr id="1027" name="Rectangle 3"/>
        <xdr:cNvSpPr>
          <a:spLocks noChangeArrowheads="1"/>
        </xdr:cNvSpPr>
      </xdr:nvSpPr>
      <xdr:spPr bwMode="auto">
        <a:xfrm>
          <a:off x="2809875" y="3114675"/>
          <a:ext cx="323850" cy="1200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200" b="0" i="0" u="none" strike="noStrike" baseline="0">
              <a:solidFill>
                <a:srgbClr val="000000"/>
              </a:solidFill>
              <a:latin typeface="ＭＳ Ｐゴシック"/>
              <a:ea typeface="ＭＳ Ｐゴシック"/>
            </a:rPr>
            <a:t>下水道事業債</a:t>
          </a:r>
        </a:p>
      </xdr:txBody>
    </xdr:sp>
    <xdr:clientData/>
  </xdr:twoCellAnchor>
  <xdr:twoCellAnchor>
    <xdr:from>
      <xdr:col>3</xdr:col>
      <xdr:colOff>0</xdr:colOff>
      <xdr:row>14</xdr:row>
      <xdr:rowOff>95250</xdr:rowOff>
    </xdr:from>
    <xdr:to>
      <xdr:col>5</xdr:col>
      <xdr:colOff>485775</xdr:colOff>
      <xdr:row>15</xdr:row>
      <xdr:rowOff>0</xdr:rowOff>
    </xdr:to>
    <xdr:sp macro="" textlink="">
      <xdr:nvSpPr>
        <xdr:cNvPr id="1038" name="AutoShape 14"/>
        <xdr:cNvSpPr>
          <a:spLocks/>
        </xdr:cNvSpPr>
      </xdr:nvSpPr>
      <xdr:spPr bwMode="auto">
        <a:xfrm rot="5400000">
          <a:off x="1695450" y="2047875"/>
          <a:ext cx="85725" cy="1476375"/>
        </a:xfrm>
        <a:prstGeom prst="leftBracket">
          <a:avLst>
            <a:gd name="adj" fmla="val 1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14</xdr:row>
      <xdr:rowOff>104775</xdr:rowOff>
    </xdr:from>
    <xdr:to>
      <xdr:col>7</xdr:col>
      <xdr:colOff>485775</xdr:colOff>
      <xdr:row>15</xdr:row>
      <xdr:rowOff>9525</xdr:rowOff>
    </xdr:to>
    <xdr:sp macro="" textlink="">
      <xdr:nvSpPr>
        <xdr:cNvPr id="1039" name="AutoShape 15"/>
        <xdr:cNvSpPr>
          <a:spLocks/>
        </xdr:cNvSpPr>
      </xdr:nvSpPr>
      <xdr:spPr bwMode="auto">
        <a:xfrm rot="5400000">
          <a:off x="2933700" y="2305050"/>
          <a:ext cx="85725" cy="981075"/>
        </a:xfrm>
        <a:prstGeom prst="leftBracket">
          <a:avLst>
            <a:gd name="adj" fmla="val 9537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419100</xdr:colOff>
      <xdr:row>13</xdr:row>
      <xdr:rowOff>142875</xdr:rowOff>
    </xdr:from>
    <xdr:to>
      <xdr:col>5</xdr:col>
      <xdr:colOff>47625</xdr:colOff>
      <xdr:row>14</xdr:row>
      <xdr:rowOff>142875</xdr:rowOff>
    </xdr:to>
    <xdr:sp macro="" textlink="">
      <xdr:nvSpPr>
        <xdr:cNvPr id="1033" name="Rectangle 9"/>
        <xdr:cNvSpPr>
          <a:spLocks noChangeArrowheads="1"/>
        </xdr:cNvSpPr>
      </xdr:nvSpPr>
      <xdr:spPr bwMode="auto">
        <a:xfrm>
          <a:off x="1419225" y="2609850"/>
          <a:ext cx="6191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補助対象</a:t>
          </a:r>
        </a:p>
      </xdr:txBody>
    </xdr:sp>
    <xdr:clientData/>
  </xdr:twoCellAnchor>
  <xdr:twoCellAnchor>
    <xdr:from>
      <xdr:col>6</xdr:col>
      <xdr:colOff>276225</xdr:colOff>
      <xdr:row>13</xdr:row>
      <xdr:rowOff>152400</xdr:rowOff>
    </xdr:from>
    <xdr:to>
      <xdr:col>7</xdr:col>
      <xdr:colOff>247650</xdr:colOff>
      <xdr:row>14</xdr:row>
      <xdr:rowOff>152400</xdr:rowOff>
    </xdr:to>
    <xdr:sp macro="" textlink="">
      <xdr:nvSpPr>
        <xdr:cNvPr id="1034" name="Rectangle 10"/>
        <xdr:cNvSpPr>
          <a:spLocks noChangeArrowheads="1"/>
        </xdr:cNvSpPr>
      </xdr:nvSpPr>
      <xdr:spPr bwMode="auto">
        <a:xfrm>
          <a:off x="2762250" y="2619375"/>
          <a:ext cx="4667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　独</a:t>
          </a:r>
        </a:p>
      </xdr:txBody>
    </xdr:sp>
    <xdr:clientData/>
  </xdr:twoCellAnchor>
  <xdr:twoCellAnchor>
    <xdr:from>
      <xdr:col>5</xdr:col>
      <xdr:colOff>19050</xdr:colOff>
      <xdr:row>36</xdr:row>
      <xdr:rowOff>9525</xdr:rowOff>
    </xdr:from>
    <xdr:to>
      <xdr:col>6</xdr:col>
      <xdr:colOff>438150</xdr:colOff>
      <xdr:row>37</xdr:row>
      <xdr:rowOff>38100</xdr:rowOff>
    </xdr:to>
    <xdr:sp macro="" textlink="">
      <xdr:nvSpPr>
        <xdr:cNvPr id="1037" name="Rectangle 13"/>
        <xdr:cNvSpPr>
          <a:spLocks noChangeArrowheads="1"/>
        </xdr:cNvSpPr>
      </xdr:nvSpPr>
      <xdr:spPr bwMode="auto">
        <a:xfrm>
          <a:off x="2009775" y="5114925"/>
          <a:ext cx="91440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受益者負担</a:t>
          </a:r>
        </a:p>
      </xdr:txBody>
    </xdr:sp>
    <xdr:clientData/>
  </xdr:twoCellAnchor>
  <xdr:twoCellAnchor>
    <xdr:from>
      <xdr:col>2</xdr:col>
      <xdr:colOff>219075</xdr:colOff>
      <xdr:row>21</xdr:row>
      <xdr:rowOff>9525</xdr:rowOff>
    </xdr:from>
    <xdr:to>
      <xdr:col>2</xdr:col>
      <xdr:colOff>228600</xdr:colOff>
      <xdr:row>25</xdr:row>
      <xdr:rowOff>0</xdr:rowOff>
    </xdr:to>
    <xdr:sp macro="" textlink="">
      <xdr:nvSpPr>
        <xdr:cNvPr id="1044" name="Freeform 20"/>
        <xdr:cNvSpPr>
          <a:spLocks/>
        </xdr:cNvSpPr>
      </xdr:nvSpPr>
      <xdr:spPr bwMode="auto">
        <a:xfrm>
          <a:off x="790575" y="3467100"/>
          <a:ext cx="9525" cy="409575"/>
        </a:xfrm>
        <a:custGeom>
          <a:avLst/>
          <a:gdLst>
            <a:gd name="T0" fmla="*/ 0 w 1"/>
            <a:gd name="T1" fmla="*/ 0 h 43"/>
            <a:gd name="T2" fmla="*/ 0 w 1"/>
            <a:gd name="T3" fmla="*/ 43 h 43"/>
          </a:gdLst>
          <a:ahLst/>
          <a:cxnLst>
            <a:cxn ang="0">
              <a:pos x="T0" y="T1"/>
            </a:cxn>
            <a:cxn ang="0">
              <a:pos x="T2" y="T3"/>
            </a:cxn>
          </a:cxnLst>
          <a:rect l="0" t="0" r="r" b="b"/>
          <a:pathLst>
            <a:path w="1" h="43">
              <a:moveTo>
                <a:pt x="0" y="0"/>
              </a:moveTo>
              <a:lnTo>
                <a:pt x="0" y="43"/>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238125</xdr:colOff>
      <xdr:row>33</xdr:row>
      <xdr:rowOff>9525</xdr:rowOff>
    </xdr:from>
    <xdr:to>
      <xdr:col>8</xdr:col>
      <xdr:colOff>247650</xdr:colOff>
      <xdr:row>35</xdr:row>
      <xdr:rowOff>9525</xdr:rowOff>
    </xdr:to>
    <xdr:sp macro="" textlink="">
      <xdr:nvSpPr>
        <xdr:cNvPr id="1045" name="Freeform 21"/>
        <xdr:cNvSpPr>
          <a:spLocks/>
        </xdr:cNvSpPr>
      </xdr:nvSpPr>
      <xdr:spPr bwMode="auto">
        <a:xfrm>
          <a:off x="3714750" y="4724400"/>
          <a:ext cx="9525" cy="209550"/>
        </a:xfrm>
        <a:custGeom>
          <a:avLst/>
          <a:gdLst>
            <a:gd name="T0" fmla="*/ 0 w 1"/>
            <a:gd name="T1" fmla="*/ 0 h 22"/>
            <a:gd name="T2" fmla="*/ 0 w 1"/>
            <a:gd name="T3" fmla="*/ 22 h 22"/>
          </a:gdLst>
          <a:ahLst/>
          <a:cxnLst>
            <a:cxn ang="0">
              <a:pos x="T0" y="T1"/>
            </a:cxn>
            <a:cxn ang="0">
              <a:pos x="T2" y="T3"/>
            </a:cxn>
          </a:cxnLst>
          <a:rect l="0" t="0" r="r" b="b"/>
          <a:pathLst>
            <a:path w="1" h="22">
              <a:moveTo>
                <a:pt x="0" y="0"/>
              </a:moveTo>
              <a:lnTo>
                <a:pt x="0" y="22"/>
              </a:lnTo>
            </a:path>
          </a:pathLst>
        </a:cu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238125</xdr:colOff>
      <xdr:row>15</xdr:row>
      <xdr:rowOff>9525</xdr:rowOff>
    </xdr:from>
    <xdr:to>
      <xdr:col>8</xdr:col>
      <xdr:colOff>247650</xdr:colOff>
      <xdr:row>23</xdr:row>
      <xdr:rowOff>9525</xdr:rowOff>
    </xdr:to>
    <xdr:sp macro="" textlink="">
      <xdr:nvSpPr>
        <xdr:cNvPr id="1048" name="Freeform 24"/>
        <xdr:cNvSpPr>
          <a:spLocks/>
        </xdr:cNvSpPr>
      </xdr:nvSpPr>
      <xdr:spPr bwMode="auto">
        <a:xfrm>
          <a:off x="3714750" y="2838450"/>
          <a:ext cx="9525" cy="838200"/>
        </a:xfrm>
        <a:custGeom>
          <a:avLst/>
          <a:gdLst>
            <a:gd name="T0" fmla="*/ 0 w 1"/>
            <a:gd name="T1" fmla="*/ 88 h 88"/>
            <a:gd name="T2" fmla="*/ 0 w 1"/>
            <a:gd name="T3" fmla="*/ 0 h 88"/>
          </a:gdLst>
          <a:ahLst/>
          <a:cxnLst>
            <a:cxn ang="0">
              <a:pos x="T0" y="T1"/>
            </a:cxn>
            <a:cxn ang="0">
              <a:pos x="T2" y="T3"/>
            </a:cxn>
          </a:cxnLst>
          <a:rect l="0" t="0" r="r" b="b"/>
          <a:pathLst>
            <a:path w="1" h="88">
              <a:moveTo>
                <a:pt x="0" y="88"/>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219075</xdr:colOff>
      <xdr:row>15</xdr:row>
      <xdr:rowOff>0</xdr:rowOff>
    </xdr:from>
    <xdr:to>
      <xdr:col>2</xdr:col>
      <xdr:colOff>228600</xdr:colOff>
      <xdr:row>19</xdr:row>
      <xdr:rowOff>0</xdr:rowOff>
    </xdr:to>
    <xdr:sp macro="" textlink="">
      <xdr:nvSpPr>
        <xdr:cNvPr id="1049" name="Freeform 25"/>
        <xdr:cNvSpPr>
          <a:spLocks/>
        </xdr:cNvSpPr>
      </xdr:nvSpPr>
      <xdr:spPr bwMode="auto">
        <a:xfrm>
          <a:off x="790575" y="2828925"/>
          <a:ext cx="9525" cy="419100"/>
        </a:xfrm>
        <a:custGeom>
          <a:avLst/>
          <a:gdLst>
            <a:gd name="T0" fmla="*/ 0 w 1"/>
            <a:gd name="T1" fmla="*/ 44 h 44"/>
            <a:gd name="T2" fmla="*/ 0 w 1"/>
            <a:gd name="T3" fmla="*/ 0 h 44"/>
          </a:gdLst>
          <a:ahLst/>
          <a:cxnLst>
            <a:cxn ang="0">
              <a:pos x="T0" y="T1"/>
            </a:cxn>
            <a:cxn ang="0">
              <a:pos x="T2" y="T3"/>
            </a:cxn>
          </a:cxnLst>
          <a:rect l="0" t="0" r="r" b="b"/>
          <a:pathLst>
            <a:path w="1" h="44">
              <a:moveTo>
                <a:pt x="0" y="44"/>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238125</xdr:colOff>
      <xdr:row>25</xdr:row>
      <xdr:rowOff>0</xdr:rowOff>
    </xdr:from>
    <xdr:to>
      <xdr:col>8</xdr:col>
      <xdr:colOff>247650</xdr:colOff>
      <xdr:row>33</xdr:row>
      <xdr:rowOff>9525</xdr:rowOff>
    </xdr:to>
    <xdr:sp macro="" textlink="">
      <xdr:nvSpPr>
        <xdr:cNvPr id="1050" name="Freeform 26"/>
        <xdr:cNvSpPr>
          <a:spLocks/>
        </xdr:cNvSpPr>
      </xdr:nvSpPr>
      <xdr:spPr bwMode="auto">
        <a:xfrm>
          <a:off x="3714750" y="3876675"/>
          <a:ext cx="9525" cy="847725"/>
        </a:xfrm>
        <a:custGeom>
          <a:avLst/>
          <a:gdLst>
            <a:gd name="T0" fmla="*/ 0 w 1"/>
            <a:gd name="T1" fmla="*/ 0 h 89"/>
            <a:gd name="T2" fmla="*/ 0 w 1"/>
            <a:gd name="T3" fmla="*/ 89 h 89"/>
          </a:gdLst>
          <a:ahLst/>
          <a:cxnLst>
            <a:cxn ang="0">
              <a:pos x="T0" y="T1"/>
            </a:cxn>
            <a:cxn ang="0">
              <a:pos x="T2" y="T3"/>
            </a:cxn>
          </a:cxnLst>
          <a:rect l="0" t="0" r="r" b="b"/>
          <a:pathLst>
            <a:path w="1" h="89">
              <a:moveTo>
                <a:pt x="0" y="0"/>
              </a:moveTo>
              <a:lnTo>
                <a:pt x="0" y="89"/>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219075</xdr:colOff>
      <xdr:row>25</xdr:row>
      <xdr:rowOff>9525</xdr:rowOff>
    </xdr:from>
    <xdr:to>
      <xdr:col>2</xdr:col>
      <xdr:colOff>228600</xdr:colOff>
      <xdr:row>33</xdr:row>
      <xdr:rowOff>0</xdr:rowOff>
    </xdr:to>
    <xdr:sp macro="" textlink="">
      <xdr:nvSpPr>
        <xdr:cNvPr id="1051" name="Freeform 27"/>
        <xdr:cNvSpPr>
          <a:spLocks/>
        </xdr:cNvSpPr>
      </xdr:nvSpPr>
      <xdr:spPr bwMode="auto">
        <a:xfrm>
          <a:off x="790575" y="3886200"/>
          <a:ext cx="9525" cy="828675"/>
        </a:xfrm>
        <a:custGeom>
          <a:avLst/>
          <a:gdLst>
            <a:gd name="T0" fmla="*/ 0 w 1"/>
            <a:gd name="T1" fmla="*/ 0 h 87"/>
            <a:gd name="T2" fmla="*/ 0 w 1"/>
            <a:gd name="T3" fmla="*/ 87 h 87"/>
          </a:gdLst>
          <a:ahLst/>
          <a:cxnLst>
            <a:cxn ang="0">
              <a:pos x="T0" y="T1"/>
            </a:cxn>
            <a:cxn ang="0">
              <a:pos x="T2" y="T3"/>
            </a:cxn>
          </a:cxnLst>
          <a:rect l="0" t="0" r="r" b="b"/>
          <a:pathLst>
            <a:path w="1" h="87">
              <a:moveTo>
                <a:pt x="0" y="0"/>
              </a:moveTo>
              <a:lnTo>
                <a:pt x="0" y="87"/>
              </a:lnTo>
            </a:path>
          </a:pathLst>
        </a:cu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219075</xdr:colOff>
      <xdr:row>33</xdr:row>
      <xdr:rowOff>9525</xdr:rowOff>
    </xdr:from>
    <xdr:to>
      <xdr:col>2</xdr:col>
      <xdr:colOff>228600</xdr:colOff>
      <xdr:row>35</xdr:row>
      <xdr:rowOff>0</xdr:rowOff>
    </xdr:to>
    <xdr:sp macro="" textlink="">
      <xdr:nvSpPr>
        <xdr:cNvPr id="1052" name="Freeform 28"/>
        <xdr:cNvSpPr>
          <a:spLocks/>
        </xdr:cNvSpPr>
      </xdr:nvSpPr>
      <xdr:spPr bwMode="auto">
        <a:xfrm>
          <a:off x="790575" y="4724400"/>
          <a:ext cx="9525" cy="200025"/>
        </a:xfrm>
        <a:custGeom>
          <a:avLst/>
          <a:gdLst>
            <a:gd name="T0" fmla="*/ 0 w 1"/>
            <a:gd name="T1" fmla="*/ 0 h 21"/>
            <a:gd name="T2" fmla="*/ 0 w 1"/>
            <a:gd name="T3" fmla="*/ 21 h 21"/>
          </a:gdLst>
          <a:ahLst/>
          <a:cxnLst>
            <a:cxn ang="0">
              <a:pos x="T0" y="T1"/>
            </a:cxn>
            <a:cxn ang="0">
              <a:pos x="T2" y="T3"/>
            </a:cxn>
          </a:cxnLst>
          <a:rect l="0" t="0" r="r" b="b"/>
          <a:pathLst>
            <a:path w="1" h="21">
              <a:moveTo>
                <a:pt x="0" y="0"/>
              </a:moveTo>
              <a:lnTo>
                <a:pt x="0" y="21"/>
              </a:lnTo>
            </a:path>
          </a:pathLst>
        </a:cu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xdr:row>
      <xdr:rowOff>0</xdr:rowOff>
    </xdr:from>
    <xdr:to>
      <xdr:col>2</xdr:col>
      <xdr:colOff>419100</xdr:colOff>
      <xdr:row>20</xdr:row>
      <xdr:rowOff>85725</xdr:rowOff>
    </xdr:to>
    <xdr:sp macro="" textlink="">
      <xdr:nvSpPr>
        <xdr:cNvPr id="1075" name="Rectangle 51"/>
        <xdr:cNvSpPr>
          <a:spLocks noChangeArrowheads="1"/>
        </xdr:cNvSpPr>
      </xdr:nvSpPr>
      <xdr:spPr bwMode="auto">
        <a:xfrm>
          <a:off x="571500" y="3248025"/>
          <a:ext cx="4191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50％</a:t>
          </a:r>
        </a:p>
      </xdr:txBody>
    </xdr:sp>
    <xdr:clientData/>
  </xdr:twoCellAnchor>
  <xdr:twoCellAnchor>
    <xdr:from>
      <xdr:col>4</xdr:col>
      <xdr:colOff>419100</xdr:colOff>
      <xdr:row>34</xdr:row>
      <xdr:rowOff>9525</xdr:rowOff>
    </xdr:from>
    <xdr:to>
      <xdr:col>5</xdr:col>
      <xdr:colOff>95250</xdr:colOff>
      <xdr:row>36</xdr:row>
      <xdr:rowOff>0</xdr:rowOff>
    </xdr:to>
    <xdr:sp macro="" textlink="">
      <xdr:nvSpPr>
        <xdr:cNvPr id="1078" name="Line 54"/>
        <xdr:cNvSpPr>
          <a:spLocks noChangeShapeType="1"/>
        </xdr:cNvSpPr>
      </xdr:nvSpPr>
      <xdr:spPr bwMode="auto">
        <a:xfrm flipH="1" flipV="1">
          <a:off x="1914525" y="4829175"/>
          <a:ext cx="17145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34</xdr:row>
      <xdr:rowOff>19050</xdr:rowOff>
    </xdr:from>
    <xdr:to>
      <xdr:col>6</xdr:col>
      <xdr:colOff>466725</xdr:colOff>
      <xdr:row>36</xdr:row>
      <xdr:rowOff>9525</xdr:rowOff>
    </xdr:to>
    <xdr:sp macro="" textlink="">
      <xdr:nvSpPr>
        <xdr:cNvPr id="1079" name="Line 55"/>
        <xdr:cNvSpPr>
          <a:spLocks noChangeShapeType="1"/>
        </xdr:cNvSpPr>
      </xdr:nvSpPr>
      <xdr:spPr bwMode="auto">
        <a:xfrm flipV="1">
          <a:off x="2809875" y="4838700"/>
          <a:ext cx="14287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428625</xdr:colOff>
      <xdr:row>48</xdr:row>
      <xdr:rowOff>0</xdr:rowOff>
    </xdr:from>
    <xdr:to>
      <xdr:col>6</xdr:col>
      <xdr:colOff>38100</xdr:colOff>
      <xdr:row>48</xdr:row>
      <xdr:rowOff>0</xdr:rowOff>
    </xdr:to>
    <xdr:sp macro="" textlink="">
      <xdr:nvSpPr>
        <xdr:cNvPr id="1083" name="Rectangle 59"/>
        <xdr:cNvSpPr>
          <a:spLocks noChangeArrowheads="1"/>
        </xdr:cNvSpPr>
      </xdr:nvSpPr>
      <xdr:spPr bwMode="auto">
        <a:xfrm>
          <a:off x="1428750" y="7296150"/>
          <a:ext cx="1095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下水道事業債</a:t>
          </a:r>
        </a:p>
      </xdr:txBody>
    </xdr:sp>
    <xdr:clientData/>
  </xdr:twoCellAnchor>
  <xdr:twoCellAnchor>
    <xdr:from>
      <xdr:col>3</xdr:col>
      <xdr:colOff>285750</xdr:colOff>
      <xdr:row>48</xdr:row>
      <xdr:rowOff>0</xdr:rowOff>
    </xdr:from>
    <xdr:to>
      <xdr:col>6</xdr:col>
      <xdr:colOff>266700</xdr:colOff>
      <xdr:row>48</xdr:row>
      <xdr:rowOff>0</xdr:rowOff>
    </xdr:to>
    <xdr:sp macro="" textlink="">
      <xdr:nvSpPr>
        <xdr:cNvPr id="1084" name="Rectangle 60"/>
        <xdr:cNvSpPr>
          <a:spLocks noChangeArrowheads="1"/>
        </xdr:cNvSpPr>
      </xdr:nvSpPr>
      <xdr:spPr bwMode="auto">
        <a:xfrm>
          <a:off x="1285875" y="7296150"/>
          <a:ext cx="1466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国庫補助金</a:t>
          </a:r>
        </a:p>
      </xdr:txBody>
    </xdr:sp>
    <xdr:clientData/>
  </xdr:twoCellAnchor>
  <xdr:twoCellAnchor>
    <xdr:from>
      <xdr:col>7</xdr:col>
      <xdr:colOff>323850</xdr:colOff>
      <xdr:row>48</xdr:row>
      <xdr:rowOff>0</xdr:rowOff>
    </xdr:from>
    <xdr:to>
      <xdr:col>8</xdr:col>
      <xdr:colOff>152400</xdr:colOff>
      <xdr:row>48</xdr:row>
      <xdr:rowOff>0</xdr:rowOff>
    </xdr:to>
    <xdr:sp macro="" textlink="">
      <xdr:nvSpPr>
        <xdr:cNvPr id="1085" name="Rectangle 61"/>
        <xdr:cNvSpPr>
          <a:spLocks noChangeArrowheads="1"/>
        </xdr:cNvSpPr>
      </xdr:nvSpPr>
      <xdr:spPr bwMode="auto">
        <a:xfrm>
          <a:off x="3305175" y="729615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200" b="0" i="0" u="none" strike="noStrike" baseline="0">
              <a:solidFill>
                <a:srgbClr val="000000"/>
              </a:solidFill>
              <a:latin typeface="ＭＳ Ｐゴシック"/>
              <a:ea typeface="ＭＳ Ｐゴシック"/>
            </a:rPr>
            <a:t>下水道事業債</a:t>
          </a:r>
        </a:p>
      </xdr:txBody>
    </xdr:sp>
    <xdr:clientData/>
  </xdr:twoCellAnchor>
  <xdr:twoCellAnchor>
    <xdr:from>
      <xdr:col>12</xdr:col>
      <xdr:colOff>161925</xdr:colOff>
      <xdr:row>48</xdr:row>
      <xdr:rowOff>0</xdr:rowOff>
    </xdr:from>
    <xdr:to>
      <xdr:col>13</xdr:col>
      <xdr:colOff>352425</xdr:colOff>
      <xdr:row>48</xdr:row>
      <xdr:rowOff>0</xdr:rowOff>
    </xdr:to>
    <xdr:sp macro="" textlink="">
      <xdr:nvSpPr>
        <xdr:cNvPr id="1086" name="Rectangle 62"/>
        <xdr:cNvSpPr>
          <a:spLocks noChangeArrowheads="1"/>
        </xdr:cNvSpPr>
      </xdr:nvSpPr>
      <xdr:spPr bwMode="auto">
        <a:xfrm>
          <a:off x="5514975" y="7296150"/>
          <a:ext cx="619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下水道</a:t>
          </a:r>
        </a:p>
        <a:p>
          <a:pPr algn="ctr" rtl="0">
            <a:defRPr sz="1000"/>
          </a:pPr>
          <a:r>
            <a:rPr lang="ja-JP" altLang="en-US" sz="1200" b="0" i="0" u="none" strike="noStrike" baseline="0">
              <a:solidFill>
                <a:srgbClr val="000000"/>
              </a:solidFill>
              <a:latin typeface="ＭＳ Ｐゴシック"/>
              <a:ea typeface="ＭＳ Ｐゴシック"/>
            </a:rPr>
            <a:t>事業債</a:t>
          </a:r>
        </a:p>
      </xdr:txBody>
    </xdr:sp>
    <xdr:clientData/>
  </xdr:twoCellAnchor>
  <xdr:twoCellAnchor>
    <xdr:from>
      <xdr:col>12</xdr:col>
      <xdr:colOff>171450</xdr:colOff>
      <xdr:row>48</xdr:row>
      <xdr:rowOff>0</xdr:rowOff>
    </xdr:from>
    <xdr:to>
      <xdr:col>13</xdr:col>
      <xdr:colOff>352425</xdr:colOff>
      <xdr:row>48</xdr:row>
      <xdr:rowOff>0</xdr:rowOff>
    </xdr:to>
    <xdr:sp macro="" textlink="">
      <xdr:nvSpPr>
        <xdr:cNvPr id="1087" name="Rectangle 63"/>
        <xdr:cNvSpPr>
          <a:spLocks noChangeArrowheads="1"/>
        </xdr:cNvSpPr>
      </xdr:nvSpPr>
      <xdr:spPr bwMode="auto">
        <a:xfrm>
          <a:off x="5524500" y="7296150"/>
          <a:ext cx="609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国庫</a:t>
          </a:r>
        </a:p>
        <a:p>
          <a:pPr algn="ctr" rtl="0">
            <a:defRPr sz="1000"/>
          </a:pPr>
          <a:r>
            <a:rPr lang="ja-JP" altLang="en-US" sz="1200" b="0" i="0" u="none" strike="noStrike" baseline="0">
              <a:solidFill>
                <a:srgbClr val="000000"/>
              </a:solidFill>
              <a:latin typeface="ＭＳ Ｐゴシック"/>
              <a:ea typeface="ＭＳ Ｐゴシック"/>
            </a:rPr>
            <a:t>補助金</a:t>
          </a:r>
        </a:p>
      </xdr:txBody>
    </xdr:sp>
    <xdr:clientData/>
  </xdr:twoCellAnchor>
  <xdr:twoCellAnchor>
    <xdr:from>
      <xdr:col>18</xdr:col>
      <xdr:colOff>314325</xdr:colOff>
      <xdr:row>48</xdr:row>
      <xdr:rowOff>0</xdr:rowOff>
    </xdr:from>
    <xdr:to>
      <xdr:col>19</xdr:col>
      <xdr:colOff>161925</xdr:colOff>
      <xdr:row>48</xdr:row>
      <xdr:rowOff>0</xdr:rowOff>
    </xdr:to>
    <xdr:sp macro="" textlink="">
      <xdr:nvSpPr>
        <xdr:cNvPr id="1088" name="Rectangle 64"/>
        <xdr:cNvSpPr>
          <a:spLocks noChangeArrowheads="1"/>
        </xdr:cNvSpPr>
      </xdr:nvSpPr>
      <xdr:spPr bwMode="auto">
        <a:xfrm>
          <a:off x="8572500" y="7296150"/>
          <a:ext cx="4191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200" b="0" i="0" u="none" strike="noStrike" baseline="0">
              <a:solidFill>
                <a:srgbClr val="000000"/>
              </a:solidFill>
              <a:latin typeface="ＭＳ Ｐゴシック"/>
              <a:ea typeface="ＭＳ Ｐゴシック"/>
            </a:rPr>
            <a:t>下水道事業債</a:t>
          </a:r>
        </a:p>
      </xdr:txBody>
    </xdr:sp>
    <xdr:clientData/>
  </xdr:twoCellAnchor>
  <xdr:twoCellAnchor>
    <xdr:from>
      <xdr:col>14</xdr:col>
      <xdr:colOff>171450</xdr:colOff>
      <xdr:row>48</xdr:row>
      <xdr:rowOff>0</xdr:rowOff>
    </xdr:from>
    <xdr:to>
      <xdr:col>15</xdr:col>
      <xdr:colOff>342900</xdr:colOff>
      <xdr:row>48</xdr:row>
      <xdr:rowOff>0</xdr:rowOff>
    </xdr:to>
    <xdr:sp macro="" textlink="">
      <xdr:nvSpPr>
        <xdr:cNvPr id="1089" name="Rectangle 65"/>
        <xdr:cNvSpPr>
          <a:spLocks noChangeArrowheads="1"/>
        </xdr:cNvSpPr>
      </xdr:nvSpPr>
      <xdr:spPr bwMode="auto">
        <a:xfrm>
          <a:off x="6448425" y="7296150"/>
          <a:ext cx="666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国庫</a:t>
          </a:r>
        </a:p>
        <a:p>
          <a:pPr algn="ctr" rtl="0">
            <a:defRPr sz="1000"/>
          </a:pPr>
          <a:r>
            <a:rPr lang="ja-JP" altLang="en-US" sz="1200" b="0" i="0" u="none" strike="noStrike" baseline="0">
              <a:solidFill>
                <a:srgbClr val="000000"/>
              </a:solidFill>
              <a:latin typeface="ＭＳ Ｐゴシック"/>
              <a:ea typeface="ＭＳ Ｐゴシック"/>
            </a:rPr>
            <a:t>補助金</a:t>
          </a:r>
        </a:p>
      </xdr:txBody>
    </xdr:sp>
    <xdr:clientData/>
  </xdr:twoCellAnchor>
  <xdr:twoCellAnchor>
    <xdr:from>
      <xdr:col>14</xdr:col>
      <xdr:colOff>161925</xdr:colOff>
      <xdr:row>48</xdr:row>
      <xdr:rowOff>0</xdr:rowOff>
    </xdr:from>
    <xdr:to>
      <xdr:col>15</xdr:col>
      <xdr:colOff>352425</xdr:colOff>
      <xdr:row>48</xdr:row>
      <xdr:rowOff>0</xdr:rowOff>
    </xdr:to>
    <xdr:sp macro="" textlink="">
      <xdr:nvSpPr>
        <xdr:cNvPr id="1090" name="Rectangle 66"/>
        <xdr:cNvSpPr>
          <a:spLocks noChangeArrowheads="1"/>
        </xdr:cNvSpPr>
      </xdr:nvSpPr>
      <xdr:spPr bwMode="auto">
        <a:xfrm>
          <a:off x="6438900" y="7296150"/>
          <a:ext cx="685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下水道</a:t>
          </a:r>
        </a:p>
        <a:p>
          <a:pPr algn="ctr" rtl="0">
            <a:defRPr sz="1000"/>
          </a:pPr>
          <a:r>
            <a:rPr lang="ja-JP" altLang="en-US" sz="1200" b="0" i="0" u="none" strike="noStrike" baseline="0">
              <a:solidFill>
                <a:srgbClr val="000000"/>
              </a:solidFill>
              <a:latin typeface="ＭＳ Ｐゴシック"/>
              <a:ea typeface="ＭＳ Ｐゴシック"/>
            </a:rPr>
            <a:t>事業債</a:t>
          </a:r>
        </a:p>
      </xdr:txBody>
    </xdr:sp>
    <xdr:clientData/>
  </xdr:twoCellAnchor>
  <xdr:twoCellAnchor>
    <xdr:from>
      <xdr:col>4</xdr:col>
      <xdr:colOff>180975</xdr:colOff>
      <xdr:row>48</xdr:row>
      <xdr:rowOff>0</xdr:rowOff>
    </xdr:from>
    <xdr:to>
      <xdr:col>5</xdr:col>
      <xdr:colOff>304800</xdr:colOff>
      <xdr:row>48</xdr:row>
      <xdr:rowOff>0</xdr:rowOff>
    </xdr:to>
    <xdr:sp macro="" textlink="">
      <xdr:nvSpPr>
        <xdr:cNvPr id="1093" name="Rectangle 69"/>
        <xdr:cNvSpPr>
          <a:spLocks noChangeArrowheads="1"/>
        </xdr:cNvSpPr>
      </xdr:nvSpPr>
      <xdr:spPr bwMode="auto">
        <a:xfrm>
          <a:off x="1676400" y="7296150"/>
          <a:ext cx="6191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補助対象</a:t>
          </a:r>
        </a:p>
      </xdr:txBody>
    </xdr:sp>
    <xdr:clientData/>
  </xdr:twoCellAnchor>
  <xdr:twoCellAnchor>
    <xdr:from>
      <xdr:col>7</xdr:col>
      <xdr:colOff>257175</xdr:colOff>
      <xdr:row>48</xdr:row>
      <xdr:rowOff>0</xdr:rowOff>
    </xdr:from>
    <xdr:to>
      <xdr:col>8</xdr:col>
      <xdr:colOff>228600</xdr:colOff>
      <xdr:row>48</xdr:row>
      <xdr:rowOff>0</xdr:rowOff>
    </xdr:to>
    <xdr:sp macro="" textlink="">
      <xdr:nvSpPr>
        <xdr:cNvPr id="1094" name="Rectangle 70"/>
        <xdr:cNvSpPr>
          <a:spLocks noChangeArrowheads="1"/>
        </xdr:cNvSpPr>
      </xdr:nvSpPr>
      <xdr:spPr bwMode="auto">
        <a:xfrm>
          <a:off x="3238500" y="7296150"/>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　独</a:t>
          </a:r>
        </a:p>
      </xdr:txBody>
    </xdr:sp>
    <xdr:clientData/>
  </xdr:twoCellAnchor>
  <xdr:twoCellAnchor>
    <xdr:from>
      <xdr:col>13</xdr:col>
      <xdr:colOff>200025</xdr:colOff>
      <xdr:row>48</xdr:row>
      <xdr:rowOff>0</xdr:rowOff>
    </xdr:from>
    <xdr:to>
      <xdr:col>14</xdr:col>
      <xdr:colOff>323850</xdr:colOff>
      <xdr:row>48</xdr:row>
      <xdr:rowOff>0</xdr:rowOff>
    </xdr:to>
    <xdr:sp macro="" textlink="">
      <xdr:nvSpPr>
        <xdr:cNvPr id="1097" name="Rectangle 73"/>
        <xdr:cNvSpPr>
          <a:spLocks noChangeArrowheads="1"/>
        </xdr:cNvSpPr>
      </xdr:nvSpPr>
      <xdr:spPr bwMode="auto">
        <a:xfrm>
          <a:off x="5981700" y="7296150"/>
          <a:ext cx="6191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補助対象</a:t>
          </a:r>
        </a:p>
      </xdr:txBody>
    </xdr:sp>
    <xdr:clientData/>
  </xdr:twoCellAnchor>
  <xdr:twoCellAnchor>
    <xdr:from>
      <xdr:col>18</xdr:col>
      <xdr:colOff>257175</xdr:colOff>
      <xdr:row>48</xdr:row>
      <xdr:rowOff>0</xdr:rowOff>
    </xdr:from>
    <xdr:to>
      <xdr:col>19</xdr:col>
      <xdr:colOff>219075</xdr:colOff>
      <xdr:row>48</xdr:row>
      <xdr:rowOff>0</xdr:rowOff>
    </xdr:to>
    <xdr:sp macro="" textlink="">
      <xdr:nvSpPr>
        <xdr:cNvPr id="1099" name="Rectangle 75"/>
        <xdr:cNvSpPr>
          <a:spLocks noChangeArrowheads="1"/>
        </xdr:cNvSpPr>
      </xdr:nvSpPr>
      <xdr:spPr bwMode="auto">
        <a:xfrm>
          <a:off x="8515350" y="7296150"/>
          <a:ext cx="5334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　独</a:t>
          </a:r>
        </a:p>
      </xdr:txBody>
    </xdr:sp>
    <xdr:clientData/>
  </xdr:twoCellAnchor>
  <xdr:twoCellAnchor>
    <xdr:from>
      <xdr:col>2</xdr:col>
      <xdr:colOff>219075</xdr:colOff>
      <xdr:row>48</xdr:row>
      <xdr:rowOff>0</xdr:rowOff>
    </xdr:from>
    <xdr:to>
      <xdr:col>2</xdr:col>
      <xdr:colOff>228600</xdr:colOff>
      <xdr:row>48</xdr:row>
      <xdr:rowOff>0</xdr:rowOff>
    </xdr:to>
    <xdr:sp macro="" textlink="">
      <xdr:nvSpPr>
        <xdr:cNvPr id="1102" name="Freeform 78"/>
        <xdr:cNvSpPr>
          <a:spLocks/>
        </xdr:cNvSpPr>
      </xdr:nvSpPr>
      <xdr:spPr bwMode="auto">
        <a:xfrm>
          <a:off x="790575" y="7296150"/>
          <a:ext cx="9525" cy="0"/>
        </a:xfrm>
        <a:custGeom>
          <a:avLst/>
          <a:gdLst>
            <a:gd name="T0" fmla="*/ 0 w 1"/>
            <a:gd name="T1" fmla="*/ 0 h 43"/>
            <a:gd name="T2" fmla="*/ 0 w 1"/>
            <a:gd name="T3" fmla="*/ 43 h 43"/>
          </a:gdLst>
          <a:ahLst/>
          <a:cxnLst>
            <a:cxn ang="0">
              <a:pos x="T0" y="T1"/>
            </a:cxn>
            <a:cxn ang="0">
              <a:pos x="T2" y="T3"/>
            </a:cxn>
          </a:cxnLst>
          <a:rect l="0" t="0" r="r" b="b"/>
          <a:pathLst>
            <a:path w="1" h="43">
              <a:moveTo>
                <a:pt x="0" y="0"/>
              </a:moveTo>
              <a:lnTo>
                <a:pt x="0" y="43"/>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238125</xdr:colOff>
      <xdr:row>48</xdr:row>
      <xdr:rowOff>0</xdr:rowOff>
    </xdr:from>
    <xdr:to>
      <xdr:col>9</xdr:col>
      <xdr:colOff>247650</xdr:colOff>
      <xdr:row>48</xdr:row>
      <xdr:rowOff>0</xdr:rowOff>
    </xdr:to>
    <xdr:sp macro="" textlink="">
      <xdr:nvSpPr>
        <xdr:cNvPr id="1103" name="Freeform 79"/>
        <xdr:cNvSpPr>
          <a:spLocks/>
        </xdr:cNvSpPr>
      </xdr:nvSpPr>
      <xdr:spPr bwMode="auto">
        <a:xfrm>
          <a:off x="4286250" y="7296150"/>
          <a:ext cx="9525" cy="0"/>
        </a:xfrm>
        <a:custGeom>
          <a:avLst/>
          <a:gdLst>
            <a:gd name="T0" fmla="*/ 0 w 1"/>
            <a:gd name="T1" fmla="*/ 0 h 22"/>
            <a:gd name="T2" fmla="*/ 0 w 1"/>
            <a:gd name="T3" fmla="*/ 22 h 22"/>
          </a:gdLst>
          <a:ahLst/>
          <a:cxnLst>
            <a:cxn ang="0">
              <a:pos x="T0" y="T1"/>
            </a:cxn>
            <a:cxn ang="0">
              <a:pos x="T2" y="T3"/>
            </a:cxn>
          </a:cxnLst>
          <a:rect l="0" t="0" r="r" b="b"/>
          <a:pathLst>
            <a:path w="1" h="22">
              <a:moveTo>
                <a:pt x="0" y="0"/>
              </a:moveTo>
              <a:lnTo>
                <a:pt x="0" y="22"/>
              </a:lnTo>
            </a:path>
          </a:pathLst>
        </a:cu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48</xdr:row>
      <xdr:rowOff>0</xdr:rowOff>
    </xdr:from>
    <xdr:to>
      <xdr:col>16</xdr:col>
      <xdr:colOff>152400</xdr:colOff>
      <xdr:row>48</xdr:row>
      <xdr:rowOff>0</xdr:rowOff>
    </xdr:to>
    <xdr:sp macro="" textlink="">
      <xdr:nvSpPr>
        <xdr:cNvPr id="1104" name="Freeform 80"/>
        <xdr:cNvSpPr>
          <a:spLocks/>
        </xdr:cNvSpPr>
      </xdr:nvSpPr>
      <xdr:spPr bwMode="auto">
        <a:xfrm>
          <a:off x="7410450" y="7296150"/>
          <a:ext cx="9525" cy="0"/>
        </a:xfrm>
        <a:custGeom>
          <a:avLst/>
          <a:gdLst>
            <a:gd name="T0" fmla="*/ 0 w 1"/>
            <a:gd name="T1" fmla="*/ 0 h 43"/>
            <a:gd name="T2" fmla="*/ 0 w 1"/>
            <a:gd name="T3" fmla="*/ 43 h 43"/>
          </a:gdLst>
          <a:ahLst/>
          <a:cxnLst>
            <a:cxn ang="0">
              <a:pos x="T0" y="T1"/>
            </a:cxn>
            <a:cxn ang="0">
              <a:pos x="T2" y="T3"/>
            </a:cxn>
          </a:cxnLst>
          <a:rect l="0" t="0" r="r" b="b"/>
          <a:pathLst>
            <a:path w="1" h="43">
              <a:moveTo>
                <a:pt x="0" y="0"/>
              </a:moveTo>
              <a:lnTo>
                <a:pt x="0" y="43"/>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219075</xdr:colOff>
      <xdr:row>48</xdr:row>
      <xdr:rowOff>0</xdr:rowOff>
    </xdr:from>
    <xdr:to>
      <xdr:col>2</xdr:col>
      <xdr:colOff>228600</xdr:colOff>
      <xdr:row>48</xdr:row>
      <xdr:rowOff>0</xdr:rowOff>
    </xdr:to>
    <xdr:sp macro="" textlink="">
      <xdr:nvSpPr>
        <xdr:cNvPr id="1105" name="Freeform 81"/>
        <xdr:cNvSpPr>
          <a:spLocks/>
        </xdr:cNvSpPr>
      </xdr:nvSpPr>
      <xdr:spPr bwMode="auto">
        <a:xfrm flipV="1">
          <a:off x="790575" y="7296150"/>
          <a:ext cx="9525" cy="0"/>
        </a:xfrm>
        <a:custGeom>
          <a:avLst/>
          <a:gdLst>
            <a:gd name="T0" fmla="*/ 0 w 1"/>
            <a:gd name="T1" fmla="*/ 0 h 32"/>
            <a:gd name="T2" fmla="*/ 0 w 1"/>
            <a:gd name="T3" fmla="*/ 32 h 32"/>
          </a:gdLst>
          <a:ahLst/>
          <a:cxnLst>
            <a:cxn ang="0">
              <a:pos x="T0" y="T1"/>
            </a:cxn>
            <a:cxn ang="0">
              <a:pos x="T2" y="T3"/>
            </a:cxn>
          </a:cxnLst>
          <a:rect l="0" t="0" r="r" b="b"/>
          <a:pathLst>
            <a:path w="1" h="32">
              <a:moveTo>
                <a:pt x="0" y="0"/>
              </a:moveTo>
              <a:lnTo>
                <a:pt x="0" y="32"/>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238125</xdr:colOff>
      <xdr:row>48</xdr:row>
      <xdr:rowOff>0</xdr:rowOff>
    </xdr:from>
    <xdr:to>
      <xdr:col>9</xdr:col>
      <xdr:colOff>247650</xdr:colOff>
      <xdr:row>48</xdr:row>
      <xdr:rowOff>0</xdr:rowOff>
    </xdr:to>
    <xdr:sp macro="" textlink="">
      <xdr:nvSpPr>
        <xdr:cNvPr id="1106" name="Freeform 82"/>
        <xdr:cNvSpPr>
          <a:spLocks/>
        </xdr:cNvSpPr>
      </xdr:nvSpPr>
      <xdr:spPr bwMode="auto">
        <a:xfrm>
          <a:off x="4286250" y="7296150"/>
          <a:ext cx="9525" cy="0"/>
        </a:xfrm>
        <a:custGeom>
          <a:avLst/>
          <a:gdLst>
            <a:gd name="T0" fmla="*/ 0 w 1"/>
            <a:gd name="T1" fmla="*/ 88 h 88"/>
            <a:gd name="T2" fmla="*/ 0 w 1"/>
            <a:gd name="T3" fmla="*/ 0 h 88"/>
          </a:gdLst>
          <a:ahLst/>
          <a:cxnLst>
            <a:cxn ang="0">
              <a:pos x="T0" y="T1"/>
            </a:cxn>
            <a:cxn ang="0">
              <a:pos x="T2" y="T3"/>
            </a:cxn>
          </a:cxnLst>
          <a:rect l="0" t="0" r="r" b="b"/>
          <a:pathLst>
            <a:path w="1" h="88">
              <a:moveTo>
                <a:pt x="0" y="88"/>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219075</xdr:colOff>
      <xdr:row>48</xdr:row>
      <xdr:rowOff>0</xdr:rowOff>
    </xdr:from>
    <xdr:to>
      <xdr:col>2</xdr:col>
      <xdr:colOff>228600</xdr:colOff>
      <xdr:row>48</xdr:row>
      <xdr:rowOff>0</xdr:rowOff>
    </xdr:to>
    <xdr:sp macro="" textlink="">
      <xdr:nvSpPr>
        <xdr:cNvPr id="1107" name="Freeform 83"/>
        <xdr:cNvSpPr>
          <a:spLocks/>
        </xdr:cNvSpPr>
      </xdr:nvSpPr>
      <xdr:spPr bwMode="auto">
        <a:xfrm>
          <a:off x="790575" y="7296150"/>
          <a:ext cx="9525" cy="0"/>
        </a:xfrm>
        <a:custGeom>
          <a:avLst/>
          <a:gdLst>
            <a:gd name="T0" fmla="*/ 0 w 1"/>
            <a:gd name="T1" fmla="*/ 44 h 44"/>
            <a:gd name="T2" fmla="*/ 0 w 1"/>
            <a:gd name="T3" fmla="*/ 0 h 44"/>
          </a:gdLst>
          <a:ahLst/>
          <a:cxnLst>
            <a:cxn ang="0">
              <a:pos x="T0" y="T1"/>
            </a:cxn>
            <a:cxn ang="0">
              <a:pos x="T2" y="T3"/>
            </a:cxn>
          </a:cxnLst>
          <a:rect l="0" t="0" r="r" b="b"/>
          <a:pathLst>
            <a:path w="1" h="44">
              <a:moveTo>
                <a:pt x="0" y="44"/>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238125</xdr:colOff>
      <xdr:row>48</xdr:row>
      <xdr:rowOff>0</xdr:rowOff>
    </xdr:from>
    <xdr:to>
      <xdr:col>9</xdr:col>
      <xdr:colOff>247650</xdr:colOff>
      <xdr:row>48</xdr:row>
      <xdr:rowOff>0</xdr:rowOff>
    </xdr:to>
    <xdr:sp macro="" textlink="">
      <xdr:nvSpPr>
        <xdr:cNvPr id="1108" name="Freeform 84"/>
        <xdr:cNvSpPr>
          <a:spLocks/>
        </xdr:cNvSpPr>
      </xdr:nvSpPr>
      <xdr:spPr bwMode="auto">
        <a:xfrm>
          <a:off x="4286250" y="7296150"/>
          <a:ext cx="9525" cy="0"/>
        </a:xfrm>
        <a:custGeom>
          <a:avLst/>
          <a:gdLst>
            <a:gd name="T0" fmla="*/ 0 w 1"/>
            <a:gd name="T1" fmla="*/ 0 h 89"/>
            <a:gd name="T2" fmla="*/ 0 w 1"/>
            <a:gd name="T3" fmla="*/ 89 h 89"/>
          </a:gdLst>
          <a:ahLst/>
          <a:cxnLst>
            <a:cxn ang="0">
              <a:pos x="T0" y="T1"/>
            </a:cxn>
            <a:cxn ang="0">
              <a:pos x="T2" y="T3"/>
            </a:cxn>
          </a:cxnLst>
          <a:rect l="0" t="0" r="r" b="b"/>
          <a:pathLst>
            <a:path w="1" h="89">
              <a:moveTo>
                <a:pt x="0" y="0"/>
              </a:moveTo>
              <a:lnTo>
                <a:pt x="0" y="89"/>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219075</xdr:colOff>
      <xdr:row>48</xdr:row>
      <xdr:rowOff>0</xdr:rowOff>
    </xdr:from>
    <xdr:to>
      <xdr:col>2</xdr:col>
      <xdr:colOff>228600</xdr:colOff>
      <xdr:row>48</xdr:row>
      <xdr:rowOff>0</xdr:rowOff>
    </xdr:to>
    <xdr:sp macro="" textlink="">
      <xdr:nvSpPr>
        <xdr:cNvPr id="1109" name="Freeform 85"/>
        <xdr:cNvSpPr>
          <a:spLocks/>
        </xdr:cNvSpPr>
      </xdr:nvSpPr>
      <xdr:spPr bwMode="auto">
        <a:xfrm>
          <a:off x="790575" y="7296150"/>
          <a:ext cx="9525" cy="0"/>
        </a:xfrm>
        <a:custGeom>
          <a:avLst/>
          <a:gdLst>
            <a:gd name="T0" fmla="*/ 0 w 1"/>
            <a:gd name="T1" fmla="*/ 0 h 32"/>
            <a:gd name="T2" fmla="*/ 0 w 1"/>
            <a:gd name="T3" fmla="*/ 32 h 32"/>
          </a:gdLst>
          <a:ahLst/>
          <a:cxnLst>
            <a:cxn ang="0">
              <a:pos x="T0" y="T1"/>
            </a:cxn>
            <a:cxn ang="0">
              <a:pos x="T2" y="T3"/>
            </a:cxn>
          </a:cxnLst>
          <a:rect l="0" t="0" r="r" b="b"/>
          <a:pathLst>
            <a:path w="1" h="32">
              <a:moveTo>
                <a:pt x="0" y="0"/>
              </a:moveTo>
              <a:lnTo>
                <a:pt x="0" y="32"/>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219075</xdr:colOff>
      <xdr:row>48</xdr:row>
      <xdr:rowOff>0</xdr:rowOff>
    </xdr:from>
    <xdr:to>
      <xdr:col>2</xdr:col>
      <xdr:colOff>228600</xdr:colOff>
      <xdr:row>48</xdr:row>
      <xdr:rowOff>0</xdr:rowOff>
    </xdr:to>
    <xdr:sp macro="" textlink="">
      <xdr:nvSpPr>
        <xdr:cNvPr id="1110" name="Freeform 86"/>
        <xdr:cNvSpPr>
          <a:spLocks/>
        </xdr:cNvSpPr>
      </xdr:nvSpPr>
      <xdr:spPr bwMode="auto">
        <a:xfrm>
          <a:off x="790575" y="7296150"/>
          <a:ext cx="9525" cy="0"/>
        </a:xfrm>
        <a:custGeom>
          <a:avLst/>
          <a:gdLst>
            <a:gd name="T0" fmla="*/ 0 w 1"/>
            <a:gd name="T1" fmla="*/ 0 h 21"/>
            <a:gd name="T2" fmla="*/ 0 w 1"/>
            <a:gd name="T3" fmla="*/ 21 h 21"/>
          </a:gdLst>
          <a:ahLst/>
          <a:cxnLst>
            <a:cxn ang="0">
              <a:pos x="T0" y="T1"/>
            </a:cxn>
            <a:cxn ang="0">
              <a:pos x="T2" y="T3"/>
            </a:cxn>
          </a:cxnLst>
          <a:rect l="0" t="0" r="r" b="b"/>
          <a:pathLst>
            <a:path w="1" h="21">
              <a:moveTo>
                <a:pt x="0" y="0"/>
              </a:moveTo>
              <a:lnTo>
                <a:pt x="0" y="21"/>
              </a:lnTo>
            </a:path>
          </a:pathLst>
        </a:cu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219075</xdr:colOff>
      <xdr:row>48</xdr:row>
      <xdr:rowOff>0</xdr:rowOff>
    </xdr:from>
    <xdr:to>
      <xdr:col>11</xdr:col>
      <xdr:colOff>228600</xdr:colOff>
      <xdr:row>48</xdr:row>
      <xdr:rowOff>0</xdr:rowOff>
    </xdr:to>
    <xdr:sp macro="" textlink="">
      <xdr:nvSpPr>
        <xdr:cNvPr id="1111" name="Freeform 87"/>
        <xdr:cNvSpPr>
          <a:spLocks/>
        </xdr:cNvSpPr>
      </xdr:nvSpPr>
      <xdr:spPr bwMode="auto">
        <a:xfrm>
          <a:off x="5267325" y="7296150"/>
          <a:ext cx="9525" cy="0"/>
        </a:xfrm>
        <a:custGeom>
          <a:avLst/>
          <a:gdLst>
            <a:gd name="T0" fmla="*/ 0 w 1"/>
            <a:gd name="T1" fmla="*/ 0 h 49"/>
            <a:gd name="T2" fmla="*/ 0 w 1"/>
            <a:gd name="T3" fmla="*/ 49 h 49"/>
          </a:gdLst>
          <a:ahLst/>
          <a:cxnLst>
            <a:cxn ang="0">
              <a:pos x="T0" y="T1"/>
            </a:cxn>
            <a:cxn ang="0">
              <a:pos x="T2" y="T3"/>
            </a:cxn>
          </a:cxnLst>
          <a:rect l="0" t="0" r="r" b="b"/>
          <a:pathLst>
            <a:path w="1" h="49">
              <a:moveTo>
                <a:pt x="0" y="0"/>
              </a:moveTo>
              <a:lnTo>
                <a:pt x="0" y="49"/>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219075</xdr:colOff>
      <xdr:row>48</xdr:row>
      <xdr:rowOff>0</xdr:rowOff>
    </xdr:from>
    <xdr:to>
      <xdr:col>11</xdr:col>
      <xdr:colOff>228600</xdr:colOff>
      <xdr:row>48</xdr:row>
      <xdr:rowOff>0</xdr:rowOff>
    </xdr:to>
    <xdr:sp macro="" textlink="">
      <xdr:nvSpPr>
        <xdr:cNvPr id="1112" name="Freeform 88"/>
        <xdr:cNvSpPr>
          <a:spLocks/>
        </xdr:cNvSpPr>
      </xdr:nvSpPr>
      <xdr:spPr bwMode="auto">
        <a:xfrm>
          <a:off x="5267325" y="7296150"/>
          <a:ext cx="9525" cy="0"/>
        </a:xfrm>
        <a:custGeom>
          <a:avLst/>
          <a:gdLst>
            <a:gd name="T0" fmla="*/ 0 w 1"/>
            <a:gd name="T1" fmla="*/ 0 h 33"/>
            <a:gd name="T2" fmla="*/ 0 w 1"/>
            <a:gd name="T3" fmla="*/ 33 h 33"/>
          </a:gdLst>
          <a:ahLst/>
          <a:cxnLst>
            <a:cxn ang="0">
              <a:pos x="T0" y="T1"/>
            </a:cxn>
            <a:cxn ang="0">
              <a:pos x="T2" y="T3"/>
            </a:cxn>
          </a:cxnLst>
          <a:rect l="0" t="0" r="r" b="b"/>
          <a:pathLst>
            <a:path w="1" h="33">
              <a:moveTo>
                <a:pt x="0" y="0"/>
              </a:moveTo>
              <a:lnTo>
                <a:pt x="0" y="33"/>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219075</xdr:colOff>
      <xdr:row>48</xdr:row>
      <xdr:rowOff>0</xdr:rowOff>
    </xdr:from>
    <xdr:to>
      <xdr:col>11</xdr:col>
      <xdr:colOff>228600</xdr:colOff>
      <xdr:row>48</xdr:row>
      <xdr:rowOff>0</xdr:rowOff>
    </xdr:to>
    <xdr:sp macro="" textlink="">
      <xdr:nvSpPr>
        <xdr:cNvPr id="1113" name="Freeform 89"/>
        <xdr:cNvSpPr>
          <a:spLocks/>
        </xdr:cNvSpPr>
      </xdr:nvSpPr>
      <xdr:spPr bwMode="auto">
        <a:xfrm>
          <a:off x="5267325" y="7296150"/>
          <a:ext cx="9525" cy="0"/>
        </a:xfrm>
        <a:custGeom>
          <a:avLst/>
          <a:gdLst>
            <a:gd name="T0" fmla="*/ 0 w 1"/>
            <a:gd name="T1" fmla="*/ 0 h 11"/>
            <a:gd name="T2" fmla="*/ 0 w 1"/>
            <a:gd name="T3" fmla="*/ 11 h 11"/>
          </a:gdLst>
          <a:ahLst/>
          <a:cxnLst>
            <a:cxn ang="0">
              <a:pos x="T0" y="T1"/>
            </a:cxn>
            <a:cxn ang="0">
              <a:pos x="T2" y="T3"/>
            </a:cxn>
          </a:cxnLst>
          <a:rect l="0" t="0" r="r" b="b"/>
          <a:pathLst>
            <a:path w="1" h="11">
              <a:moveTo>
                <a:pt x="0" y="0"/>
              </a:moveTo>
              <a:lnTo>
                <a:pt x="0" y="11"/>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triangle" w="sm" len="sm"/>
          <a:tailEnd type="triangle" w="sm" len="sm"/>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48</xdr:row>
      <xdr:rowOff>0</xdr:rowOff>
    </xdr:from>
    <xdr:to>
      <xdr:col>16</xdr:col>
      <xdr:colOff>152400</xdr:colOff>
      <xdr:row>48</xdr:row>
      <xdr:rowOff>0</xdr:rowOff>
    </xdr:to>
    <xdr:sp macro="" textlink="">
      <xdr:nvSpPr>
        <xdr:cNvPr id="1114" name="Freeform 90"/>
        <xdr:cNvSpPr>
          <a:spLocks/>
        </xdr:cNvSpPr>
      </xdr:nvSpPr>
      <xdr:spPr bwMode="auto">
        <a:xfrm>
          <a:off x="7410450" y="7296150"/>
          <a:ext cx="9525" cy="0"/>
        </a:xfrm>
        <a:custGeom>
          <a:avLst/>
          <a:gdLst>
            <a:gd name="T0" fmla="*/ 0 w 1"/>
            <a:gd name="T1" fmla="*/ 0 h 32"/>
            <a:gd name="T2" fmla="*/ 0 w 1"/>
            <a:gd name="T3" fmla="*/ 32 h 32"/>
          </a:gdLst>
          <a:ahLst/>
          <a:cxnLst>
            <a:cxn ang="0">
              <a:pos x="T0" y="T1"/>
            </a:cxn>
            <a:cxn ang="0">
              <a:pos x="T2" y="T3"/>
            </a:cxn>
          </a:cxnLst>
          <a:rect l="0" t="0" r="r" b="b"/>
          <a:pathLst>
            <a:path w="1" h="32">
              <a:moveTo>
                <a:pt x="0" y="0"/>
              </a:moveTo>
              <a:lnTo>
                <a:pt x="0" y="32"/>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48</xdr:row>
      <xdr:rowOff>0</xdr:rowOff>
    </xdr:from>
    <xdr:to>
      <xdr:col>16</xdr:col>
      <xdr:colOff>152400</xdr:colOff>
      <xdr:row>48</xdr:row>
      <xdr:rowOff>0</xdr:rowOff>
    </xdr:to>
    <xdr:sp macro="" textlink="">
      <xdr:nvSpPr>
        <xdr:cNvPr id="1115" name="Freeform 91"/>
        <xdr:cNvSpPr>
          <a:spLocks/>
        </xdr:cNvSpPr>
      </xdr:nvSpPr>
      <xdr:spPr bwMode="auto">
        <a:xfrm>
          <a:off x="7410450" y="7296150"/>
          <a:ext cx="9525" cy="0"/>
        </a:xfrm>
        <a:custGeom>
          <a:avLst/>
          <a:gdLst>
            <a:gd name="T0" fmla="*/ 0 w 1"/>
            <a:gd name="T1" fmla="*/ 0 h 21"/>
            <a:gd name="T2" fmla="*/ 0 w 1"/>
            <a:gd name="T3" fmla="*/ 21 h 21"/>
          </a:gdLst>
          <a:ahLst/>
          <a:cxnLst>
            <a:cxn ang="0">
              <a:pos x="T0" y="T1"/>
            </a:cxn>
            <a:cxn ang="0">
              <a:pos x="T2" y="T3"/>
            </a:cxn>
          </a:cxnLst>
          <a:rect l="0" t="0" r="r" b="b"/>
          <a:pathLst>
            <a:path w="1" h="21">
              <a:moveTo>
                <a:pt x="0" y="0"/>
              </a:moveTo>
              <a:lnTo>
                <a:pt x="0" y="21"/>
              </a:lnTo>
            </a:path>
          </a:pathLst>
        </a:cu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142875</xdr:colOff>
      <xdr:row>48</xdr:row>
      <xdr:rowOff>0</xdr:rowOff>
    </xdr:from>
    <xdr:to>
      <xdr:col>20</xdr:col>
      <xdr:colOff>152400</xdr:colOff>
      <xdr:row>48</xdr:row>
      <xdr:rowOff>0</xdr:rowOff>
    </xdr:to>
    <xdr:sp macro="" textlink="">
      <xdr:nvSpPr>
        <xdr:cNvPr id="1116" name="Freeform 92"/>
        <xdr:cNvSpPr>
          <a:spLocks/>
        </xdr:cNvSpPr>
      </xdr:nvSpPr>
      <xdr:spPr bwMode="auto">
        <a:xfrm>
          <a:off x="9248775" y="7296150"/>
          <a:ext cx="9525" cy="0"/>
        </a:xfrm>
        <a:custGeom>
          <a:avLst/>
          <a:gdLst>
            <a:gd name="T0" fmla="*/ 0 w 1"/>
            <a:gd name="T1" fmla="*/ 0 h 21"/>
            <a:gd name="T2" fmla="*/ 0 w 1"/>
            <a:gd name="T3" fmla="*/ 21 h 21"/>
          </a:gdLst>
          <a:ahLst/>
          <a:cxnLst>
            <a:cxn ang="0">
              <a:pos x="T0" y="T1"/>
            </a:cxn>
            <a:cxn ang="0">
              <a:pos x="T2" y="T3"/>
            </a:cxn>
          </a:cxnLst>
          <a:rect l="0" t="0" r="r" b="b"/>
          <a:pathLst>
            <a:path w="1" h="21">
              <a:moveTo>
                <a:pt x="0" y="0"/>
              </a:moveTo>
              <a:lnTo>
                <a:pt x="0" y="21"/>
              </a:lnTo>
            </a:path>
          </a:pathLst>
        </a:cu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142875</xdr:colOff>
      <xdr:row>48</xdr:row>
      <xdr:rowOff>0</xdr:rowOff>
    </xdr:from>
    <xdr:to>
      <xdr:col>20</xdr:col>
      <xdr:colOff>152400</xdr:colOff>
      <xdr:row>48</xdr:row>
      <xdr:rowOff>0</xdr:rowOff>
    </xdr:to>
    <xdr:sp macro="" textlink="">
      <xdr:nvSpPr>
        <xdr:cNvPr id="1117" name="Freeform 93"/>
        <xdr:cNvSpPr>
          <a:spLocks/>
        </xdr:cNvSpPr>
      </xdr:nvSpPr>
      <xdr:spPr bwMode="auto">
        <a:xfrm>
          <a:off x="9248775" y="7296150"/>
          <a:ext cx="9525" cy="0"/>
        </a:xfrm>
        <a:custGeom>
          <a:avLst/>
          <a:gdLst>
            <a:gd name="T0" fmla="*/ 0 w 1"/>
            <a:gd name="T1" fmla="*/ 0 h 88"/>
            <a:gd name="T2" fmla="*/ 0 w 1"/>
            <a:gd name="T3" fmla="*/ 88 h 88"/>
          </a:gdLst>
          <a:ahLst/>
          <a:cxnLst>
            <a:cxn ang="0">
              <a:pos x="T0" y="T1"/>
            </a:cxn>
            <a:cxn ang="0">
              <a:pos x="T2" y="T3"/>
            </a:cxn>
          </a:cxnLst>
          <a:rect l="0" t="0" r="r" b="b"/>
          <a:pathLst>
            <a:path w="1" h="88">
              <a:moveTo>
                <a:pt x="0" y="0"/>
              </a:moveTo>
              <a:lnTo>
                <a:pt x="0" y="88"/>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142875</xdr:colOff>
      <xdr:row>48</xdr:row>
      <xdr:rowOff>0</xdr:rowOff>
    </xdr:from>
    <xdr:to>
      <xdr:col>20</xdr:col>
      <xdr:colOff>152400</xdr:colOff>
      <xdr:row>48</xdr:row>
      <xdr:rowOff>0</xdr:rowOff>
    </xdr:to>
    <xdr:sp macro="" textlink="">
      <xdr:nvSpPr>
        <xdr:cNvPr id="1118" name="Freeform 94"/>
        <xdr:cNvSpPr>
          <a:spLocks/>
        </xdr:cNvSpPr>
      </xdr:nvSpPr>
      <xdr:spPr bwMode="auto">
        <a:xfrm>
          <a:off x="9248775" y="7296150"/>
          <a:ext cx="9525" cy="0"/>
        </a:xfrm>
        <a:custGeom>
          <a:avLst/>
          <a:gdLst>
            <a:gd name="T0" fmla="*/ 0 w 1"/>
            <a:gd name="T1" fmla="*/ 87 h 87"/>
            <a:gd name="T2" fmla="*/ 0 w 1"/>
            <a:gd name="T3" fmla="*/ 0 h 87"/>
          </a:gdLst>
          <a:ahLst/>
          <a:cxnLst>
            <a:cxn ang="0">
              <a:pos x="T0" y="T1"/>
            </a:cxn>
            <a:cxn ang="0">
              <a:pos x="T2" y="T3"/>
            </a:cxn>
          </a:cxnLst>
          <a:rect l="0" t="0" r="r" b="b"/>
          <a:pathLst>
            <a:path w="1" h="87">
              <a:moveTo>
                <a:pt x="0" y="87"/>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48</xdr:row>
      <xdr:rowOff>0</xdr:rowOff>
    </xdr:from>
    <xdr:to>
      <xdr:col>16</xdr:col>
      <xdr:colOff>152400</xdr:colOff>
      <xdr:row>48</xdr:row>
      <xdr:rowOff>0</xdr:rowOff>
    </xdr:to>
    <xdr:sp macro="" textlink="">
      <xdr:nvSpPr>
        <xdr:cNvPr id="1119" name="Freeform 95"/>
        <xdr:cNvSpPr>
          <a:spLocks/>
        </xdr:cNvSpPr>
      </xdr:nvSpPr>
      <xdr:spPr bwMode="auto">
        <a:xfrm>
          <a:off x="7410450" y="7296150"/>
          <a:ext cx="9525" cy="0"/>
        </a:xfrm>
        <a:custGeom>
          <a:avLst/>
          <a:gdLst>
            <a:gd name="T0" fmla="*/ 0 w 1"/>
            <a:gd name="T1" fmla="*/ 43 h 43"/>
            <a:gd name="T2" fmla="*/ 0 w 1"/>
            <a:gd name="T3" fmla="*/ 0 h 43"/>
          </a:gdLst>
          <a:ahLst/>
          <a:cxnLst>
            <a:cxn ang="0">
              <a:pos x="T0" y="T1"/>
            </a:cxn>
            <a:cxn ang="0">
              <a:pos x="T2" y="T3"/>
            </a:cxn>
          </a:cxnLst>
          <a:rect l="0" t="0" r="r" b="b"/>
          <a:pathLst>
            <a:path w="1" h="43">
              <a:moveTo>
                <a:pt x="0" y="43"/>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48</xdr:row>
      <xdr:rowOff>0</xdr:rowOff>
    </xdr:from>
    <xdr:to>
      <xdr:col>16</xdr:col>
      <xdr:colOff>152400</xdr:colOff>
      <xdr:row>48</xdr:row>
      <xdr:rowOff>0</xdr:rowOff>
    </xdr:to>
    <xdr:sp macro="" textlink="">
      <xdr:nvSpPr>
        <xdr:cNvPr id="1120" name="Freeform 96"/>
        <xdr:cNvSpPr>
          <a:spLocks/>
        </xdr:cNvSpPr>
      </xdr:nvSpPr>
      <xdr:spPr bwMode="auto">
        <a:xfrm flipV="1">
          <a:off x="7410450" y="7296150"/>
          <a:ext cx="9525" cy="0"/>
        </a:xfrm>
        <a:custGeom>
          <a:avLst/>
          <a:gdLst>
            <a:gd name="T0" fmla="*/ 0 w 1"/>
            <a:gd name="T1" fmla="*/ 0 h 32"/>
            <a:gd name="T2" fmla="*/ 0 w 1"/>
            <a:gd name="T3" fmla="*/ 32 h 32"/>
          </a:gdLst>
          <a:ahLst/>
          <a:cxnLst>
            <a:cxn ang="0">
              <a:pos x="T0" y="T1"/>
            </a:cxn>
            <a:cxn ang="0">
              <a:pos x="T2" y="T3"/>
            </a:cxn>
          </a:cxnLst>
          <a:rect l="0" t="0" r="r" b="b"/>
          <a:pathLst>
            <a:path w="1" h="32">
              <a:moveTo>
                <a:pt x="0" y="0"/>
              </a:moveTo>
              <a:lnTo>
                <a:pt x="0" y="32"/>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219075</xdr:colOff>
      <xdr:row>48</xdr:row>
      <xdr:rowOff>0</xdr:rowOff>
    </xdr:from>
    <xdr:to>
      <xdr:col>11</xdr:col>
      <xdr:colOff>228600</xdr:colOff>
      <xdr:row>48</xdr:row>
      <xdr:rowOff>0</xdr:rowOff>
    </xdr:to>
    <xdr:sp macro="" textlink="">
      <xdr:nvSpPr>
        <xdr:cNvPr id="1121" name="Freeform 97"/>
        <xdr:cNvSpPr>
          <a:spLocks/>
        </xdr:cNvSpPr>
      </xdr:nvSpPr>
      <xdr:spPr bwMode="auto">
        <a:xfrm>
          <a:off x="5267325" y="7296150"/>
          <a:ext cx="9525" cy="0"/>
        </a:xfrm>
        <a:custGeom>
          <a:avLst/>
          <a:gdLst>
            <a:gd name="T0" fmla="*/ 0 w 1"/>
            <a:gd name="T1" fmla="*/ 33 h 33"/>
            <a:gd name="T2" fmla="*/ 0 w 1"/>
            <a:gd name="T3" fmla="*/ 0 h 33"/>
          </a:gdLst>
          <a:ahLst/>
          <a:cxnLst>
            <a:cxn ang="0">
              <a:pos x="T0" y="T1"/>
            </a:cxn>
            <a:cxn ang="0">
              <a:pos x="T2" y="T3"/>
            </a:cxn>
          </a:cxnLst>
          <a:rect l="0" t="0" r="r" b="b"/>
          <a:pathLst>
            <a:path w="1" h="33">
              <a:moveTo>
                <a:pt x="0" y="33"/>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219075</xdr:colOff>
      <xdr:row>48</xdr:row>
      <xdr:rowOff>0</xdr:rowOff>
    </xdr:from>
    <xdr:to>
      <xdr:col>11</xdr:col>
      <xdr:colOff>228600</xdr:colOff>
      <xdr:row>48</xdr:row>
      <xdr:rowOff>0</xdr:rowOff>
    </xdr:to>
    <xdr:sp macro="" textlink="">
      <xdr:nvSpPr>
        <xdr:cNvPr id="1122" name="Freeform 98"/>
        <xdr:cNvSpPr>
          <a:spLocks/>
        </xdr:cNvSpPr>
      </xdr:nvSpPr>
      <xdr:spPr bwMode="auto">
        <a:xfrm>
          <a:off x="5267325" y="7296150"/>
          <a:ext cx="9525" cy="0"/>
        </a:xfrm>
        <a:custGeom>
          <a:avLst/>
          <a:gdLst>
            <a:gd name="T0" fmla="*/ 0 w 1"/>
            <a:gd name="T1" fmla="*/ 49 h 49"/>
            <a:gd name="T2" fmla="*/ 0 w 1"/>
            <a:gd name="T3" fmla="*/ 0 h 49"/>
          </a:gdLst>
          <a:ahLst/>
          <a:cxnLst>
            <a:cxn ang="0">
              <a:pos x="T0" y="T1"/>
            </a:cxn>
            <a:cxn ang="0">
              <a:pos x="T2" y="T3"/>
            </a:cxn>
          </a:cxnLst>
          <a:rect l="0" t="0" r="r" b="b"/>
          <a:pathLst>
            <a:path w="1" h="49">
              <a:moveTo>
                <a:pt x="0" y="49"/>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48</xdr:row>
      <xdr:rowOff>0</xdr:rowOff>
    </xdr:from>
    <xdr:to>
      <xdr:col>21</xdr:col>
      <xdr:colOff>142875</xdr:colOff>
      <xdr:row>48</xdr:row>
      <xdr:rowOff>0</xdr:rowOff>
    </xdr:to>
    <xdr:sp macro="" textlink="">
      <xdr:nvSpPr>
        <xdr:cNvPr id="1123" name="Rectangle 99"/>
        <xdr:cNvSpPr>
          <a:spLocks noChangeArrowheads="1"/>
        </xdr:cNvSpPr>
      </xdr:nvSpPr>
      <xdr:spPr bwMode="auto">
        <a:xfrm>
          <a:off x="9105900" y="7296150"/>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95％</a:t>
          </a:r>
        </a:p>
      </xdr:txBody>
    </xdr:sp>
    <xdr:clientData/>
  </xdr:twoCellAnchor>
  <xdr:twoCellAnchor>
    <xdr:from>
      <xdr:col>20</xdr:col>
      <xdr:colOff>209550</xdr:colOff>
      <xdr:row>48</xdr:row>
      <xdr:rowOff>0</xdr:rowOff>
    </xdr:from>
    <xdr:to>
      <xdr:col>21</xdr:col>
      <xdr:colOff>276225</xdr:colOff>
      <xdr:row>48</xdr:row>
      <xdr:rowOff>0</xdr:rowOff>
    </xdr:to>
    <xdr:sp macro="" textlink="">
      <xdr:nvSpPr>
        <xdr:cNvPr id="1124" name="Rectangle 100"/>
        <xdr:cNvSpPr>
          <a:spLocks noChangeArrowheads="1"/>
        </xdr:cNvSpPr>
      </xdr:nvSpPr>
      <xdr:spPr bwMode="auto">
        <a:xfrm>
          <a:off x="9315450" y="7296150"/>
          <a:ext cx="561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5％</a:t>
          </a:r>
        </a:p>
      </xdr:txBody>
    </xdr:sp>
    <xdr:clientData/>
  </xdr:twoCellAnchor>
  <xdr:twoCellAnchor>
    <xdr:from>
      <xdr:col>16</xdr:col>
      <xdr:colOff>0</xdr:colOff>
      <xdr:row>48</xdr:row>
      <xdr:rowOff>0</xdr:rowOff>
    </xdr:from>
    <xdr:to>
      <xdr:col>17</xdr:col>
      <xdr:colOff>114300</xdr:colOff>
      <xdr:row>48</xdr:row>
      <xdr:rowOff>0</xdr:rowOff>
    </xdr:to>
    <xdr:sp macro="" textlink="">
      <xdr:nvSpPr>
        <xdr:cNvPr id="1125" name="Rectangle 101"/>
        <xdr:cNvSpPr>
          <a:spLocks noChangeArrowheads="1"/>
        </xdr:cNvSpPr>
      </xdr:nvSpPr>
      <xdr:spPr bwMode="auto">
        <a:xfrm>
          <a:off x="7267575" y="7296150"/>
          <a:ext cx="609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50％</a:t>
          </a:r>
        </a:p>
      </xdr:txBody>
    </xdr:sp>
    <xdr:clientData/>
  </xdr:twoCellAnchor>
  <xdr:twoCellAnchor>
    <xdr:from>
      <xdr:col>16</xdr:col>
      <xdr:colOff>0</xdr:colOff>
      <xdr:row>48</xdr:row>
      <xdr:rowOff>0</xdr:rowOff>
    </xdr:from>
    <xdr:to>
      <xdr:col>17</xdr:col>
      <xdr:colOff>114300</xdr:colOff>
      <xdr:row>48</xdr:row>
      <xdr:rowOff>0</xdr:rowOff>
    </xdr:to>
    <xdr:sp macro="" textlink="">
      <xdr:nvSpPr>
        <xdr:cNvPr id="1126" name="Rectangle 102"/>
        <xdr:cNvSpPr>
          <a:spLocks noChangeArrowheads="1"/>
        </xdr:cNvSpPr>
      </xdr:nvSpPr>
      <xdr:spPr bwMode="auto">
        <a:xfrm>
          <a:off x="7267575" y="7296150"/>
          <a:ext cx="609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45％</a:t>
          </a:r>
        </a:p>
      </xdr:txBody>
    </xdr:sp>
    <xdr:clientData/>
  </xdr:twoCellAnchor>
  <xdr:twoCellAnchor>
    <xdr:from>
      <xdr:col>16</xdr:col>
      <xdr:colOff>180975</xdr:colOff>
      <xdr:row>48</xdr:row>
      <xdr:rowOff>0</xdr:rowOff>
    </xdr:from>
    <xdr:to>
      <xdr:col>17</xdr:col>
      <xdr:colOff>266700</xdr:colOff>
      <xdr:row>48</xdr:row>
      <xdr:rowOff>0</xdr:rowOff>
    </xdr:to>
    <xdr:sp macro="" textlink="">
      <xdr:nvSpPr>
        <xdr:cNvPr id="1127" name="Rectangle 103"/>
        <xdr:cNvSpPr>
          <a:spLocks noChangeArrowheads="1"/>
        </xdr:cNvSpPr>
      </xdr:nvSpPr>
      <xdr:spPr bwMode="auto">
        <a:xfrm>
          <a:off x="7448550" y="7296150"/>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5％</a:t>
          </a:r>
        </a:p>
      </xdr:txBody>
    </xdr:sp>
    <xdr:clientData/>
  </xdr:twoCellAnchor>
  <xdr:twoCellAnchor>
    <xdr:from>
      <xdr:col>11</xdr:col>
      <xdr:colOff>0</xdr:colOff>
      <xdr:row>48</xdr:row>
      <xdr:rowOff>0</xdr:rowOff>
    </xdr:from>
    <xdr:to>
      <xdr:col>11</xdr:col>
      <xdr:colOff>304800</xdr:colOff>
      <xdr:row>48</xdr:row>
      <xdr:rowOff>0</xdr:rowOff>
    </xdr:to>
    <xdr:sp macro="" textlink="">
      <xdr:nvSpPr>
        <xdr:cNvPr id="1128" name="Rectangle 104"/>
        <xdr:cNvSpPr>
          <a:spLocks noChangeArrowheads="1"/>
        </xdr:cNvSpPr>
      </xdr:nvSpPr>
      <xdr:spPr bwMode="auto">
        <a:xfrm>
          <a:off x="5048250" y="7296150"/>
          <a:ext cx="30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55％</a:t>
          </a:r>
        </a:p>
      </xdr:txBody>
    </xdr:sp>
    <xdr:clientData/>
  </xdr:twoCellAnchor>
  <xdr:twoCellAnchor>
    <xdr:from>
      <xdr:col>11</xdr:col>
      <xdr:colOff>0</xdr:colOff>
      <xdr:row>48</xdr:row>
      <xdr:rowOff>0</xdr:rowOff>
    </xdr:from>
    <xdr:to>
      <xdr:col>12</xdr:col>
      <xdr:colOff>9525</xdr:colOff>
      <xdr:row>48</xdr:row>
      <xdr:rowOff>0</xdr:rowOff>
    </xdr:to>
    <xdr:sp macro="" textlink="">
      <xdr:nvSpPr>
        <xdr:cNvPr id="1129" name="Rectangle 105"/>
        <xdr:cNvSpPr>
          <a:spLocks noChangeArrowheads="1"/>
        </xdr:cNvSpPr>
      </xdr:nvSpPr>
      <xdr:spPr bwMode="auto">
        <a:xfrm>
          <a:off x="5048250" y="7296150"/>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40.5％</a:t>
          </a:r>
        </a:p>
      </xdr:txBody>
    </xdr:sp>
    <xdr:clientData/>
  </xdr:twoCellAnchor>
  <xdr:twoCellAnchor>
    <xdr:from>
      <xdr:col>10</xdr:col>
      <xdr:colOff>400050</xdr:colOff>
      <xdr:row>48</xdr:row>
      <xdr:rowOff>0</xdr:rowOff>
    </xdr:from>
    <xdr:to>
      <xdr:col>11</xdr:col>
      <xdr:colOff>142875</xdr:colOff>
      <xdr:row>48</xdr:row>
      <xdr:rowOff>0</xdr:rowOff>
    </xdr:to>
    <xdr:sp macro="" textlink="">
      <xdr:nvSpPr>
        <xdr:cNvPr id="1130" name="Rectangle 106"/>
        <xdr:cNvSpPr>
          <a:spLocks noChangeArrowheads="1"/>
        </xdr:cNvSpPr>
      </xdr:nvSpPr>
      <xdr:spPr bwMode="auto">
        <a:xfrm>
          <a:off x="4943475" y="7296150"/>
          <a:ext cx="247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200" b="0" i="0" u="none" strike="noStrike" baseline="0">
              <a:solidFill>
                <a:srgbClr val="000000"/>
              </a:solidFill>
              <a:latin typeface="ＭＳ Ｐゴシック"/>
              <a:ea typeface="ＭＳ Ｐゴシック"/>
            </a:rPr>
            <a:t>4.5％</a:t>
          </a:r>
        </a:p>
      </xdr:txBody>
    </xdr:sp>
    <xdr:clientData/>
  </xdr:twoCellAnchor>
  <xdr:twoCellAnchor>
    <xdr:from>
      <xdr:col>9</xdr:col>
      <xdr:colOff>0</xdr:colOff>
      <xdr:row>48</xdr:row>
      <xdr:rowOff>0</xdr:rowOff>
    </xdr:from>
    <xdr:to>
      <xdr:col>10</xdr:col>
      <xdr:colOff>0</xdr:colOff>
      <xdr:row>48</xdr:row>
      <xdr:rowOff>0</xdr:rowOff>
    </xdr:to>
    <xdr:sp macro="" textlink="">
      <xdr:nvSpPr>
        <xdr:cNvPr id="1131" name="Rectangle 107"/>
        <xdr:cNvSpPr>
          <a:spLocks noChangeArrowheads="1"/>
        </xdr:cNvSpPr>
      </xdr:nvSpPr>
      <xdr:spPr bwMode="auto">
        <a:xfrm>
          <a:off x="4048125" y="7296150"/>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95％</a:t>
          </a:r>
        </a:p>
      </xdr:txBody>
    </xdr:sp>
    <xdr:clientData/>
  </xdr:twoCellAnchor>
  <xdr:twoCellAnchor>
    <xdr:from>
      <xdr:col>9</xdr:col>
      <xdr:colOff>295275</xdr:colOff>
      <xdr:row>48</xdr:row>
      <xdr:rowOff>0</xdr:rowOff>
    </xdr:from>
    <xdr:to>
      <xdr:col>10</xdr:col>
      <xdr:colOff>200025</xdr:colOff>
      <xdr:row>48</xdr:row>
      <xdr:rowOff>0</xdr:rowOff>
    </xdr:to>
    <xdr:sp macro="" textlink="">
      <xdr:nvSpPr>
        <xdr:cNvPr id="1132" name="Rectangle 108"/>
        <xdr:cNvSpPr>
          <a:spLocks noChangeArrowheads="1"/>
        </xdr:cNvSpPr>
      </xdr:nvSpPr>
      <xdr:spPr bwMode="auto">
        <a:xfrm>
          <a:off x="4343400" y="729615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5％</a:t>
          </a:r>
        </a:p>
      </xdr:txBody>
    </xdr:sp>
    <xdr:clientData/>
  </xdr:twoCellAnchor>
  <xdr:twoCellAnchor>
    <xdr:from>
      <xdr:col>2</xdr:col>
      <xdr:colOff>0</xdr:colOff>
      <xdr:row>48</xdr:row>
      <xdr:rowOff>0</xdr:rowOff>
    </xdr:from>
    <xdr:to>
      <xdr:col>2</xdr:col>
      <xdr:colOff>419100</xdr:colOff>
      <xdr:row>48</xdr:row>
      <xdr:rowOff>0</xdr:rowOff>
    </xdr:to>
    <xdr:sp macro="" textlink="">
      <xdr:nvSpPr>
        <xdr:cNvPr id="1133" name="Rectangle 109"/>
        <xdr:cNvSpPr>
          <a:spLocks noChangeArrowheads="1"/>
        </xdr:cNvSpPr>
      </xdr:nvSpPr>
      <xdr:spPr bwMode="auto">
        <a:xfrm>
          <a:off x="571500" y="7296150"/>
          <a:ext cx="4191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50％</a:t>
          </a:r>
        </a:p>
      </xdr:txBody>
    </xdr:sp>
    <xdr:clientData/>
  </xdr:twoCellAnchor>
  <xdr:twoCellAnchor>
    <xdr:from>
      <xdr:col>2</xdr:col>
      <xdr:colOff>0</xdr:colOff>
      <xdr:row>48</xdr:row>
      <xdr:rowOff>0</xdr:rowOff>
    </xdr:from>
    <xdr:to>
      <xdr:col>2</xdr:col>
      <xdr:colOff>419100</xdr:colOff>
      <xdr:row>48</xdr:row>
      <xdr:rowOff>0</xdr:rowOff>
    </xdr:to>
    <xdr:sp macro="" textlink="">
      <xdr:nvSpPr>
        <xdr:cNvPr id="1134" name="Rectangle 110"/>
        <xdr:cNvSpPr>
          <a:spLocks noChangeArrowheads="1"/>
        </xdr:cNvSpPr>
      </xdr:nvSpPr>
      <xdr:spPr bwMode="auto">
        <a:xfrm>
          <a:off x="571500" y="7296150"/>
          <a:ext cx="4191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45％</a:t>
          </a:r>
        </a:p>
      </xdr:txBody>
    </xdr:sp>
    <xdr:clientData/>
  </xdr:twoCellAnchor>
  <xdr:twoCellAnchor>
    <xdr:from>
      <xdr:col>1</xdr:col>
      <xdr:colOff>0</xdr:colOff>
      <xdr:row>48</xdr:row>
      <xdr:rowOff>0</xdr:rowOff>
    </xdr:from>
    <xdr:to>
      <xdr:col>2</xdr:col>
      <xdr:colOff>114300</xdr:colOff>
      <xdr:row>48</xdr:row>
      <xdr:rowOff>0</xdr:rowOff>
    </xdr:to>
    <xdr:sp macro="" textlink="">
      <xdr:nvSpPr>
        <xdr:cNvPr id="1135" name="Rectangle 111"/>
        <xdr:cNvSpPr>
          <a:spLocks noChangeArrowheads="1"/>
        </xdr:cNvSpPr>
      </xdr:nvSpPr>
      <xdr:spPr bwMode="auto">
        <a:xfrm>
          <a:off x="266700" y="7296150"/>
          <a:ext cx="4191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200" b="0" i="0" u="none" strike="noStrike" baseline="0">
              <a:solidFill>
                <a:srgbClr val="000000"/>
              </a:solidFill>
              <a:latin typeface="ＭＳ Ｐゴシック"/>
              <a:ea typeface="ＭＳ Ｐゴシック"/>
            </a:rPr>
            <a:t>5％</a:t>
          </a:r>
        </a:p>
      </xdr:txBody>
    </xdr:sp>
    <xdr:clientData/>
  </xdr:twoCellAnchor>
  <xdr:twoCellAnchor>
    <xdr:from>
      <xdr:col>13</xdr:col>
      <xdr:colOff>0</xdr:colOff>
      <xdr:row>29</xdr:row>
      <xdr:rowOff>47625</xdr:rowOff>
    </xdr:from>
    <xdr:to>
      <xdr:col>16</xdr:col>
      <xdr:colOff>0</xdr:colOff>
      <xdr:row>31</xdr:row>
      <xdr:rowOff>95250</xdr:rowOff>
    </xdr:to>
    <xdr:sp macro="" textlink="">
      <xdr:nvSpPr>
        <xdr:cNvPr id="1141" name="Rectangle 117"/>
        <xdr:cNvSpPr>
          <a:spLocks noChangeArrowheads="1"/>
        </xdr:cNvSpPr>
      </xdr:nvSpPr>
      <xdr:spPr bwMode="auto">
        <a:xfrm>
          <a:off x="5781675" y="4343400"/>
          <a:ext cx="14859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下水道事業債</a:t>
          </a:r>
        </a:p>
      </xdr:txBody>
    </xdr:sp>
    <xdr:clientData/>
  </xdr:twoCellAnchor>
  <xdr:twoCellAnchor>
    <xdr:from>
      <xdr:col>13</xdr:col>
      <xdr:colOff>0</xdr:colOff>
      <xdr:row>18</xdr:row>
      <xdr:rowOff>76200</xdr:rowOff>
    </xdr:from>
    <xdr:to>
      <xdr:col>15</xdr:col>
      <xdr:colOff>485775</xdr:colOff>
      <xdr:row>21</xdr:row>
      <xdr:rowOff>19050</xdr:rowOff>
    </xdr:to>
    <xdr:sp macro="" textlink="">
      <xdr:nvSpPr>
        <xdr:cNvPr id="1142" name="Rectangle 118"/>
        <xdr:cNvSpPr>
          <a:spLocks noChangeArrowheads="1"/>
        </xdr:cNvSpPr>
      </xdr:nvSpPr>
      <xdr:spPr bwMode="auto">
        <a:xfrm>
          <a:off x="5781675" y="3219450"/>
          <a:ext cx="14763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国　費</a:t>
          </a:r>
        </a:p>
      </xdr:txBody>
    </xdr:sp>
    <xdr:clientData/>
  </xdr:twoCellAnchor>
  <xdr:twoCellAnchor>
    <xdr:from>
      <xdr:col>16</xdr:col>
      <xdr:colOff>314325</xdr:colOff>
      <xdr:row>17</xdr:row>
      <xdr:rowOff>38100</xdr:rowOff>
    </xdr:from>
    <xdr:to>
      <xdr:col>17</xdr:col>
      <xdr:colOff>161925</xdr:colOff>
      <xdr:row>28</xdr:row>
      <xdr:rowOff>85725</xdr:rowOff>
    </xdr:to>
    <xdr:sp macro="" textlink="">
      <xdr:nvSpPr>
        <xdr:cNvPr id="1146" name="Rectangle 122"/>
        <xdr:cNvSpPr>
          <a:spLocks noChangeArrowheads="1"/>
        </xdr:cNvSpPr>
      </xdr:nvSpPr>
      <xdr:spPr bwMode="auto">
        <a:xfrm>
          <a:off x="7581900" y="3076575"/>
          <a:ext cx="342900" cy="1200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200" b="0" i="0" u="none" strike="noStrike" baseline="0">
              <a:solidFill>
                <a:srgbClr val="000000"/>
              </a:solidFill>
              <a:latin typeface="ＭＳ Ｐゴシック"/>
              <a:ea typeface="ＭＳ Ｐゴシック"/>
            </a:rPr>
            <a:t>下水道事業債</a:t>
          </a:r>
        </a:p>
      </xdr:txBody>
    </xdr:sp>
    <xdr:clientData/>
  </xdr:twoCellAnchor>
  <xdr:twoCellAnchor>
    <xdr:from>
      <xdr:col>13</xdr:col>
      <xdr:colOff>0</xdr:colOff>
      <xdr:row>14</xdr:row>
      <xdr:rowOff>95250</xdr:rowOff>
    </xdr:from>
    <xdr:to>
      <xdr:col>15</xdr:col>
      <xdr:colOff>485775</xdr:colOff>
      <xdr:row>15</xdr:row>
      <xdr:rowOff>0</xdr:rowOff>
    </xdr:to>
    <xdr:sp macro="" textlink="">
      <xdr:nvSpPr>
        <xdr:cNvPr id="1149" name="AutoShape 125"/>
        <xdr:cNvSpPr>
          <a:spLocks/>
        </xdr:cNvSpPr>
      </xdr:nvSpPr>
      <xdr:spPr bwMode="auto">
        <a:xfrm rot="5400000">
          <a:off x="6477000" y="2047875"/>
          <a:ext cx="85725" cy="1476375"/>
        </a:xfrm>
        <a:prstGeom prst="leftBracket">
          <a:avLst>
            <a:gd name="adj" fmla="val 1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438150</xdr:colOff>
      <xdr:row>13</xdr:row>
      <xdr:rowOff>152400</xdr:rowOff>
    </xdr:from>
    <xdr:to>
      <xdr:col>15</xdr:col>
      <xdr:colOff>66675</xdr:colOff>
      <xdr:row>14</xdr:row>
      <xdr:rowOff>152400</xdr:rowOff>
    </xdr:to>
    <xdr:sp macro="" textlink="">
      <xdr:nvSpPr>
        <xdr:cNvPr id="1151" name="Rectangle 127"/>
        <xdr:cNvSpPr>
          <a:spLocks noChangeArrowheads="1"/>
        </xdr:cNvSpPr>
      </xdr:nvSpPr>
      <xdr:spPr bwMode="auto">
        <a:xfrm>
          <a:off x="6219825" y="2619375"/>
          <a:ext cx="6191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補助対象</a:t>
          </a:r>
        </a:p>
      </xdr:txBody>
    </xdr:sp>
    <xdr:clientData/>
  </xdr:twoCellAnchor>
  <xdr:twoCellAnchor>
    <xdr:from>
      <xdr:col>16</xdr:col>
      <xdr:colOff>0</xdr:colOff>
      <xdr:row>14</xdr:row>
      <xdr:rowOff>85725</xdr:rowOff>
    </xdr:from>
    <xdr:to>
      <xdr:col>17</xdr:col>
      <xdr:colOff>485775</xdr:colOff>
      <xdr:row>14</xdr:row>
      <xdr:rowOff>171450</xdr:rowOff>
    </xdr:to>
    <xdr:sp macro="" textlink="">
      <xdr:nvSpPr>
        <xdr:cNvPr id="1156" name="AutoShape 132"/>
        <xdr:cNvSpPr>
          <a:spLocks/>
        </xdr:cNvSpPr>
      </xdr:nvSpPr>
      <xdr:spPr bwMode="auto">
        <a:xfrm rot="5400000">
          <a:off x="7715250" y="2286000"/>
          <a:ext cx="85725" cy="981075"/>
        </a:xfrm>
        <a:prstGeom prst="leftBracket">
          <a:avLst>
            <a:gd name="adj" fmla="val 9537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257175</xdr:colOff>
      <xdr:row>13</xdr:row>
      <xdr:rowOff>123825</xdr:rowOff>
    </xdr:from>
    <xdr:to>
      <xdr:col>17</xdr:col>
      <xdr:colOff>219075</xdr:colOff>
      <xdr:row>14</xdr:row>
      <xdr:rowOff>123825</xdr:rowOff>
    </xdr:to>
    <xdr:sp macro="" textlink="">
      <xdr:nvSpPr>
        <xdr:cNvPr id="1157" name="Rectangle 133"/>
        <xdr:cNvSpPr>
          <a:spLocks noChangeArrowheads="1"/>
        </xdr:cNvSpPr>
      </xdr:nvSpPr>
      <xdr:spPr bwMode="auto">
        <a:xfrm>
          <a:off x="7524750" y="2590800"/>
          <a:ext cx="457200"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　独</a:t>
          </a:r>
        </a:p>
      </xdr:txBody>
    </xdr:sp>
    <xdr:clientData/>
  </xdr:twoCellAnchor>
  <xdr:twoCellAnchor>
    <xdr:from>
      <xdr:col>12</xdr:col>
      <xdr:colOff>219075</xdr:colOff>
      <xdr:row>21</xdr:row>
      <xdr:rowOff>9525</xdr:rowOff>
    </xdr:from>
    <xdr:to>
      <xdr:col>12</xdr:col>
      <xdr:colOff>228600</xdr:colOff>
      <xdr:row>25</xdr:row>
      <xdr:rowOff>0</xdr:rowOff>
    </xdr:to>
    <xdr:sp macro="" textlink="">
      <xdr:nvSpPr>
        <xdr:cNvPr id="1160" name="Freeform 136"/>
        <xdr:cNvSpPr>
          <a:spLocks/>
        </xdr:cNvSpPr>
      </xdr:nvSpPr>
      <xdr:spPr bwMode="auto">
        <a:xfrm>
          <a:off x="5572125" y="3467100"/>
          <a:ext cx="9525" cy="409575"/>
        </a:xfrm>
        <a:custGeom>
          <a:avLst/>
          <a:gdLst>
            <a:gd name="T0" fmla="*/ 0 w 1"/>
            <a:gd name="T1" fmla="*/ 0 h 43"/>
            <a:gd name="T2" fmla="*/ 0 w 1"/>
            <a:gd name="T3" fmla="*/ 43 h 43"/>
          </a:gdLst>
          <a:ahLst/>
          <a:cxnLst>
            <a:cxn ang="0">
              <a:pos x="T0" y="T1"/>
            </a:cxn>
            <a:cxn ang="0">
              <a:pos x="T2" y="T3"/>
            </a:cxn>
          </a:cxnLst>
          <a:rect l="0" t="0" r="r" b="b"/>
          <a:pathLst>
            <a:path w="1" h="43">
              <a:moveTo>
                <a:pt x="0" y="0"/>
              </a:moveTo>
              <a:lnTo>
                <a:pt x="0" y="43"/>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219075</xdr:colOff>
      <xdr:row>25</xdr:row>
      <xdr:rowOff>0</xdr:rowOff>
    </xdr:from>
    <xdr:to>
      <xdr:col>12</xdr:col>
      <xdr:colOff>228600</xdr:colOff>
      <xdr:row>28</xdr:row>
      <xdr:rowOff>0</xdr:rowOff>
    </xdr:to>
    <xdr:sp macro="" textlink="">
      <xdr:nvSpPr>
        <xdr:cNvPr id="1163" name="Freeform 139"/>
        <xdr:cNvSpPr>
          <a:spLocks/>
        </xdr:cNvSpPr>
      </xdr:nvSpPr>
      <xdr:spPr bwMode="auto">
        <a:xfrm>
          <a:off x="5572125" y="3876675"/>
          <a:ext cx="9525" cy="314325"/>
        </a:xfrm>
        <a:custGeom>
          <a:avLst/>
          <a:gdLst>
            <a:gd name="T0" fmla="*/ 0 w 1"/>
            <a:gd name="T1" fmla="*/ 33 h 33"/>
            <a:gd name="T2" fmla="*/ 0 w 1"/>
            <a:gd name="T3" fmla="*/ 0 h 33"/>
          </a:gdLst>
          <a:ahLst/>
          <a:cxnLst>
            <a:cxn ang="0">
              <a:pos x="T0" y="T1"/>
            </a:cxn>
            <a:cxn ang="0">
              <a:pos x="T2" y="T3"/>
            </a:cxn>
          </a:cxnLst>
          <a:rect l="0" t="0" r="r" b="b"/>
          <a:pathLst>
            <a:path w="1" h="33">
              <a:moveTo>
                <a:pt x="0" y="33"/>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219075</xdr:colOff>
      <xdr:row>15</xdr:row>
      <xdr:rowOff>0</xdr:rowOff>
    </xdr:from>
    <xdr:to>
      <xdr:col>12</xdr:col>
      <xdr:colOff>228600</xdr:colOff>
      <xdr:row>19</xdr:row>
      <xdr:rowOff>0</xdr:rowOff>
    </xdr:to>
    <xdr:sp macro="" textlink="">
      <xdr:nvSpPr>
        <xdr:cNvPr id="1165" name="Freeform 141"/>
        <xdr:cNvSpPr>
          <a:spLocks/>
        </xdr:cNvSpPr>
      </xdr:nvSpPr>
      <xdr:spPr bwMode="auto">
        <a:xfrm>
          <a:off x="5572125" y="2828925"/>
          <a:ext cx="9525" cy="419100"/>
        </a:xfrm>
        <a:custGeom>
          <a:avLst/>
          <a:gdLst>
            <a:gd name="T0" fmla="*/ 0 w 1"/>
            <a:gd name="T1" fmla="*/ 44 h 44"/>
            <a:gd name="T2" fmla="*/ 0 w 1"/>
            <a:gd name="T3" fmla="*/ 0 h 44"/>
          </a:gdLst>
          <a:ahLst/>
          <a:cxnLst>
            <a:cxn ang="0">
              <a:pos x="T0" y="T1"/>
            </a:cxn>
            <a:cxn ang="0">
              <a:pos x="T2" y="T3"/>
            </a:cxn>
          </a:cxnLst>
          <a:rect l="0" t="0" r="r" b="b"/>
          <a:pathLst>
            <a:path w="1" h="44">
              <a:moveTo>
                <a:pt x="0" y="44"/>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219075</xdr:colOff>
      <xdr:row>28</xdr:row>
      <xdr:rowOff>0</xdr:rowOff>
    </xdr:from>
    <xdr:to>
      <xdr:col>12</xdr:col>
      <xdr:colOff>228600</xdr:colOff>
      <xdr:row>33</xdr:row>
      <xdr:rowOff>0</xdr:rowOff>
    </xdr:to>
    <xdr:sp macro="" textlink="">
      <xdr:nvSpPr>
        <xdr:cNvPr id="1167" name="Freeform 143"/>
        <xdr:cNvSpPr>
          <a:spLocks/>
        </xdr:cNvSpPr>
      </xdr:nvSpPr>
      <xdr:spPr bwMode="auto">
        <a:xfrm>
          <a:off x="5572125" y="4191000"/>
          <a:ext cx="9525" cy="523875"/>
        </a:xfrm>
        <a:custGeom>
          <a:avLst/>
          <a:gdLst>
            <a:gd name="T0" fmla="*/ 0 w 1"/>
            <a:gd name="T1" fmla="*/ 55 h 55"/>
            <a:gd name="T2" fmla="*/ 0 w 1"/>
            <a:gd name="T3" fmla="*/ 0 h 55"/>
          </a:gdLst>
          <a:ahLst/>
          <a:cxnLst>
            <a:cxn ang="0">
              <a:pos x="T0" y="T1"/>
            </a:cxn>
            <a:cxn ang="0">
              <a:pos x="T2" y="T3"/>
            </a:cxn>
          </a:cxnLst>
          <a:rect l="0" t="0" r="r" b="b"/>
          <a:pathLst>
            <a:path w="1" h="55">
              <a:moveTo>
                <a:pt x="0" y="55"/>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219075</xdr:colOff>
      <xdr:row>33</xdr:row>
      <xdr:rowOff>9525</xdr:rowOff>
    </xdr:from>
    <xdr:to>
      <xdr:col>12</xdr:col>
      <xdr:colOff>228600</xdr:colOff>
      <xdr:row>35</xdr:row>
      <xdr:rowOff>0</xdr:rowOff>
    </xdr:to>
    <xdr:sp macro="" textlink="">
      <xdr:nvSpPr>
        <xdr:cNvPr id="1168" name="Freeform 144"/>
        <xdr:cNvSpPr>
          <a:spLocks/>
        </xdr:cNvSpPr>
      </xdr:nvSpPr>
      <xdr:spPr bwMode="auto">
        <a:xfrm>
          <a:off x="5572125" y="4724400"/>
          <a:ext cx="9525" cy="200025"/>
        </a:xfrm>
        <a:custGeom>
          <a:avLst/>
          <a:gdLst>
            <a:gd name="T0" fmla="*/ 0 w 1"/>
            <a:gd name="T1" fmla="*/ 0 h 21"/>
            <a:gd name="T2" fmla="*/ 0 w 1"/>
            <a:gd name="T3" fmla="*/ 21 h 21"/>
          </a:gdLst>
          <a:ahLst/>
          <a:cxnLst>
            <a:cxn ang="0">
              <a:pos x="T0" y="T1"/>
            </a:cxn>
            <a:cxn ang="0">
              <a:pos x="T2" y="T3"/>
            </a:cxn>
          </a:cxnLst>
          <a:rect l="0" t="0" r="r" b="b"/>
          <a:pathLst>
            <a:path w="1" h="21">
              <a:moveTo>
                <a:pt x="0" y="0"/>
              </a:moveTo>
              <a:lnTo>
                <a:pt x="0" y="21"/>
              </a:lnTo>
            </a:path>
          </a:pathLst>
        </a:cu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219075</xdr:colOff>
      <xdr:row>33</xdr:row>
      <xdr:rowOff>0</xdr:rowOff>
    </xdr:from>
    <xdr:to>
      <xdr:col>18</xdr:col>
      <xdr:colOff>228600</xdr:colOff>
      <xdr:row>35</xdr:row>
      <xdr:rowOff>0</xdr:rowOff>
    </xdr:to>
    <xdr:sp macro="" textlink="">
      <xdr:nvSpPr>
        <xdr:cNvPr id="1174" name="Freeform 150"/>
        <xdr:cNvSpPr>
          <a:spLocks/>
        </xdr:cNvSpPr>
      </xdr:nvSpPr>
      <xdr:spPr bwMode="auto">
        <a:xfrm>
          <a:off x="8477250" y="4714875"/>
          <a:ext cx="9525" cy="209550"/>
        </a:xfrm>
        <a:custGeom>
          <a:avLst/>
          <a:gdLst>
            <a:gd name="T0" fmla="*/ 0 w 1"/>
            <a:gd name="T1" fmla="*/ 0 h 22"/>
            <a:gd name="T2" fmla="*/ 0 w 1"/>
            <a:gd name="T3" fmla="*/ 22 h 22"/>
          </a:gdLst>
          <a:ahLst/>
          <a:cxnLst>
            <a:cxn ang="0">
              <a:pos x="T0" y="T1"/>
            </a:cxn>
            <a:cxn ang="0">
              <a:pos x="T2" y="T3"/>
            </a:cxn>
          </a:cxnLst>
          <a:rect l="0" t="0" r="r" b="b"/>
          <a:pathLst>
            <a:path w="1" h="22">
              <a:moveTo>
                <a:pt x="0" y="0"/>
              </a:moveTo>
              <a:lnTo>
                <a:pt x="0" y="22"/>
              </a:lnTo>
            </a:path>
          </a:pathLst>
        </a:cu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219075</xdr:colOff>
      <xdr:row>25</xdr:row>
      <xdr:rowOff>0</xdr:rowOff>
    </xdr:from>
    <xdr:to>
      <xdr:col>18</xdr:col>
      <xdr:colOff>228600</xdr:colOff>
      <xdr:row>33</xdr:row>
      <xdr:rowOff>0</xdr:rowOff>
    </xdr:to>
    <xdr:sp macro="" textlink="">
      <xdr:nvSpPr>
        <xdr:cNvPr id="1175" name="Freeform 151"/>
        <xdr:cNvSpPr>
          <a:spLocks/>
        </xdr:cNvSpPr>
      </xdr:nvSpPr>
      <xdr:spPr bwMode="auto">
        <a:xfrm>
          <a:off x="8477250" y="3876675"/>
          <a:ext cx="9525" cy="838200"/>
        </a:xfrm>
        <a:custGeom>
          <a:avLst/>
          <a:gdLst>
            <a:gd name="T0" fmla="*/ 0 w 1"/>
            <a:gd name="T1" fmla="*/ 0 h 88"/>
            <a:gd name="T2" fmla="*/ 0 w 1"/>
            <a:gd name="T3" fmla="*/ 88 h 88"/>
          </a:gdLst>
          <a:ahLst/>
          <a:cxnLst>
            <a:cxn ang="0">
              <a:pos x="T0" y="T1"/>
            </a:cxn>
            <a:cxn ang="0">
              <a:pos x="T2" y="T3"/>
            </a:cxn>
          </a:cxnLst>
          <a:rect l="0" t="0" r="r" b="b"/>
          <a:pathLst>
            <a:path w="1" h="88">
              <a:moveTo>
                <a:pt x="0" y="0"/>
              </a:moveTo>
              <a:lnTo>
                <a:pt x="0" y="88"/>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219075</xdr:colOff>
      <xdr:row>15</xdr:row>
      <xdr:rowOff>9525</xdr:rowOff>
    </xdr:from>
    <xdr:to>
      <xdr:col>18</xdr:col>
      <xdr:colOff>228600</xdr:colOff>
      <xdr:row>23</xdr:row>
      <xdr:rowOff>0</xdr:rowOff>
    </xdr:to>
    <xdr:sp macro="" textlink="">
      <xdr:nvSpPr>
        <xdr:cNvPr id="1176" name="Freeform 152"/>
        <xdr:cNvSpPr>
          <a:spLocks/>
        </xdr:cNvSpPr>
      </xdr:nvSpPr>
      <xdr:spPr bwMode="auto">
        <a:xfrm>
          <a:off x="8477250" y="2838450"/>
          <a:ext cx="9525" cy="828675"/>
        </a:xfrm>
        <a:custGeom>
          <a:avLst/>
          <a:gdLst>
            <a:gd name="T0" fmla="*/ 0 w 1"/>
            <a:gd name="T1" fmla="*/ 87 h 87"/>
            <a:gd name="T2" fmla="*/ 0 w 1"/>
            <a:gd name="T3" fmla="*/ 0 h 87"/>
          </a:gdLst>
          <a:ahLst/>
          <a:cxnLst>
            <a:cxn ang="0">
              <a:pos x="T0" y="T1"/>
            </a:cxn>
            <a:cxn ang="0">
              <a:pos x="T2" y="T3"/>
            </a:cxn>
          </a:cxnLst>
          <a:rect l="0" t="0" r="r" b="b"/>
          <a:pathLst>
            <a:path w="1" h="87">
              <a:moveTo>
                <a:pt x="0" y="87"/>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19</xdr:row>
      <xdr:rowOff>0</xdr:rowOff>
    </xdr:from>
    <xdr:to>
      <xdr:col>12</xdr:col>
      <xdr:colOff>419100</xdr:colOff>
      <xdr:row>20</xdr:row>
      <xdr:rowOff>85725</xdr:rowOff>
    </xdr:to>
    <xdr:sp macro="" textlink="">
      <xdr:nvSpPr>
        <xdr:cNvPr id="1191" name="Rectangle 167"/>
        <xdr:cNvSpPr>
          <a:spLocks noChangeArrowheads="1"/>
        </xdr:cNvSpPr>
      </xdr:nvSpPr>
      <xdr:spPr bwMode="auto">
        <a:xfrm>
          <a:off x="5353050" y="3248025"/>
          <a:ext cx="4191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50％</a:t>
          </a:r>
        </a:p>
      </xdr:txBody>
    </xdr:sp>
    <xdr:clientData/>
  </xdr:twoCellAnchor>
  <xdr:twoCellAnchor>
    <xdr:from>
      <xdr:col>11</xdr:col>
      <xdr:colOff>104775</xdr:colOff>
      <xdr:row>25</xdr:row>
      <xdr:rowOff>47625</xdr:rowOff>
    </xdr:from>
    <xdr:to>
      <xdr:col>12</xdr:col>
      <xdr:colOff>171450</xdr:colOff>
      <xdr:row>27</xdr:row>
      <xdr:rowOff>38100</xdr:rowOff>
    </xdr:to>
    <xdr:sp macro="" textlink="">
      <xdr:nvSpPr>
        <xdr:cNvPr id="1192" name="Rectangle 168"/>
        <xdr:cNvSpPr>
          <a:spLocks noChangeArrowheads="1"/>
        </xdr:cNvSpPr>
      </xdr:nvSpPr>
      <xdr:spPr bwMode="auto">
        <a:xfrm>
          <a:off x="5153025" y="3924300"/>
          <a:ext cx="3714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15％</a:t>
          </a:r>
        </a:p>
      </xdr:txBody>
    </xdr:sp>
    <xdr:clientData/>
  </xdr:twoCellAnchor>
  <xdr:twoCellAnchor>
    <xdr:from>
      <xdr:col>14</xdr:col>
      <xdr:colOff>409575</xdr:colOff>
      <xdr:row>34</xdr:row>
      <xdr:rowOff>9525</xdr:rowOff>
    </xdr:from>
    <xdr:to>
      <xdr:col>15</xdr:col>
      <xdr:colOff>180975</xdr:colOff>
      <xdr:row>36</xdr:row>
      <xdr:rowOff>9525</xdr:rowOff>
    </xdr:to>
    <xdr:sp macro="" textlink="">
      <xdr:nvSpPr>
        <xdr:cNvPr id="1194" name="Line 170"/>
        <xdr:cNvSpPr>
          <a:spLocks noChangeShapeType="1"/>
        </xdr:cNvSpPr>
      </xdr:nvSpPr>
      <xdr:spPr bwMode="auto">
        <a:xfrm flipH="1" flipV="1">
          <a:off x="6686550" y="4829175"/>
          <a:ext cx="26670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257175</xdr:colOff>
      <xdr:row>34</xdr:row>
      <xdr:rowOff>19050</xdr:rowOff>
    </xdr:from>
    <xdr:to>
      <xdr:col>17</xdr:col>
      <xdr:colOff>9525</xdr:colOff>
      <xdr:row>36</xdr:row>
      <xdr:rowOff>9525</xdr:rowOff>
    </xdr:to>
    <xdr:sp macro="" textlink="">
      <xdr:nvSpPr>
        <xdr:cNvPr id="1198" name="Line 174"/>
        <xdr:cNvSpPr>
          <a:spLocks noChangeShapeType="1"/>
        </xdr:cNvSpPr>
      </xdr:nvSpPr>
      <xdr:spPr bwMode="auto">
        <a:xfrm flipV="1">
          <a:off x="7524750" y="4838700"/>
          <a:ext cx="24765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71</xdr:row>
      <xdr:rowOff>85725</xdr:rowOff>
    </xdr:from>
    <xdr:to>
      <xdr:col>11</xdr:col>
      <xdr:colOff>0</xdr:colOff>
      <xdr:row>74</xdr:row>
      <xdr:rowOff>28575</xdr:rowOff>
    </xdr:to>
    <xdr:sp macro="" textlink="">
      <xdr:nvSpPr>
        <xdr:cNvPr id="1199" name="Rectangle 175"/>
        <xdr:cNvSpPr>
          <a:spLocks noChangeArrowheads="1"/>
        </xdr:cNvSpPr>
      </xdr:nvSpPr>
      <xdr:spPr bwMode="auto">
        <a:xfrm>
          <a:off x="3486150" y="10896600"/>
          <a:ext cx="15621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下水道事業債</a:t>
          </a:r>
        </a:p>
      </xdr:txBody>
    </xdr:sp>
    <xdr:clientData/>
  </xdr:twoCellAnchor>
  <xdr:twoCellAnchor>
    <xdr:from>
      <xdr:col>8</xdr:col>
      <xdr:colOff>0</xdr:colOff>
      <xdr:row>63</xdr:row>
      <xdr:rowOff>47625</xdr:rowOff>
    </xdr:from>
    <xdr:to>
      <xdr:col>11</xdr:col>
      <xdr:colOff>0</xdr:colOff>
      <xdr:row>65</xdr:row>
      <xdr:rowOff>85725</xdr:rowOff>
    </xdr:to>
    <xdr:sp macro="" textlink="">
      <xdr:nvSpPr>
        <xdr:cNvPr id="1200" name="Rectangle 176"/>
        <xdr:cNvSpPr>
          <a:spLocks noChangeArrowheads="1"/>
        </xdr:cNvSpPr>
      </xdr:nvSpPr>
      <xdr:spPr bwMode="auto">
        <a:xfrm>
          <a:off x="3476625" y="10020300"/>
          <a:ext cx="15716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国　費</a:t>
          </a:r>
        </a:p>
      </xdr:txBody>
    </xdr:sp>
    <xdr:clientData/>
  </xdr:twoCellAnchor>
  <xdr:twoCellAnchor>
    <xdr:from>
      <xdr:col>7</xdr:col>
      <xdr:colOff>219075</xdr:colOff>
      <xdr:row>65</xdr:row>
      <xdr:rowOff>57150</xdr:rowOff>
    </xdr:from>
    <xdr:to>
      <xdr:col>7</xdr:col>
      <xdr:colOff>228600</xdr:colOff>
      <xdr:row>68</xdr:row>
      <xdr:rowOff>0</xdr:rowOff>
    </xdr:to>
    <xdr:sp macro="" textlink="">
      <xdr:nvSpPr>
        <xdr:cNvPr id="1218" name="Freeform 194"/>
        <xdr:cNvSpPr>
          <a:spLocks/>
        </xdr:cNvSpPr>
      </xdr:nvSpPr>
      <xdr:spPr bwMode="auto">
        <a:xfrm>
          <a:off x="3200400" y="10239375"/>
          <a:ext cx="9525" cy="257175"/>
        </a:xfrm>
        <a:custGeom>
          <a:avLst/>
          <a:gdLst>
            <a:gd name="T0" fmla="*/ 0 w 1"/>
            <a:gd name="T1" fmla="*/ 0 h 27"/>
            <a:gd name="T2" fmla="*/ 0 w 1"/>
            <a:gd name="T3" fmla="*/ 27 h 27"/>
          </a:gdLst>
          <a:ahLst/>
          <a:cxnLst>
            <a:cxn ang="0">
              <a:pos x="T0" y="T1"/>
            </a:cxn>
            <a:cxn ang="0">
              <a:pos x="T2" y="T3"/>
            </a:cxn>
          </a:cxnLst>
          <a:rect l="0" t="0" r="r" b="b"/>
          <a:pathLst>
            <a:path w="1" h="27">
              <a:moveTo>
                <a:pt x="0" y="0"/>
              </a:moveTo>
              <a:lnTo>
                <a:pt x="0" y="27"/>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219075</xdr:colOff>
      <xdr:row>68</xdr:row>
      <xdr:rowOff>0</xdr:rowOff>
    </xdr:from>
    <xdr:to>
      <xdr:col>7</xdr:col>
      <xdr:colOff>228600</xdr:colOff>
      <xdr:row>72</xdr:row>
      <xdr:rowOff>9525</xdr:rowOff>
    </xdr:to>
    <xdr:sp macro="" textlink="">
      <xdr:nvSpPr>
        <xdr:cNvPr id="1221" name="Freeform 197"/>
        <xdr:cNvSpPr>
          <a:spLocks/>
        </xdr:cNvSpPr>
      </xdr:nvSpPr>
      <xdr:spPr bwMode="auto">
        <a:xfrm>
          <a:off x="3200400" y="10496550"/>
          <a:ext cx="9525" cy="428625"/>
        </a:xfrm>
        <a:custGeom>
          <a:avLst/>
          <a:gdLst>
            <a:gd name="T0" fmla="*/ 0 w 1"/>
            <a:gd name="T1" fmla="*/ 45 h 45"/>
            <a:gd name="T2" fmla="*/ 0 w 1"/>
            <a:gd name="T3" fmla="*/ 0 h 45"/>
          </a:gdLst>
          <a:ahLst/>
          <a:cxnLst>
            <a:cxn ang="0">
              <a:pos x="T0" y="T1"/>
            </a:cxn>
            <a:cxn ang="0">
              <a:pos x="T2" y="T3"/>
            </a:cxn>
          </a:cxnLst>
          <a:rect l="0" t="0" r="r" b="b"/>
          <a:pathLst>
            <a:path w="1" h="45">
              <a:moveTo>
                <a:pt x="0" y="45"/>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219075</xdr:colOff>
      <xdr:row>61</xdr:row>
      <xdr:rowOff>0</xdr:rowOff>
    </xdr:from>
    <xdr:to>
      <xdr:col>7</xdr:col>
      <xdr:colOff>228600</xdr:colOff>
      <xdr:row>63</xdr:row>
      <xdr:rowOff>57150</xdr:rowOff>
    </xdr:to>
    <xdr:sp macro="" textlink="">
      <xdr:nvSpPr>
        <xdr:cNvPr id="1223" name="Freeform 199"/>
        <xdr:cNvSpPr>
          <a:spLocks/>
        </xdr:cNvSpPr>
      </xdr:nvSpPr>
      <xdr:spPr bwMode="auto">
        <a:xfrm>
          <a:off x="3200400" y="9763125"/>
          <a:ext cx="9525" cy="266700"/>
        </a:xfrm>
        <a:custGeom>
          <a:avLst/>
          <a:gdLst>
            <a:gd name="T0" fmla="*/ 0 w 1"/>
            <a:gd name="T1" fmla="*/ 28 h 28"/>
            <a:gd name="T2" fmla="*/ 0 w 1"/>
            <a:gd name="T3" fmla="*/ 0 h 28"/>
          </a:gdLst>
          <a:ahLst/>
          <a:cxnLst>
            <a:cxn ang="0">
              <a:pos x="T0" y="T1"/>
            </a:cxn>
            <a:cxn ang="0">
              <a:pos x="T2" y="T3"/>
            </a:cxn>
          </a:cxnLst>
          <a:rect l="0" t="0" r="r" b="b"/>
          <a:pathLst>
            <a:path w="1" h="28">
              <a:moveTo>
                <a:pt x="0" y="28"/>
              </a:moveTo>
              <a:lnTo>
                <a:pt x="0"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219075</xdr:colOff>
      <xdr:row>74</xdr:row>
      <xdr:rowOff>0</xdr:rowOff>
    </xdr:from>
    <xdr:to>
      <xdr:col>7</xdr:col>
      <xdr:colOff>228600</xdr:colOff>
      <xdr:row>78</xdr:row>
      <xdr:rowOff>0</xdr:rowOff>
    </xdr:to>
    <xdr:sp macro="" textlink="">
      <xdr:nvSpPr>
        <xdr:cNvPr id="1225" name="Freeform 201"/>
        <xdr:cNvSpPr>
          <a:spLocks/>
        </xdr:cNvSpPr>
      </xdr:nvSpPr>
      <xdr:spPr bwMode="auto">
        <a:xfrm>
          <a:off x="3200400" y="11125200"/>
          <a:ext cx="9525" cy="419100"/>
        </a:xfrm>
        <a:custGeom>
          <a:avLst/>
          <a:gdLst>
            <a:gd name="T0" fmla="*/ 0 w 1"/>
            <a:gd name="T1" fmla="*/ 0 h 44"/>
            <a:gd name="T2" fmla="*/ 0 w 1"/>
            <a:gd name="T3" fmla="*/ 44 h 44"/>
          </a:gdLst>
          <a:ahLst/>
          <a:cxnLst>
            <a:cxn ang="0">
              <a:pos x="T0" y="T1"/>
            </a:cxn>
            <a:cxn ang="0">
              <a:pos x="T2" y="T3"/>
            </a:cxn>
          </a:cxnLst>
          <a:rect l="0" t="0" r="r" b="b"/>
          <a:pathLst>
            <a:path w="1" h="44">
              <a:moveTo>
                <a:pt x="0" y="0"/>
              </a:moveTo>
              <a:lnTo>
                <a:pt x="0" y="44"/>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219075</xdr:colOff>
      <xdr:row>79</xdr:row>
      <xdr:rowOff>9525</xdr:rowOff>
    </xdr:from>
    <xdr:to>
      <xdr:col>7</xdr:col>
      <xdr:colOff>228600</xdr:colOff>
      <xdr:row>81</xdr:row>
      <xdr:rowOff>0</xdr:rowOff>
    </xdr:to>
    <xdr:sp macro="" textlink="">
      <xdr:nvSpPr>
        <xdr:cNvPr id="1226" name="Freeform 202"/>
        <xdr:cNvSpPr>
          <a:spLocks/>
        </xdr:cNvSpPr>
      </xdr:nvSpPr>
      <xdr:spPr bwMode="auto">
        <a:xfrm>
          <a:off x="3200400" y="11658600"/>
          <a:ext cx="9525" cy="200025"/>
        </a:xfrm>
        <a:custGeom>
          <a:avLst/>
          <a:gdLst>
            <a:gd name="T0" fmla="*/ 0 w 1"/>
            <a:gd name="T1" fmla="*/ 0 h 21"/>
            <a:gd name="T2" fmla="*/ 0 w 1"/>
            <a:gd name="T3" fmla="*/ 21 h 21"/>
          </a:gdLst>
          <a:ahLst/>
          <a:cxnLst>
            <a:cxn ang="0">
              <a:pos x="T0" y="T1"/>
            </a:cxn>
            <a:cxn ang="0">
              <a:pos x="T2" y="T3"/>
            </a:cxn>
          </a:cxnLst>
          <a:rect l="0" t="0" r="r" b="b"/>
          <a:pathLst>
            <a:path w="1" h="21">
              <a:moveTo>
                <a:pt x="0" y="0"/>
              </a:moveTo>
              <a:lnTo>
                <a:pt x="0" y="21"/>
              </a:lnTo>
            </a:path>
          </a:pathLst>
        </a:cu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63</xdr:row>
      <xdr:rowOff>76200</xdr:rowOff>
    </xdr:from>
    <xdr:to>
      <xdr:col>8</xdr:col>
      <xdr:colOff>0</xdr:colOff>
      <xdr:row>65</xdr:row>
      <xdr:rowOff>57150</xdr:rowOff>
    </xdr:to>
    <xdr:sp macro="" textlink="">
      <xdr:nvSpPr>
        <xdr:cNvPr id="1249" name="Rectangle 225"/>
        <xdr:cNvSpPr>
          <a:spLocks noChangeArrowheads="1"/>
        </xdr:cNvSpPr>
      </xdr:nvSpPr>
      <xdr:spPr bwMode="auto">
        <a:xfrm>
          <a:off x="2981325" y="10048875"/>
          <a:ext cx="4953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33.3％</a:t>
          </a:r>
        </a:p>
      </xdr:txBody>
    </xdr:sp>
    <xdr:clientData/>
  </xdr:twoCellAnchor>
  <xdr:twoCellAnchor>
    <xdr:from>
      <xdr:col>7</xdr:col>
      <xdr:colOff>19050</xdr:colOff>
      <xdr:row>72</xdr:row>
      <xdr:rowOff>0</xdr:rowOff>
    </xdr:from>
    <xdr:to>
      <xdr:col>8</xdr:col>
      <xdr:colOff>0</xdr:colOff>
      <xdr:row>73</xdr:row>
      <xdr:rowOff>85725</xdr:rowOff>
    </xdr:to>
    <xdr:sp macro="" textlink="">
      <xdr:nvSpPr>
        <xdr:cNvPr id="1250" name="Rectangle 226"/>
        <xdr:cNvSpPr>
          <a:spLocks noChangeArrowheads="1"/>
        </xdr:cNvSpPr>
      </xdr:nvSpPr>
      <xdr:spPr bwMode="auto">
        <a:xfrm>
          <a:off x="3000375" y="10915650"/>
          <a:ext cx="476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56.7％</a:t>
          </a:r>
        </a:p>
      </xdr:txBody>
    </xdr:sp>
    <xdr:clientData/>
  </xdr:twoCellAnchor>
  <xdr:twoCellAnchor>
    <xdr:from>
      <xdr:col>6</xdr:col>
      <xdr:colOff>0</xdr:colOff>
      <xdr:row>79</xdr:row>
      <xdr:rowOff>0</xdr:rowOff>
    </xdr:from>
    <xdr:to>
      <xdr:col>7</xdr:col>
      <xdr:colOff>114300</xdr:colOff>
      <xdr:row>80</xdr:row>
      <xdr:rowOff>85725</xdr:rowOff>
    </xdr:to>
    <xdr:sp macro="" textlink="">
      <xdr:nvSpPr>
        <xdr:cNvPr id="1251" name="Rectangle 227"/>
        <xdr:cNvSpPr>
          <a:spLocks noChangeArrowheads="1"/>
        </xdr:cNvSpPr>
      </xdr:nvSpPr>
      <xdr:spPr bwMode="auto">
        <a:xfrm>
          <a:off x="2486025" y="11649075"/>
          <a:ext cx="609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200" b="0" i="0" u="none" strike="noStrike" baseline="0">
              <a:solidFill>
                <a:srgbClr val="000000"/>
              </a:solidFill>
              <a:latin typeface="ＭＳ Ｐゴシック"/>
              <a:ea typeface="ＭＳ Ｐゴシック"/>
            </a:rPr>
            <a:t>7.5％</a:t>
          </a:r>
        </a:p>
      </xdr:txBody>
    </xdr:sp>
    <xdr:clientData/>
  </xdr:twoCellAnchor>
  <xdr:twoCellAnchor>
    <xdr:from>
      <xdr:col>10</xdr:col>
      <xdr:colOff>428625</xdr:colOff>
      <xdr:row>78</xdr:row>
      <xdr:rowOff>47625</xdr:rowOff>
    </xdr:from>
    <xdr:to>
      <xdr:col>11</xdr:col>
      <xdr:colOff>295275</xdr:colOff>
      <xdr:row>79</xdr:row>
      <xdr:rowOff>76200</xdr:rowOff>
    </xdr:to>
    <xdr:sp macro="" textlink="">
      <xdr:nvSpPr>
        <xdr:cNvPr id="1252" name="Line 228"/>
        <xdr:cNvSpPr>
          <a:spLocks noChangeShapeType="1"/>
        </xdr:cNvSpPr>
      </xdr:nvSpPr>
      <xdr:spPr bwMode="auto">
        <a:xfrm flipH="1" flipV="1">
          <a:off x="4972050" y="11591925"/>
          <a:ext cx="37147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25</xdr:row>
      <xdr:rowOff>9525</xdr:rowOff>
    </xdr:from>
    <xdr:to>
      <xdr:col>16</xdr:col>
      <xdr:colOff>0</xdr:colOff>
      <xdr:row>27</xdr:row>
      <xdr:rowOff>57150</xdr:rowOff>
    </xdr:to>
    <xdr:sp macro="" textlink="">
      <xdr:nvSpPr>
        <xdr:cNvPr id="1257" name="Rectangle 233"/>
        <xdr:cNvSpPr>
          <a:spLocks noChangeArrowheads="1"/>
        </xdr:cNvSpPr>
      </xdr:nvSpPr>
      <xdr:spPr bwMode="auto">
        <a:xfrm>
          <a:off x="5781675" y="3886200"/>
          <a:ext cx="14859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府補助金</a:t>
          </a:r>
        </a:p>
      </xdr:txBody>
    </xdr:sp>
    <xdr:clientData/>
  </xdr:twoCellAnchor>
  <xdr:twoCellAnchor>
    <xdr:from>
      <xdr:col>7</xdr:col>
      <xdr:colOff>219075</xdr:colOff>
      <xdr:row>78</xdr:row>
      <xdr:rowOff>0</xdr:rowOff>
    </xdr:from>
    <xdr:to>
      <xdr:col>7</xdr:col>
      <xdr:colOff>228600</xdr:colOff>
      <xdr:row>79</xdr:row>
      <xdr:rowOff>0</xdr:rowOff>
    </xdr:to>
    <xdr:sp macro="" textlink="">
      <xdr:nvSpPr>
        <xdr:cNvPr id="1270" name="Freeform 246"/>
        <xdr:cNvSpPr>
          <a:spLocks/>
        </xdr:cNvSpPr>
      </xdr:nvSpPr>
      <xdr:spPr bwMode="auto">
        <a:xfrm>
          <a:off x="3200400" y="11544300"/>
          <a:ext cx="9525" cy="104775"/>
        </a:xfrm>
        <a:custGeom>
          <a:avLst/>
          <a:gdLst>
            <a:gd name="T0" fmla="*/ 0 w 1"/>
            <a:gd name="T1" fmla="*/ 0 h 11"/>
            <a:gd name="T2" fmla="*/ 0 w 1"/>
            <a:gd name="T3" fmla="*/ 11 h 11"/>
          </a:gdLst>
          <a:ahLst/>
          <a:cxnLst>
            <a:cxn ang="0">
              <a:pos x="T0" y="T1"/>
            </a:cxn>
            <a:cxn ang="0">
              <a:pos x="T2" y="T3"/>
            </a:cxn>
          </a:cxnLst>
          <a:rect l="0" t="0" r="r" b="b"/>
          <a:pathLst>
            <a:path w="1" h="11">
              <a:moveTo>
                <a:pt x="0" y="0"/>
              </a:moveTo>
              <a:lnTo>
                <a:pt x="0" y="11"/>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triangle" w="sm" len="sm"/>
          <a:tailEnd type="triangle" w="sm" len="sm"/>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79</xdr:row>
      <xdr:rowOff>0</xdr:rowOff>
    </xdr:from>
    <xdr:to>
      <xdr:col>11</xdr:col>
      <xdr:colOff>0</xdr:colOff>
      <xdr:row>81</xdr:row>
      <xdr:rowOff>0</xdr:rowOff>
    </xdr:to>
    <xdr:sp macro="" textlink="">
      <xdr:nvSpPr>
        <xdr:cNvPr id="1271" name="Rectangle 247"/>
        <xdr:cNvSpPr>
          <a:spLocks noChangeArrowheads="1"/>
        </xdr:cNvSpPr>
      </xdr:nvSpPr>
      <xdr:spPr bwMode="auto">
        <a:xfrm>
          <a:off x="3476625" y="11649075"/>
          <a:ext cx="15716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受益者負担</a:t>
          </a:r>
        </a:p>
      </xdr:txBody>
    </xdr:sp>
    <xdr:clientData/>
  </xdr:twoCellAnchor>
  <xdr:twoCellAnchor>
    <xdr:from>
      <xdr:col>11</xdr:col>
      <xdr:colOff>266700</xdr:colOff>
      <xdr:row>78</xdr:row>
      <xdr:rowOff>85725</xdr:rowOff>
    </xdr:from>
    <xdr:to>
      <xdr:col>13</xdr:col>
      <xdr:colOff>152400</xdr:colOff>
      <xdr:row>80</xdr:row>
      <xdr:rowOff>95250</xdr:rowOff>
    </xdr:to>
    <xdr:sp macro="" textlink="">
      <xdr:nvSpPr>
        <xdr:cNvPr id="1211" name="Rectangle 187"/>
        <xdr:cNvSpPr>
          <a:spLocks noChangeArrowheads="1"/>
        </xdr:cNvSpPr>
      </xdr:nvSpPr>
      <xdr:spPr bwMode="auto">
        <a:xfrm>
          <a:off x="5314950" y="11630025"/>
          <a:ext cx="619125"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府補助金</a:t>
          </a:r>
        </a:p>
      </xdr:txBody>
    </xdr:sp>
    <xdr:clientData/>
  </xdr:twoCellAnchor>
  <xdr:twoCellAnchor>
    <xdr:from>
      <xdr:col>6</xdr:col>
      <xdr:colOff>0</xdr:colOff>
      <xdr:row>77</xdr:row>
      <xdr:rowOff>47625</xdr:rowOff>
    </xdr:from>
    <xdr:to>
      <xdr:col>7</xdr:col>
      <xdr:colOff>114300</xdr:colOff>
      <xdr:row>79</xdr:row>
      <xdr:rowOff>28575</xdr:rowOff>
    </xdr:to>
    <xdr:sp macro="" textlink="">
      <xdr:nvSpPr>
        <xdr:cNvPr id="1272" name="Rectangle 248"/>
        <xdr:cNvSpPr>
          <a:spLocks noChangeArrowheads="1"/>
        </xdr:cNvSpPr>
      </xdr:nvSpPr>
      <xdr:spPr bwMode="auto">
        <a:xfrm>
          <a:off x="2486025" y="11487150"/>
          <a:ext cx="609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200" b="0" i="0" u="none" strike="noStrike" baseline="0">
              <a:solidFill>
                <a:srgbClr val="000000"/>
              </a:solidFill>
              <a:latin typeface="ＭＳ Ｐゴシック"/>
              <a:ea typeface="ＭＳ Ｐゴシック"/>
            </a:rPr>
            <a:t>2.5％</a:t>
          </a:r>
        </a:p>
      </xdr:txBody>
    </xdr:sp>
    <xdr:clientData/>
  </xdr:twoCellAnchor>
  <xdr:twoCellAnchor>
    <xdr:from>
      <xdr:col>15</xdr:col>
      <xdr:colOff>47625</xdr:colOff>
      <xdr:row>35</xdr:row>
      <xdr:rowOff>171450</xdr:rowOff>
    </xdr:from>
    <xdr:to>
      <xdr:col>16</xdr:col>
      <xdr:colOff>428625</xdr:colOff>
      <xdr:row>37</xdr:row>
      <xdr:rowOff>19050</xdr:rowOff>
    </xdr:to>
    <xdr:sp macro="" textlink="">
      <xdr:nvSpPr>
        <xdr:cNvPr id="1153" name="Rectangle 129"/>
        <xdr:cNvSpPr>
          <a:spLocks noChangeArrowheads="1"/>
        </xdr:cNvSpPr>
      </xdr:nvSpPr>
      <xdr:spPr bwMode="auto">
        <a:xfrm>
          <a:off x="6819900" y="5095875"/>
          <a:ext cx="87630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受益者負担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S122"/>
  <sheetViews>
    <sheetView showOutlineSymbols="0" zoomScale="87" zoomScaleNormal="87" zoomScaleSheetLayoutView="75" workbookViewId="0">
      <selection activeCell="N33" sqref="N33"/>
    </sheetView>
  </sheetViews>
  <sheetFormatPr defaultColWidth="2.75" defaultRowHeight="14.25" x14ac:dyDescent="0.15"/>
  <cols>
    <col min="1" max="1" width="4.625" style="2" customWidth="1"/>
    <col min="2" max="3" width="6.625" style="2" customWidth="1"/>
    <col min="4" max="4" width="17.125" style="2" customWidth="1"/>
    <col min="5" max="5" width="24.375" style="2" bestFit="1" customWidth="1"/>
    <col min="6" max="6" width="13.125" style="2" customWidth="1"/>
    <col min="7" max="7" width="15.625" style="2" bestFit="1" customWidth="1"/>
    <col min="8" max="8" width="10.375" style="2" customWidth="1"/>
    <col min="9" max="10" width="9.625" style="2" customWidth="1"/>
    <col min="11" max="11" width="9.625" customWidth="1"/>
    <col min="12" max="12" width="10.625" style="2" customWidth="1"/>
    <col min="13" max="13" width="11.875" style="2" customWidth="1"/>
    <col min="14" max="14" width="13.5" style="2" customWidth="1"/>
    <col min="15" max="15" width="11.25" style="2" customWidth="1"/>
    <col min="16" max="16" width="2.875" style="2" customWidth="1"/>
    <col min="17" max="17" width="10.625" style="2" customWidth="1"/>
    <col min="18" max="18" width="14.75" style="2" customWidth="1"/>
    <col min="19" max="19" width="11.25" style="2" customWidth="1"/>
    <col min="20" max="45" width="10.75" style="2" customWidth="1"/>
    <col min="46" max="16384" width="2.75" style="2"/>
  </cols>
  <sheetData>
    <row r="1" spans="1:45" s="3" customFormat="1" ht="20.100000000000001" customHeight="1" x14ac:dyDescent="0.2">
      <c r="A1" s="351" t="s">
        <v>138</v>
      </c>
      <c r="B1" s="351"/>
      <c r="C1" s="351"/>
      <c r="D1" s="351"/>
      <c r="E1" s="351"/>
      <c r="F1" s="351"/>
      <c r="G1" s="351"/>
      <c r="H1" s="351"/>
      <c r="I1" s="351"/>
      <c r="J1" s="2"/>
      <c r="K1"/>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spans="1:45" s="3" customFormat="1" ht="20.100000000000001" customHeight="1" x14ac:dyDescent="0.15">
      <c r="J2" s="2"/>
      <c r="K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spans="1:45" s="3" customFormat="1" ht="20.100000000000001" customHeight="1" x14ac:dyDescent="0.2">
      <c r="A3" s="254"/>
      <c r="B3" s="254"/>
      <c r="C3" s="254"/>
      <c r="D3" s="254"/>
      <c r="E3" s="254"/>
      <c r="F3" s="254"/>
      <c r="G3" s="101"/>
      <c r="H3" s="88" t="s">
        <v>47</v>
      </c>
      <c r="I3" s="254"/>
      <c r="J3" s="2"/>
      <c r="K3"/>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spans="1:45" s="3" customFormat="1" ht="20.100000000000001" customHeight="1" x14ac:dyDescent="0.15">
      <c r="A4" s="2"/>
      <c r="B4" s="2"/>
      <c r="C4" s="2"/>
      <c r="D4" s="2"/>
      <c r="E4" s="2"/>
      <c r="F4" s="2"/>
      <c r="I4" s="2"/>
      <c r="J4" s="2"/>
      <c r="K4"/>
      <c r="L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spans="1:45" s="3" customFormat="1" ht="20.100000000000001" customHeight="1" x14ac:dyDescent="0.2">
      <c r="A5" s="1" t="s">
        <v>6</v>
      </c>
      <c r="B5" s="1"/>
      <c r="C5" s="1"/>
      <c r="D5" s="7"/>
      <c r="E5" s="7"/>
      <c r="F5" s="7"/>
      <c r="I5" s="11"/>
      <c r="J5" s="11"/>
      <c r="K5"/>
      <c r="L5" s="7"/>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spans="1:45" s="3" customFormat="1" ht="20.100000000000001" customHeight="1" x14ac:dyDescent="0.15">
      <c r="B6" s="83"/>
      <c r="C6" s="85"/>
      <c r="D6" s="109"/>
      <c r="E6" s="87"/>
      <c r="F6" s="87"/>
      <c r="G6" s="7"/>
      <c r="J6" s="87"/>
      <c r="K6"/>
      <c r="M6" s="85"/>
      <c r="N6" s="7"/>
      <c r="O6" s="7"/>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7" spans="1:45" s="3" customFormat="1" ht="18" customHeight="1" x14ac:dyDescent="0.15">
      <c r="B7" s="67" t="s">
        <v>20</v>
      </c>
      <c r="C7" s="67"/>
      <c r="D7" s="7"/>
      <c r="E7" s="14"/>
      <c r="F7" s="12"/>
      <c r="G7" s="14" t="s">
        <v>178</v>
      </c>
      <c r="H7" s="7"/>
      <c r="I7" s="7"/>
      <c r="M7" s="7"/>
      <c r="N7" s="7"/>
      <c r="O7" s="7"/>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row>
    <row r="8" spans="1:45" s="3" customFormat="1" ht="18" customHeight="1" x14ac:dyDescent="0.15">
      <c r="D8" s="2" t="s">
        <v>116</v>
      </c>
      <c r="E8" s="334">
        <v>0</v>
      </c>
      <c r="F8" s="2" t="s">
        <v>23</v>
      </c>
      <c r="G8" s="334">
        <v>0</v>
      </c>
      <c r="H8" s="86" t="s">
        <v>23</v>
      </c>
      <c r="I8" s="7"/>
      <c r="J8" s="7"/>
      <c r="L8" s="2"/>
      <c r="M8" s="2"/>
      <c r="N8" s="2"/>
      <c r="O8" s="2"/>
      <c r="P8" s="2"/>
      <c r="Q8" s="2"/>
      <c r="R8" s="2"/>
      <c r="S8" s="2"/>
      <c r="T8" s="2"/>
      <c r="U8" s="2"/>
      <c r="V8" s="2"/>
      <c r="W8" s="2"/>
      <c r="X8" s="2"/>
      <c r="Y8" s="2"/>
      <c r="Z8" s="2"/>
      <c r="AA8" s="2"/>
      <c r="AB8" s="2"/>
      <c r="AC8" s="2"/>
      <c r="AD8" s="2"/>
      <c r="AE8" s="2"/>
      <c r="AF8" s="2"/>
      <c r="AG8" s="2"/>
    </row>
    <row r="9" spans="1:45" s="3" customFormat="1" ht="18" customHeight="1" x14ac:dyDescent="0.15">
      <c r="D9" s="2" t="s">
        <v>117</v>
      </c>
      <c r="E9" s="334">
        <v>0</v>
      </c>
      <c r="F9" s="166" t="s">
        <v>23</v>
      </c>
      <c r="G9" s="334">
        <v>0</v>
      </c>
      <c r="H9" s="86" t="s">
        <v>23</v>
      </c>
      <c r="I9" s="7" t="s">
        <v>95</v>
      </c>
      <c r="J9" s="167"/>
      <c r="L9" s="2"/>
      <c r="M9" s="2"/>
      <c r="N9" s="2"/>
      <c r="O9" s="2"/>
      <c r="P9" s="2"/>
      <c r="Q9" s="2"/>
      <c r="R9" s="2"/>
      <c r="S9" s="2"/>
      <c r="T9" s="2"/>
      <c r="U9" s="2"/>
      <c r="V9" s="2"/>
      <c r="W9" s="2"/>
      <c r="X9" s="2"/>
      <c r="Y9" s="2"/>
      <c r="Z9" s="2"/>
      <c r="AA9" s="2"/>
      <c r="AB9" s="2"/>
      <c r="AC9" s="2"/>
      <c r="AD9" s="2"/>
      <c r="AE9" s="2"/>
      <c r="AF9" s="2"/>
      <c r="AG9" s="2"/>
    </row>
    <row r="10" spans="1:45" s="3" customFormat="1" ht="18" customHeight="1" x14ac:dyDescent="0.15">
      <c r="D10" s="259" t="s">
        <v>106</v>
      </c>
      <c r="E10" s="335">
        <f>+'入力画面２（10人槽以上の合併処理浄化槽）'!C130</f>
        <v>0</v>
      </c>
      <c r="F10" s="166" t="s">
        <v>23</v>
      </c>
      <c r="G10" s="335">
        <f>+'入力画面２（10人槽以上の合併処理浄化槽）'!C131</f>
        <v>0</v>
      </c>
      <c r="H10" s="86" t="s">
        <v>23</v>
      </c>
      <c r="I10" s="7" t="s">
        <v>95</v>
      </c>
      <c r="J10" s="167"/>
      <c r="L10" s="2"/>
      <c r="M10" s="2"/>
      <c r="N10" s="2"/>
      <c r="O10" s="2"/>
      <c r="P10" s="2"/>
      <c r="Q10" s="2"/>
      <c r="R10" s="2"/>
      <c r="S10" s="2"/>
      <c r="T10" s="2"/>
      <c r="U10" s="2"/>
      <c r="V10" s="2"/>
      <c r="W10" s="2"/>
      <c r="X10" s="2"/>
      <c r="Y10" s="2"/>
      <c r="Z10" s="2"/>
      <c r="AA10" s="2"/>
      <c r="AB10" s="2"/>
      <c r="AC10" s="2"/>
      <c r="AD10" s="2"/>
      <c r="AE10" s="2"/>
      <c r="AF10" s="2"/>
      <c r="AG10" s="2"/>
    </row>
    <row r="11" spans="1:45" s="3" customFormat="1" ht="18" customHeight="1" x14ac:dyDescent="0.15">
      <c r="D11" s="259"/>
      <c r="E11" s="261" t="s">
        <v>140</v>
      </c>
      <c r="F11" s="166"/>
      <c r="G11" s="260"/>
      <c r="H11" s="7"/>
      <c r="I11" s="7"/>
      <c r="J11" s="167"/>
      <c r="L11" s="2"/>
      <c r="M11" s="2"/>
      <c r="N11" s="2"/>
      <c r="O11" s="2"/>
      <c r="P11" s="2"/>
      <c r="Q11" s="2"/>
      <c r="R11" s="2"/>
      <c r="S11" s="2"/>
      <c r="T11" s="2"/>
      <c r="U11" s="2"/>
      <c r="V11" s="2"/>
      <c r="W11" s="2"/>
      <c r="X11" s="2"/>
      <c r="Y11" s="2"/>
      <c r="Z11" s="2"/>
      <c r="AA11" s="2"/>
      <c r="AB11" s="2"/>
      <c r="AC11" s="2"/>
      <c r="AD11" s="2"/>
      <c r="AE11" s="2"/>
      <c r="AF11" s="2"/>
      <c r="AG11" s="2"/>
    </row>
    <row r="12" spans="1:45" s="3" customFormat="1" ht="18" customHeight="1" x14ac:dyDescent="0.15">
      <c r="D12" s="2" t="s">
        <v>22</v>
      </c>
      <c r="E12" s="334">
        <v>0</v>
      </c>
      <c r="F12" s="166" t="s">
        <v>139</v>
      </c>
      <c r="G12" s="27"/>
      <c r="H12" s="7"/>
      <c r="I12" s="7"/>
      <c r="J12" s="167"/>
      <c r="L12" s="2"/>
      <c r="M12" s="2"/>
      <c r="N12" s="2"/>
      <c r="O12" s="2"/>
      <c r="P12" s="2"/>
      <c r="Q12" s="2"/>
      <c r="R12" s="2"/>
      <c r="S12" s="2"/>
      <c r="T12" s="2"/>
      <c r="U12" s="2"/>
      <c r="V12" s="2"/>
      <c r="W12" s="2"/>
      <c r="X12" s="2"/>
      <c r="Y12" s="2"/>
      <c r="Z12" s="2"/>
      <c r="AA12" s="2"/>
      <c r="AB12" s="2"/>
      <c r="AC12" s="2"/>
      <c r="AD12" s="2"/>
      <c r="AE12" s="2"/>
      <c r="AF12" s="2"/>
      <c r="AG12" s="2"/>
    </row>
    <row r="13" spans="1:45" s="3" customFormat="1" ht="18" customHeight="1" x14ac:dyDescent="0.15">
      <c r="D13" s="2" t="s">
        <v>24</v>
      </c>
      <c r="E13" s="334">
        <v>0</v>
      </c>
      <c r="F13" s="25" t="s">
        <v>58</v>
      </c>
      <c r="G13" s="27"/>
      <c r="I13" s="18"/>
      <c r="J13" s="18"/>
      <c r="K13" s="2"/>
      <c r="L13" s="2"/>
      <c r="M13" s="2"/>
      <c r="N13" s="2"/>
      <c r="O13" s="2"/>
      <c r="P13" s="2"/>
      <c r="Q13" s="2"/>
      <c r="R13" s="2"/>
      <c r="S13" s="2"/>
      <c r="T13" s="2"/>
      <c r="U13" s="2"/>
      <c r="V13" s="2"/>
      <c r="W13" s="2"/>
      <c r="X13" s="2"/>
      <c r="Y13" s="2"/>
      <c r="Z13" s="2"/>
      <c r="AA13" s="2"/>
      <c r="AB13" s="2"/>
      <c r="AC13" s="2"/>
      <c r="AD13" s="2"/>
      <c r="AE13" s="2"/>
      <c r="AF13" s="2"/>
      <c r="AG13" s="2"/>
      <c r="AH13" s="2"/>
      <c r="AI13" s="2"/>
    </row>
    <row r="14" spans="1:45" s="3" customFormat="1" ht="18" customHeight="1" x14ac:dyDescent="0.15">
      <c r="D14" s="31" t="s">
        <v>41</v>
      </c>
      <c r="E14" s="336" t="e">
        <f>ROUND(E12/E13,1)</f>
        <v>#DIV/0!</v>
      </c>
      <c r="F14" s="18" t="s">
        <v>49</v>
      </c>
      <c r="G14" s="27"/>
      <c r="H14" s="28"/>
      <c r="I14" s="28"/>
      <c r="J14" s="28"/>
      <c r="K14" s="2"/>
      <c r="L14" s="2"/>
      <c r="M14" s="2"/>
      <c r="N14" s="2"/>
      <c r="O14" s="2"/>
      <c r="P14" s="2"/>
      <c r="Q14" s="2"/>
      <c r="R14" s="2"/>
      <c r="S14" s="2"/>
      <c r="T14" s="2"/>
      <c r="U14" s="2"/>
      <c r="V14" s="2"/>
      <c r="W14" s="2"/>
      <c r="X14" s="2"/>
      <c r="Y14" s="2"/>
      <c r="Z14" s="2"/>
      <c r="AA14" s="2"/>
      <c r="AB14" s="2"/>
      <c r="AC14" s="2"/>
      <c r="AD14" s="2"/>
      <c r="AE14" s="2"/>
      <c r="AF14" s="2"/>
      <c r="AG14" s="2"/>
      <c r="AH14" s="2"/>
      <c r="AI14" s="2"/>
    </row>
    <row r="15" spans="1:45" s="3" customFormat="1" ht="18" customHeight="1" x14ac:dyDescent="0.15">
      <c r="D15" s="7" t="s">
        <v>39</v>
      </c>
      <c r="E15" s="334">
        <v>0</v>
      </c>
      <c r="F15" s="7" t="s">
        <v>141</v>
      </c>
      <c r="G15" s="27"/>
      <c r="H15" s="28"/>
      <c r="I15" s="28"/>
      <c r="J15" s="28"/>
      <c r="K15" s="2"/>
      <c r="L15" s="2"/>
      <c r="M15" s="2"/>
      <c r="N15" s="2"/>
      <c r="O15" s="2"/>
      <c r="P15" s="2"/>
      <c r="Q15" s="2"/>
      <c r="R15" s="2"/>
      <c r="S15" s="2"/>
      <c r="T15" s="2"/>
      <c r="U15" s="2"/>
      <c r="V15" s="2"/>
      <c r="W15" s="2"/>
      <c r="X15" s="2"/>
      <c r="Y15" s="2"/>
      <c r="Z15" s="2"/>
      <c r="AA15" s="2"/>
      <c r="AB15" s="2"/>
      <c r="AC15" s="2"/>
      <c r="AD15" s="2"/>
      <c r="AE15" s="2"/>
      <c r="AF15" s="2"/>
      <c r="AG15" s="2"/>
      <c r="AH15" s="2"/>
      <c r="AI15" s="2"/>
    </row>
    <row r="16" spans="1:45" s="3" customFormat="1" ht="18" customHeight="1" x14ac:dyDescent="0.15">
      <c r="A16" s="7"/>
      <c r="B16" s="65" t="s">
        <v>33</v>
      </c>
      <c r="C16" s="65"/>
      <c r="E16" s="7"/>
      <c r="F16" s="7"/>
      <c r="G16" s="7"/>
      <c r="H16" s="28"/>
      <c r="I16" s="28"/>
      <c r="J16" s="28"/>
      <c r="K16" s="29"/>
      <c r="L16" s="18"/>
      <c r="M16" s="9"/>
      <c r="N16" s="2"/>
      <c r="O16" s="2"/>
      <c r="P16" s="2"/>
      <c r="Q16" s="2"/>
      <c r="R16" s="2"/>
      <c r="S16" s="2"/>
      <c r="T16" s="2"/>
      <c r="U16" s="2"/>
      <c r="V16" s="2"/>
      <c r="W16" s="2"/>
      <c r="X16" s="2"/>
      <c r="Y16" s="2"/>
      <c r="Z16" s="2"/>
      <c r="AA16" s="2"/>
      <c r="AB16" s="2"/>
      <c r="AC16" s="2"/>
      <c r="AD16" s="2"/>
      <c r="AE16" s="2"/>
      <c r="AF16" s="2"/>
      <c r="AG16" s="2"/>
      <c r="AH16" s="2"/>
      <c r="AI16" s="2"/>
    </row>
    <row r="17" spans="1:35" s="3" customFormat="1" ht="18" customHeight="1" thickBot="1" x14ac:dyDescent="0.2">
      <c r="D17" s="26" t="s">
        <v>164</v>
      </c>
      <c r="E17" s="27"/>
      <c r="F17" s="27"/>
      <c r="G17" s="27"/>
      <c r="H17" s="28"/>
      <c r="I17" s="28"/>
      <c r="J17" s="28"/>
      <c r="N17" s="2"/>
      <c r="O17" s="2"/>
      <c r="P17" s="2"/>
      <c r="Q17" s="2"/>
      <c r="R17" s="2"/>
      <c r="S17" s="2"/>
      <c r="T17" s="2"/>
      <c r="U17" s="2"/>
      <c r="V17" s="2"/>
      <c r="W17" s="2"/>
      <c r="X17" s="2"/>
      <c r="Y17" s="2"/>
      <c r="Z17" s="2"/>
      <c r="AA17" s="2"/>
      <c r="AB17" s="2"/>
      <c r="AC17" s="2"/>
      <c r="AD17" s="2"/>
      <c r="AE17" s="2"/>
      <c r="AF17" s="2"/>
      <c r="AG17" s="2"/>
      <c r="AH17" s="2"/>
      <c r="AI17" s="2"/>
    </row>
    <row r="18" spans="1:35" s="3" customFormat="1" ht="18" customHeight="1" thickBot="1" x14ac:dyDescent="0.2">
      <c r="A18" s="7"/>
      <c r="B18" s="7"/>
      <c r="C18" s="7"/>
      <c r="D18" s="54"/>
      <c r="E18" s="360" t="s">
        <v>29</v>
      </c>
      <c r="F18" s="361"/>
      <c r="G18" s="361"/>
      <c r="H18" s="362"/>
      <c r="I18" s="92"/>
      <c r="J18" s="89"/>
      <c r="N18" s="2"/>
      <c r="O18" s="2"/>
      <c r="P18" s="2"/>
      <c r="Q18" s="2"/>
      <c r="R18" s="2"/>
      <c r="S18" s="2"/>
      <c r="T18" s="2"/>
      <c r="U18" s="2"/>
      <c r="V18" s="2"/>
      <c r="W18" s="2"/>
      <c r="X18" s="2"/>
      <c r="Y18" s="2"/>
      <c r="Z18" s="2"/>
      <c r="AA18" s="2"/>
      <c r="AB18" s="2"/>
      <c r="AC18" s="2"/>
      <c r="AD18" s="2"/>
      <c r="AE18" s="2"/>
      <c r="AF18" s="2"/>
      <c r="AG18" s="2"/>
      <c r="AH18" s="2"/>
      <c r="AI18" s="2"/>
    </row>
    <row r="19" spans="1:35" s="3" customFormat="1" ht="18" customHeight="1" thickTop="1" x14ac:dyDescent="0.15">
      <c r="A19" s="7"/>
      <c r="B19" s="7"/>
      <c r="C19" s="7"/>
      <c r="D19" s="91" t="s">
        <v>118</v>
      </c>
      <c r="E19" s="99">
        <v>1020</v>
      </c>
      <c r="F19" s="39" t="s">
        <v>124</v>
      </c>
      <c r="G19" s="100">
        <f>E19*(E8-G8)</f>
        <v>0</v>
      </c>
      <c r="H19" s="18" t="s">
        <v>66</v>
      </c>
      <c r="I19" s="93"/>
      <c r="J19" s="14"/>
      <c r="N19" s="2"/>
      <c r="O19" s="2"/>
      <c r="P19" s="2"/>
      <c r="Q19" s="2"/>
      <c r="R19" s="2"/>
      <c r="S19" s="2"/>
      <c r="T19" s="2"/>
      <c r="U19" s="2"/>
      <c r="V19" s="2"/>
      <c r="W19" s="2"/>
      <c r="X19" s="2"/>
      <c r="Y19" s="2"/>
      <c r="Z19" s="2"/>
      <c r="AA19" s="2"/>
      <c r="AB19" s="2"/>
      <c r="AC19" s="2"/>
      <c r="AD19" s="2"/>
      <c r="AE19" s="2"/>
      <c r="AF19" s="2"/>
      <c r="AG19" s="2"/>
      <c r="AH19" s="2"/>
      <c r="AI19" s="2"/>
    </row>
    <row r="20" spans="1:35" s="3" customFormat="1" ht="18" customHeight="1" x14ac:dyDescent="0.15">
      <c r="A20" s="7"/>
      <c r="B20" s="7"/>
      <c r="C20" s="7"/>
      <c r="D20" s="208" t="s">
        <v>119</v>
      </c>
      <c r="E20" s="209">
        <v>1134</v>
      </c>
      <c r="F20" s="210" t="s">
        <v>125</v>
      </c>
      <c r="G20" s="211">
        <f>E20*(E9-G9)</f>
        <v>0</v>
      </c>
      <c r="H20" s="212" t="s">
        <v>102</v>
      </c>
      <c r="I20" s="94"/>
      <c r="J20" s="17"/>
      <c r="N20" s="2"/>
      <c r="O20" s="2"/>
      <c r="P20" s="2"/>
      <c r="Q20" s="2"/>
      <c r="R20" s="2"/>
      <c r="S20" s="2"/>
      <c r="T20" s="2"/>
      <c r="U20" s="2"/>
      <c r="V20" s="2"/>
      <c r="W20" s="2"/>
      <c r="X20" s="2"/>
      <c r="Y20" s="2"/>
      <c r="Z20" s="2"/>
      <c r="AA20" s="2"/>
      <c r="AB20" s="2"/>
      <c r="AC20" s="2"/>
      <c r="AD20" s="2"/>
      <c r="AE20" s="2"/>
      <c r="AF20" s="2"/>
      <c r="AG20" s="2"/>
      <c r="AH20" s="2"/>
      <c r="AI20" s="2"/>
    </row>
    <row r="21" spans="1:35" s="3" customFormat="1" ht="18" customHeight="1" thickBot="1" x14ac:dyDescent="0.2">
      <c r="A21" s="7"/>
      <c r="B21" s="7"/>
      <c r="C21" s="7"/>
      <c r="D21" s="192" t="s">
        <v>120</v>
      </c>
      <c r="E21" s="282" t="s">
        <v>148</v>
      </c>
      <c r="F21" s="193" t="s">
        <v>125</v>
      </c>
      <c r="G21" s="194">
        <f>+'入力画面２（10人槽以上の合併処理浄化槽）'!I130</f>
        <v>0</v>
      </c>
      <c r="H21" s="195" t="s">
        <v>102</v>
      </c>
      <c r="I21" s="94"/>
      <c r="J21" s="17"/>
      <c r="N21" s="2"/>
      <c r="O21" s="2"/>
      <c r="P21" s="2"/>
      <c r="Q21" s="2"/>
      <c r="R21" s="2"/>
      <c r="S21" s="2"/>
      <c r="T21" s="2"/>
      <c r="U21" s="2"/>
      <c r="V21" s="2"/>
      <c r="W21" s="2"/>
      <c r="X21" s="2"/>
      <c r="Y21" s="2"/>
      <c r="Z21" s="2"/>
      <c r="AA21" s="2"/>
      <c r="AB21" s="2"/>
      <c r="AC21" s="2"/>
      <c r="AD21" s="2"/>
      <c r="AE21" s="2"/>
      <c r="AF21" s="2"/>
      <c r="AG21" s="2"/>
      <c r="AH21" s="2"/>
      <c r="AI21" s="2"/>
    </row>
    <row r="22" spans="1:35" s="3" customFormat="1" ht="18" customHeight="1" x14ac:dyDescent="0.15">
      <c r="A22" s="7"/>
      <c r="B22" s="7"/>
      <c r="C22" s="7"/>
      <c r="D22" s="51"/>
      <c r="E22" s="52"/>
      <c r="F22" s="52"/>
      <c r="G22" s="52"/>
      <c r="H22" s="53"/>
      <c r="I22" s="17"/>
      <c r="J22" s="17"/>
      <c r="N22" s="2"/>
      <c r="O22" s="2"/>
      <c r="P22" s="2"/>
      <c r="Q22" s="2"/>
      <c r="R22" s="2"/>
      <c r="S22" s="2"/>
      <c r="T22" s="2"/>
      <c r="U22" s="2"/>
      <c r="V22" s="2"/>
      <c r="W22" s="2"/>
      <c r="X22" s="2"/>
      <c r="Y22" s="2"/>
      <c r="Z22" s="2"/>
      <c r="AA22" s="2"/>
      <c r="AB22" s="2"/>
      <c r="AC22" s="2"/>
      <c r="AD22" s="2"/>
      <c r="AE22" s="2"/>
      <c r="AF22" s="2"/>
      <c r="AG22" s="2"/>
      <c r="AH22" s="2"/>
      <c r="AI22" s="2"/>
    </row>
    <row r="23" spans="1:35" s="3" customFormat="1" ht="18" customHeight="1" x14ac:dyDescent="0.15">
      <c r="A23" s="7"/>
      <c r="B23" s="7"/>
      <c r="C23" s="7"/>
      <c r="D23" s="27"/>
      <c r="E23" s="28"/>
      <c r="F23" s="28"/>
      <c r="G23" s="28"/>
      <c r="H23" s="17"/>
      <c r="I23" s="17"/>
      <c r="J23" s="17"/>
      <c r="N23" s="2"/>
      <c r="O23" s="2"/>
      <c r="P23" s="2"/>
      <c r="Q23" s="2"/>
      <c r="R23" s="2"/>
      <c r="S23" s="2"/>
      <c r="T23" s="2"/>
      <c r="U23" s="2"/>
      <c r="V23" s="2"/>
      <c r="W23" s="2"/>
      <c r="X23" s="2"/>
      <c r="Y23" s="2"/>
      <c r="Z23" s="2"/>
      <c r="AA23" s="2"/>
      <c r="AB23" s="2"/>
      <c r="AC23" s="2"/>
      <c r="AD23" s="2"/>
      <c r="AE23" s="2"/>
      <c r="AF23" s="2"/>
      <c r="AG23" s="2"/>
      <c r="AH23" s="2"/>
      <c r="AI23" s="2"/>
    </row>
    <row r="24" spans="1:35" s="3" customFormat="1" ht="18" customHeight="1" x14ac:dyDescent="0.15">
      <c r="B24" s="66" t="s">
        <v>30</v>
      </c>
      <c r="C24" s="66"/>
      <c r="E24" s="27"/>
      <c r="F24" s="27"/>
      <c r="G24" s="27"/>
      <c r="H24" s="28"/>
      <c r="I24" s="28"/>
      <c r="J24" s="28"/>
      <c r="N24" s="2"/>
      <c r="O24" s="2"/>
      <c r="P24" s="2"/>
      <c r="Q24" s="2"/>
      <c r="R24" s="2"/>
      <c r="S24" s="2"/>
      <c r="T24" s="2"/>
      <c r="U24" s="2"/>
      <c r="V24" s="2"/>
      <c r="W24" s="2"/>
      <c r="X24" s="2"/>
      <c r="Y24" s="2"/>
      <c r="Z24" s="2"/>
      <c r="AA24" s="2"/>
      <c r="AB24" s="2"/>
      <c r="AC24" s="2"/>
      <c r="AD24" s="2"/>
      <c r="AE24" s="2"/>
      <c r="AF24" s="2"/>
      <c r="AG24" s="2"/>
      <c r="AH24" s="2"/>
      <c r="AI24" s="2"/>
    </row>
    <row r="25" spans="1:35" s="3" customFormat="1" ht="18" customHeight="1" thickBot="1" x14ac:dyDescent="0.2">
      <c r="D25" s="26" t="s">
        <v>164</v>
      </c>
      <c r="E25" s="27"/>
      <c r="F25" s="27"/>
      <c r="G25" s="27"/>
      <c r="H25" s="28"/>
      <c r="I25" s="28"/>
      <c r="J25" s="28"/>
      <c r="N25" s="2"/>
      <c r="O25" s="2"/>
      <c r="P25" s="2"/>
      <c r="Q25" s="2"/>
      <c r="R25" s="2"/>
      <c r="S25" s="2"/>
      <c r="T25" s="2"/>
      <c r="U25" s="2"/>
      <c r="V25" s="2"/>
      <c r="W25" s="2"/>
      <c r="X25" s="2"/>
      <c r="Y25" s="2"/>
      <c r="Z25" s="2"/>
      <c r="AA25" s="2"/>
      <c r="AB25" s="2"/>
      <c r="AC25" s="2"/>
      <c r="AD25" s="2"/>
      <c r="AE25" s="2"/>
      <c r="AF25" s="2"/>
      <c r="AG25" s="2"/>
      <c r="AH25" s="2"/>
      <c r="AI25" s="2"/>
    </row>
    <row r="26" spans="1:35" s="3" customFormat="1" ht="18" customHeight="1" thickBot="1" x14ac:dyDescent="0.2">
      <c r="D26" s="54"/>
      <c r="E26" s="360" t="s">
        <v>53</v>
      </c>
      <c r="F26" s="361"/>
      <c r="G26" s="361"/>
      <c r="H26" s="362"/>
      <c r="I26" s="92"/>
      <c r="J26" s="89"/>
      <c r="N26" s="2"/>
      <c r="O26" s="2"/>
      <c r="P26" s="2"/>
      <c r="Q26" s="2"/>
      <c r="R26" s="2"/>
      <c r="S26" s="2"/>
      <c r="T26" s="2"/>
      <c r="U26" s="2"/>
      <c r="V26" s="2"/>
      <c r="W26" s="2"/>
      <c r="X26" s="2"/>
      <c r="Y26" s="2"/>
      <c r="Z26" s="2"/>
      <c r="AA26" s="2"/>
      <c r="AB26" s="2"/>
      <c r="AC26" s="2"/>
      <c r="AD26" s="2"/>
      <c r="AE26" s="2"/>
      <c r="AF26" s="2"/>
      <c r="AG26" s="2"/>
      <c r="AH26" s="2"/>
      <c r="AI26" s="2"/>
    </row>
    <row r="27" spans="1:35" s="3" customFormat="1" ht="18" customHeight="1" thickTop="1" x14ac:dyDescent="0.15">
      <c r="D27" s="91" t="s">
        <v>118</v>
      </c>
      <c r="E27" s="103">
        <v>54.7</v>
      </c>
      <c r="F27" s="39" t="s">
        <v>142</v>
      </c>
      <c r="G27" s="102">
        <f>E27*E8</f>
        <v>0</v>
      </c>
      <c r="H27" s="39" t="s">
        <v>144</v>
      </c>
      <c r="I27" s="93"/>
      <c r="J27" s="14"/>
      <c r="N27" s="2"/>
      <c r="O27" s="2"/>
      <c r="P27" s="2"/>
      <c r="Q27" s="2"/>
      <c r="R27" s="2"/>
      <c r="S27" s="2"/>
      <c r="T27" s="2"/>
      <c r="U27" s="2"/>
      <c r="V27" s="2"/>
      <c r="W27" s="2"/>
      <c r="X27" s="2"/>
      <c r="Y27" s="2"/>
      <c r="Z27" s="2"/>
      <c r="AA27" s="2"/>
      <c r="AB27" s="2"/>
      <c r="AC27" s="2"/>
      <c r="AD27" s="2"/>
      <c r="AE27" s="2"/>
      <c r="AF27" s="2"/>
      <c r="AG27" s="2"/>
      <c r="AH27" s="2"/>
      <c r="AI27" s="2"/>
    </row>
    <row r="28" spans="1:35" s="3" customFormat="1" ht="18" customHeight="1" x14ac:dyDescent="0.15">
      <c r="D28" s="208" t="s">
        <v>119</v>
      </c>
      <c r="E28" s="213">
        <v>62</v>
      </c>
      <c r="F28" s="210" t="s">
        <v>143</v>
      </c>
      <c r="G28" s="214">
        <f>E28*E9</f>
        <v>0</v>
      </c>
      <c r="H28" s="262" t="s">
        <v>144</v>
      </c>
      <c r="I28" s="94"/>
      <c r="J28" s="17"/>
      <c r="N28" s="2"/>
      <c r="O28" s="2"/>
      <c r="P28" s="2"/>
      <c r="Q28" s="2"/>
      <c r="R28" s="2"/>
      <c r="S28" s="2"/>
      <c r="T28" s="2"/>
      <c r="U28" s="2"/>
      <c r="V28" s="2"/>
      <c r="W28" s="2"/>
      <c r="X28" s="2"/>
      <c r="Y28" s="2"/>
      <c r="Z28" s="2"/>
      <c r="AA28" s="2"/>
      <c r="AB28" s="2"/>
      <c r="AC28" s="2"/>
      <c r="AD28" s="2"/>
      <c r="AE28" s="2"/>
      <c r="AF28" s="2"/>
      <c r="AG28" s="2"/>
      <c r="AH28" s="2"/>
      <c r="AI28" s="2"/>
    </row>
    <row r="29" spans="1:35" s="3" customFormat="1" ht="18" customHeight="1" thickBot="1" x14ac:dyDescent="0.2">
      <c r="D29" s="192" t="s">
        <v>120</v>
      </c>
      <c r="E29" s="282" t="s">
        <v>148</v>
      </c>
      <c r="F29" s="193" t="s">
        <v>143</v>
      </c>
      <c r="G29" s="196">
        <f>+'入力画面２（10人槽以上の合併処理浄化槽）'!I131</f>
        <v>0</v>
      </c>
      <c r="H29" s="263" t="s">
        <v>145</v>
      </c>
      <c r="I29" s="94"/>
      <c r="J29" s="17"/>
      <c r="N29" s="2"/>
      <c r="O29" s="2"/>
      <c r="P29" s="2"/>
      <c r="Q29" s="2"/>
      <c r="R29" s="2"/>
      <c r="S29" s="2"/>
      <c r="T29" s="2"/>
      <c r="U29" s="2"/>
      <c r="V29" s="2"/>
      <c r="W29" s="2"/>
      <c r="X29" s="2"/>
      <c r="Y29" s="2"/>
      <c r="Z29" s="2"/>
      <c r="AA29" s="2"/>
      <c r="AB29" s="2"/>
      <c r="AC29" s="2"/>
      <c r="AD29" s="2"/>
      <c r="AE29" s="2"/>
      <c r="AF29" s="2"/>
      <c r="AG29" s="2"/>
      <c r="AH29" s="2"/>
      <c r="AI29" s="2"/>
    </row>
    <row r="30" spans="1:35" s="3" customFormat="1" ht="18" customHeight="1" x14ac:dyDescent="0.15">
      <c r="D30" s="51"/>
      <c r="E30" s="52"/>
      <c r="F30" s="52"/>
      <c r="G30" s="52"/>
      <c r="H30" s="53"/>
      <c r="I30" s="17"/>
      <c r="J30" s="17"/>
      <c r="N30" s="2"/>
      <c r="O30" s="2"/>
      <c r="P30" s="2"/>
      <c r="Q30" s="2"/>
      <c r="R30" s="2"/>
      <c r="S30" s="2"/>
      <c r="T30" s="2"/>
      <c r="U30" s="2"/>
      <c r="V30" s="2"/>
      <c r="W30" s="2"/>
      <c r="X30" s="2"/>
      <c r="Y30" s="2"/>
      <c r="Z30" s="2"/>
      <c r="AA30" s="2"/>
      <c r="AB30" s="2"/>
      <c r="AC30" s="2"/>
      <c r="AD30" s="2"/>
      <c r="AE30" s="2"/>
      <c r="AF30" s="2"/>
      <c r="AG30" s="2"/>
      <c r="AH30" s="2"/>
      <c r="AI30" s="2"/>
    </row>
    <row r="31" spans="1:35" s="3" customFormat="1" ht="18" customHeight="1" x14ac:dyDescent="0.15">
      <c r="D31" s="27"/>
      <c r="E31" s="28"/>
      <c r="F31" s="28"/>
      <c r="G31" s="28"/>
      <c r="H31" s="17"/>
      <c r="I31" s="17"/>
      <c r="J31" s="17"/>
      <c r="N31" s="2"/>
      <c r="O31" s="2"/>
      <c r="P31" s="2"/>
      <c r="Q31" s="2"/>
      <c r="R31" s="2"/>
      <c r="S31" s="2"/>
      <c r="T31" s="2"/>
      <c r="U31" s="2"/>
      <c r="V31" s="2"/>
      <c r="W31" s="2"/>
      <c r="X31" s="2"/>
      <c r="Y31" s="2"/>
      <c r="Z31" s="2"/>
      <c r="AA31" s="2"/>
      <c r="AB31" s="2"/>
      <c r="AC31" s="2"/>
      <c r="AD31" s="2"/>
      <c r="AE31" s="2"/>
      <c r="AF31" s="2"/>
      <c r="AG31" s="2"/>
      <c r="AH31" s="2"/>
      <c r="AI31" s="2"/>
    </row>
    <row r="32" spans="1:35" s="3" customFormat="1" ht="18" customHeight="1" x14ac:dyDescent="0.15">
      <c r="B32" s="24" t="s">
        <v>14</v>
      </c>
      <c r="E32" s="28"/>
      <c r="F32" s="28"/>
      <c r="G32" s="28"/>
      <c r="H32" s="17"/>
      <c r="I32" s="17"/>
      <c r="J32" s="17"/>
      <c r="N32" s="2"/>
      <c r="O32" s="2"/>
      <c r="P32" s="2"/>
      <c r="Q32" s="2"/>
      <c r="R32" s="2"/>
      <c r="S32" s="2"/>
      <c r="T32" s="2"/>
      <c r="U32" s="2"/>
      <c r="V32" s="2"/>
      <c r="W32" s="2"/>
      <c r="X32" s="2"/>
      <c r="Y32" s="2"/>
      <c r="Z32" s="2"/>
      <c r="AA32" s="2"/>
      <c r="AB32" s="2"/>
      <c r="AC32" s="2"/>
      <c r="AD32" s="2"/>
      <c r="AE32" s="2"/>
      <c r="AF32" s="2"/>
      <c r="AG32" s="2"/>
      <c r="AH32" s="2"/>
      <c r="AI32" s="2"/>
    </row>
    <row r="33" spans="1:35" s="3" customFormat="1" ht="18" customHeight="1" thickBot="1" x14ac:dyDescent="0.2">
      <c r="D33" s="26" t="s">
        <v>164</v>
      </c>
      <c r="E33" s="27"/>
      <c r="F33" s="27"/>
      <c r="G33" s="27"/>
      <c r="H33" s="28"/>
      <c r="I33" s="28"/>
      <c r="J33" s="28"/>
      <c r="N33" s="2"/>
      <c r="O33" s="2"/>
      <c r="P33" s="2"/>
      <c r="Q33" s="2"/>
      <c r="R33" s="2"/>
      <c r="S33" s="2"/>
      <c r="T33" s="2"/>
      <c r="U33" s="2"/>
      <c r="V33" s="2"/>
      <c r="W33" s="2"/>
      <c r="X33" s="2"/>
      <c r="Y33" s="2"/>
      <c r="Z33" s="2"/>
      <c r="AA33" s="2"/>
      <c r="AB33" s="2"/>
      <c r="AC33" s="2"/>
      <c r="AD33" s="2"/>
      <c r="AE33" s="2"/>
      <c r="AF33" s="2"/>
      <c r="AG33" s="2"/>
      <c r="AH33" s="2"/>
      <c r="AI33" s="2"/>
    </row>
    <row r="34" spans="1:35" s="3" customFormat="1" ht="18" customHeight="1" thickBot="1" x14ac:dyDescent="0.2">
      <c r="D34" s="63"/>
      <c r="E34" s="358" t="s">
        <v>32</v>
      </c>
      <c r="F34" s="359"/>
      <c r="G34" s="89"/>
      <c r="H34" s="89"/>
      <c r="I34"/>
      <c r="J34" s="7"/>
      <c r="L34" s="2"/>
      <c r="M34" s="2"/>
      <c r="N34" s="2"/>
      <c r="O34" s="2"/>
      <c r="P34" s="2"/>
      <c r="Q34" s="2"/>
      <c r="R34" s="2"/>
      <c r="S34" s="2"/>
      <c r="T34" s="2"/>
      <c r="U34" s="2"/>
      <c r="V34" s="2"/>
      <c r="W34" s="2"/>
      <c r="X34" s="2"/>
      <c r="Y34" s="2"/>
      <c r="Z34" s="2"/>
      <c r="AA34" s="2"/>
      <c r="AB34" s="2"/>
      <c r="AC34" s="2"/>
      <c r="AD34" s="2"/>
      <c r="AE34" s="2"/>
      <c r="AF34" s="2"/>
      <c r="AG34" s="2"/>
    </row>
    <row r="35" spans="1:35" s="3" customFormat="1" ht="18" customHeight="1" thickTop="1" x14ac:dyDescent="0.15">
      <c r="D35" s="56" t="s">
        <v>9</v>
      </c>
      <c r="E35" s="57">
        <v>55</v>
      </c>
      <c r="F35" s="104" t="s">
        <v>59</v>
      </c>
      <c r="G35" s="14"/>
      <c r="H35" s="14"/>
      <c r="I35"/>
      <c r="J35" s="7"/>
      <c r="L35" s="2"/>
      <c r="M35" s="2"/>
      <c r="N35" s="2"/>
      <c r="O35" s="2"/>
      <c r="P35" s="2"/>
      <c r="Q35" s="2"/>
      <c r="R35" s="2"/>
      <c r="S35" s="2"/>
      <c r="T35" s="2"/>
      <c r="U35" s="2"/>
      <c r="V35" s="2"/>
      <c r="W35" s="2"/>
      <c r="X35" s="2"/>
      <c r="Y35" s="2"/>
      <c r="Z35" s="2"/>
      <c r="AA35" s="2"/>
      <c r="AB35" s="2"/>
      <c r="AC35" s="2"/>
      <c r="AD35" s="2"/>
      <c r="AE35" s="2"/>
      <c r="AF35" s="2"/>
      <c r="AG35" s="2"/>
    </row>
    <row r="36" spans="1:35" s="3" customFormat="1" ht="18" customHeight="1" x14ac:dyDescent="0.15">
      <c r="D36" s="61" t="s">
        <v>64</v>
      </c>
      <c r="E36" s="62">
        <v>40</v>
      </c>
      <c r="F36" s="105" t="s">
        <v>0</v>
      </c>
      <c r="G36" s="14"/>
      <c r="H36" s="14"/>
      <c r="I36"/>
      <c r="J36" s="7"/>
      <c r="L36" s="2"/>
      <c r="M36" s="2"/>
      <c r="N36" s="2"/>
      <c r="O36" s="2"/>
      <c r="P36" s="2"/>
      <c r="Q36" s="2"/>
      <c r="R36" s="2"/>
      <c r="S36" s="2"/>
      <c r="T36" s="2"/>
      <c r="U36" s="2"/>
      <c r="V36" s="2"/>
      <c r="W36" s="2"/>
      <c r="X36" s="2"/>
      <c r="Y36" s="2"/>
      <c r="Z36" s="2"/>
      <c r="AA36" s="2"/>
      <c r="AB36" s="2"/>
      <c r="AC36" s="2"/>
      <c r="AD36" s="2"/>
      <c r="AE36" s="2"/>
      <c r="AF36" s="2"/>
      <c r="AG36" s="2"/>
    </row>
    <row r="37" spans="1:35" s="3" customFormat="1" ht="18" customHeight="1" thickBot="1" x14ac:dyDescent="0.2">
      <c r="D37" s="58" t="s">
        <v>65</v>
      </c>
      <c r="E37" s="59">
        <v>5</v>
      </c>
      <c r="F37" s="106" t="s">
        <v>0</v>
      </c>
      <c r="G37" s="14"/>
      <c r="H37" s="14"/>
      <c r="I37"/>
      <c r="J37" s="7"/>
      <c r="L37" s="2"/>
      <c r="M37" s="2"/>
      <c r="N37" s="2"/>
      <c r="O37" s="2"/>
      <c r="P37" s="2"/>
      <c r="Q37" s="2"/>
      <c r="R37" s="2"/>
      <c r="S37" s="2"/>
      <c r="T37" s="2"/>
      <c r="U37" s="2"/>
      <c r="V37" s="2"/>
      <c r="W37" s="2"/>
      <c r="X37" s="2"/>
      <c r="Y37" s="2"/>
      <c r="Z37" s="2"/>
      <c r="AA37" s="2"/>
      <c r="AB37" s="2"/>
      <c r="AC37" s="2"/>
      <c r="AD37" s="2"/>
      <c r="AE37" s="2"/>
      <c r="AF37" s="2"/>
      <c r="AG37" s="2"/>
    </row>
    <row r="38" spans="1:35" s="3" customFormat="1" ht="18" customHeight="1" x14ac:dyDescent="0.15">
      <c r="D38" s="26"/>
      <c r="E38" s="27"/>
      <c r="F38" s="27"/>
      <c r="G38" s="27"/>
      <c r="H38" s="28"/>
      <c r="I38" s="28"/>
      <c r="J38" s="28"/>
      <c r="N38" s="2"/>
      <c r="O38" s="2"/>
      <c r="P38" s="2"/>
      <c r="Q38" s="2"/>
      <c r="R38" s="2"/>
      <c r="S38" s="2"/>
      <c r="T38" s="2"/>
      <c r="U38" s="2"/>
      <c r="V38" s="2"/>
      <c r="W38" s="2"/>
      <c r="X38" s="2"/>
      <c r="Y38" s="2"/>
      <c r="Z38" s="2"/>
      <c r="AA38" s="2"/>
      <c r="AB38" s="2"/>
      <c r="AC38" s="2"/>
      <c r="AD38" s="2"/>
      <c r="AE38" s="2"/>
      <c r="AF38" s="2"/>
      <c r="AG38" s="2"/>
      <c r="AH38" s="2"/>
      <c r="AI38" s="2"/>
    </row>
    <row r="39" spans="1:35" s="3" customFormat="1" ht="18" customHeight="1" x14ac:dyDescent="0.15">
      <c r="B39" s="64" t="s">
        <v>19</v>
      </c>
      <c r="C39" s="64"/>
      <c r="E39" s="27"/>
      <c r="F39" s="27"/>
      <c r="G39" s="27"/>
      <c r="H39" s="28"/>
      <c r="I39" s="28"/>
      <c r="J39" s="28"/>
      <c r="N39" s="2"/>
      <c r="O39" s="2"/>
      <c r="P39" s="2"/>
      <c r="Q39" s="2"/>
      <c r="R39" s="2"/>
      <c r="S39" s="2"/>
      <c r="T39" s="2"/>
      <c r="U39" s="2"/>
      <c r="V39" s="2"/>
      <c r="W39" s="2"/>
      <c r="X39" s="2"/>
      <c r="Y39" s="2"/>
      <c r="Z39" s="2"/>
      <c r="AA39" s="2"/>
      <c r="AB39" s="2"/>
      <c r="AC39" s="2"/>
      <c r="AD39" s="2"/>
      <c r="AE39" s="2"/>
      <c r="AF39" s="2"/>
      <c r="AG39" s="2"/>
      <c r="AH39" s="2"/>
      <c r="AI39" s="2"/>
    </row>
    <row r="40" spans="1:35" s="3" customFormat="1" ht="18" customHeight="1" thickBot="1" x14ac:dyDescent="0.2">
      <c r="D40" s="26" t="s">
        <v>164</v>
      </c>
      <c r="E40" s="27"/>
      <c r="F40" s="27"/>
      <c r="G40" s="27"/>
      <c r="H40" s="28"/>
      <c r="I40" s="28"/>
      <c r="J40" s="28"/>
      <c r="N40" s="2"/>
      <c r="O40" s="2"/>
      <c r="P40" s="2"/>
      <c r="Q40" s="2"/>
      <c r="R40" s="2"/>
      <c r="S40" s="2"/>
      <c r="T40" s="2"/>
      <c r="U40" s="2"/>
      <c r="V40" s="2"/>
      <c r="W40" s="2"/>
      <c r="X40" s="2"/>
      <c r="Y40" s="2"/>
      <c r="Z40" s="2"/>
      <c r="AA40" s="2"/>
      <c r="AB40" s="2"/>
      <c r="AC40" s="2"/>
      <c r="AD40" s="2"/>
      <c r="AE40" s="2"/>
      <c r="AF40" s="2"/>
      <c r="AG40" s="2"/>
      <c r="AH40" s="2"/>
      <c r="AI40" s="2"/>
    </row>
    <row r="41" spans="1:35" s="3" customFormat="1" ht="18" customHeight="1" thickBot="1" x14ac:dyDescent="0.2">
      <c r="A41" s="7"/>
      <c r="B41" s="7"/>
      <c r="C41" s="7"/>
      <c r="D41" s="356"/>
      <c r="E41" s="357"/>
      <c r="F41" s="38" t="s">
        <v>7</v>
      </c>
      <c r="G41" s="92"/>
      <c r="H41" s="7"/>
      <c r="I41" s="95"/>
      <c r="J41" s="95"/>
      <c r="N41" s="2"/>
      <c r="O41" s="2"/>
      <c r="P41" s="2"/>
      <c r="Q41" s="2"/>
      <c r="R41" s="2"/>
      <c r="S41" s="2"/>
      <c r="T41" s="2"/>
      <c r="U41" s="2"/>
      <c r="V41" s="2"/>
      <c r="W41" s="2"/>
      <c r="X41" s="2"/>
      <c r="Y41" s="2"/>
      <c r="Z41" s="2"/>
      <c r="AA41" s="2"/>
      <c r="AB41" s="2"/>
      <c r="AC41" s="2"/>
      <c r="AD41" s="2"/>
      <c r="AE41" s="2"/>
      <c r="AF41" s="2"/>
      <c r="AG41" s="2"/>
      <c r="AH41" s="2"/>
      <c r="AI41" s="2"/>
    </row>
    <row r="42" spans="1:35" s="3" customFormat="1" ht="18" customHeight="1" thickTop="1" x14ac:dyDescent="0.15">
      <c r="A42" s="7"/>
      <c r="B42" s="7"/>
      <c r="C42" s="7"/>
      <c r="D42" s="352" t="s">
        <v>164</v>
      </c>
      <c r="E42" s="36" t="s">
        <v>4</v>
      </c>
      <c r="F42" s="37">
        <v>50</v>
      </c>
      <c r="G42" s="107"/>
      <c r="H42" s="7"/>
      <c r="I42" s="39"/>
      <c r="J42" s="39"/>
      <c r="N42" s="2"/>
      <c r="O42" s="2"/>
      <c r="P42" s="2"/>
      <c r="Q42" s="2"/>
      <c r="R42" s="2"/>
      <c r="S42" s="2"/>
      <c r="T42" s="2"/>
      <c r="U42" s="2"/>
      <c r="V42" s="2"/>
      <c r="W42" s="2"/>
      <c r="X42" s="2"/>
      <c r="Y42" s="2"/>
      <c r="Z42" s="2"/>
      <c r="AA42" s="2"/>
      <c r="AB42" s="2"/>
      <c r="AC42" s="2"/>
      <c r="AD42" s="2"/>
      <c r="AE42" s="2"/>
      <c r="AF42" s="2"/>
      <c r="AG42" s="2"/>
      <c r="AH42" s="2"/>
      <c r="AI42" s="2"/>
    </row>
    <row r="43" spans="1:35" s="3" customFormat="1" ht="18" customHeight="1" thickBot="1" x14ac:dyDescent="0.2">
      <c r="A43" s="7"/>
      <c r="B43" s="7"/>
      <c r="C43" s="7"/>
      <c r="D43" s="353"/>
      <c r="E43" s="33" t="s">
        <v>61</v>
      </c>
      <c r="F43" s="34">
        <v>11</v>
      </c>
      <c r="G43" s="107"/>
      <c r="H43" s="7"/>
      <c r="I43" s="39"/>
      <c r="J43" s="39"/>
      <c r="N43" s="2"/>
      <c r="O43" s="2"/>
      <c r="P43" s="2"/>
      <c r="Q43" s="2"/>
      <c r="R43" s="2"/>
      <c r="S43" s="2"/>
      <c r="T43" s="2"/>
      <c r="U43" s="2"/>
      <c r="V43" s="2"/>
      <c r="W43" s="2"/>
      <c r="X43" s="2"/>
      <c r="Y43" s="2"/>
      <c r="Z43" s="2"/>
      <c r="AA43" s="2"/>
      <c r="AB43" s="2"/>
      <c r="AC43" s="2"/>
      <c r="AD43" s="2"/>
      <c r="AE43" s="2"/>
      <c r="AF43" s="2"/>
      <c r="AG43" s="2"/>
      <c r="AH43" s="2"/>
      <c r="AI43" s="2"/>
    </row>
    <row r="44" spans="1:35" s="3" customFormat="1" ht="18" customHeight="1" x14ac:dyDescent="0.15">
      <c r="A44" s="7"/>
      <c r="B44" s="7"/>
      <c r="C44" s="7"/>
      <c r="D44" s="35"/>
      <c r="E44" s="35"/>
      <c r="F44" s="35"/>
      <c r="G44" s="16"/>
      <c r="H44" s="39"/>
      <c r="I44" s="39"/>
      <c r="J44" s="39"/>
      <c r="N44" s="2"/>
      <c r="O44" s="2"/>
      <c r="P44" s="2"/>
      <c r="Q44" s="2"/>
      <c r="R44" s="2"/>
      <c r="S44" s="2"/>
      <c r="T44" s="2"/>
      <c r="U44" s="2"/>
      <c r="V44" s="2"/>
      <c r="W44" s="2"/>
      <c r="X44" s="2"/>
      <c r="Y44" s="2"/>
      <c r="Z44" s="2"/>
      <c r="AA44" s="2"/>
      <c r="AB44" s="2"/>
      <c r="AC44" s="2"/>
      <c r="AD44" s="2"/>
      <c r="AE44" s="2"/>
      <c r="AF44" s="2"/>
      <c r="AG44" s="2"/>
      <c r="AH44" s="2"/>
      <c r="AI44" s="2"/>
    </row>
    <row r="45" spans="1:35" s="3" customFormat="1" ht="18" customHeight="1" x14ac:dyDescent="0.15">
      <c r="H45" s="23"/>
      <c r="I45" s="23"/>
      <c r="J45" s="23"/>
      <c r="K45" s="7"/>
      <c r="L45" s="7"/>
      <c r="N45" s="2"/>
      <c r="O45" s="2"/>
      <c r="P45" s="2"/>
      <c r="Q45" s="2"/>
      <c r="R45" s="2"/>
      <c r="S45" s="2"/>
      <c r="T45" s="2"/>
      <c r="U45" s="2"/>
      <c r="V45" s="2"/>
      <c r="W45" s="2"/>
      <c r="X45" s="2"/>
      <c r="Y45" s="2"/>
      <c r="Z45" s="2"/>
      <c r="AA45" s="2"/>
      <c r="AB45" s="2"/>
      <c r="AC45" s="2"/>
      <c r="AD45" s="2"/>
      <c r="AE45" s="2"/>
      <c r="AF45" s="2"/>
      <c r="AG45" s="2"/>
      <c r="AH45" s="2"/>
      <c r="AI45" s="2"/>
    </row>
    <row r="46" spans="1:35" s="3" customFormat="1" ht="18" customHeight="1" x14ac:dyDescent="0.2">
      <c r="A46" s="1" t="s">
        <v>63</v>
      </c>
      <c r="C46" s="108"/>
      <c r="D46" s="108"/>
      <c r="K46" s="10"/>
      <c r="L46" s="29"/>
      <c r="M46" s="9"/>
      <c r="N46" s="2"/>
      <c r="O46" s="2"/>
      <c r="P46" s="2"/>
      <c r="Q46" s="2"/>
      <c r="R46" s="2"/>
      <c r="S46" s="2"/>
      <c r="T46" s="2"/>
      <c r="U46" s="2"/>
      <c r="V46" s="2"/>
      <c r="W46" s="2"/>
      <c r="X46" s="2"/>
      <c r="Y46" s="2"/>
      <c r="Z46" s="2"/>
      <c r="AA46" s="2"/>
      <c r="AB46" s="2"/>
      <c r="AC46" s="2"/>
      <c r="AD46" s="2"/>
      <c r="AE46" s="2"/>
      <c r="AF46" s="2"/>
      <c r="AG46" s="2"/>
      <c r="AH46" s="2"/>
      <c r="AI46" s="2"/>
    </row>
    <row r="47" spans="1:35" s="3" customFormat="1" ht="18" customHeight="1" thickBot="1" x14ac:dyDescent="0.2">
      <c r="D47" s="26" t="s">
        <v>164</v>
      </c>
      <c r="E47" s="27"/>
      <c r="F47" s="27"/>
      <c r="G47" s="27"/>
      <c r="H47" s="28"/>
      <c r="I47" s="28"/>
      <c r="J47" s="28"/>
      <c r="N47" s="2"/>
      <c r="O47" s="2"/>
      <c r="P47" s="2"/>
      <c r="Q47" s="2"/>
      <c r="R47" s="2"/>
      <c r="S47" s="2"/>
      <c r="T47" s="2"/>
      <c r="U47" s="2"/>
      <c r="V47" s="2"/>
      <c r="W47" s="2"/>
      <c r="X47" s="2"/>
      <c r="Y47" s="2"/>
      <c r="Z47" s="2"/>
      <c r="AA47" s="2"/>
      <c r="AB47" s="2"/>
      <c r="AC47" s="2"/>
      <c r="AD47" s="2"/>
      <c r="AE47" s="2"/>
      <c r="AF47" s="2"/>
      <c r="AG47" s="2"/>
      <c r="AH47" s="2"/>
      <c r="AI47" s="2"/>
    </row>
    <row r="48" spans="1:35" s="3" customFormat="1" ht="18" customHeight="1" thickBot="1" x14ac:dyDescent="0.2">
      <c r="C48" s="7"/>
      <c r="D48" s="354"/>
      <c r="E48" s="355"/>
      <c r="F48" s="76" t="s">
        <v>54</v>
      </c>
      <c r="G48" s="39"/>
      <c r="H48" s="39"/>
      <c r="I48"/>
      <c r="J48" s="7"/>
      <c r="L48" s="2"/>
      <c r="M48" s="2"/>
      <c r="N48" s="2"/>
      <c r="O48" s="2"/>
      <c r="P48" s="2"/>
      <c r="Q48" s="2"/>
      <c r="R48" s="2"/>
      <c r="S48" s="2"/>
      <c r="T48" s="2"/>
      <c r="U48" s="2"/>
      <c r="V48" s="2"/>
      <c r="W48" s="2"/>
      <c r="X48" s="2"/>
      <c r="Y48" s="2"/>
      <c r="Z48" s="2"/>
      <c r="AA48" s="2"/>
      <c r="AB48" s="2"/>
      <c r="AC48" s="2"/>
      <c r="AD48" s="2"/>
      <c r="AE48" s="2"/>
      <c r="AF48" s="2"/>
      <c r="AG48" s="2"/>
    </row>
    <row r="49" spans="1:45" s="3" customFormat="1" ht="18" customHeight="1" thickTop="1" x14ac:dyDescent="0.15">
      <c r="C49" s="7"/>
      <c r="D49" s="43"/>
      <c r="E49" s="80" t="s">
        <v>26</v>
      </c>
      <c r="F49" s="77">
        <f>ROUND((G19+G20+G21)*(E35+E36)/100/F42,0)+ROUND((G19+G20+G21)*E37/100/F43,0)</f>
        <v>0</v>
      </c>
      <c r="G49" s="96"/>
      <c r="H49" s="96"/>
      <c r="I49"/>
      <c r="J49" s="7"/>
      <c r="L49" s="2"/>
      <c r="M49" s="2"/>
      <c r="N49" s="2"/>
      <c r="O49" s="2"/>
      <c r="P49" s="2"/>
      <c r="Q49" s="2"/>
      <c r="R49" s="2"/>
      <c r="S49" s="2"/>
      <c r="T49" s="2"/>
      <c r="U49" s="2"/>
      <c r="V49" s="2"/>
      <c r="W49" s="2"/>
      <c r="X49" s="2"/>
      <c r="Y49" s="2"/>
      <c r="Z49" s="2"/>
      <c r="AA49" s="2"/>
      <c r="AB49" s="2"/>
      <c r="AC49" s="2"/>
      <c r="AD49" s="2"/>
      <c r="AE49" s="2"/>
      <c r="AF49" s="2"/>
      <c r="AG49" s="2"/>
    </row>
    <row r="50" spans="1:45" s="3" customFormat="1" ht="18" customHeight="1" x14ac:dyDescent="0.15">
      <c r="C50" s="7"/>
      <c r="D50" s="32" t="s">
        <v>164</v>
      </c>
      <c r="E50" s="81" t="s">
        <v>30</v>
      </c>
      <c r="F50" s="78">
        <f>ROUND((G27+G28+G29),0)</f>
        <v>0</v>
      </c>
      <c r="G50" s="97"/>
      <c r="H50" s="97"/>
      <c r="I50"/>
      <c r="J50" s="7"/>
      <c r="L50" s="2"/>
      <c r="M50" s="2"/>
      <c r="N50" s="2"/>
      <c r="O50" s="2"/>
      <c r="P50" s="2"/>
      <c r="Q50" s="2"/>
      <c r="R50" s="2"/>
      <c r="S50" s="2"/>
      <c r="T50" s="2"/>
      <c r="U50" s="2"/>
      <c r="V50" s="2"/>
      <c r="W50" s="2"/>
      <c r="X50" s="2"/>
      <c r="Y50" s="2"/>
      <c r="Z50" s="2"/>
      <c r="AA50" s="2"/>
      <c r="AB50" s="2"/>
      <c r="AC50" s="2"/>
      <c r="AD50" s="2"/>
      <c r="AE50" s="2"/>
      <c r="AF50" s="2"/>
      <c r="AG50" s="2"/>
    </row>
    <row r="51" spans="1:45" s="3" customFormat="1" ht="18" customHeight="1" thickBot="1" x14ac:dyDescent="0.2">
      <c r="C51" s="7"/>
      <c r="D51" s="32"/>
      <c r="E51" s="82" t="s">
        <v>109</v>
      </c>
      <c r="F51" s="265">
        <v>0</v>
      </c>
      <c r="G51" s="97"/>
      <c r="H51" s="97"/>
      <c r="I51"/>
      <c r="J51" s="15"/>
      <c r="L51" s="2"/>
      <c r="M51" s="2"/>
      <c r="N51" s="2"/>
      <c r="O51" s="2"/>
      <c r="P51" s="2"/>
      <c r="Q51" s="2"/>
      <c r="R51" s="2"/>
      <c r="S51" s="2"/>
      <c r="T51" s="2"/>
      <c r="U51" s="2"/>
      <c r="V51" s="2"/>
      <c r="W51" s="2"/>
      <c r="X51" s="2"/>
      <c r="Y51" s="2"/>
      <c r="Z51" s="2"/>
      <c r="AA51" s="2"/>
      <c r="AB51" s="2"/>
      <c r="AC51" s="2"/>
      <c r="AD51" s="2"/>
      <c r="AE51" s="2"/>
      <c r="AF51" s="2"/>
      <c r="AG51" s="2"/>
    </row>
    <row r="52" spans="1:45" s="3" customFormat="1" ht="18" customHeight="1" thickTop="1" thickBot="1" x14ac:dyDescent="0.2">
      <c r="D52" s="74" t="s">
        <v>111</v>
      </c>
      <c r="E52" s="75"/>
      <c r="F52" s="79">
        <f>SUM(F49:F51)</f>
        <v>0</v>
      </c>
      <c r="G52" s="98"/>
      <c r="H52" s="98"/>
      <c r="I52"/>
      <c r="J52" s="15"/>
      <c r="L52" s="2"/>
      <c r="M52" s="2"/>
      <c r="N52" s="2"/>
      <c r="O52" s="2"/>
      <c r="P52" s="2"/>
      <c r="Q52" s="2"/>
      <c r="R52" s="2"/>
      <c r="S52" s="2"/>
      <c r="T52" s="2"/>
      <c r="U52" s="2"/>
      <c r="V52" s="2"/>
      <c r="W52" s="2"/>
      <c r="X52" s="2"/>
      <c r="Y52" s="2"/>
      <c r="Z52" s="2"/>
      <c r="AA52" s="2"/>
      <c r="AB52" s="2"/>
      <c r="AC52" s="2"/>
      <c r="AD52" s="2"/>
      <c r="AE52" s="2"/>
      <c r="AF52" s="2"/>
      <c r="AG52" s="2"/>
    </row>
    <row r="53" spans="1:45" s="3" customFormat="1" ht="20.100000000000001" customHeight="1" x14ac:dyDescent="0.15">
      <c r="E53" s="7"/>
      <c r="F53" s="7"/>
      <c r="G53" s="7"/>
      <c r="H53" s="11"/>
      <c r="I53" s="11"/>
      <c r="J53" s="11"/>
      <c r="K53" s="2"/>
      <c r="L53" s="2"/>
      <c r="M53" s="2"/>
      <c r="N53" s="2"/>
      <c r="O53" s="2"/>
      <c r="P53" s="2"/>
      <c r="Q53" s="2"/>
      <c r="R53" s="2"/>
      <c r="S53" s="2"/>
      <c r="T53" s="2"/>
      <c r="U53" s="2"/>
      <c r="V53" s="2"/>
      <c r="W53" s="2"/>
      <c r="X53" s="2"/>
      <c r="Y53" s="2"/>
      <c r="Z53" s="2"/>
      <c r="AA53" s="2"/>
      <c r="AB53" s="2"/>
      <c r="AC53" s="2"/>
      <c r="AD53" s="2"/>
      <c r="AE53" s="2"/>
      <c r="AF53" s="2"/>
      <c r="AG53" s="2"/>
      <c r="AH53" s="2"/>
      <c r="AI53" s="2"/>
    </row>
    <row r="54" spans="1:45" s="3" customFormat="1" ht="20.100000000000001" customHeight="1" x14ac:dyDescent="0.15">
      <c r="E54" s="7"/>
      <c r="F54" s="7"/>
      <c r="G54" s="7"/>
      <c r="H54" s="11"/>
      <c r="I54" s="11"/>
      <c r="J54" s="11"/>
      <c r="K54" s="2"/>
      <c r="L54" s="2"/>
      <c r="M54" s="2"/>
      <c r="N54" s="2"/>
      <c r="O54" s="2"/>
      <c r="P54" s="2"/>
      <c r="Q54" s="2"/>
      <c r="R54" s="2"/>
      <c r="S54" s="2"/>
      <c r="T54" s="2"/>
      <c r="U54" s="2"/>
      <c r="V54" s="2"/>
      <c r="W54" s="2"/>
      <c r="X54" s="2"/>
      <c r="Y54" s="2"/>
      <c r="Z54" s="2"/>
      <c r="AA54" s="2"/>
      <c r="AB54" s="2"/>
      <c r="AC54" s="2"/>
      <c r="AD54" s="2"/>
      <c r="AE54" s="2"/>
      <c r="AF54" s="2"/>
      <c r="AG54" s="2"/>
      <c r="AH54" s="2"/>
      <c r="AI54" s="2"/>
    </row>
    <row r="55" spans="1:45" s="3" customFormat="1" ht="20.100000000000001" customHeight="1" x14ac:dyDescent="0.15">
      <c r="A55" s="2"/>
      <c r="B55" s="2"/>
      <c r="C55" s="2"/>
      <c r="E55" s="7"/>
      <c r="F55" s="7"/>
      <c r="G55" s="7"/>
      <c r="H55" s="11"/>
      <c r="I55" s="11"/>
      <c r="J55" s="11"/>
      <c r="K55" s="2"/>
      <c r="L55" s="2"/>
      <c r="M55" s="2"/>
      <c r="N55" s="2"/>
      <c r="O55" s="2"/>
      <c r="P55" s="2"/>
      <c r="Q55" s="2"/>
      <c r="R55" s="2"/>
      <c r="S55" s="2"/>
      <c r="T55" s="2"/>
      <c r="U55" s="2"/>
      <c r="V55" s="2"/>
      <c r="W55" s="2"/>
      <c r="X55" s="2"/>
      <c r="Y55" s="2"/>
      <c r="Z55" s="2"/>
      <c r="AA55" s="2"/>
      <c r="AB55" s="2"/>
      <c r="AC55" s="2"/>
      <c r="AD55" s="2"/>
      <c r="AE55" s="2"/>
      <c r="AF55" s="2"/>
      <c r="AG55" s="2"/>
      <c r="AH55" s="2"/>
      <c r="AI55" s="2"/>
    </row>
    <row r="56" spans="1:45" s="3" customFormat="1" ht="20.100000000000001" customHeight="1" x14ac:dyDescent="0.15">
      <c r="E56" s="7"/>
      <c r="F56" s="7"/>
      <c r="G56" s="7"/>
      <c r="H56" s="11"/>
      <c r="I56" s="11"/>
      <c r="J56" s="11"/>
      <c r="K56"/>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row>
    <row r="57" spans="1:45" s="3" customFormat="1" ht="20.100000000000001" customHeight="1" x14ac:dyDescent="0.15">
      <c r="E57" s="7"/>
      <c r="F57" s="7"/>
      <c r="G57" s="7"/>
      <c r="H57" s="11"/>
      <c r="I57" s="11"/>
      <c r="J57" s="11"/>
      <c r="K57"/>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row>
    <row r="58" spans="1:45" s="3" customFormat="1" ht="20.100000000000001" customHeight="1" x14ac:dyDescent="0.15">
      <c r="E58" s="7"/>
      <c r="F58" s="7"/>
      <c r="G58" s="7"/>
      <c r="H58" s="11"/>
      <c r="I58" s="11"/>
      <c r="J58" s="11"/>
      <c r="K58"/>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row>
    <row r="59" spans="1:45" s="3" customFormat="1" ht="20.100000000000001" customHeight="1" x14ac:dyDescent="0.15">
      <c r="E59" s="7"/>
      <c r="F59" s="7"/>
      <c r="G59" s="7"/>
      <c r="H59" s="11"/>
      <c r="I59" s="11"/>
      <c r="J59" s="11"/>
      <c r="K59"/>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row>
    <row r="60" spans="1:45" s="3" customFormat="1" ht="20.100000000000001" customHeight="1" x14ac:dyDescent="0.15">
      <c r="H60" s="6"/>
      <c r="I60" s="6"/>
      <c r="J60" s="6"/>
      <c r="K60"/>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row>
    <row r="61" spans="1:45" s="3" customFormat="1" ht="20.100000000000001" customHeight="1" x14ac:dyDescent="0.15">
      <c r="H61" s="6"/>
      <c r="I61" s="6"/>
      <c r="J61" s="6"/>
      <c r="K61"/>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row>
    <row r="62" spans="1:45" s="3" customFormat="1" ht="17.45" customHeight="1" x14ac:dyDescent="0.15">
      <c r="D62" s="5"/>
      <c r="H62" s="6"/>
      <c r="I62" s="6"/>
      <c r="J62" s="6"/>
      <c r="K6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row>
    <row r="63" spans="1:45" s="3" customFormat="1" ht="17.45" customHeight="1" x14ac:dyDescent="0.15">
      <c r="A63" s="2"/>
      <c r="B63" s="2"/>
      <c r="C63" s="2"/>
      <c r="H63" s="6"/>
      <c r="I63" s="6"/>
      <c r="J63" s="6"/>
      <c r="K63"/>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row>
    <row r="64" spans="1:45" s="3" customFormat="1" ht="17.45" customHeight="1" x14ac:dyDescent="0.15">
      <c r="A64" s="2"/>
      <c r="B64" s="2"/>
      <c r="C64" s="2"/>
      <c r="D64" s="5"/>
      <c r="H64" s="6"/>
      <c r="I64" s="6"/>
      <c r="J64" s="6"/>
      <c r="K64"/>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row>
    <row r="65" spans="1:45" s="3" customFormat="1" ht="17.45" customHeight="1" x14ac:dyDescent="0.15">
      <c r="A65" s="2"/>
      <c r="B65" s="2"/>
      <c r="C65" s="2"/>
      <c r="D65" s="5"/>
      <c r="H65" s="6"/>
      <c r="I65" s="6"/>
      <c r="J65" s="6"/>
      <c r="K65"/>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row>
    <row r="66" spans="1:45" s="3" customFormat="1" ht="17.45" customHeight="1" x14ac:dyDescent="0.15">
      <c r="A66" s="2"/>
      <c r="B66" s="2"/>
      <c r="C66" s="2"/>
      <c r="H66" s="6"/>
      <c r="I66" s="6"/>
      <c r="J66" s="6"/>
      <c r="K66"/>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row>
    <row r="67" spans="1:45" s="3" customFormat="1" ht="17.45" customHeight="1" x14ac:dyDescent="0.15">
      <c r="A67" s="2"/>
      <c r="B67" s="2"/>
      <c r="C67" s="2"/>
      <c r="K67"/>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row>
    <row r="68" spans="1:45" ht="17.45" customHeight="1" x14ac:dyDescent="0.15">
      <c r="D68" s="19"/>
      <c r="E68" s="7"/>
      <c r="F68" s="7"/>
      <c r="G68" s="7"/>
      <c r="H68" s="6"/>
      <c r="I68" s="6"/>
      <c r="J68" s="6"/>
      <c r="L68" s="3"/>
      <c r="M68" s="3"/>
      <c r="N68" s="3"/>
      <c r="O68" s="3"/>
    </row>
    <row r="69" spans="1:45" ht="17.45" customHeight="1" x14ac:dyDescent="0.15">
      <c r="D69" s="5"/>
      <c r="E69" s="7"/>
      <c r="F69" s="7"/>
      <c r="G69" s="7"/>
      <c r="H69" s="6"/>
      <c r="I69" s="6"/>
      <c r="J69" s="6"/>
      <c r="L69" s="20"/>
      <c r="M69" s="3"/>
      <c r="N69" s="3"/>
      <c r="O69" s="20"/>
    </row>
    <row r="70" spans="1:45" ht="16.5" customHeight="1" x14ac:dyDescent="0.15">
      <c r="D70" s="3"/>
      <c r="E70" s="3"/>
      <c r="F70" s="3"/>
      <c r="G70" s="3"/>
      <c r="H70" s="6"/>
      <c r="I70" s="6"/>
      <c r="J70" s="6"/>
      <c r="L70" s="20"/>
      <c r="M70" s="3"/>
      <c r="N70" s="3"/>
      <c r="O70" s="3"/>
    </row>
    <row r="71" spans="1:45" s="3" customFormat="1" ht="16.5" customHeight="1" x14ac:dyDescent="0.15">
      <c r="A71" s="2"/>
      <c r="B71" s="2"/>
      <c r="C71" s="2"/>
      <c r="D71" s="4"/>
      <c r="H71" s="6"/>
      <c r="I71" s="6"/>
      <c r="J71" s="6"/>
      <c r="K71"/>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row>
    <row r="72" spans="1:45" s="3" customFormat="1" ht="16.5" customHeight="1" x14ac:dyDescent="0.15">
      <c r="A72" s="2"/>
      <c r="B72" s="2"/>
      <c r="C72" s="2"/>
      <c r="D72" s="21"/>
      <c r="E72" s="22"/>
      <c r="F72" s="22"/>
      <c r="G72" s="22"/>
      <c r="H72" s="23"/>
      <c r="I72" s="23"/>
      <c r="J72" s="23"/>
      <c r="K72"/>
      <c r="L72" s="2"/>
      <c r="M72" s="20"/>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row>
    <row r="73" spans="1:45" s="3" customFormat="1" ht="16.5" customHeight="1" x14ac:dyDescent="0.15">
      <c r="H73" s="6"/>
      <c r="I73" s="6"/>
      <c r="J73" s="6"/>
      <c r="K73"/>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row>
    <row r="74" spans="1:45" s="3" customFormat="1" ht="16.5" customHeight="1" x14ac:dyDescent="0.15">
      <c r="D74" s="19"/>
      <c r="H74" s="6"/>
      <c r="I74" s="6"/>
      <c r="J74" s="6"/>
      <c r="K74"/>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row>
    <row r="75" spans="1:45" s="3" customFormat="1" ht="16.5" customHeight="1" x14ac:dyDescent="0.15">
      <c r="D75" s="5"/>
      <c r="H75" s="6"/>
      <c r="I75" s="6"/>
      <c r="J75" s="6"/>
      <c r="K75"/>
      <c r="L75" s="20"/>
      <c r="O75" s="20"/>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row>
    <row r="76" spans="1:45" s="3" customFormat="1" ht="16.5" customHeight="1" x14ac:dyDescent="0.15">
      <c r="H76" s="6"/>
      <c r="I76" s="6"/>
      <c r="J76" s="6"/>
      <c r="K76"/>
      <c r="L76" s="20"/>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row>
    <row r="77" spans="1:45" s="3" customFormat="1" ht="16.5" customHeight="1" x14ac:dyDescent="0.15">
      <c r="D77" s="4"/>
      <c r="E77" s="5"/>
      <c r="F77" s="5"/>
      <c r="G77" s="5"/>
      <c r="H77" s="6"/>
      <c r="I77" s="6"/>
      <c r="J77" s="6"/>
      <c r="K77"/>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row>
    <row r="78" spans="1:45" s="3" customFormat="1" ht="16.5" customHeight="1" x14ac:dyDescent="0.15">
      <c r="D78" s="21"/>
      <c r="E78" s="22"/>
      <c r="F78" s="22"/>
      <c r="G78" s="22"/>
      <c r="H78" s="23"/>
      <c r="I78" s="23"/>
      <c r="J78" s="23"/>
      <c r="K78"/>
      <c r="L78" s="2"/>
      <c r="M78" s="20"/>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row>
    <row r="79" spans="1:45" s="3" customFormat="1" ht="16.5" customHeight="1" x14ac:dyDescent="0.15">
      <c r="H79" s="6"/>
      <c r="I79" s="6"/>
      <c r="J79" s="6"/>
      <c r="K79"/>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row>
    <row r="80" spans="1:45" s="3" customFormat="1" ht="16.5" customHeight="1" x14ac:dyDescent="0.15">
      <c r="D80" s="19"/>
      <c r="H80" s="6"/>
      <c r="I80" s="6"/>
      <c r="J80" s="6"/>
      <c r="K80"/>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row>
    <row r="81" spans="4:45" s="3" customFormat="1" ht="16.5" customHeight="1" x14ac:dyDescent="0.15">
      <c r="D81" s="5"/>
      <c r="H81" s="6"/>
      <c r="I81" s="6"/>
      <c r="J81" s="6"/>
      <c r="K81"/>
      <c r="L81" s="20"/>
      <c r="O81" s="20"/>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row>
    <row r="82" spans="4:45" s="3" customFormat="1" ht="16.5" customHeight="1" x14ac:dyDescent="0.15">
      <c r="H82" s="6"/>
      <c r="I82" s="6"/>
      <c r="J82" s="6"/>
      <c r="K82"/>
      <c r="L82" s="20"/>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row>
    <row r="83" spans="4:45" s="3" customFormat="1" ht="16.5" customHeight="1" x14ac:dyDescent="0.15">
      <c r="D83" s="4"/>
      <c r="E83" s="5"/>
      <c r="F83" s="5"/>
      <c r="G83" s="5"/>
      <c r="H83" s="6"/>
      <c r="I83" s="6"/>
      <c r="J83" s="6"/>
      <c r="K83"/>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row>
    <row r="84" spans="4:45" s="3" customFormat="1" ht="16.5" customHeight="1" x14ac:dyDescent="0.15">
      <c r="D84" s="21"/>
      <c r="E84" s="22"/>
      <c r="F84" s="22"/>
      <c r="G84" s="22"/>
      <c r="H84" s="23"/>
      <c r="I84" s="23"/>
      <c r="J84" s="23"/>
      <c r="K84"/>
      <c r="L84" s="2"/>
      <c r="M84" s="20"/>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row>
    <row r="85" spans="4:45" s="3" customFormat="1" ht="16.5" customHeight="1" x14ac:dyDescent="0.15">
      <c r="H85" s="6"/>
      <c r="I85" s="6"/>
      <c r="J85" s="6"/>
      <c r="K85"/>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row>
    <row r="86" spans="4:45" s="3" customFormat="1" ht="16.5" customHeight="1" x14ac:dyDescent="0.15">
      <c r="D86" s="2"/>
      <c r="E86" s="2"/>
      <c r="F86" s="2"/>
      <c r="G86" s="2"/>
      <c r="H86" s="2"/>
      <c r="I86" s="2"/>
      <c r="J86" s="2"/>
      <c r="K86"/>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row>
    <row r="87" spans="4:45" s="3" customFormat="1" ht="16.5" customHeight="1" x14ac:dyDescent="0.15">
      <c r="D87" s="2"/>
      <c r="E87" s="2"/>
      <c r="F87" s="2"/>
      <c r="G87" s="2"/>
      <c r="H87" s="2"/>
      <c r="I87" s="2"/>
      <c r="J87" s="2"/>
      <c r="K87"/>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row>
    <row r="88" spans="4:45" s="3" customFormat="1" ht="16.5" customHeight="1" x14ac:dyDescent="0.15">
      <c r="D88" s="13"/>
      <c r="E88" s="2"/>
      <c r="F88" s="2"/>
      <c r="G88" s="2"/>
      <c r="H88" s="2"/>
      <c r="I88" s="2"/>
      <c r="J88" s="2"/>
      <c r="K88"/>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row>
    <row r="89" spans="4:45" s="3" customFormat="1" ht="16.5" customHeight="1" x14ac:dyDescent="0.15">
      <c r="D89" s="13"/>
      <c r="E89" s="2"/>
      <c r="F89" s="2"/>
      <c r="G89" s="2"/>
      <c r="H89" s="2"/>
      <c r="I89" s="2"/>
      <c r="J89" s="2"/>
      <c r="K89"/>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row>
    <row r="90" spans="4:45" s="3" customFormat="1" ht="16.5" customHeight="1" x14ac:dyDescent="0.15">
      <c r="D90" s="2"/>
      <c r="E90" s="2"/>
      <c r="F90" s="2"/>
      <c r="G90" s="2"/>
      <c r="H90" s="2"/>
      <c r="I90" s="2"/>
      <c r="J90" s="2"/>
      <c r="K90"/>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row>
    <row r="91" spans="4:45" s="3" customFormat="1" ht="16.5" customHeight="1" x14ac:dyDescent="0.15">
      <c r="D91" s="2"/>
      <c r="E91" s="2"/>
      <c r="F91" s="2"/>
      <c r="G91" s="2"/>
      <c r="H91" s="2"/>
      <c r="I91" s="2"/>
      <c r="J91" s="2"/>
      <c r="K91"/>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row>
    <row r="92" spans="4:45" s="3" customFormat="1" ht="16.5" customHeight="1" x14ac:dyDescent="0.15">
      <c r="D92" s="2"/>
      <c r="E92" s="2"/>
      <c r="F92" s="2"/>
      <c r="G92" s="2"/>
      <c r="H92" s="2"/>
      <c r="I92" s="2"/>
      <c r="J92" s="2"/>
      <c r="K9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row>
    <row r="93" spans="4:45" s="3" customFormat="1" ht="16.5" customHeight="1" x14ac:dyDescent="0.15">
      <c r="D93" s="2"/>
      <c r="E93" s="2"/>
      <c r="F93" s="2"/>
      <c r="G93" s="2"/>
      <c r="H93" s="2"/>
      <c r="I93" s="2"/>
      <c r="J93" s="2"/>
      <c r="K93"/>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row>
    <row r="94" spans="4:45" s="3" customFormat="1" ht="16.5" customHeight="1" x14ac:dyDescent="0.15">
      <c r="D94" s="2"/>
      <c r="E94" s="2"/>
      <c r="F94" s="2"/>
      <c r="G94" s="2"/>
      <c r="H94" s="2"/>
      <c r="I94" s="2"/>
      <c r="J94" s="2"/>
      <c r="K94"/>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row>
    <row r="95" spans="4:45" s="3" customFormat="1" ht="16.5" customHeight="1" x14ac:dyDescent="0.15">
      <c r="H95" s="6"/>
      <c r="I95" s="6"/>
      <c r="J95" s="6"/>
      <c r="K95"/>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row>
    <row r="96" spans="4:45" s="3" customFormat="1" ht="16.5" customHeight="1" x14ac:dyDescent="0.15">
      <c r="H96" s="6"/>
      <c r="I96" s="6"/>
      <c r="J96" s="6"/>
      <c r="K96"/>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row>
    <row r="97" spans="1:45" s="3" customFormat="1" ht="16.5" customHeight="1" x14ac:dyDescent="0.15">
      <c r="H97" s="6"/>
      <c r="I97" s="6"/>
      <c r="J97" s="6"/>
      <c r="K97"/>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row>
    <row r="98" spans="1:45" s="3" customFormat="1" ht="16.5" customHeight="1" x14ac:dyDescent="0.15">
      <c r="H98" s="6"/>
      <c r="I98" s="6"/>
      <c r="J98" s="6"/>
      <c r="K98"/>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row>
    <row r="99" spans="1:45" ht="16.5" customHeight="1" x14ac:dyDescent="0.15">
      <c r="A99" s="3"/>
      <c r="B99" s="3"/>
      <c r="C99" s="3"/>
      <c r="D99" s="3"/>
      <c r="E99" s="3"/>
      <c r="F99" s="3"/>
      <c r="G99" s="3"/>
      <c r="H99" s="6"/>
      <c r="I99" s="6"/>
      <c r="J99" s="6"/>
      <c r="L99" s="3"/>
      <c r="M99" s="3"/>
      <c r="N99" s="3"/>
      <c r="O99" s="3"/>
    </row>
    <row r="100" spans="1:45" ht="16.5" customHeight="1" x14ac:dyDescent="0.15">
      <c r="A100" s="3"/>
      <c r="B100" s="3"/>
      <c r="C100" s="3"/>
      <c r="D100" s="3"/>
      <c r="E100" s="3"/>
      <c r="F100" s="3"/>
      <c r="G100" s="3"/>
      <c r="H100" s="6"/>
      <c r="I100" s="6"/>
      <c r="J100" s="6"/>
      <c r="L100" s="3"/>
      <c r="M100" s="3"/>
      <c r="N100" s="3"/>
      <c r="O100" s="3"/>
    </row>
    <row r="101" spans="1:45" ht="16.5" customHeight="1" x14ac:dyDescent="0.15">
      <c r="D101" s="3"/>
      <c r="E101" s="3"/>
      <c r="F101" s="3"/>
      <c r="G101" s="3"/>
      <c r="H101" s="6"/>
      <c r="I101" s="6"/>
      <c r="J101" s="6"/>
      <c r="L101" s="3"/>
      <c r="M101" s="3"/>
      <c r="N101" s="3"/>
      <c r="O101" s="3"/>
    </row>
    <row r="102" spans="1:45" ht="16.5" customHeight="1" x14ac:dyDescent="0.15">
      <c r="D102" s="3"/>
      <c r="E102" s="3"/>
      <c r="F102" s="3"/>
      <c r="G102" s="3"/>
      <c r="H102" s="6"/>
      <c r="I102" s="6"/>
      <c r="J102" s="6"/>
      <c r="L102" s="3"/>
      <c r="M102" s="3"/>
      <c r="N102" s="3"/>
      <c r="O102" s="3"/>
    </row>
    <row r="103" spans="1:45" ht="16.5" customHeight="1" x14ac:dyDescent="0.15">
      <c r="D103" s="3"/>
      <c r="E103" s="3"/>
      <c r="F103" s="3"/>
      <c r="G103" s="3"/>
      <c r="H103" s="6"/>
      <c r="I103" s="6"/>
      <c r="J103" s="6"/>
      <c r="L103" s="3"/>
      <c r="M103" s="3"/>
      <c r="N103" s="3"/>
      <c r="O103" s="3"/>
    </row>
    <row r="104" spans="1:45" ht="16.5" customHeight="1" x14ac:dyDescent="0.15">
      <c r="D104" s="3"/>
      <c r="E104" s="3"/>
      <c r="F104" s="3"/>
      <c r="G104" s="3"/>
      <c r="H104" s="6"/>
      <c r="I104" s="6"/>
      <c r="J104" s="6"/>
      <c r="L104" s="3"/>
      <c r="M104" s="3"/>
      <c r="N104" s="3"/>
      <c r="O104" s="3"/>
    </row>
    <row r="105" spans="1:45" ht="16.5" customHeight="1" x14ac:dyDescent="0.15">
      <c r="D105" s="3"/>
      <c r="E105" s="3"/>
      <c r="F105" s="3"/>
      <c r="G105" s="3"/>
      <c r="H105" s="6"/>
      <c r="I105" s="6"/>
      <c r="J105" s="6"/>
      <c r="L105" s="3"/>
      <c r="M105" s="3"/>
      <c r="N105" s="3"/>
      <c r="O105" s="3"/>
    </row>
    <row r="106" spans="1:45" ht="16.5" customHeight="1" x14ac:dyDescent="0.15">
      <c r="D106" s="3"/>
      <c r="E106" s="3"/>
      <c r="F106" s="3"/>
      <c r="G106" s="3"/>
      <c r="H106" s="6"/>
      <c r="I106" s="6"/>
      <c r="J106" s="6"/>
      <c r="L106" s="3"/>
      <c r="M106" s="3"/>
      <c r="N106" s="3"/>
      <c r="O106" s="3"/>
    </row>
    <row r="107" spans="1:45" ht="16.5" customHeight="1" x14ac:dyDescent="0.15">
      <c r="D107" s="3"/>
      <c r="E107" s="3"/>
      <c r="F107" s="3"/>
      <c r="G107" s="3"/>
      <c r="H107" s="6"/>
      <c r="I107" s="6"/>
      <c r="J107" s="6"/>
      <c r="L107" s="3"/>
      <c r="M107" s="3"/>
      <c r="N107" s="3"/>
      <c r="O107" s="3"/>
    </row>
    <row r="108" spans="1:45" ht="16.5" customHeight="1" x14ac:dyDescent="0.15">
      <c r="D108" s="3"/>
      <c r="E108" s="3"/>
      <c r="F108" s="3"/>
      <c r="G108" s="3"/>
      <c r="H108" s="6"/>
      <c r="I108" s="6"/>
      <c r="J108" s="6"/>
      <c r="L108" s="3"/>
      <c r="M108" s="3"/>
      <c r="N108" s="3"/>
      <c r="O108" s="3"/>
    </row>
    <row r="109" spans="1:45" ht="16.5" customHeight="1" x14ac:dyDescent="0.15">
      <c r="D109" s="3"/>
      <c r="E109" s="3"/>
      <c r="F109" s="3"/>
      <c r="G109" s="3"/>
      <c r="H109" s="6"/>
      <c r="I109" s="6"/>
      <c r="J109" s="6"/>
      <c r="L109" s="3"/>
      <c r="M109" s="3"/>
      <c r="N109" s="3"/>
      <c r="O109" s="3"/>
    </row>
    <row r="110" spans="1:45" ht="16.5" customHeight="1" x14ac:dyDescent="0.15">
      <c r="D110" s="3"/>
      <c r="E110" s="3"/>
      <c r="F110" s="3"/>
      <c r="G110" s="3"/>
      <c r="H110" s="6"/>
      <c r="I110" s="6"/>
      <c r="J110" s="6"/>
      <c r="L110" s="3"/>
      <c r="M110" s="3"/>
      <c r="N110" s="3"/>
      <c r="O110" s="3"/>
    </row>
    <row r="111" spans="1:45" ht="16.5" customHeight="1" x14ac:dyDescent="0.15">
      <c r="D111" s="3"/>
      <c r="E111" s="3"/>
      <c r="F111" s="3"/>
      <c r="G111" s="3"/>
      <c r="H111" s="6"/>
      <c r="I111" s="6"/>
      <c r="J111" s="6"/>
      <c r="L111" s="3"/>
      <c r="M111" s="3"/>
      <c r="N111" s="3"/>
      <c r="O111" s="3"/>
    </row>
    <row r="112" spans="1:45" ht="16.5" customHeight="1" x14ac:dyDescent="0.15">
      <c r="D112" s="3"/>
      <c r="E112" s="3"/>
      <c r="F112" s="3"/>
      <c r="G112" s="3"/>
      <c r="H112" s="6"/>
      <c r="I112" s="6"/>
      <c r="J112" s="6"/>
      <c r="L112" s="3"/>
      <c r="M112" s="3"/>
      <c r="N112" s="3"/>
      <c r="O112" s="3"/>
    </row>
    <row r="113" spans="4:15" ht="16.5" customHeight="1" x14ac:dyDescent="0.15">
      <c r="D113" s="3"/>
      <c r="E113" s="3"/>
      <c r="F113" s="3"/>
      <c r="G113" s="3"/>
      <c r="H113" s="6"/>
      <c r="I113" s="6"/>
      <c r="J113" s="6"/>
      <c r="L113" s="3"/>
      <c r="M113" s="3"/>
      <c r="N113" s="3"/>
      <c r="O113" s="3"/>
    </row>
    <row r="114" spans="4:15" ht="16.5" customHeight="1" x14ac:dyDescent="0.15">
      <c r="D114" s="3"/>
      <c r="E114" s="3"/>
      <c r="F114" s="3"/>
      <c r="G114" s="3"/>
      <c r="H114" s="6"/>
      <c r="I114" s="6"/>
      <c r="J114" s="6"/>
      <c r="L114" s="3"/>
      <c r="M114" s="3"/>
      <c r="N114" s="3"/>
      <c r="O114" s="3"/>
    </row>
    <row r="115" spans="4:15" ht="16.5" customHeight="1" x14ac:dyDescent="0.15">
      <c r="D115" s="3"/>
      <c r="E115" s="3"/>
      <c r="F115" s="3"/>
      <c r="G115" s="3"/>
      <c r="H115" s="6"/>
      <c r="I115" s="6"/>
      <c r="J115" s="6"/>
      <c r="L115" s="3"/>
      <c r="M115" s="3"/>
      <c r="N115" s="3"/>
      <c r="O115" s="3"/>
    </row>
    <row r="116" spans="4:15" ht="16.5" customHeight="1" x14ac:dyDescent="0.15">
      <c r="D116" s="3"/>
      <c r="E116" s="3"/>
      <c r="F116" s="3"/>
      <c r="G116" s="3"/>
      <c r="H116" s="6"/>
      <c r="I116" s="6"/>
      <c r="J116" s="6"/>
      <c r="L116" s="3"/>
      <c r="M116" s="3"/>
      <c r="N116" s="3"/>
      <c r="O116" s="3"/>
    </row>
    <row r="117" spans="4:15" ht="16.5" customHeight="1" x14ac:dyDescent="0.15">
      <c r="D117" s="3"/>
      <c r="E117" s="3"/>
      <c r="F117" s="3"/>
      <c r="G117" s="3"/>
      <c r="H117" s="6"/>
      <c r="I117" s="6"/>
      <c r="J117" s="6"/>
      <c r="L117" s="3"/>
      <c r="M117" s="3"/>
      <c r="N117" s="3"/>
      <c r="O117" s="3"/>
    </row>
    <row r="118" spans="4:15" ht="16.5" customHeight="1" x14ac:dyDescent="0.15">
      <c r="D118" s="3"/>
      <c r="E118" s="3"/>
      <c r="F118" s="3"/>
      <c r="G118" s="3"/>
      <c r="H118" s="6"/>
      <c r="I118" s="6"/>
      <c r="J118" s="6"/>
      <c r="L118" s="3"/>
      <c r="M118" s="3"/>
      <c r="N118" s="3"/>
      <c r="O118" s="3"/>
    </row>
    <row r="119" spans="4:15" ht="16.5" customHeight="1" x14ac:dyDescent="0.15">
      <c r="D119" s="3"/>
      <c r="E119" s="3"/>
      <c r="F119" s="3"/>
      <c r="G119" s="3"/>
      <c r="H119" s="6"/>
      <c r="I119" s="6"/>
      <c r="J119" s="6"/>
      <c r="L119" s="3"/>
      <c r="M119" s="3"/>
      <c r="N119" s="3"/>
      <c r="O119" s="3"/>
    </row>
    <row r="120" spans="4:15" ht="16.5" customHeight="1" x14ac:dyDescent="0.15">
      <c r="D120" s="3"/>
      <c r="E120" s="3"/>
      <c r="F120" s="3"/>
      <c r="G120" s="3"/>
      <c r="H120" s="6"/>
      <c r="I120" s="6"/>
      <c r="J120" s="6"/>
      <c r="L120" s="3"/>
      <c r="M120" s="3"/>
      <c r="N120" s="3"/>
      <c r="O120" s="3"/>
    </row>
    <row r="121" spans="4:15" ht="16.5" customHeight="1" x14ac:dyDescent="0.15">
      <c r="D121" s="3"/>
      <c r="E121" s="3"/>
      <c r="F121" s="3"/>
      <c r="G121" s="3"/>
      <c r="H121" s="6"/>
      <c r="I121" s="6"/>
      <c r="J121" s="6"/>
      <c r="L121" s="3"/>
      <c r="M121" s="3"/>
      <c r="N121" s="3"/>
      <c r="O121" s="3"/>
    </row>
    <row r="122" spans="4:15" ht="16.5" customHeight="1" x14ac:dyDescent="0.15">
      <c r="D122" s="3"/>
      <c r="E122" s="3"/>
      <c r="F122" s="3"/>
      <c r="G122" s="3"/>
      <c r="H122" s="6"/>
      <c r="I122" s="6"/>
      <c r="J122" s="6"/>
      <c r="L122" s="3"/>
      <c r="M122" s="3"/>
      <c r="N122" s="3"/>
      <c r="O122" s="3"/>
    </row>
  </sheetData>
  <sheetProtection formatColumns="0"/>
  <mergeCells count="7">
    <mergeCell ref="A1:I1"/>
    <mergeCell ref="D42:D43"/>
    <mergeCell ref="D48:E48"/>
    <mergeCell ref="D41:E41"/>
    <mergeCell ref="E34:F34"/>
    <mergeCell ref="E18:H18"/>
    <mergeCell ref="E26:H26"/>
  </mergeCells>
  <phoneticPr fontId="1"/>
  <printOptions horizontalCentered="1"/>
  <pageMargins left="0.78740157480314965" right="0.78740157480314965" top="0.78740157480314965" bottom="0.78740157480314965" header="0" footer="0"/>
  <pageSetup paperSize="9" scale="74" orientation="portrait" cellComments="asDisplayed" horizontalDpi="4294967292" verticalDpi="4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Z132"/>
  <sheetViews>
    <sheetView zoomScale="87" zoomScaleNormal="87" workbookViewId="0">
      <selection activeCell="J7" sqref="J7:J128"/>
    </sheetView>
  </sheetViews>
  <sheetFormatPr defaultRowHeight="14.25" x14ac:dyDescent="0.15"/>
  <cols>
    <col min="1" max="1" width="9" style="197"/>
    <col min="2" max="2" width="12.625" style="197" bestFit="1" customWidth="1"/>
    <col min="3" max="4" width="9" style="197"/>
    <col min="5" max="5" width="11.875" style="197" bestFit="1" customWidth="1"/>
    <col min="6" max="6" width="9" style="197"/>
    <col min="7" max="7" width="13.625" style="198" bestFit="1" customWidth="1"/>
    <col min="8" max="8" width="15.5" style="198" bestFit="1" customWidth="1"/>
    <col min="9" max="9" width="15.375" customWidth="1"/>
    <col min="10" max="10" width="15.5" customWidth="1"/>
  </cols>
  <sheetData>
    <row r="2" spans="1:52" s="3" customFormat="1" ht="20.100000000000001" customHeight="1" x14ac:dyDescent="0.2">
      <c r="A2" s="351" t="s">
        <v>165</v>
      </c>
      <c r="B2" s="351"/>
      <c r="C2" s="351"/>
      <c r="D2" s="351"/>
      <c r="E2" s="351"/>
      <c r="F2" s="351"/>
      <c r="G2" s="351"/>
      <c r="H2" s="351"/>
      <c r="I2" s="351"/>
      <c r="J2" s="351"/>
      <c r="K2" s="2"/>
      <c r="L2" s="2"/>
      <c r="M2" s="2"/>
      <c r="N2" s="2"/>
      <c r="O2" s="2"/>
      <c r="P2" s="2"/>
      <c r="Q2" s="2"/>
      <c r="R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row>
    <row r="3" spans="1:52" s="3" customFormat="1" ht="20.100000000000001" customHeight="1" x14ac:dyDescent="0.15">
      <c r="A3" s="2"/>
      <c r="B3" s="2"/>
      <c r="C3" s="2"/>
      <c r="D3" s="2"/>
      <c r="E3" s="2"/>
      <c r="F3" s="2"/>
      <c r="H3" s="2"/>
      <c r="I3" s="2"/>
      <c r="J3" s="2"/>
      <c r="K3" s="2"/>
      <c r="L3" s="2"/>
      <c r="M3" s="2"/>
      <c r="N3" s="2"/>
      <c r="O3" s="2"/>
      <c r="P3" s="2"/>
      <c r="Q3" s="2"/>
      <c r="R3"/>
      <c r="S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1:52" s="3" customFormat="1" x14ac:dyDescent="0.15">
      <c r="A4" s="2"/>
      <c r="B4" s="2"/>
      <c r="C4" s="2"/>
      <c r="D4" s="2"/>
      <c r="E4" s="2"/>
      <c r="F4" s="2"/>
      <c r="H4" s="2"/>
      <c r="I4" s="101"/>
      <c r="J4" s="88" t="s">
        <v>47</v>
      </c>
      <c r="K4" s="2"/>
      <c r="L4" s="2"/>
      <c r="M4" s="2"/>
      <c r="N4" s="2"/>
      <c r="O4" s="2"/>
      <c r="P4" s="2"/>
      <c r="Q4" s="2"/>
      <c r="R4"/>
      <c r="S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2" s="3" customFormat="1" ht="20.100000000000001" customHeight="1" x14ac:dyDescent="0.15">
      <c r="A5" s="2"/>
      <c r="B5" s="2"/>
      <c r="C5" s="2"/>
      <c r="D5" s="2"/>
      <c r="E5" s="2"/>
      <c r="F5" s="2"/>
      <c r="H5" s="2"/>
      <c r="I5" s="2"/>
      <c r="J5" s="2"/>
      <c r="K5" s="2"/>
      <c r="L5" s="2"/>
      <c r="M5" s="2"/>
      <c r="N5" s="2"/>
      <c r="O5" s="2"/>
      <c r="P5" s="2"/>
      <c r="Q5" s="2"/>
      <c r="R5"/>
      <c r="S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52" s="206" customFormat="1" ht="28.5" x14ac:dyDescent="0.15">
      <c r="A6" s="203"/>
      <c r="B6" s="203"/>
      <c r="C6" s="203"/>
      <c r="D6" s="203"/>
      <c r="E6" s="204" t="s">
        <v>62</v>
      </c>
      <c r="F6" s="204"/>
      <c r="G6" s="205" t="s">
        <v>114</v>
      </c>
      <c r="H6" s="205" t="s">
        <v>113</v>
      </c>
      <c r="I6" s="207" t="s">
        <v>115</v>
      </c>
      <c r="J6" s="207" t="s">
        <v>146</v>
      </c>
    </row>
    <row r="7" spans="1:52" x14ac:dyDescent="0.15">
      <c r="A7" s="200">
        <v>10</v>
      </c>
      <c r="B7" s="200" t="s">
        <v>112</v>
      </c>
      <c r="C7" s="341">
        <v>0</v>
      </c>
      <c r="D7" s="200" t="s">
        <v>23</v>
      </c>
      <c r="E7" s="341">
        <v>0</v>
      </c>
      <c r="F7" s="200" t="s">
        <v>23</v>
      </c>
      <c r="G7" s="199">
        <v>1380000</v>
      </c>
      <c r="H7" s="198">
        <v>68200</v>
      </c>
      <c r="I7" s="198">
        <f>+G7*(C7-E7)/1000</f>
        <v>0</v>
      </c>
      <c r="J7" s="198">
        <f>+H7*C7/1000</f>
        <v>0</v>
      </c>
    </row>
    <row r="8" spans="1:52" x14ac:dyDescent="0.15">
      <c r="A8" s="201">
        <f>A7+1</f>
        <v>11</v>
      </c>
      <c r="B8" s="200" t="s">
        <v>112</v>
      </c>
      <c r="C8" s="341">
        <v>0</v>
      </c>
      <c r="D8" s="200" t="s">
        <v>23</v>
      </c>
      <c r="E8" s="341">
        <v>0</v>
      </c>
      <c r="F8" s="200" t="s">
        <v>23</v>
      </c>
      <c r="G8" s="199">
        <v>1569000</v>
      </c>
      <c r="H8" s="198">
        <v>78540</v>
      </c>
      <c r="I8" s="198">
        <f t="shared" ref="I8:I71" si="0">+G8*(C8-E8)/1000</f>
        <v>0</v>
      </c>
      <c r="J8" s="198">
        <f t="shared" ref="J8:J71" si="1">+H8*C8/1000</f>
        <v>0</v>
      </c>
    </row>
    <row r="9" spans="1:52" x14ac:dyDescent="0.15">
      <c r="A9" s="201">
        <f t="shared" ref="A9:A72" si="2">A8+1</f>
        <v>12</v>
      </c>
      <c r="B9" s="200" t="s">
        <v>112</v>
      </c>
      <c r="C9" s="341">
        <v>0</v>
      </c>
      <c r="D9" s="200" t="s">
        <v>23</v>
      </c>
      <c r="E9" s="341">
        <v>0</v>
      </c>
      <c r="F9" s="200" t="s">
        <v>23</v>
      </c>
      <c r="G9" s="199">
        <v>1711000</v>
      </c>
      <c r="H9" s="198">
        <v>80380</v>
      </c>
      <c r="I9" s="198">
        <f t="shared" si="0"/>
        <v>0</v>
      </c>
      <c r="J9" s="198">
        <f t="shared" si="1"/>
        <v>0</v>
      </c>
    </row>
    <row r="10" spans="1:52" x14ac:dyDescent="0.15">
      <c r="A10" s="201">
        <f t="shared" si="2"/>
        <v>13</v>
      </c>
      <c r="B10" s="200" t="s">
        <v>112</v>
      </c>
      <c r="C10" s="341">
        <v>0</v>
      </c>
      <c r="D10" s="200" t="s">
        <v>23</v>
      </c>
      <c r="E10" s="341">
        <v>0</v>
      </c>
      <c r="F10" s="200" t="s">
        <v>23</v>
      </c>
      <c r="G10" s="199">
        <v>1854000</v>
      </c>
      <c r="H10" s="198">
        <v>82220</v>
      </c>
      <c r="I10" s="198">
        <f t="shared" si="0"/>
        <v>0</v>
      </c>
      <c r="J10" s="198">
        <f t="shared" si="1"/>
        <v>0</v>
      </c>
    </row>
    <row r="11" spans="1:52" x14ac:dyDescent="0.15">
      <c r="A11" s="201">
        <f t="shared" si="2"/>
        <v>14</v>
      </c>
      <c r="B11" s="200" t="s">
        <v>112</v>
      </c>
      <c r="C11" s="341">
        <v>0</v>
      </c>
      <c r="D11" s="200" t="s">
        <v>23</v>
      </c>
      <c r="E11" s="341">
        <v>0</v>
      </c>
      <c r="F11" s="200" t="s">
        <v>23</v>
      </c>
      <c r="G11" s="199">
        <v>1997000</v>
      </c>
      <c r="H11" s="198">
        <v>84060</v>
      </c>
      <c r="I11" s="198">
        <f t="shared" si="0"/>
        <v>0</v>
      </c>
      <c r="J11" s="198">
        <f t="shared" si="1"/>
        <v>0</v>
      </c>
    </row>
    <row r="12" spans="1:52" x14ac:dyDescent="0.15">
      <c r="A12" s="201">
        <f t="shared" si="2"/>
        <v>15</v>
      </c>
      <c r="B12" s="200" t="s">
        <v>112</v>
      </c>
      <c r="C12" s="341">
        <v>0</v>
      </c>
      <c r="D12" s="200" t="s">
        <v>23</v>
      </c>
      <c r="E12" s="341">
        <v>0</v>
      </c>
      <c r="F12" s="200" t="s">
        <v>23</v>
      </c>
      <c r="G12" s="199">
        <v>2139000</v>
      </c>
      <c r="H12" s="198">
        <v>85900</v>
      </c>
      <c r="I12" s="198">
        <f t="shared" si="0"/>
        <v>0</v>
      </c>
      <c r="J12" s="198">
        <f t="shared" si="1"/>
        <v>0</v>
      </c>
    </row>
    <row r="13" spans="1:52" x14ac:dyDescent="0.15">
      <c r="A13" s="201">
        <f t="shared" si="2"/>
        <v>16</v>
      </c>
      <c r="B13" s="200" t="s">
        <v>112</v>
      </c>
      <c r="C13" s="341">
        <v>0</v>
      </c>
      <c r="D13" s="200" t="s">
        <v>23</v>
      </c>
      <c r="E13" s="341">
        <v>0</v>
      </c>
      <c r="F13" s="200" t="s">
        <v>23</v>
      </c>
      <c r="G13" s="199">
        <v>2630000</v>
      </c>
      <c r="H13" s="198">
        <v>87740</v>
      </c>
      <c r="I13" s="198">
        <f t="shared" si="0"/>
        <v>0</v>
      </c>
      <c r="J13" s="198">
        <f t="shared" si="1"/>
        <v>0</v>
      </c>
    </row>
    <row r="14" spans="1:52" x14ac:dyDescent="0.15">
      <c r="A14" s="201">
        <f t="shared" si="2"/>
        <v>17</v>
      </c>
      <c r="B14" s="200" t="s">
        <v>112</v>
      </c>
      <c r="C14" s="341">
        <v>0</v>
      </c>
      <c r="D14" s="200" t="s">
        <v>23</v>
      </c>
      <c r="E14" s="341">
        <v>0</v>
      </c>
      <c r="F14" s="200" t="s">
        <v>23</v>
      </c>
      <c r="G14" s="199">
        <v>2795000</v>
      </c>
      <c r="H14" s="198">
        <v>89580</v>
      </c>
      <c r="I14" s="198">
        <f t="shared" si="0"/>
        <v>0</v>
      </c>
      <c r="J14" s="198">
        <f t="shared" si="1"/>
        <v>0</v>
      </c>
    </row>
    <row r="15" spans="1:52" x14ac:dyDescent="0.15">
      <c r="A15" s="201">
        <f t="shared" si="2"/>
        <v>18</v>
      </c>
      <c r="B15" s="200" t="s">
        <v>112</v>
      </c>
      <c r="C15" s="341">
        <v>0</v>
      </c>
      <c r="D15" s="200" t="s">
        <v>23</v>
      </c>
      <c r="E15" s="341">
        <v>0</v>
      </c>
      <c r="F15" s="200" t="s">
        <v>23</v>
      </c>
      <c r="G15" s="199">
        <v>2959000</v>
      </c>
      <c r="H15" s="198">
        <v>91420</v>
      </c>
      <c r="I15" s="198">
        <f t="shared" si="0"/>
        <v>0</v>
      </c>
      <c r="J15" s="198">
        <f t="shared" si="1"/>
        <v>0</v>
      </c>
    </row>
    <row r="16" spans="1:52" x14ac:dyDescent="0.15">
      <c r="A16" s="201">
        <f t="shared" si="2"/>
        <v>19</v>
      </c>
      <c r="B16" s="200" t="s">
        <v>112</v>
      </c>
      <c r="C16" s="341">
        <v>0</v>
      </c>
      <c r="D16" s="200" t="s">
        <v>23</v>
      </c>
      <c r="E16" s="341">
        <v>0</v>
      </c>
      <c r="F16" s="200" t="s">
        <v>23</v>
      </c>
      <c r="G16" s="199">
        <v>3124000</v>
      </c>
      <c r="H16" s="198">
        <v>93260</v>
      </c>
      <c r="I16" s="198">
        <f t="shared" si="0"/>
        <v>0</v>
      </c>
      <c r="J16" s="198">
        <f t="shared" si="1"/>
        <v>0</v>
      </c>
    </row>
    <row r="17" spans="1:10" x14ac:dyDescent="0.15">
      <c r="A17" s="201">
        <f t="shared" si="2"/>
        <v>20</v>
      </c>
      <c r="B17" s="200" t="s">
        <v>112</v>
      </c>
      <c r="C17" s="341">
        <v>0</v>
      </c>
      <c r="D17" s="200" t="s">
        <v>23</v>
      </c>
      <c r="E17" s="341">
        <v>0</v>
      </c>
      <c r="F17" s="200" t="s">
        <v>23</v>
      </c>
      <c r="G17" s="199">
        <v>3288000</v>
      </c>
      <c r="H17" s="198">
        <v>95100</v>
      </c>
      <c r="I17" s="198">
        <f t="shared" si="0"/>
        <v>0</v>
      </c>
      <c r="J17" s="198">
        <f t="shared" si="1"/>
        <v>0</v>
      </c>
    </row>
    <row r="18" spans="1:10" x14ac:dyDescent="0.15">
      <c r="A18" s="201">
        <f t="shared" si="2"/>
        <v>21</v>
      </c>
      <c r="B18" s="200" t="s">
        <v>112</v>
      </c>
      <c r="C18" s="341">
        <v>0</v>
      </c>
      <c r="D18" s="200" t="s">
        <v>23</v>
      </c>
      <c r="E18" s="341">
        <v>0</v>
      </c>
      <c r="F18" s="200" t="s">
        <v>23</v>
      </c>
      <c r="G18" s="199">
        <v>3477000</v>
      </c>
      <c r="H18" s="198">
        <v>109940</v>
      </c>
      <c r="I18" s="198">
        <f t="shared" si="0"/>
        <v>0</v>
      </c>
      <c r="J18" s="198">
        <f t="shared" si="1"/>
        <v>0</v>
      </c>
    </row>
    <row r="19" spans="1:10" x14ac:dyDescent="0.15">
      <c r="A19" s="201">
        <f t="shared" si="2"/>
        <v>22</v>
      </c>
      <c r="B19" s="200" t="s">
        <v>112</v>
      </c>
      <c r="C19" s="341">
        <v>0</v>
      </c>
      <c r="D19" s="200" t="s">
        <v>23</v>
      </c>
      <c r="E19" s="341">
        <v>0</v>
      </c>
      <c r="F19" s="200" t="s">
        <v>23</v>
      </c>
      <c r="G19" s="199">
        <v>3643000</v>
      </c>
      <c r="H19" s="198">
        <v>111780</v>
      </c>
      <c r="I19" s="198">
        <f t="shared" si="0"/>
        <v>0</v>
      </c>
      <c r="J19" s="198">
        <f t="shared" si="1"/>
        <v>0</v>
      </c>
    </row>
    <row r="20" spans="1:10" x14ac:dyDescent="0.15">
      <c r="A20" s="201">
        <f t="shared" si="2"/>
        <v>23</v>
      </c>
      <c r="B20" s="200" t="s">
        <v>112</v>
      </c>
      <c r="C20" s="341">
        <v>0</v>
      </c>
      <c r="D20" s="200" t="s">
        <v>23</v>
      </c>
      <c r="E20" s="341">
        <v>0</v>
      </c>
      <c r="F20" s="200" t="s">
        <v>23</v>
      </c>
      <c r="G20" s="199">
        <v>3809000</v>
      </c>
      <c r="H20" s="198">
        <v>113620</v>
      </c>
      <c r="I20" s="198">
        <f t="shared" si="0"/>
        <v>0</v>
      </c>
      <c r="J20" s="198">
        <f t="shared" si="1"/>
        <v>0</v>
      </c>
    </row>
    <row r="21" spans="1:10" x14ac:dyDescent="0.15">
      <c r="A21" s="201">
        <f t="shared" si="2"/>
        <v>24</v>
      </c>
      <c r="B21" s="200" t="s">
        <v>112</v>
      </c>
      <c r="C21" s="341">
        <v>0</v>
      </c>
      <c r="D21" s="200" t="s">
        <v>23</v>
      </c>
      <c r="E21" s="341">
        <v>0</v>
      </c>
      <c r="F21" s="200" t="s">
        <v>23</v>
      </c>
      <c r="G21" s="199">
        <v>3974000</v>
      </c>
      <c r="H21" s="198">
        <v>115460</v>
      </c>
      <c r="I21" s="198">
        <f t="shared" si="0"/>
        <v>0</v>
      </c>
      <c r="J21" s="198">
        <f t="shared" si="1"/>
        <v>0</v>
      </c>
    </row>
    <row r="22" spans="1:10" x14ac:dyDescent="0.15">
      <c r="A22" s="201">
        <f t="shared" si="2"/>
        <v>25</v>
      </c>
      <c r="B22" s="200" t="s">
        <v>112</v>
      </c>
      <c r="C22" s="341">
        <v>0</v>
      </c>
      <c r="D22" s="200" t="s">
        <v>23</v>
      </c>
      <c r="E22" s="341">
        <v>0</v>
      </c>
      <c r="F22" s="200" t="s">
        <v>23</v>
      </c>
      <c r="G22" s="199">
        <v>4140000</v>
      </c>
      <c r="H22" s="198">
        <v>117300</v>
      </c>
      <c r="I22" s="198">
        <f t="shared" si="0"/>
        <v>0</v>
      </c>
      <c r="J22" s="198">
        <f t="shared" si="1"/>
        <v>0</v>
      </c>
    </row>
    <row r="23" spans="1:10" x14ac:dyDescent="0.15">
      <c r="A23" s="201">
        <f t="shared" si="2"/>
        <v>26</v>
      </c>
      <c r="B23" s="200" t="s">
        <v>112</v>
      </c>
      <c r="C23" s="341">
        <v>0</v>
      </c>
      <c r="D23" s="200" t="s">
        <v>23</v>
      </c>
      <c r="E23" s="341">
        <v>0</v>
      </c>
      <c r="F23" s="200" t="s">
        <v>23</v>
      </c>
      <c r="G23" s="199">
        <v>4170000</v>
      </c>
      <c r="H23" s="198">
        <v>119140</v>
      </c>
      <c r="I23" s="198">
        <f t="shared" si="0"/>
        <v>0</v>
      </c>
      <c r="J23" s="198">
        <f t="shared" si="1"/>
        <v>0</v>
      </c>
    </row>
    <row r="24" spans="1:10" x14ac:dyDescent="0.15">
      <c r="A24" s="201">
        <f t="shared" si="2"/>
        <v>27</v>
      </c>
      <c r="B24" s="200" t="s">
        <v>112</v>
      </c>
      <c r="C24" s="341">
        <v>0</v>
      </c>
      <c r="D24" s="200" t="s">
        <v>23</v>
      </c>
      <c r="E24" s="341">
        <v>0</v>
      </c>
      <c r="F24" s="200" t="s">
        <v>23</v>
      </c>
      <c r="G24" s="199">
        <v>4331000</v>
      </c>
      <c r="H24" s="198">
        <v>120980</v>
      </c>
      <c r="I24" s="198">
        <f t="shared" si="0"/>
        <v>0</v>
      </c>
      <c r="J24" s="198">
        <f t="shared" si="1"/>
        <v>0</v>
      </c>
    </row>
    <row r="25" spans="1:10" x14ac:dyDescent="0.15">
      <c r="A25" s="201">
        <f t="shared" si="2"/>
        <v>28</v>
      </c>
      <c r="B25" s="200" t="s">
        <v>112</v>
      </c>
      <c r="C25" s="341">
        <v>0</v>
      </c>
      <c r="D25" s="200" t="s">
        <v>23</v>
      </c>
      <c r="E25" s="341">
        <v>0</v>
      </c>
      <c r="F25" s="200" t="s">
        <v>23</v>
      </c>
      <c r="G25" s="199">
        <v>4491000</v>
      </c>
      <c r="H25" s="198">
        <v>122820</v>
      </c>
      <c r="I25" s="198">
        <f t="shared" si="0"/>
        <v>0</v>
      </c>
      <c r="J25" s="198">
        <f t="shared" si="1"/>
        <v>0</v>
      </c>
    </row>
    <row r="26" spans="1:10" x14ac:dyDescent="0.15">
      <c r="A26" s="201">
        <f t="shared" si="2"/>
        <v>29</v>
      </c>
      <c r="B26" s="200" t="s">
        <v>112</v>
      </c>
      <c r="C26" s="341">
        <v>0</v>
      </c>
      <c r="D26" s="200" t="s">
        <v>23</v>
      </c>
      <c r="E26" s="341">
        <v>0</v>
      </c>
      <c r="F26" s="200" t="s">
        <v>23</v>
      </c>
      <c r="G26" s="199">
        <v>4652000</v>
      </c>
      <c r="H26" s="198">
        <v>124660</v>
      </c>
      <c r="I26" s="198">
        <f t="shared" si="0"/>
        <v>0</v>
      </c>
      <c r="J26" s="198">
        <f t="shared" si="1"/>
        <v>0</v>
      </c>
    </row>
    <row r="27" spans="1:10" x14ac:dyDescent="0.15">
      <c r="A27" s="201">
        <f t="shared" si="2"/>
        <v>30</v>
      </c>
      <c r="B27" s="200" t="s">
        <v>112</v>
      </c>
      <c r="C27" s="341">
        <v>0</v>
      </c>
      <c r="D27" s="200" t="s">
        <v>23</v>
      </c>
      <c r="E27" s="341">
        <v>0</v>
      </c>
      <c r="F27" s="200" t="s">
        <v>23</v>
      </c>
      <c r="G27" s="199">
        <v>4812000</v>
      </c>
      <c r="H27" s="198">
        <v>126500</v>
      </c>
      <c r="I27" s="198">
        <f t="shared" si="0"/>
        <v>0</v>
      </c>
      <c r="J27" s="198">
        <f t="shared" si="1"/>
        <v>0</v>
      </c>
    </row>
    <row r="28" spans="1:10" x14ac:dyDescent="0.15">
      <c r="A28" s="201">
        <f t="shared" si="2"/>
        <v>31</v>
      </c>
      <c r="B28" s="200" t="s">
        <v>112</v>
      </c>
      <c r="C28" s="341">
        <v>0</v>
      </c>
      <c r="D28" s="200" t="s">
        <v>23</v>
      </c>
      <c r="E28" s="341">
        <v>0</v>
      </c>
      <c r="F28" s="200" t="s">
        <v>23</v>
      </c>
      <c r="G28" s="199">
        <v>4334000</v>
      </c>
      <c r="H28" s="198">
        <v>128340</v>
      </c>
      <c r="I28" s="198">
        <f t="shared" si="0"/>
        <v>0</v>
      </c>
      <c r="J28" s="198">
        <f t="shared" si="1"/>
        <v>0</v>
      </c>
    </row>
    <row r="29" spans="1:10" x14ac:dyDescent="0.15">
      <c r="A29" s="201">
        <f t="shared" si="2"/>
        <v>32</v>
      </c>
      <c r="B29" s="200" t="s">
        <v>112</v>
      </c>
      <c r="C29" s="341">
        <v>0</v>
      </c>
      <c r="D29" s="200" t="s">
        <v>23</v>
      </c>
      <c r="E29" s="341">
        <v>0</v>
      </c>
      <c r="F29" s="200" t="s">
        <v>23</v>
      </c>
      <c r="G29" s="199">
        <v>4473000</v>
      </c>
      <c r="H29" s="198">
        <v>130180</v>
      </c>
      <c r="I29" s="198">
        <f t="shared" si="0"/>
        <v>0</v>
      </c>
      <c r="J29" s="198">
        <f t="shared" si="1"/>
        <v>0</v>
      </c>
    </row>
    <row r="30" spans="1:10" x14ac:dyDescent="0.15">
      <c r="A30" s="201">
        <f t="shared" si="2"/>
        <v>33</v>
      </c>
      <c r="B30" s="200" t="s">
        <v>112</v>
      </c>
      <c r="C30" s="341">
        <v>0</v>
      </c>
      <c r="D30" s="200" t="s">
        <v>23</v>
      </c>
      <c r="E30" s="341">
        <v>0</v>
      </c>
      <c r="F30" s="200" t="s">
        <v>23</v>
      </c>
      <c r="G30" s="199">
        <v>4613000</v>
      </c>
      <c r="H30" s="198">
        <v>132020</v>
      </c>
      <c r="I30" s="198">
        <f t="shared" si="0"/>
        <v>0</v>
      </c>
      <c r="J30" s="198">
        <f t="shared" si="1"/>
        <v>0</v>
      </c>
    </row>
    <row r="31" spans="1:10" x14ac:dyDescent="0.15">
      <c r="A31" s="201">
        <f t="shared" si="2"/>
        <v>34</v>
      </c>
      <c r="B31" s="200" t="s">
        <v>112</v>
      </c>
      <c r="C31" s="341">
        <v>0</v>
      </c>
      <c r="D31" s="200" t="s">
        <v>23</v>
      </c>
      <c r="E31" s="341">
        <v>0</v>
      </c>
      <c r="F31" s="200" t="s">
        <v>23</v>
      </c>
      <c r="G31" s="199">
        <v>4753000</v>
      </c>
      <c r="H31" s="198">
        <v>133860</v>
      </c>
      <c r="I31" s="198">
        <f t="shared" si="0"/>
        <v>0</v>
      </c>
      <c r="J31" s="198">
        <f t="shared" si="1"/>
        <v>0</v>
      </c>
    </row>
    <row r="32" spans="1:10" x14ac:dyDescent="0.15">
      <c r="A32" s="201">
        <f t="shared" si="2"/>
        <v>35</v>
      </c>
      <c r="B32" s="200" t="s">
        <v>112</v>
      </c>
      <c r="C32" s="341">
        <v>0</v>
      </c>
      <c r="D32" s="200" t="s">
        <v>23</v>
      </c>
      <c r="E32" s="341">
        <v>0</v>
      </c>
      <c r="F32" s="200" t="s">
        <v>23</v>
      </c>
      <c r="G32" s="199">
        <v>4893000</v>
      </c>
      <c r="H32" s="198">
        <v>135700</v>
      </c>
      <c r="I32" s="198">
        <f t="shared" si="0"/>
        <v>0</v>
      </c>
      <c r="J32" s="198">
        <f t="shared" si="1"/>
        <v>0</v>
      </c>
    </row>
    <row r="33" spans="1:10" x14ac:dyDescent="0.15">
      <c r="A33" s="201">
        <f t="shared" si="2"/>
        <v>36</v>
      </c>
      <c r="B33" s="200" t="s">
        <v>112</v>
      </c>
      <c r="C33" s="341">
        <v>0</v>
      </c>
      <c r="D33" s="200" t="s">
        <v>23</v>
      </c>
      <c r="E33" s="341">
        <v>0</v>
      </c>
      <c r="F33" s="200" t="s">
        <v>23</v>
      </c>
      <c r="G33" s="199">
        <v>5033000</v>
      </c>
      <c r="H33" s="198">
        <v>137540</v>
      </c>
      <c r="I33" s="198">
        <f t="shared" si="0"/>
        <v>0</v>
      </c>
      <c r="J33" s="198">
        <f t="shared" si="1"/>
        <v>0</v>
      </c>
    </row>
    <row r="34" spans="1:10" x14ac:dyDescent="0.15">
      <c r="A34" s="201">
        <f t="shared" si="2"/>
        <v>37</v>
      </c>
      <c r="B34" s="200" t="s">
        <v>112</v>
      </c>
      <c r="C34" s="341">
        <v>0</v>
      </c>
      <c r="D34" s="200" t="s">
        <v>23</v>
      </c>
      <c r="E34" s="341">
        <v>0</v>
      </c>
      <c r="F34" s="200" t="s">
        <v>23</v>
      </c>
      <c r="G34" s="199">
        <v>5173000</v>
      </c>
      <c r="H34" s="198">
        <v>139380</v>
      </c>
      <c r="I34" s="198">
        <f t="shared" si="0"/>
        <v>0</v>
      </c>
      <c r="J34" s="198">
        <f t="shared" si="1"/>
        <v>0</v>
      </c>
    </row>
    <row r="35" spans="1:10" x14ac:dyDescent="0.15">
      <c r="A35" s="201">
        <f t="shared" si="2"/>
        <v>38</v>
      </c>
      <c r="B35" s="200" t="s">
        <v>112</v>
      </c>
      <c r="C35" s="341">
        <v>0</v>
      </c>
      <c r="D35" s="200" t="s">
        <v>23</v>
      </c>
      <c r="E35" s="341">
        <v>0</v>
      </c>
      <c r="F35" s="200" t="s">
        <v>23</v>
      </c>
      <c r="G35" s="199">
        <v>5312000</v>
      </c>
      <c r="H35" s="198">
        <v>141220</v>
      </c>
      <c r="I35" s="198">
        <f t="shared" si="0"/>
        <v>0</v>
      </c>
      <c r="J35" s="198">
        <f t="shared" si="1"/>
        <v>0</v>
      </c>
    </row>
    <row r="36" spans="1:10" x14ac:dyDescent="0.15">
      <c r="A36" s="201">
        <f t="shared" si="2"/>
        <v>39</v>
      </c>
      <c r="B36" s="200" t="s">
        <v>112</v>
      </c>
      <c r="C36" s="341">
        <v>0</v>
      </c>
      <c r="D36" s="200" t="s">
        <v>23</v>
      </c>
      <c r="E36" s="341">
        <v>0</v>
      </c>
      <c r="F36" s="200" t="s">
        <v>23</v>
      </c>
      <c r="G36" s="199">
        <v>5452000</v>
      </c>
      <c r="H36" s="198">
        <v>143060</v>
      </c>
      <c r="I36" s="198">
        <f t="shared" si="0"/>
        <v>0</v>
      </c>
      <c r="J36" s="198">
        <f t="shared" si="1"/>
        <v>0</v>
      </c>
    </row>
    <row r="37" spans="1:10" x14ac:dyDescent="0.15">
      <c r="A37" s="201">
        <f t="shared" si="2"/>
        <v>40</v>
      </c>
      <c r="B37" s="200" t="s">
        <v>112</v>
      </c>
      <c r="C37" s="341">
        <v>0</v>
      </c>
      <c r="D37" s="200" t="s">
        <v>23</v>
      </c>
      <c r="E37" s="341">
        <v>0</v>
      </c>
      <c r="F37" s="200" t="s">
        <v>23</v>
      </c>
      <c r="G37" s="199">
        <v>5592000</v>
      </c>
      <c r="H37" s="198">
        <v>144900</v>
      </c>
      <c r="I37" s="198">
        <f t="shared" si="0"/>
        <v>0</v>
      </c>
      <c r="J37" s="198">
        <f t="shared" si="1"/>
        <v>0</v>
      </c>
    </row>
    <row r="38" spans="1:10" x14ac:dyDescent="0.15">
      <c r="A38" s="201">
        <f t="shared" si="2"/>
        <v>41</v>
      </c>
      <c r="B38" s="200" t="s">
        <v>112</v>
      </c>
      <c r="C38" s="341">
        <v>0</v>
      </c>
      <c r="D38" s="200" t="s">
        <v>23</v>
      </c>
      <c r="E38" s="341">
        <v>0</v>
      </c>
      <c r="F38" s="200" t="s">
        <v>23</v>
      </c>
      <c r="G38" s="199">
        <v>5281000</v>
      </c>
      <c r="H38" s="198">
        <v>146740</v>
      </c>
      <c r="I38" s="198">
        <f t="shared" si="0"/>
        <v>0</v>
      </c>
      <c r="J38" s="198">
        <f t="shared" si="1"/>
        <v>0</v>
      </c>
    </row>
    <row r="39" spans="1:10" x14ac:dyDescent="0.15">
      <c r="A39" s="201">
        <f t="shared" si="2"/>
        <v>42</v>
      </c>
      <c r="B39" s="200" t="s">
        <v>112</v>
      </c>
      <c r="C39" s="341">
        <v>0</v>
      </c>
      <c r="D39" s="200" t="s">
        <v>23</v>
      </c>
      <c r="E39" s="341">
        <v>0</v>
      </c>
      <c r="F39" s="200" t="s">
        <v>23</v>
      </c>
      <c r="G39" s="199">
        <v>5410000</v>
      </c>
      <c r="H39" s="198">
        <v>148580</v>
      </c>
      <c r="I39" s="198">
        <f t="shared" si="0"/>
        <v>0</v>
      </c>
      <c r="J39" s="198">
        <f t="shared" si="1"/>
        <v>0</v>
      </c>
    </row>
    <row r="40" spans="1:10" x14ac:dyDescent="0.15">
      <c r="A40" s="201">
        <f t="shared" si="2"/>
        <v>43</v>
      </c>
      <c r="B40" s="200" t="s">
        <v>112</v>
      </c>
      <c r="C40" s="341">
        <v>0</v>
      </c>
      <c r="D40" s="200" t="s">
        <v>23</v>
      </c>
      <c r="E40" s="341">
        <v>0</v>
      </c>
      <c r="F40" s="200" t="s">
        <v>23</v>
      </c>
      <c r="G40" s="199">
        <v>5539000</v>
      </c>
      <c r="H40" s="198">
        <v>150420</v>
      </c>
      <c r="I40" s="198">
        <f t="shared" si="0"/>
        <v>0</v>
      </c>
      <c r="J40" s="198">
        <f t="shared" si="1"/>
        <v>0</v>
      </c>
    </row>
    <row r="41" spans="1:10" x14ac:dyDescent="0.15">
      <c r="A41" s="201">
        <f t="shared" si="2"/>
        <v>44</v>
      </c>
      <c r="B41" s="200" t="s">
        <v>112</v>
      </c>
      <c r="C41" s="341">
        <v>0</v>
      </c>
      <c r="D41" s="200" t="s">
        <v>23</v>
      </c>
      <c r="E41" s="341">
        <v>0</v>
      </c>
      <c r="F41" s="200" t="s">
        <v>23</v>
      </c>
      <c r="G41" s="199">
        <v>5668000</v>
      </c>
      <c r="H41" s="198">
        <v>152260</v>
      </c>
      <c r="I41" s="198">
        <f t="shared" si="0"/>
        <v>0</v>
      </c>
      <c r="J41" s="198">
        <f t="shared" si="1"/>
        <v>0</v>
      </c>
    </row>
    <row r="42" spans="1:10" x14ac:dyDescent="0.15">
      <c r="A42" s="201">
        <f t="shared" si="2"/>
        <v>45</v>
      </c>
      <c r="B42" s="200" t="s">
        <v>112</v>
      </c>
      <c r="C42" s="341">
        <v>0</v>
      </c>
      <c r="D42" s="200" t="s">
        <v>23</v>
      </c>
      <c r="E42" s="341">
        <v>0</v>
      </c>
      <c r="F42" s="200" t="s">
        <v>23</v>
      </c>
      <c r="G42" s="199">
        <v>5797000</v>
      </c>
      <c r="H42" s="198">
        <v>154100</v>
      </c>
      <c r="I42" s="198">
        <f t="shared" si="0"/>
        <v>0</v>
      </c>
      <c r="J42" s="198">
        <f t="shared" si="1"/>
        <v>0</v>
      </c>
    </row>
    <row r="43" spans="1:10" x14ac:dyDescent="0.15">
      <c r="A43" s="201">
        <f t="shared" si="2"/>
        <v>46</v>
      </c>
      <c r="B43" s="200" t="s">
        <v>112</v>
      </c>
      <c r="C43" s="341">
        <v>0</v>
      </c>
      <c r="D43" s="200" t="s">
        <v>23</v>
      </c>
      <c r="E43" s="341">
        <v>0</v>
      </c>
      <c r="F43" s="200" t="s">
        <v>23</v>
      </c>
      <c r="G43" s="199">
        <v>5925000</v>
      </c>
      <c r="H43" s="198">
        <v>155940</v>
      </c>
      <c r="I43" s="198">
        <f t="shared" si="0"/>
        <v>0</v>
      </c>
      <c r="J43" s="198">
        <f t="shared" si="1"/>
        <v>0</v>
      </c>
    </row>
    <row r="44" spans="1:10" x14ac:dyDescent="0.15">
      <c r="A44" s="201">
        <f t="shared" si="2"/>
        <v>47</v>
      </c>
      <c r="B44" s="200" t="s">
        <v>112</v>
      </c>
      <c r="C44" s="341">
        <v>0</v>
      </c>
      <c r="D44" s="200" t="s">
        <v>23</v>
      </c>
      <c r="E44" s="341">
        <v>0</v>
      </c>
      <c r="F44" s="200" t="s">
        <v>23</v>
      </c>
      <c r="G44" s="199">
        <v>6054000</v>
      </c>
      <c r="H44" s="198">
        <v>157780</v>
      </c>
      <c r="I44" s="198">
        <f t="shared" si="0"/>
        <v>0</v>
      </c>
      <c r="J44" s="198">
        <f t="shared" si="1"/>
        <v>0</v>
      </c>
    </row>
    <row r="45" spans="1:10" x14ac:dyDescent="0.15">
      <c r="A45" s="201">
        <f t="shared" si="2"/>
        <v>48</v>
      </c>
      <c r="B45" s="200" t="s">
        <v>112</v>
      </c>
      <c r="C45" s="341">
        <v>0</v>
      </c>
      <c r="D45" s="200" t="s">
        <v>23</v>
      </c>
      <c r="E45" s="341">
        <v>0</v>
      </c>
      <c r="F45" s="200" t="s">
        <v>23</v>
      </c>
      <c r="G45" s="199">
        <v>6183000</v>
      </c>
      <c r="H45" s="198">
        <v>159620</v>
      </c>
      <c r="I45" s="198">
        <f t="shared" si="0"/>
        <v>0</v>
      </c>
      <c r="J45" s="198">
        <f t="shared" si="1"/>
        <v>0</v>
      </c>
    </row>
    <row r="46" spans="1:10" x14ac:dyDescent="0.15">
      <c r="A46" s="201">
        <f t="shared" si="2"/>
        <v>49</v>
      </c>
      <c r="B46" s="200" t="s">
        <v>112</v>
      </c>
      <c r="C46" s="341">
        <v>0</v>
      </c>
      <c r="D46" s="200" t="s">
        <v>23</v>
      </c>
      <c r="E46" s="341">
        <v>0</v>
      </c>
      <c r="F46" s="200" t="s">
        <v>23</v>
      </c>
      <c r="G46" s="199">
        <v>6312000</v>
      </c>
      <c r="H46" s="198">
        <v>161460</v>
      </c>
      <c r="I46" s="198">
        <f t="shared" si="0"/>
        <v>0</v>
      </c>
      <c r="J46" s="198">
        <f t="shared" si="1"/>
        <v>0</v>
      </c>
    </row>
    <row r="47" spans="1:10" x14ac:dyDescent="0.15">
      <c r="A47" s="201">
        <f t="shared" si="2"/>
        <v>50</v>
      </c>
      <c r="B47" s="200" t="s">
        <v>112</v>
      </c>
      <c r="C47" s="341">
        <v>0</v>
      </c>
      <c r="D47" s="200" t="s">
        <v>23</v>
      </c>
      <c r="E47" s="341">
        <v>0</v>
      </c>
      <c r="F47" s="200" t="s">
        <v>23</v>
      </c>
      <c r="G47" s="199">
        <v>6441000</v>
      </c>
      <c r="H47" s="198">
        <v>163300</v>
      </c>
      <c r="I47" s="198">
        <f t="shared" si="0"/>
        <v>0</v>
      </c>
      <c r="J47" s="198">
        <f t="shared" si="1"/>
        <v>0</v>
      </c>
    </row>
    <row r="48" spans="1:10" x14ac:dyDescent="0.15">
      <c r="A48" s="201">
        <f t="shared" si="2"/>
        <v>51</v>
      </c>
      <c r="B48" s="200" t="s">
        <v>112</v>
      </c>
      <c r="C48" s="341">
        <v>0</v>
      </c>
      <c r="D48" s="200" t="s">
        <v>23</v>
      </c>
      <c r="E48" s="341">
        <v>0</v>
      </c>
      <c r="F48" s="200" t="s">
        <v>23</v>
      </c>
      <c r="G48" s="199">
        <v>6528000</v>
      </c>
      <c r="H48" s="198">
        <v>259140</v>
      </c>
      <c r="I48" s="198">
        <f t="shared" si="0"/>
        <v>0</v>
      </c>
      <c r="J48" s="198">
        <f t="shared" si="1"/>
        <v>0</v>
      </c>
    </row>
    <row r="49" spans="1:10" x14ac:dyDescent="0.15">
      <c r="A49" s="201">
        <f t="shared" si="2"/>
        <v>52</v>
      </c>
      <c r="B49" s="200" t="s">
        <v>112</v>
      </c>
      <c r="C49" s="341">
        <v>0</v>
      </c>
      <c r="D49" s="200" t="s">
        <v>23</v>
      </c>
      <c r="E49" s="341">
        <v>0</v>
      </c>
      <c r="F49" s="200" t="s">
        <v>23</v>
      </c>
      <c r="G49" s="199">
        <v>6656000</v>
      </c>
      <c r="H49" s="198">
        <v>260980</v>
      </c>
      <c r="I49" s="198">
        <f t="shared" si="0"/>
        <v>0</v>
      </c>
      <c r="J49" s="198">
        <f t="shared" si="1"/>
        <v>0</v>
      </c>
    </row>
    <row r="50" spans="1:10" x14ac:dyDescent="0.15">
      <c r="A50" s="201">
        <f t="shared" si="2"/>
        <v>53</v>
      </c>
      <c r="B50" s="200" t="s">
        <v>112</v>
      </c>
      <c r="C50" s="341">
        <v>0</v>
      </c>
      <c r="D50" s="200" t="s">
        <v>23</v>
      </c>
      <c r="E50" s="341">
        <v>0</v>
      </c>
      <c r="F50" s="200" t="s">
        <v>23</v>
      </c>
      <c r="G50" s="199">
        <v>6784000</v>
      </c>
      <c r="H50" s="198">
        <v>262820</v>
      </c>
      <c r="I50" s="198">
        <f t="shared" si="0"/>
        <v>0</v>
      </c>
      <c r="J50" s="198">
        <f t="shared" si="1"/>
        <v>0</v>
      </c>
    </row>
    <row r="51" spans="1:10" x14ac:dyDescent="0.15">
      <c r="A51" s="201">
        <f t="shared" si="2"/>
        <v>54</v>
      </c>
      <c r="B51" s="200" t="s">
        <v>112</v>
      </c>
      <c r="C51" s="341">
        <v>0</v>
      </c>
      <c r="D51" s="200" t="s">
        <v>23</v>
      </c>
      <c r="E51" s="341">
        <v>0</v>
      </c>
      <c r="F51" s="200" t="s">
        <v>23</v>
      </c>
      <c r="G51" s="199">
        <v>6912000</v>
      </c>
      <c r="H51" s="198">
        <v>264660</v>
      </c>
      <c r="I51" s="198">
        <f t="shared" si="0"/>
        <v>0</v>
      </c>
      <c r="J51" s="198">
        <f t="shared" si="1"/>
        <v>0</v>
      </c>
    </row>
    <row r="52" spans="1:10" x14ac:dyDescent="0.15">
      <c r="A52" s="201">
        <f t="shared" si="2"/>
        <v>55</v>
      </c>
      <c r="B52" s="200" t="s">
        <v>112</v>
      </c>
      <c r="C52" s="341">
        <v>0</v>
      </c>
      <c r="D52" s="200" t="s">
        <v>23</v>
      </c>
      <c r="E52" s="341">
        <v>0</v>
      </c>
      <c r="F52" s="200" t="s">
        <v>23</v>
      </c>
      <c r="G52" s="199">
        <v>7040000</v>
      </c>
      <c r="H52" s="198">
        <v>266500</v>
      </c>
      <c r="I52" s="198">
        <f t="shared" si="0"/>
        <v>0</v>
      </c>
      <c r="J52" s="198">
        <f t="shared" si="1"/>
        <v>0</v>
      </c>
    </row>
    <row r="53" spans="1:10" x14ac:dyDescent="0.15">
      <c r="A53" s="201">
        <f t="shared" si="2"/>
        <v>56</v>
      </c>
      <c r="B53" s="200" t="s">
        <v>112</v>
      </c>
      <c r="C53" s="341">
        <v>0</v>
      </c>
      <c r="D53" s="200" t="s">
        <v>23</v>
      </c>
      <c r="E53" s="341">
        <v>0</v>
      </c>
      <c r="F53" s="200" t="s">
        <v>23</v>
      </c>
      <c r="G53" s="199">
        <v>7168000</v>
      </c>
      <c r="H53" s="198">
        <v>268340</v>
      </c>
      <c r="I53" s="198">
        <f t="shared" si="0"/>
        <v>0</v>
      </c>
      <c r="J53" s="198">
        <f t="shared" si="1"/>
        <v>0</v>
      </c>
    </row>
    <row r="54" spans="1:10" x14ac:dyDescent="0.15">
      <c r="A54" s="201">
        <f t="shared" si="2"/>
        <v>57</v>
      </c>
      <c r="B54" s="200" t="s">
        <v>112</v>
      </c>
      <c r="C54" s="341">
        <v>0</v>
      </c>
      <c r="D54" s="200" t="s">
        <v>23</v>
      </c>
      <c r="E54" s="341">
        <v>0</v>
      </c>
      <c r="F54" s="200" t="s">
        <v>23</v>
      </c>
      <c r="G54" s="199">
        <v>7296000</v>
      </c>
      <c r="H54" s="198">
        <v>270180</v>
      </c>
      <c r="I54" s="198">
        <f t="shared" si="0"/>
        <v>0</v>
      </c>
      <c r="J54" s="198">
        <f t="shared" si="1"/>
        <v>0</v>
      </c>
    </row>
    <row r="55" spans="1:10" x14ac:dyDescent="0.15">
      <c r="A55" s="201">
        <f t="shared" si="2"/>
        <v>58</v>
      </c>
      <c r="B55" s="200" t="s">
        <v>112</v>
      </c>
      <c r="C55" s="341">
        <v>0</v>
      </c>
      <c r="D55" s="200" t="s">
        <v>23</v>
      </c>
      <c r="E55" s="341">
        <v>0</v>
      </c>
      <c r="F55" s="200" t="s">
        <v>23</v>
      </c>
      <c r="G55" s="199">
        <v>7424000</v>
      </c>
      <c r="H55" s="198">
        <v>272020</v>
      </c>
      <c r="I55" s="198">
        <f t="shared" si="0"/>
        <v>0</v>
      </c>
      <c r="J55" s="198">
        <f t="shared" si="1"/>
        <v>0</v>
      </c>
    </row>
    <row r="56" spans="1:10" x14ac:dyDescent="0.15">
      <c r="A56" s="201">
        <f t="shared" si="2"/>
        <v>59</v>
      </c>
      <c r="B56" s="200" t="s">
        <v>112</v>
      </c>
      <c r="C56" s="341">
        <v>0</v>
      </c>
      <c r="D56" s="200" t="s">
        <v>23</v>
      </c>
      <c r="E56" s="341">
        <v>0</v>
      </c>
      <c r="F56" s="200" t="s">
        <v>23</v>
      </c>
      <c r="G56" s="199">
        <v>7552000</v>
      </c>
      <c r="H56" s="198">
        <v>273860</v>
      </c>
      <c r="I56" s="198">
        <f t="shared" si="0"/>
        <v>0</v>
      </c>
      <c r="J56" s="198">
        <f t="shared" si="1"/>
        <v>0</v>
      </c>
    </row>
    <row r="57" spans="1:10" x14ac:dyDescent="0.15">
      <c r="A57" s="201">
        <f t="shared" si="2"/>
        <v>60</v>
      </c>
      <c r="B57" s="200" t="s">
        <v>112</v>
      </c>
      <c r="C57" s="341">
        <v>0</v>
      </c>
      <c r="D57" s="200" t="s">
        <v>23</v>
      </c>
      <c r="E57" s="341">
        <v>0</v>
      </c>
      <c r="F57" s="200" t="s">
        <v>23</v>
      </c>
      <c r="G57" s="199">
        <v>7680000</v>
      </c>
      <c r="H57" s="198">
        <v>275700</v>
      </c>
      <c r="I57" s="198">
        <f t="shared" si="0"/>
        <v>0</v>
      </c>
      <c r="J57" s="198">
        <f t="shared" si="1"/>
        <v>0</v>
      </c>
    </row>
    <row r="58" spans="1:10" x14ac:dyDescent="0.15">
      <c r="A58" s="201">
        <f t="shared" si="2"/>
        <v>61</v>
      </c>
      <c r="B58" s="200" t="s">
        <v>112</v>
      </c>
      <c r="C58" s="341">
        <v>0</v>
      </c>
      <c r="D58" s="200" t="s">
        <v>23</v>
      </c>
      <c r="E58" s="341">
        <v>0</v>
      </c>
      <c r="F58" s="200" t="s">
        <v>23</v>
      </c>
      <c r="G58" s="199">
        <v>7727000</v>
      </c>
      <c r="H58" s="198">
        <v>277540</v>
      </c>
      <c r="I58" s="198">
        <f t="shared" si="0"/>
        <v>0</v>
      </c>
      <c r="J58" s="198">
        <f t="shared" si="1"/>
        <v>0</v>
      </c>
    </row>
    <row r="59" spans="1:10" x14ac:dyDescent="0.15">
      <c r="A59" s="201">
        <f t="shared" si="2"/>
        <v>62</v>
      </c>
      <c r="B59" s="200" t="s">
        <v>112</v>
      </c>
      <c r="C59" s="341">
        <v>0</v>
      </c>
      <c r="D59" s="200" t="s">
        <v>23</v>
      </c>
      <c r="E59" s="341">
        <v>0</v>
      </c>
      <c r="F59" s="200" t="s">
        <v>23</v>
      </c>
      <c r="G59" s="199">
        <v>7854000</v>
      </c>
      <c r="H59" s="198">
        <v>279380</v>
      </c>
      <c r="I59" s="198">
        <f t="shared" si="0"/>
        <v>0</v>
      </c>
      <c r="J59" s="198">
        <f t="shared" si="1"/>
        <v>0</v>
      </c>
    </row>
    <row r="60" spans="1:10" x14ac:dyDescent="0.15">
      <c r="A60" s="201">
        <f t="shared" si="2"/>
        <v>63</v>
      </c>
      <c r="B60" s="200" t="s">
        <v>112</v>
      </c>
      <c r="C60" s="341">
        <v>0</v>
      </c>
      <c r="D60" s="200" t="s">
        <v>23</v>
      </c>
      <c r="E60" s="341">
        <v>0</v>
      </c>
      <c r="F60" s="200" t="s">
        <v>23</v>
      </c>
      <c r="G60" s="199">
        <v>7981000</v>
      </c>
      <c r="H60" s="198">
        <v>281220</v>
      </c>
      <c r="I60" s="198">
        <f t="shared" si="0"/>
        <v>0</v>
      </c>
      <c r="J60" s="198">
        <f t="shared" si="1"/>
        <v>0</v>
      </c>
    </row>
    <row r="61" spans="1:10" x14ac:dyDescent="0.15">
      <c r="A61" s="201">
        <f t="shared" si="2"/>
        <v>64</v>
      </c>
      <c r="B61" s="200" t="s">
        <v>112</v>
      </c>
      <c r="C61" s="341">
        <v>0</v>
      </c>
      <c r="D61" s="200" t="s">
        <v>23</v>
      </c>
      <c r="E61" s="341">
        <v>0</v>
      </c>
      <c r="F61" s="200" t="s">
        <v>23</v>
      </c>
      <c r="G61" s="199">
        <v>8107000</v>
      </c>
      <c r="H61" s="198">
        <v>283060</v>
      </c>
      <c r="I61" s="198">
        <f t="shared" si="0"/>
        <v>0</v>
      </c>
      <c r="J61" s="198">
        <f t="shared" si="1"/>
        <v>0</v>
      </c>
    </row>
    <row r="62" spans="1:10" x14ac:dyDescent="0.15">
      <c r="A62" s="201">
        <f t="shared" si="2"/>
        <v>65</v>
      </c>
      <c r="B62" s="200" t="s">
        <v>112</v>
      </c>
      <c r="C62" s="341">
        <v>0</v>
      </c>
      <c r="D62" s="200" t="s">
        <v>23</v>
      </c>
      <c r="E62" s="341">
        <v>0</v>
      </c>
      <c r="F62" s="200" t="s">
        <v>23</v>
      </c>
      <c r="G62" s="199">
        <v>8234000</v>
      </c>
      <c r="H62" s="198">
        <v>284900</v>
      </c>
      <c r="I62" s="198">
        <f t="shared" si="0"/>
        <v>0</v>
      </c>
      <c r="J62" s="198">
        <f t="shared" si="1"/>
        <v>0</v>
      </c>
    </row>
    <row r="63" spans="1:10" x14ac:dyDescent="0.15">
      <c r="A63" s="201">
        <f t="shared" si="2"/>
        <v>66</v>
      </c>
      <c r="B63" s="200" t="s">
        <v>112</v>
      </c>
      <c r="C63" s="341">
        <v>0</v>
      </c>
      <c r="D63" s="200" t="s">
        <v>23</v>
      </c>
      <c r="E63" s="341">
        <v>0</v>
      </c>
      <c r="F63" s="200" t="s">
        <v>23</v>
      </c>
      <c r="G63" s="199">
        <v>8361000</v>
      </c>
      <c r="H63" s="198">
        <v>286740</v>
      </c>
      <c r="I63" s="198">
        <f t="shared" si="0"/>
        <v>0</v>
      </c>
      <c r="J63" s="198">
        <f t="shared" si="1"/>
        <v>0</v>
      </c>
    </row>
    <row r="64" spans="1:10" x14ac:dyDescent="0.15">
      <c r="A64" s="201">
        <f t="shared" si="2"/>
        <v>67</v>
      </c>
      <c r="B64" s="200" t="s">
        <v>112</v>
      </c>
      <c r="C64" s="341">
        <v>0</v>
      </c>
      <c r="D64" s="200" t="s">
        <v>23</v>
      </c>
      <c r="E64" s="341">
        <v>0</v>
      </c>
      <c r="F64" s="200" t="s">
        <v>23</v>
      </c>
      <c r="G64" s="199">
        <v>8487000</v>
      </c>
      <c r="H64" s="198">
        <v>288580</v>
      </c>
      <c r="I64" s="198">
        <f t="shared" si="0"/>
        <v>0</v>
      </c>
      <c r="J64" s="198">
        <f t="shared" si="1"/>
        <v>0</v>
      </c>
    </row>
    <row r="65" spans="1:10" x14ac:dyDescent="0.15">
      <c r="A65" s="201">
        <f t="shared" si="2"/>
        <v>68</v>
      </c>
      <c r="B65" s="200" t="s">
        <v>112</v>
      </c>
      <c r="C65" s="341">
        <v>0</v>
      </c>
      <c r="D65" s="200" t="s">
        <v>23</v>
      </c>
      <c r="E65" s="341">
        <v>0</v>
      </c>
      <c r="F65" s="200" t="s">
        <v>23</v>
      </c>
      <c r="G65" s="199">
        <v>8614000</v>
      </c>
      <c r="H65" s="198">
        <v>290420</v>
      </c>
      <c r="I65" s="198">
        <f t="shared" si="0"/>
        <v>0</v>
      </c>
      <c r="J65" s="198">
        <f t="shared" si="1"/>
        <v>0</v>
      </c>
    </row>
    <row r="66" spans="1:10" x14ac:dyDescent="0.15">
      <c r="A66" s="201">
        <f t="shared" si="2"/>
        <v>69</v>
      </c>
      <c r="B66" s="200" t="s">
        <v>112</v>
      </c>
      <c r="C66" s="341">
        <v>0</v>
      </c>
      <c r="D66" s="200" t="s">
        <v>23</v>
      </c>
      <c r="E66" s="341">
        <v>0</v>
      </c>
      <c r="F66" s="200" t="s">
        <v>23</v>
      </c>
      <c r="G66" s="199">
        <v>8741000</v>
      </c>
      <c r="H66" s="198">
        <v>292260</v>
      </c>
      <c r="I66" s="198">
        <f t="shared" si="0"/>
        <v>0</v>
      </c>
      <c r="J66" s="198">
        <f t="shared" si="1"/>
        <v>0</v>
      </c>
    </row>
    <row r="67" spans="1:10" x14ac:dyDescent="0.15">
      <c r="A67" s="201">
        <f t="shared" si="2"/>
        <v>70</v>
      </c>
      <c r="B67" s="200" t="s">
        <v>112</v>
      </c>
      <c r="C67" s="341">
        <v>0</v>
      </c>
      <c r="D67" s="200" t="s">
        <v>23</v>
      </c>
      <c r="E67" s="341">
        <v>0</v>
      </c>
      <c r="F67" s="200" t="s">
        <v>23</v>
      </c>
      <c r="G67" s="199">
        <v>8867000</v>
      </c>
      <c r="H67" s="198">
        <v>294100</v>
      </c>
      <c r="I67" s="198">
        <f t="shared" si="0"/>
        <v>0</v>
      </c>
      <c r="J67" s="198">
        <f t="shared" si="1"/>
        <v>0</v>
      </c>
    </row>
    <row r="68" spans="1:10" x14ac:dyDescent="0.15">
      <c r="A68" s="201">
        <f t="shared" si="2"/>
        <v>71</v>
      </c>
      <c r="B68" s="200" t="s">
        <v>112</v>
      </c>
      <c r="C68" s="341">
        <v>0</v>
      </c>
      <c r="D68" s="200" t="s">
        <v>23</v>
      </c>
      <c r="E68" s="341">
        <v>0</v>
      </c>
      <c r="F68" s="200" t="s">
        <v>23</v>
      </c>
      <c r="G68" s="199">
        <v>8943000</v>
      </c>
      <c r="H68" s="198">
        <v>295940</v>
      </c>
      <c r="I68" s="198">
        <f t="shared" si="0"/>
        <v>0</v>
      </c>
      <c r="J68" s="198">
        <f t="shared" si="1"/>
        <v>0</v>
      </c>
    </row>
    <row r="69" spans="1:10" x14ac:dyDescent="0.15">
      <c r="A69" s="201">
        <f t="shared" si="2"/>
        <v>72</v>
      </c>
      <c r="B69" s="200" t="s">
        <v>112</v>
      </c>
      <c r="C69" s="341">
        <v>0</v>
      </c>
      <c r="D69" s="200" t="s">
        <v>23</v>
      </c>
      <c r="E69" s="341">
        <v>0</v>
      </c>
      <c r="F69" s="200" t="s">
        <v>23</v>
      </c>
      <c r="G69" s="199">
        <v>9069000</v>
      </c>
      <c r="H69" s="198">
        <v>297780</v>
      </c>
      <c r="I69" s="198">
        <f t="shared" si="0"/>
        <v>0</v>
      </c>
      <c r="J69" s="198">
        <f t="shared" si="1"/>
        <v>0</v>
      </c>
    </row>
    <row r="70" spans="1:10" x14ac:dyDescent="0.15">
      <c r="A70" s="201">
        <f t="shared" si="2"/>
        <v>73</v>
      </c>
      <c r="B70" s="200" t="s">
        <v>112</v>
      </c>
      <c r="C70" s="341">
        <v>0</v>
      </c>
      <c r="D70" s="200" t="s">
        <v>23</v>
      </c>
      <c r="E70" s="341">
        <v>0</v>
      </c>
      <c r="F70" s="200" t="s">
        <v>23</v>
      </c>
      <c r="G70" s="199">
        <v>9195000</v>
      </c>
      <c r="H70" s="198">
        <v>299620</v>
      </c>
      <c r="I70" s="198">
        <f t="shared" si="0"/>
        <v>0</v>
      </c>
      <c r="J70" s="198">
        <f t="shared" si="1"/>
        <v>0</v>
      </c>
    </row>
    <row r="71" spans="1:10" x14ac:dyDescent="0.15">
      <c r="A71" s="201">
        <f t="shared" si="2"/>
        <v>74</v>
      </c>
      <c r="B71" s="200" t="s">
        <v>112</v>
      </c>
      <c r="C71" s="341">
        <v>0</v>
      </c>
      <c r="D71" s="200" t="s">
        <v>23</v>
      </c>
      <c r="E71" s="341">
        <v>0</v>
      </c>
      <c r="F71" s="200" t="s">
        <v>23</v>
      </c>
      <c r="G71" s="199">
        <v>9321000</v>
      </c>
      <c r="H71" s="198">
        <v>301460</v>
      </c>
      <c r="I71" s="198">
        <f t="shared" si="0"/>
        <v>0</v>
      </c>
      <c r="J71" s="198">
        <f t="shared" si="1"/>
        <v>0</v>
      </c>
    </row>
    <row r="72" spans="1:10" x14ac:dyDescent="0.15">
      <c r="A72" s="201">
        <f t="shared" si="2"/>
        <v>75</v>
      </c>
      <c r="B72" s="200" t="s">
        <v>112</v>
      </c>
      <c r="C72" s="341">
        <v>0</v>
      </c>
      <c r="D72" s="200" t="s">
        <v>23</v>
      </c>
      <c r="E72" s="341">
        <v>0</v>
      </c>
      <c r="F72" s="200" t="s">
        <v>23</v>
      </c>
      <c r="G72" s="199">
        <v>9447000</v>
      </c>
      <c r="H72" s="198">
        <v>303300</v>
      </c>
      <c r="I72" s="198">
        <f t="shared" ref="I72:I128" si="3">+G72*(C72-E72)/1000</f>
        <v>0</v>
      </c>
      <c r="J72" s="198">
        <f t="shared" ref="J72:J128" si="4">+H72*C72/1000</f>
        <v>0</v>
      </c>
    </row>
    <row r="73" spans="1:10" x14ac:dyDescent="0.15">
      <c r="A73" s="201">
        <f t="shared" ref="A73:A97" si="5">A72+1</f>
        <v>76</v>
      </c>
      <c r="B73" s="200" t="s">
        <v>112</v>
      </c>
      <c r="C73" s="341">
        <v>0</v>
      </c>
      <c r="D73" s="200" t="s">
        <v>23</v>
      </c>
      <c r="E73" s="341">
        <v>0</v>
      </c>
      <c r="F73" s="200" t="s">
        <v>23</v>
      </c>
      <c r="G73" s="199">
        <v>9573000</v>
      </c>
      <c r="H73" s="198">
        <v>305140</v>
      </c>
      <c r="I73" s="198">
        <f t="shared" si="3"/>
        <v>0</v>
      </c>
      <c r="J73" s="198">
        <f t="shared" si="4"/>
        <v>0</v>
      </c>
    </row>
    <row r="74" spans="1:10" x14ac:dyDescent="0.15">
      <c r="A74" s="201">
        <f t="shared" si="5"/>
        <v>77</v>
      </c>
      <c r="B74" s="200" t="s">
        <v>112</v>
      </c>
      <c r="C74" s="341">
        <v>0</v>
      </c>
      <c r="D74" s="200" t="s">
        <v>23</v>
      </c>
      <c r="E74" s="341">
        <v>0</v>
      </c>
      <c r="F74" s="200" t="s">
        <v>23</v>
      </c>
      <c r="G74" s="199">
        <v>9699000</v>
      </c>
      <c r="H74" s="198">
        <v>306980</v>
      </c>
      <c r="I74" s="198">
        <f t="shared" si="3"/>
        <v>0</v>
      </c>
      <c r="J74" s="198">
        <f t="shared" si="4"/>
        <v>0</v>
      </c>
    </row>
    <row r="75" spans="1:10" x14ac:dyDescent="0.15">
      <c r="A75" s="201">
        <f t="shared" si="5"/>
        <v>78</v>
      </c>
      <c r="B75" s="200" t="s">
        <v>112</v>
      </c>
      <c r="C75" s="341">
        <v>0</v>
      </c>
      <c r="D75" s="200" t="s">
        <v>23</v>
      </c>
      <c r="E75" s="341">
        <v>0</v>
      </c>
      <c r="F75" s="200" t="s">
        <v>23</v>
      </c>
      <c r="G75" s="199">
        <v>9825000</v>
      </c>
      <c r="H75" s="198">
        <v>308820</v>
      </c>
      <c r="I75" s="198">
        <f t="shared" si="3"/>
        <v>0</v>
      </c>
      <c r="J75" s="198">
        <f t="shared" si="4"/>
        <v>0</v>
      </c>
    </row>
    <row r="76" spans="1:10" x14ac:dyDescent="0.15">
      <c r="A76" s="201">
        <f t="shared" si="5"/>
        <v>79</v>
      </c>
      <c r="B76" s="200" t="s">
        <v>112</v>
      </c>
      <c r="C76" s="341">
        <v>0</v>
      </c>
      <c r="D76" s="200" t="s">
        <v>23</v>
      </c>
      <c r="E76" s="341">
        <v>0</v>
      </c>
      <c r="F76" s="200" t="s">
        <v>23</v>
      </c>
      <c r="G76" s="199">
        <v>9951000</v>
      </c>
      <c r="H76" s="198">
        <v>310660</v>
      </c>
      <c r="I76" s="198">
        <f t="shared" si="3"/>
        <v>0</v>
      </c>
      <c r="J76" s="198">
        <f t="shared" si="4"/>
        <v>0</v>
      </c>
    </row>
    <row r="77" spans="1:10" x14ac:dyDescent="0.15">
      <c r="A77" s="201">
        <f t="shared" si="5"/>
        <v>80</v>
      </c>
      <c r="B77" s="200" t="s">
        <v>112</v>
      </c>
      <c r="C77" s="341">
        <v>0</v>
      </c>
      <c r="D77" s="200" t="s">
        <v>23</v>
      </c>
      <c r="E77" s="341">
        <v>0</v>
      </c>
      <c r="F77" s="200" t="s">
        <v>23</v>
      </c>
      <c r="G77" s="199">
        <v>10077000</v>
      </c>
      <c r="H77" s="198">
        <v>312500</v>
      </c>
      <c r="I77" s="198">
        <f t="shared" si="3"/>
        <v>0</v>
      </c>
      <c r="J77" s="198">
        <f t="shared" si="4"/>
        <v>0</v>
      </c>
    </row>
    <row r="78" spans="1:10" x14ac:dyDescent="0.15">
      <c r="A78" s="201">
        <f t="shared" si="5"/>
        <v>81</v>
      </c>
      <c r="B78" s="200" t="s">
        <v>112</v>
      </c>
      <c r="C78" s="341">
        <v>0</v>
      </c>
      <c r="D78" s="200" t="s">
        <v>23</v>
      </c>
      <c r="E78" s="341">
        <v>0</v>
      </c>
      <c r="F78" s="200" t="s">
        <v>23</v>
      </c>
      <c r="G78" s="199">
        <v>10224000</v>
      </c>
      <c r="H78" s="198">
        <v>314340</v>
      </c>
      <c r="I78" s="198">
        <f t="shared" si="3"/>
        <v>0</v>
      </c>
      <c r="J78" s="198">
        <f t="shared" si="4"/>
        <v>0</v>
      </c>
    </row>
    <row r="79" spans="1:10" x14ac:dyDescent="0.15">
      <c r="A79" s="201">
        <f t="shared" si="5"/>
        <v>82</v>
      </c>
      <c r="B79" s="200" t="s">
        <v>112</v>
      </c>
      <c r="C79" s="341">
        <v>0</v>
      </c>
      <c r="D79" s="200" t="s">
        <v>23</v>
      </c>
      <c r="E79" s="341">
        <v>0</v>
      </c>
      <c r="F79" s="200" t="s">
        <v>23</v>
      </c>
      <c r="G79" s="199">
        <v>10350000</v>
      </c>
      <c r="H79" s="198">
        <v>316180</v>
      </c>
      <c r="I79" s="198">
        <f t="shared" si="3"/>
        <v>0</v>
      </c>
      <c r="J79" s="198">
        <f t="shared" si="4"/>
        <v>0</v>
      </c>
    </row>
    <row r="80" spans="1:10" x14ac:dyDescent="0.15">
      <c r="A80" s="201">
        <f t="shared" si="5"/>
        <v>83</v>
      </c>
      <c r="B80" s="200" t="s">
        <v>112</v>
      </c>
      <c r="C80" s="341">
        <v>0</v>
      </c>
      <c r="D80" s="200" t="s">
        <v>23</v>
      </c>
      <c r="E80" s="341">
        <v>0</v>
      </c>
      <c r="F80" s="200" t="s">
        <v>23</v>
      </c>
      <c r="G80" s="199">
        <v>10476000</v>
      </c>
      <c r="H80" s="198">
        <v>318020</v>
      </c>
      <c r="I80" s="198">
        <f t="shared" si="3"/>
        <v>0</v>
      </c>
      <c r="J80" s="198">
        <f t="shared" si="4"/>
        <v>0</v>
      </c>
    </row>
    <row r="81" spans="1:10" x14ac:dyDescent="0.15">
      <c r="A81" s="201">
        <f t="shared" si="5"/>
        <v>84</v>
      </c>
      <c r="B81" s="200" t="s">
        <v>112</v>
      </c>
      <c r="C81" s="341">
        <v>0</v>
      </c>
      <c r="D81" s="200" t="s">
        <v>23</v>
      </c>
      <c r="E81" s="341">
        <v>0</v>
      </c>
      <c r="F81" s="200" t="s">
        <v>23</v>
      </c>
      <c r="G81" s="199">
        <v>10602000</v>
      </c>
      <c r="H81" s="198">
        <v>319860</v>
      </c>
      <c r="I81" s="198">
        <f t="shared" si="3"/>
        <v>0</v>
      </c>
      <c r="J81" s="198">
        <f t="shared" si="4"/>
        <v>0</v>
      </c>
    </row>
    <row r="82" spans="1:10" x14ac:dyDescent="0.15">
      <c r="A82" s="201">
        <f t="shared" si="5"/>
        <v>85</v>
      </c>
      <c r="B82" s="200" t="s">
        <v>112</v>
      </c>
      <c r="C82" s="341">
        <v>0</v>
      </c>
      <c r="D82" s="200" t="s">
        <v>23</v>
      </c>
      <c r="E82" s="341">
        <v>0</v>
      </c>
      <c r="F82" s="200" t="s">
        <v>23</v>
      </c>
      <c r="G82" s="199">
        <v>10729000</v>
      </c>
      <c r="H82" s="198">
        <v>321700</v>
      </c>
      <c r="I82" s="198">
        <f t="shared" si="3"/>
        <v>0</v>
      </c>
      <c r="J82" s="198">
        <f t="shared" si="4"/>
        <v>0</v>
      </c>
    </row>
    <row r="83" spans="1:10" x14ac:dyDescent="0.15">
      <c r="A83" s="201">
        <f t="shared" si="5"/>
        <v>86</v>
      </c>
      <c r="B83" s="200" t="s">
        <v>112</v>
      </c>
      <c r="C83" s="341">
        <v>0</v>
      </c>
      <c r="D83" s="200" t="s">
        <v>23</v>
      </c>
      <c r="E83" s="341">
        <v>0</v>
      </c>
      <c r="F83" s="200" t="s">
        <v>23</v>
      </c>
      <c r="G83" s="199">
        <v>10855000</v>
      </c>
      <c r="H83" s="198">
        <v>323540</v>
      </c>
      <c r="I83" s="198">
        <f t="shared" si="3"/>
        <v>0</v>
      </c>
      <c r="J83" s="198">
        <f t="shared" si="4"/>
        <v>0</v>
      </c>
    </row>
    <row r="84" spans="1:10" x14ac:dyDescent="0.15">
      <c r="A84" s="201">
        <f t="shared" si="5"/>
        <v>87</v>
      </c>
      <c r="B84" s="200" t="s">
        <v>112</v>
      </c>
      <c r="C84" s="341">
        <v>0</v>
      </c>
      <c r="D84" s="200" t="s">
        <v>23</v>
      </c>
      <c r="E84" s="341">
        <v>0</v>
      </c>
      <c r="F84" s="200" t="s">
        <v>23</v>
      </c>
      <c r="G84" s="199">
        <v>10981000</v>
      </c>
      <c r="H84" s="198">
        <v>325380</v>
      </c>
      <c r="I84" s="198">
        <f t="shared" si="3"/>
        <v>0</v>
      </c>
      <c r="J84" s="198">
        <f t="shared" si="4"/>
        <v>0</v>
      </c>
    </row>
    <row r="85" spans="1:10" x14ac:dyDescent="0.15">
      <c r="A85" s="201">
        <f t="shared" si="5"/>
        <v>88</v>
      </c>
      <c r="B85" s="200" t="s">
        <v>112</v>
      </c>
      <c r="C85" s="341">
        <v>0</v>
      </c>
      <c r="D85" s="200" t="s">
        <v>23</v>
      </c>
      <c r="E85" s="341">
        <v>0</v>
      </c>
      <c r="F85" s="200" t="s">
        <v>23</v>
      </c>
      <c r="G85" s="199">
        <v>11107000</v>
      </c>
      <c r="H85" s="198">
        <v>327220</v>
      </c>
      <c r="I85" s="198">
        <f t="shared" si="3"/>
        <v>0</v>
      </c>
      <c r="J85" s="198">
        <f t="shared" si="4"/>
        <v>0</v>
      </c>
    </row>
    <row r="86" spans="1:10" x14ac:dyDescent="0.15">
      <c r="A86" s="201">
        <f t="shared" si="5"/>
        <v>89</v>
      </c>
      <c r="B86" s="200" t="s">
        <v>112</v>
      </c>
      <c r="C86" s="341">
        <v>0</v>
      </c>
      <c r="D86" s="200" t="s">
        <v>23</v>
      </c>
      <c r="E86" s="341">
        <v>0</v>
      </c>
      <c r="F86" s="200" t="s">
        <v>23</v>
      </c>
      <c r="G86" s="199">
        <v>11234000</v>
      </c>
      <c r="H86" s="198">
        <v>329060</v>
      </c>
      <c r="I86" s="198">
        <f t="shared" si="3"/>
        <v>0</v>
      </c>
      <c r="J86" s="198">
        <f t="shared" si="4"/>
        <v>0</v>
      </c>
    </row>
    <row r="87" spans="1:10" x14ac:dyDescent="0.15">
      <c r="A87" s="201">
        <f t="shared" si="5"/>
        <v>90</v>
      </c>
      <c r="B87" s="200" t="s">
        <v>112</v>
      </c>
      <c r="C87" s="341">
        <v>0</v>
      </c>
      <c r="D87" s="200" t="s">
        <v>23</v>
      </c>
      <c r="E87" s="341">
        <v>0</v>
      </c>
      <c r="F87" s="200" t="s">
        <v>23</v>
      </c>
      <c r="G87" s="199">
        <v>11360000</v>
      </c>
      <c r="H87" s="198">
        <v>330900</v>
      </c>
      <c r="I87" s="198">
        <f t="shared" si="3"/>
        <v>0</v>
      </c>
      <c r="J87" s="198">
        <f t="shared" si="4"/>
        <v>0</v>
      </c>
    </row>
    <row r="88" spans="1:10" x14ac:dyDescent="0.15">
      <c r="A88" s="201">
        <f t="shared" si="5"/>
        <v>91</v>
      </c>
      <c r="B88" s="200" t="s">
        <v>112</v>
      </c>
      <c r="C88" s="341">
        <v>0</v>
      </c>
      <c r="D88" s="200" t="s">
        <v>23</v>
      </c>
      <c r="E88" s="341">
        <v>0</v>
      </c>
      <c r="F88" s="200" t="s">
        <v>23</v>
      </c>
      <c r="G88" s="199">
        <v>11467000</v>
      </c>
      <c r="H88" s="198">
        <v>332740</v>
      </c>
      <c r="I88" s="198">
        <f t="shared" si="3"/>
        <v>0</v>
      </c>
      <c r="J88" s="198">
        <f t="shared" si="4"/>
        <v>0</v>
      </c>
    </row>
    <row r="89" spans="1:10" x14ac:dyDescent="0.15">
      <c r="A89" s="201">
        <f t="shared" si="5"/>
        <v>92</v>
      </c>
      <c r="B89" s="200" t="s">
        <v>112</v>
      </c>
      <c r="C89" s="341">
        <v>0</v>
      </c>
      <c r="D89" s="200" t="s">
        <v>23</v>
      </c>
      <c r="E89" s="341">
        <v>0</v>
      </c>
      <c r="F89" s="200" t="s">
        <v>23</v>
      </c>
      <c r="G89" s="199">
        <v>11593000</v>
      </c>
      <c r="H89" s="198">
        <v>334580</v>
      </c>
      <c r="I89" s="198">
        <f t="shared" si="3"/>
        <v>0</v>
      </c>
      <c r="J89" s="198">
        <f t="shared" si="4"/>
        <v>0</v>
      </c>
    </row>
    <row r="90" spans="1:10" x14ac:dyDescent="0.15">
      <c r="A90" s="201">
        <f t="shared" si="5"/>
        <v>93</v>
      </c>
      <c r="B90" s="200" t="s">
        <v>112</v>
      </c>
      <c r="C90" s="341">
        <v>0</v>
      </c>
      <c r="D90" s="200" t="s">
        <v>23</v>
      </c>
      <c r="E90" s="341">
        <v>0</v>
      </c>
      <c r="F90" s="200" t="s">
        <v>23</v>
      </c>
      <c r="G90" s="199">
        <v>11719000</v>
      </c>
      <c r="H90" s="198">
        <v>336420</v>
      </c>
      <c r="I90" s="198">
        <f t="shared" si="3"/>
        <v>0</v>
      </c>
      <c r="J90" s="198">
        <f t="shared" si="4"/>
        <v>0</v>
      </c>
    </row>
    <row r="91" spans="1:10" x14ac:dyDescent="0.15">
      <c r="A91" s="201">
        <f t="shared" si="5"/>
        <v>94</v>
      </c>
      <c r="B91" s="200" t="s">
        <v>112</v>
      </c>
      <c r="C91" s="341">
        <v>0</v>
      </c>
      <c r="D91" s="200" t="s">
        <v>23</v>
      </c>
      <c r="E91" s="341">
        <v>0</v>
      </c>
      <c r="F91" s="200" t="s">
        <v>23</v>
      </c>
      <c r="G91" s="199">
        <v>11845000</v>
      </c>
      <c r="H91" s="198">
        <v>338260</v>
      </c>
      <c r="I91" s="198">
        <f t="shared" si="3"/>
        <v>0</v>
      </c>
      <c r="J91" s="198">
        <f t="shared" si="4"/>
        <v>0</v>
      </c>
    </row>
    <row r="92" spans="1:10" x14ac:dyDescent="0.15">
      <c r="A92" s="201">
        <f t="shared" si="5"/>
        <v>95</v>
      </c>
      <c r="B92" s="200" t="s">
        <v>112</v>
      </c>
      <c r="C92" s="341">
        <v>0</v>
      </c>
      <c r="D92" s="200" t="s">
        <v>23</v>
      </c>
      <c r="E92" s="341">
        <v>0</v>
      </c>
      <c r="F92" s="200" t="s">
        <v>23</v>
      </c>
      <c r="G92" s="199">
        <v>11971000</v>
      </c>
      <c r="H92" s="198">
        <v>340100</v>
      </c>
      <c r="I92" s="198">
        <f t="shared" si="3"/>
        <v>0</v>
      </c>
      <c r="J92" s="198">
        <f t="shared" si="4"/>
        <v>0</v>
      </c>
    </row>
    <row r="93" spans="1:10" x14ac:dyDescent="0.15">
      <c r="A93" s="201">
        <f t="shared" si="5"/>
        <v>96</v>
      </c>
      <c r="B93" s="200" t="s">
        <v>112</v>
      </c>
      <c r="C93" s="341">
        <v>0</v>
      </c>
      <c r="D93" s="200" t="s">
        <v>23</v>
      </c>
      <c r="E93" s="341">
        <v>0</v>
      </c>
      <c r="F93" s="200" t="s">
        <v>23</v>
      </c>
      <c r="G93" s="199">
        <v>12098000</v>
      </c>
      <c r="H93" s="198">
        <v>341940</v>
      </c>
      <c r="I93" s="198">
        <f t="shared" si="3"/>
        <v>0</v>
      </c>
      <c r="J93" s="198">
        <f t="shared" si="4"/>
        <v>0</v>
      </c>
    </row>
    <row r="94" spans="1:10" x14ac:dyDescent="0.15">
      <c r="A94" s="201">
        <f t="shared" si="5"/>
        <v>97</v>
      </c>
      <c r="B94" s="200" t="s">
        <v>112</v>
      </c>
      <c r="C94" s="341">
        <v>0</v>
      </c>
      <c r="D94" s="200" t="s">
        <v>23</v>
      </c>
      <c r="E94" s="341">
        <v>0</v>
      </c>
      <c r="F94" s="200" t="s">
        <v>23</v>
      </c>
      <c r="G94" s="199">
        <v>12224000</v>
      </c>
      <c r="H94" s="198">
        <v>343780</v>
      </c>
      <c r="I94" s="198">
        <f t="shared" si="3"/>
        <v>0</v>
      </c>
      <c r="J94" s="198">
        <f t="shared" si="4"/>
        <v>0</v>
      </c>
    </row>
    <row r="95" spans="1:10" x14ac:dyDescent="0.15">
      <c r="A95" s="201">
        <f t="shared" si="5"/>
        <v>98</v>
      </c>
      <c r="B95" s="200" t="s">
        <v>112</v>
      </c>
      <c r="C95" s="341">
        <v>0</v>
      </c>
      <c r="D95" s="200" t="s">
        <v>23</v>
      </c>
      <c r="E95" s="341">
        <v>0</v>
      </c>
      <c r="F95" s="200" t="s">
        <v>23</v>
      </c>
      <c r="G95" s="199">
        <v>12350000</v>
      </c>
      <c r="H95" s="198">
        <v>345620</v>
      </c>
      <c r="I95" s="198">
        <f t="shared" si="3"/>
        <v>0</v>
      </c>
      <c r="J95" s="198">
        <f t="shared" si="4"/>
        <v>0</v>
      </c>
    </row>
    <row r="96" spans="1:10" x14ac:dyDescent="0.15">
      <c r="A96" s="201">
        <f t="shared" si="5"/>
        <v>99</v>
      </c>
      <c r="B96" s="200" t="s">
        <v>112</v>
      </c>
      <c r="C96" s="341">
        <v>0</v>
      </c>
      <c r="D96" s="200" t="s">
        <v>23</v>
      </c>
      <c r="E96" s="341">
        <v>0</v>
      </c>
      <c r="F96" s="200" t="s">
        <v>23</v>
      </c>
      <c r="G96" s="199">
        <v>12476000</v>
      </c>
      <c r="H96" s="198">
        <v>347460</v>
      </c>
      <c r="I96" s="198">
        <f t="shared" si="3"/>
        <v>0</v>
      </c>
      <c r="J96" s="198">
        <f t="shared" si="4"/>
        <v>0</v>
      </c>
    </row>
    <row r="97" spans="1:10" x14ac:dyDescent="0.15">
      <c r="A97" s="201">
        <f t="shared" si="5"/>
        <v>100</v>
      </c>
      <c r="B97" s="200" t="s">
        <v>112</v>
      </c>
      <c r="C97" s="341">
        <v>0</v>
      </c>
      <c r="D97" s="200" t="s">
        <v>23</v>
      </c>
      <c r="E97" s="341">
        <v>0</v>
      </c>
      <c r="F97" s="200" t="s">
        <v>23</v>
      </c>
      <c r="G97" s="199">
        <v>12546000</v>
      </c>
      <c r="H97" s="198">
        <v>349300</v>
      </c>
      <c r="I97" s="198">
        <f t="shared" si="3"/>
        <v>0</v>
      </c>
      <c r="J97" s="198">
        <f t="shared" si="4"/>
        <v>0</v>
      </c>
    </row>
    <row r="98" spans="1:10" x14ac:dyDescent="0.15">
      <c r="A98" s="201">
        <f>A97+10</f>
        <v>110</v>
      </c>
      <c r="B98" s="200" t="s">
        <v>112</v>
      </c>
      <c r="C98" s="341">
        <v>0</v>
      </c>
      <c r="D98" s="200" t="s">
        <v>23</v>
      </c>
      <c r="E98" s="341">
        <v>0</v>
      </c>
      <c r="F98" s="200" t="s">
        <v>23</v>
      </c>
      <c r="G98" s="199">
        <v>13800000</v>
      </c>
      <c r="H98" s="198">
        <v>401200</v>
      </c>
      <c r="I98" s="198">
        <f t="shared" si="3"/>
        <v>0</v>
      </c>
      <c r="J98" s="198">
        <f t="shared" si="4"/>
        <v>0</v>
      </c>
    </row>
    <row r="99" spans="1:10" x14ac:dyDescent="0.15">
      <c r="A99" s="201">
        <f t="shared" ref="A99:A112" si="6">A98+10</f>
        <v>120</v>
      </c>
      <c r="B99" s="200" t="s">
        <v>112</v>
      </c>
      <c r="C99" s="341">
        <v>0</v>
      </c>
      <c r="D99" s="200" t="s">
        <v>23</v>
      </c>
      <c r="E99" s="341">
        <v>0</v>
      </c>
      <c r="F99" s="200" t="s">
        <v>23</v>
      </c>
      <c r="G99" s="199">
        <v>15055000</v>
      </c>
      <c r="H99" s="198">
        <v>419600</v>
      </c>
      <c r="I99" s="198">
        <f t="shared" si="3"/>
        <v>0</v>
      </c>
      <c r="J99" s="198">
        <f t="shared" si="4"/>
        <v>0</v>
      </c>
    </row>
    <row r="100" spans="1:10" x14ac:dyDescent="0.15">
      <c r="A100" s="201">
        <f t="shared" si="6"/>
        <v>130</v>
      </c>
      <c r="B100" s="200" t="s">
        <v>112</v>
      </c>
      <c r="C100" s="341">
        <v>0</v>
      </c>
      <c r="D100" s="200" t="s">
        <v>23</v>
      </c>
      <c r="E100" s="341">
        <v>0</v>
      </c>
      <c r="F100" s="200" t="s">
        <v>23</v>
      </c>
      <c r="G100" s="199">
        <v>16309000</v>
      </c>
      <c r="H100" s="198">
        <v>438000</v>
      </c>
      <c r="I100" s="198">
        <f t="shared" si="3"/>
        <v>0</v>
      </c>
      <c r="J100" s="198">
        <f t="shared" si="4"/>
        <v>0</v>
      </c>
    </row>
    <row r="101" spans="1:10" x14ac:dyDescent="0.15">
      <c r="A101" s="201">
        <f t="shared" si="6"/>
        <v>140</v>
      </c>
      <c r="B101" s="200" t="s">
        <v>112</v>
      </c>
      <c r="C101" s="341">
        <v>0</v>
      </c>
      <c r="D101" s="200" t="s">
        <v>23</v>
      </c>
      <c r="E101" s="341">
        <v>0</v>
      </c>
      <c r="F101" s="200" t="s">
        <v>23</v>
      </c>
      <c r="G101" s="199">
        <v>17564000</v>
      </c>
      <c r="H101" s="198">
        <v>456400</v>
      </c>
      <c r="I101" s="198">
        <f t="shared" si="3"/>
        <v>0</v>
      </c>
      <c r="J101" s="198">
        <f t="shared" si="4"/>
        <v>0</v>
      </c>
    </row>
    <row r="102" spans="1:10" x14ac:dyDescent="0.15">
      <c r="A102" s="201">
        <f t="shared" si="6"/>
        <v>150</v>
      </c>
      <c r="B102" s="200" t="s">
        <v>112</v>
      </c>
      <c r="C102" s="341">
        <v>0</v>
      </c>
      <c r="D102" s="200" t="s">
        <v>23</v>
      </c>
      <c r="E102" s="341">
        <v>0</v>
      </c>
      <c r="F102" s="200" t="s">
        <v>23</v>
      </c>
      <c r="G102" s="199">
        <v>18819000</v>
      </c>
      <c r="H102" s="198">
        <v>474800</v>
      </c>
      <c r="I102" s="198">
        <f t="shared" si="3"/>
        <v>0</v>
      </c>
      <c r="J102" s="198">
        <f t="shared" si="4"/>
        <v>0</v>
      </c>
    </row>
    <row r="103" spans="1:10" x14ac:dyDescent="0.15">
      <c r="A103" s="201">
        <f t="shared" si="6"/>
        <v>160</v>
      </c>
      <c r="B103" s="200" t="s">
        <v>112</v>
      </c>
      <c r="C103" s="341">
        <v>0</v>
      </c>
      <c r="D103" s="200" t="s">
        <v>23</v>
      </c>
      <c r="E103" s="341">
        <v>0</v>
      </c>
      <c r="F103" s="200" t="s">
        <v>23</v>
      </c>
      <c r="G103" s="199">
        <v>20073000</v>
      </c>
      <c r="H103" s="198">
        <v>493200</v>
      </c>
      <c r="I103" s="198">
        <f t="shared" si="3"/>
        <v>0</v>
      </c>
      <c r="J103" s="198">
        <f t="shared" si="4"/>
        <v>0</v>
      </c>
    </row>
    <row r="104" spans="1:10" x14ac:dyDescent="0.15">
      <c r="A104" s="201">
        <f t="shared" si="6"/>
        <v>170</v>
      </c>
      <c r="B104" s="200" t="s">
        <v>112</v>
      </c>
      <c r="C104" s="341">
        <v>0</v>
      </c>
      <c r="D104" s="200" t="s">
        <v>23</v>
      </c>
      <c r="E104" s="341">
        <v>0</v>
      </c>
      <c r="F104" s="200" t="s">
        <v>23</v>
      </c>
      <c r="G104" s="199">
        <v>21328000</v>
      </c>
      <c r="H104" s="198">
        <v>511600</v>
      </c>
      <c r="I104" s="198">
        <f t="shared" si="3"/>
        <v>0</v>
      </c>
      <c r="J104" s="198">
        <f t="shared" si="4"/>
        <v>0</v>
      </c>
    </row>
    <row r="105" spans="1:10" x14ac:dyDescent="0.15">
      <c r="A105" s="201">
        <f t="shared" si="6"/>
        <v>180</v>
      </c>
      <c r="B105" s="200" t="s">
        <v>112</v>
      </c>
      <c r="C105" s="341">
        <v>0</v>
      </c>
      <c r="D105" s="200" t="s">
        <v>23</v>
      </c>
      <c r="E105" s="341">
        <v>0</v>
      </c>
      <c r="F105" s="200" t="s">
        <v>23</v>
      </c>
      <c r="G105" s="199">
        <v>22582000</v>
      </c>
      <c r="H105" s="198">
        <v>530000</v>
      </c>
      <c r="I105" s="198">
        <f t="shared" si="3"/>
        <v>0</v>
      </c>
      <c r="J105" s="198">
        <f t="shared" si="4"/>
        <v>0</v>
      </c>
    </row>
    <row r="106" spans="1:10" x14ac:dyDescent="0.15">
      <c r="A106" s="201">
        <f t="shared" si="6"/>
        <v>190</v>
      </c>
      <c r="B106" s="200" t="s">
        <v>112</v>
      </c>
      <c r="C106" s="341">
        <v>0</v>
      </c>
      <c r="D106" s="200" t="s">
        <v>23</v>
      </c>
      <c r="E106" s="341">
        <v>0</v>
      </c>
      <c r="F106" s="200" t="s">
        <v>23</v>
      </c>
      <c r="G106" s="199">
        <v>23837000</v>
      </c>
      <c r="H106" s="198">
        <v>548400</v>
      </c>
      <c r="I106" s="198">
        <f t="shared" si="3"/>
        <v>0</v>
      </c>
      <c r="J106" s="198">
        <f t="shared" si="4"/>
        <v>0</v>
      </c>
    </row>
    <row r="107" spans="1:10" x14ac:dyDescent="0.15">
      <c r="A107" s="201">
        <f t="shared" si="6"/>
        <v>200</v>
      </c>
      <c r="B107" s="200" t="s">
        <v>112</v>
      </c>
      <c r="C107" s="341">
        <v>0</v>
      </c>
      <c r="D107" s="200" t="s">
        <v>23</v>
      </c>
      <c r="E107" s="341">
        <v>0</v>
      </c>
      <c r="F107" s="200" t="s">
        <v>23</v>
      </c>
      <c r="G107" s="199">
        <v>25092000</v>
      </c>
      <c r="H107" s="198">
        <v>566800</v>
      </c>
      <c r="I107" s="198">
        <f t="shared" si="3"/>
        <v>0</v>
      </c>
      <c r="J107" s="198">
        <f t="shared" si="4"/>
        <v>0</v>
      </c>
    </row>
    <row r="108" spans="1:10" x14ac:dyDescent="0.15">
      <c r="A108" s="201">
        <f t="shared" si="6"/>
        <v>210</v>
      </c>
      <c r="B108" s="200" t="s">
        <v>112</v>
      </c>
      <c r="C108" s="341">
        <v>0</v>
      </c>
      <c r="D108" s="200" t="s">
        <v>23</v>
      </c>
      <c r="E108" s="341">
        <v>0</v>
      </c>
      <c r="F108" s="200" t="s">
        <v>23</v>
      </c>
      <c r="G108" s="199">
        <v>26293000</v>
      </c>
      <c r="H108" s="198">
        <v>1117200</v>
      </c>
      <c r="I108" s="198">
        <f t="shared" si="3"/>
        <v>0</v>
      </c>
      <c r="J108" s="198">
        <f t="shared" si="4"/>
        <v>0</v>
      </c>
    </row>
    <row r="109" spans="1:10" x14ac:dyDescent="0.15">
      <c r="A109" s="201">
        <f t="shared" si="6"/>
        <v>220</v>
      </c>
      <c r="B109" s="200" t="s">
        <v>112</v>
      </c>
      <c r="C109" s="341">
        <v>0</v>
      </c>
      <c r="D109" s="200" t="s">
        <v>23</v>
      </c>
      <c r="E109" s="341">
        <v>0</v>
      </c>
      <c r="F109" s="200" t="s">
        <v>23</v>
      </c>
      <c r="G109" s="199">
        <v>27545000</v>
      </c>
      <c r="H109" s="198">
        <v>1135600</v>
      </c>
      <c r="I109" s="198">
        <f t="shared" si="3"/>
        <v>0</v>
      </c>
      <c r="J109" s="198">
        <f t="shared" si="4"/>
        <v>0</v>
      </c>
    </row>
    <row r="110" spans="1:10" x14ac:dyDescent="0.15">
      <c r="A110" s="201">
        <f t="shared" si="6"/>
        <v>230</v>
      </c>
      <c r="B110" s="200" t="s">
        <v>112</v>
      </c>
      <c r="C110" s="341">
        <v>0</v>
      </c>
      <c r="D110" s="200" t="s">
        <v>23</v>
      </c>
      <c r="E110" s="341">
        <v>0</v>
      </c>
      <c r="F110" s="200" t="s">
        <v>23</v>
      </c>
      <c r="G110" s="199">
        <v>28797000</v>
      </c>
      <c r="H110" s="198">
        <v>1154000</v>
      </c>
      <c r="I110" s="198">
        <f t="shared" si="3"/>
        <v>0</v>
      </c>
      <c r="J110" s="198">
        <f t="shared" si="4"/>
        <v>0</v>
      </c>
    </row>
    <row r="111" spans="1:10" x14ac:dyDescent="0.15">
      <c r="A111" s="201">
        <f t="shared" si="6"/>
        <v>240</v>
      </c>
      <c r="B111" s="200" t="s">
        <v>112</v>
      </c>
      <c r="C111" s="341">
        <v>0</v>
      </c>
      <c r="D111" s="200" t="s">
        <v>23</v>
      </c>
      <c r="E111" s="341">
        <v>0</v>
      </c>
      <c r="F111" s="200" t="s">
        <v>23</v>
      </c>
      <c r="G111" s="199">
        <v>30049000</v>
      </c>
      <c r="H111" s="198">
        <v>1172400</v>
      </c>
      <c r="I111" s="198">
        <f t="shared" si="3"/>
        <v>0</v>
      </c>
      <c r="J111" s="198">
        <f t="shared" si="4"/>
        <v>0</v>
      </c>
    </row>
    <row r="112" spans="1:10" x14ac:dyDescent="0.15">
      <c r="A112" s="201">
        <f t="shared" si="6"/>
        <v>250</v>
      </c>
      <c r="B112" s="200" t="s">
        <v>112</v>
      </c>
      <c r="C112" s="341">
        <v>0</v>
      </c>
      <c r="D112" s="200" t="s">
        <v>23</v>
      </c>
      <c r="E112" s="341">
        <v>0</v>
      </c>
      <c r="F112" s="200" t="s">
        <v>23</v>
      </c>
      <c r="G112" s="199">
        <v>31301000</v>
      </c>
      <c r="H112" s="198">
        <v>1190800</v>
      </c>
      <c r="I112" s="198">
        <f t="shared" si="3"/>
        <v>0</v>
      </c>
      <c r="J112" s="198">
        <f t="shared" si="4"/>
        <v>0</v>
      </c>
    </row>
    <row r="113" spans="1:10" x14ac:dyDescent="0.15">
      <c r="A113" s="201">
        <f>A112+50</f>
        <v>300</v>
      </c>
      <c r="B113" s="200" t="s">
        <v>112</v>
      </c>
      <c r="C113" s="341">
        <v>0</v>
      </c>
      <c r="D113" s="200" t="s">
        <v>23</v>
      </c>
      <c r="E113" s="341">
        <v>0</v>
      </c>
      <c r="F113" s="200" t="s">
        <v>23</v>
      </c>
      <c r="G113" s="199">
        <v>37561000</v>
      </c>
      <c r="H113" s="198">
        <v>1282800</v>
      </c>
      <c r="I113" s="198">
        <f t="shared" si="3"/>
        <v>0</v>
      </c>
      <c r="J113" s="198">
        <f t="shared" si="4"/>
        <v>0</v>
      </c>
    </row>
    <row r="114" spans="1:10" x14ac:dyDescent="0.15">
      <c r="A114" s="201">
        <f t="shared" ref="A114:A127" si="7">A113+50</f>
        <v>350</v>
      </c>
      <c r="B114" s="200" t="s">
        <v>112</v>
      </c>
      <c r="C114" s="341">
        <v>0</v>
      </c>
      <c r="D114" s="200" t="s">
        <v>23</v>
      </c>
      <c r="E114" s="341">
        <v>0</v>
      </c>
      <c r="F114" s="200" t="s">
        <v>23</v>
      </c>
      <c r="G114" s="199">
        <v>43821000</v>
      </c>
      <c r="H114" s="198">
        <v>1374800</v>
      </c>
      <c r="I114" s="198">
        <f t="shared" si="3"/>
        <v>0</v>
      </c>
      <c r="J114" s="198">
        <f t="shared" si="4"/>
        <v>0</v>
      </c>
    </row>
    <row r="115" spans="1:10" x14ac:dyDescent="0.15">
      <c r="A115" s="201">
        <f t="shared" si="7"/>
        <v>400</v>
      </c>
      <c r="B115" s="200" t="s">
        <v>112</v>
      </c>
      <c r="C115" s="341">
        <v>0</v>
      </c>
      <c r="D115" s="200" t="s">
        <v>23</v>
      </c>
      <c r="E115" s="341">
        <v>0</v>
      </c>
      <c r="F115" s="200" t="s">
        <v>23</v>
      </c>
      <c r="G115" s="199">
        <v>50082000</v>
      </c>
      <c r="H115" s="198">
        <v>1566800</v>
      </c>
      <c r="I115" s="198">
        <f t="shared" si="3"/>
        <v>0</v>
      </c>
      <c r="J115" s="198">
        <f t="shared" si="4"/>
        <v>0</v>
      </c>
    </row>
    <row r="116" spans="1:10" x14ac:dyDescent="0.15">
      <c r="A116" s="201">
        <f t="shared" si="7"/>
        <v>450</v>
      </c>
      <c r="B116" s="200" t="s">
        <v>112</v>
      </c>
      <c r="C116" s="341">
        <v>0</v>
      </c>
      <c r="D116" s="200" t="s">
        <v>23</v>
      </c>
      <c r="E116" s="341">
        <v>0</v>
      </c>
      <c r="F116" s="200" t="s">
        <v>23</v>
      </c>
      <c r="G116" s="199">
        <v>56342000</v>
      </c>
      <c r="H116" s="198">
        <v>1658800</v>
      </c>
      <c r="I116" s="198">
        <f t="shared" si="3"/>
        <v>0</v>
      </c>
      <c r="J116" s="198">
        <f t="shared" si="4"/>
        <v>0</v>
      </c>
    </row>
    <row r="117" spans="1:10" x14ac:dyDescent="0.15">
      <c r="A117" s="201">
        <f t="shared" si="7"/>
        <v>500</v>
      </c>
      <c r="B117" s="200" t="s">
        <v>112</v>
      </c>
      <c r="C117" s="341">
        <v>0</v>
      </c>
      <c r="D117" s="200" t="s">
        <v>23</v>
      </c>
      <c r="E117" s="341">
        <v>0</v>
      </c>
      <c r="F117" s="200" t="s">
        <v>23</v>
      </c>
      <c r="G117" s="199">
        <v>62602000</v>
      </c>
      <c r="H117" s="198">
        <v>1750800</v>
      </c>
      <c r="I117" s="198">
        <f t="shared" si="3"/>
        <v>0</v>
      </c>
      <c r="J117" s="198">
        <f t="shared" si="4"/>
        <v>0</v>
      </c>
    </row>
    <row r="118" spans="1:10" x14ac:dyDescent="0.15">
      <c r="A118" s="201">
        <f t="shared" si="7"/>
        <v>550</v>
      </c>
      <c r="B118" s="200" t="s">
        <v>112</v>
      </c>
      <c r="C118" s="341">
        <v>0</v>
      </c>
      <c r="D118" s="200" t="s">
        <v>23</v>
      </c>
      <c r="E118" s="341">
        <v>0</v>
      </c>
      <c r="F118" s="200" t="s">
        <v>23</v>
      </c>
      <c r="G118" s="199">
        <v>61710000</v>
      </c>
      <c r="H118" s="198">
        <v>2045300</v>
      </c>
      <c r="I118" s="198">
        <f t="shared" si="3"/>
        <v>0</v>
      </c>
      <c r="J118" s="198">
        <f t="shared" si="4"/>
        <v>0</v>
      </c>
    </row>
    <row r="119" spans="1:10" x14ac:dyDescent="0.15">
      <c r="A119" s="201">
        <f t="shared" si="7"/>
        <v>600</v>
      </c>
      <c r="B119" s="200" t="s">
        <v>112</v>
      </c>
      <c r="C119" s="341">
        <v>0</v>
      </c>
      <c r="D119" s="200" t="s">
        <v>23</v>
      </c>
      <c r="E119" s="341">
        <v>0</v>
      </c>
      <c r="F119" s="200" t="s">
        <v>23</v>
      </c>
      <c r="G119" s="199">
        <v>67320000</v>
      </c>
      <c r="H119" s="198">
        <v>2137300</v>
      </c>
      <c r="I119" s="198">
        <f t="shared" si="3"/>
        <v>0</v>
      </c>
      <c r="J119" s="198">
        <f t="shared" si="4"/>
        <v>0</v>
      </c>
    </row>
    <row r="120" spans="1:10" x14ac:dyDescent="0.15">
      <c r="A120" s="201">
        <f t="shared" si="7"/>
        <v>650</v>
      </c>
      <c r="B120" s="200" t="s">
        <v>112</v>
      </c>
      <c r="C120" s="341">
        <v>0</v>
      </c>
      <c r="D120" s="200" t="s">
        <v>23</v>
      </c>
      <c r="E120" s="341">
        <v>0</v>
      </c>
      <c r="F120" s="200" t="s">
        <v>23</v>
      </c>
      <c r="G120" s="199">
        <v>72930000</v>
      </c>
      <c r="H120" s="198">
        <v>2229300</v>
      </c>
      <c r="I120" s="198">
        <f t="shared" si="3"/>
        <v>0</v>
      </c>
      <c r="J120" s="198">
        <f t="shared" si="4"/>
        <v>0</v>
      </c>
    </row>
    <row r="121" spans="1:10" x14ac:dyDescent="0.15">
      <c r="A121" s="201">
        <f t="shared" si="7"/>
        <v>700</v>
      </c>
      <c r="B121" s="200" t="s">
        <v>112</v>
      </c>
      <c r="C121" s="341">
        <v>0</v>
      </c>
      <c r="D121" s="200" t="s">
        <v>23</v>
      </c>
      <c r="E121" s="341">
        <v>0</v>
      </c>
      <c r="F121" s="200" t="s">
        <v>23</v>
      </c>
      <c r="G121" s="199">
        <v>78540000</v>
      </c>
      <c r="H121" s="198">
        <v>2321300</v>
      </c>
      <c r="I121" s="198">
        <f t="shared" si="3"/>
        <v>0</v>
      </c>
      <c r="J121" s="198">
        <f t="shared" si="4"/>
        <v>0</v>
      </c>
    </row>
    <row r="122" spans="1:10" x14ac:dyDescent="0.15">
      <c r="A122" s="201">
        <f t="shared" si="7"/>
        <v>750</v>
      </c>
      <c r="B122" s="200" t="s">
        <v>112</v>
      </c>
      <c r="C122" s="341">
        <v>0</v>
      </c>
      <c r="D122" s="200" t="s">
        <v>23</v>
      </c>
      <c r="E122" s="341">
        <v>0</v>
      </c>
      <c r="F122" s="200" t="s">
        <v>23</v>
      </c>
      <c r="G122" s="199">
        <v>84150000</v>
      </c>
      <c r="H122" s="198">
        <v>2413300</v>
      </c>
      <c r="I122" s="198">
        <f t="shared" si="3"/>
        <v>0</v>
      </c>
      <c r="J122" s="198">
        <f t="shared" si="4"/>
        <v>0</v>
      </c>
    </row>
    <row r="123" spans="1:10" x14ac:dyDescent="0.15">
      <c r="A123" s="201">
        <f t="shared" si="7"/>
        <v>800</v>
      </c>
      <c r="B123" s="200" t="s">
        <v>112</v>
      </c>
      <c r="C123" s="341">
        <v>0</v>
      </c>
      <c r="D123" s="200" t="s">
        <v>23</v>
      </c>
      <c r="E123" s="341">
        <v>0</v>
      </c>
      <c r="F123" s="200" t="s">
        <v>23</v>
      </c>
      <c r="G123" s="199">
        <v>89760000</v>
      </c>
      <c r="H123" s="198">
        <v>2505300</v>
      </c>
      <c r="I123" s="198">
        <f t="shared" si="3"/>
        <v>0</v>
      </c>
      <c r="J123" s="198">
        <f t="shared" si="4"/>
        <v>0</v>
      </c>
    </row>
    <row r="124" spans="1:10" x14ac:dyDescent="0.15">
      <c r="A124" s="201">
        <f t="shared" si="7"/>
        <v>850</v>
      </c>
      <c r="B124" s="200" t="s">
        <v>112</v>
      </c>
      <c r="C124" s="341">
        <v>0</v>
      </c>
      <c r="D124" s="200" t="s">
        <v>23</v>
      </c>
      <c r="E124" s="341">
        <v>0</v>
      </c>
      <c r="F124" s="200" t="s">
        <v>23</v>
      </c>
      <c r="G124" s="199">
        <v>95370000</v>
      </c>
      <c r="H124" s="198">
        <v>2597300</v>
      </c>
      <c r="I124" s="198">
        <f t="shared" si="3"/>
        <v>0</v>
      </c>
      <c r="J124" s="198">
        <f t="shared" si="4"/>
        <v>0</v>
      </c>
    </row>
    <row r="125" spans="1:10" x14ac:dyDescent="0.15">
      <c r="A125" s="201">
        <f t="shared" si="7"/>
        <v>900</v>
      </c>
      <c r="B125" s="200" t="s">
        <v>112</v>
      </c>
      <c r="C125" s="341">
        <v>0</v>
      </c>
      <c r="D125" s="200" t="s">
        <v>23</v>
      </c>
      <c r="E125" s="341">
        <v>0</v>
      </c>
      <c r="F125" s="200" t="s">
        <v>23</v>
      </c>
      <c r="G125" s="199">
        <v>100980000</v>
      </c>
      <c r="H125" s="198">
        <v>2689300</v>
      </c>
      <c r="I125" s="198">
        <f t="shared" si="3"/>
        <v>0</v>
      </c>
      <c r="J125" s="198">
        <f t="shared" si="4"/>
        <v>0</v>
      </c>
    </row>
    <row r="126" spans="1:10" x14ac:dyDescent="0.15">
      <c r="A126" s="201">
        <f t="shared" si="7"/>
        <v>950</v>
      </c>
      <c r="B126" s="200" t="s">
        <v>112</v>
      </c>
      <c r="C126" s="341">
        <v>0</v>
      </c>
      <c r="D126" s="200" t="s">
        <v>23</v>
      </c>
      <c r="E126" s="341">
        <v>0</v>
      </c>
      <c r="F126" s="200" t="s">
        <v>23</v>
      </c>
      <c r="G126" s="199">
        <v>106590000</v>
      </c>
      <c r="H126" s="198">
        <v>2781300</v>
      </c>
      <c r="I126" s="198">
        <f t="shared" si="3"/>
        <v>0</v>
      </c>
      <c r="J126" s="198">
        <f t="shared" si="4"/>
        <v>0</v>
      </c>
    </row>
    <row r="127" spans="1:10" x14ac:dyDescent="0.15">
      <c r="A127" s="201">
        <f t="shared" si="7"/>
        <v>1000</v>
      </c>
      <c r="B127" s="200" t="s">
        <v>112</v>
      </c>
      <c r="C127" s="341">
        <v>0</v>
      </c>
      <c r="D127" s="200" t="s">
        <v>23</v>
      </c>
      <c r="E127" s="341">
        <v>0</v>
      </c>
      <c r="F127" s="200" t="s">
        <v>23</v>
      </c>
      <c r="G127" s="199">
        <v>112200000</v>
      </c>
      <c r="H127" s="198">
        <v>2873300</v>
      </c>
      <c r="I127" s="198">
        <f t="shared" si="3"/>
        <v>0</v>
      </c>
      <c r="J127" s="198">
        <f t="shared" si="4"/>
        <v>0</v>
      </c>
    </row>
    <row r="128" spans="1:10" x14ac:dyDescent="0.15">
      <c r="A128" s="201">
        <v>2000</v>
      </c>
      <c r="B128" s="200" t="s">
        <v>112</v>
      </c>
      <c r="C128" s="341">
        <v>0</v>
      </c>
      <c r="D128" s="200" t="s">
        <v>23</v>
      </c>
      <c r="E128" s="341">
        <v>0</v>
      </c>
      <c r="F128" s="200" t="s">
        <v>23</v>
      </c>
      <c r="G128" s="198">
        <v>224400000</v>
      </c>
      <c r="H128" s="198">
        <v>4713300</v>
      </c>
      <c r="I128" s="198">
        <f t="shared" si="3"/>
        <v>0</v>
      </c>
      <c r="J128" s="198">
        <f t="shared" si="4"/>
        <v>0</v>
      </c>
    </row>
    <row r="129" spans="1:10" x14ac:dyDescent="0.15">
      <c r="A129" s="164"/>
      <c r="B129" s="164"/>
      <c r="C129" s="202"/>
      <c r="D129" s="164"/>
      <c r="E129" s="202"/>
      <c r="F129" s="164"/>
    </row>
    <row r="130" spans="1:10" x14ac:dyDescent="0.15">
      <c r="A130" s="363" t="s">
        <v>136</v>
      </c>
      <c r="B130" s="363"/>
      <c r="C130" s="267">
        <f>+SUM(C7:C128)</f>
        <v>0</v>
      </c>
      <c r="D130" s="266" t="s">
        <v>23</v>
      </c>
      <c r="F130" s="215"/>
      <c r="G130" s="363" t="s">
        <v>121</v>
      </c>
      <c r="H130" s="363"/>
      <c r="I130" s="267">
        <f>+SUM(I7:I128)</f>
        <v>0</v>
      </c>
      <c r="J130" s="258" t="s">
        <v>123</v>
      </c>
    </row>
    <row r="131" spans="1:10" x14ac:dyDescent="0.15">
      <c r="A131" s="363" t="s">
        <v>137</v>
      </c>
      <c r="B131" s="363"/>
      <c r="C131" s="267">
        <f>+SUM(E7:E128)</f>
        <v>0</v>
      </c>
      <c r="D131" s="266" t="s">
        <v>23</v>
      </c>
      <c r="G131" s="363" t="s">
        <v>122</v>
      </c>
      <c r="H131" s="363"/>
      <c r="I131" s="267">
        <f>+SUM(J7:J128)</f>
        <v>0</v>
      </c>
      <c r="J131" s="258" t="s">
        <v>145</v>
      </c>
    </row>
    <row r="132" spans="1:10" x14ac:dyDescent="0.15">
      <c r="C132" s="266"/>
    </row>
  </sheetData>
  <sheetProtection formatColumns="0"/>
  <mergeCells count="5">
    <mergeCell ref="A2:J2"/>
    <mergeCell ref="A130:B130"/>
    <mergeCell ref="G130:H130"/>
    <mergeCell ref="G131:H131"/>
    <mergeCell ref="A131:B131"/>
  </mergeCells>
  <phoneticPr fontId="1"/>
  <printOptions horizontalCentered="1"/>
  <pageMargins left="0.78740157480314965" right="0.78740157480314965" top="0.78740157480314965" bottom="0.78740157480314965" header="0.51181102362204722" footer="0.51181102362204722"/>
  <pageSetup paperSize="9" scale="66" fitToHeight="2" orientation="portrait" cellComments="asDisplayed" horizontalDpi="300" verticalDpi="300" r:id="rId1"/>
  <headerFooter alignWithMargins="0"/>
  <colBreaks count="1" manualBreakCount="1">
    <brk id="11"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M125"/>
  <sheetViews>
    <sheetView showOutlineSymbols="0" zoomScale="87" zoomScaleNormal="87" zoomScaleSheetLayoutView="75" workbookViewId="0">
      <selection activeCell="H5" sqref="H5"/>
    </sheetView>
  </sheetViews>
  <sheetFormatPr defaultColWidth="2.75" defaultRowHeight="14.25" x14ac:dyDescent="0.15"/>
  <cols>
    <col min="1" max="1" width="5.625" style="2" customWidth="1"/>
    <col min="2" max="3" width="4.625" style="2" customWidth="1"/>
    <col min="4" max="5" width="6.625" style="2" customWidth="1"/>
    <col min="6" max="6" width="13" style="2" customWidth="1"/>
    <col min="7" max="7" width="25" style="2" customWidth="1"/>
    <col min="8" max="8" width="12.875" style="2" customWidth="1"/>
    <col min="9" max="9" width="12.125" style="2" customWidth="1"/>
    <col min="10" max="10" width="16" style="2" customWidth="1"/>
    <col min="11" max="11" width="22.5" style="2" customWidth="1"/>
    <col min="12" max="12" width="11.25" style="2" customWidth="1"/>
    <col min="13" max="13" width="4.5" style="2" customWidth="1"/>
    <col min="14" max="14" width="10.75" style="2" customWidth="1"/>
    <col min="15" max="15" width="9" customWidth="1"/>
    <col min="16" max="17" width="10.75" style="2" customWidth="1"/>
    <col min="18" max="18" width="10.625" style="2" customWidth="1"/>
    <col min="19" max="19" width="8.625" style="2" hidden="1" customWidth="1"/>
    <col min="20" max="39" width="10.75" style="2" customWidth="1"/>
    <col min="40" max="16384" width="2.75" style="2"/>
  </cols>
  <sheetData>
    <row r="1" spans="1:39" s="3" customFormat="1" ht="20.100000000000001" customHeight="1" x14ac:dyDescent="0.15">
      <c r="A1" s="2"/>
      <c r="B1" s="2"/>
      <c r="C1" s="2"/>
      <c r="D1" s="2"/>
      <c r="E1" s="2"/>
      <c r="F1" s="2"/>
      <c r="G1" s="2"/>
      <c r="H1" s="2"/>
      <c r="I1" s="2"/>
      <c r="J1" s="2"/>
      <c r="K1" s="2"/>
      <c r="L1" s="2"/>
      <c r="M1" s="2"/>
      <c r="N1" s="2"/>
      <c r="P1" s="2"/>
      <c r="Q1" s="2"/>
      <c r="R1" s="2"/>
      <c r="S1" s="2"/>
      <c r="T1" s="2"/>
      <c r="U1" s="2"/>
      <c r="V1" s="2"/>
      <c r="W1" s="2"/>
      <c r="X1" s="2"/>
      <c r="Y1" s="2"/>
      <c r="Z1" s="2"/>
      <c r="AA1" s="2"/>
      <c r="AB1" s="2"/>
      <c r="AC1" s="2"/>
      <c r="AD1" s="2"/>
      <c r="AE1" s="2"/>
      <c r="AF1" s="2"/>
      <c r="AG1" s="2"/>
      <c r="AH1" s="2"/>
      <c r="AI1" s="2"/>
      <c r="AJ1" s="2"/>
      <c r="AK1" s="2"/>
      <c r="AL1" s="2"/>
      <c r="AM1" s="2"/>
    </row>
    <row r="2" spans="1:39" s="3" customFormat="1" ht="20.100000000000001" customHeight="1" x14ac:dyDescent="0.2">
      <c r="A2" s="2"/>
      <c r="C2" s="2"/>
      <c r="D2" s="172" t="s">
        <v>99</v>
      </c>
      <c r="E2" s="2"/>
      <c r="G2" s="2"/>
      <c r="H2" s="2"/>
      <c r="I2" s="2"/>
      <c r="J2" s="2"/>
      <c r="K2" s="2"/>
      <c r="L2" s="2"/>
      <c r="M2" s="2"/>
      <c r="N2" s="2"/>
      <c r="P2" s="2"/>
      <c r="Q2" s="2"/>
      <c r="R2" s="2"/>
      <c r="S2" s="2"/>
      <c r="T2" s="2"/>
      <c r="U2" s="2"/>
      <c r="V2" s="2"/>
      <c r="W2" s="2"/>
      <c r="X2" s="2"/>
      <c r="Y2" s="2"/>
      <c r="Z2" s="2"/>
      <c r="AA2" s="2"/>
      <c r="AB2" s="2"/>
      <c r="AC2" s="2"/>
      <c r="AD2" s="2"/>
      <c r="AE2" s="2"/>
      <c r="AF2" s="2"/>
      <c r="AG2" s="2"/>
      <c r="AH2" s="2"/>
      <c r="AI2" s="2"/>
      <c r="AJ2" s="2"/>
      <c r="AK2" s="2"/>
      <c r="AL2" s="2"/>
      <c r="AM2" s="2"/>
    </row>
    <row r="3" spans="1:39" s="3" customFormat="1" ht="20.100000000000001" customHeight="1" x14ac:dyDescent="0.15">
      <c r="A3" s="2"/>
      <c r="C3" s="2"/>
      <c r="D3" s="2"/>
      <c r="E3" s="2"/>
      <c r="F3" s="2"/>
      <c r="G3" s="2"/>
      <c r="H3" s="2"/>
      <c r="I3" s="2"/>
      <c r="J3" s="101"/>
      <c r="K3" s="88" t="s">
        <v>47</v>
      </c>
      <c r="L3" s="2"/>
      <c r="M3" s="2"/>
      <c r="N3" s="2"/>
      <c r="P3" s="2"/>
      <c r="Q3" s="2"/>
      <c r="R3" s="2"/>
      <c r="S3" s="2"/>
      <c r="T3" s="2"/>
      <c r="U3" s="2"/>
      <c r="V3" s="2"/>
      <c r="W3" s="2"/>
      <c r="X3" s="2"/>
      <c r="Y3" s="2"/>
      <c r="Z3" s="2"/>
      <c r="AA3" s="2"/>
      <c r="AB3" s="2"/>
      <c r="AC3" s="2"/>
      <c r="AD3" s="2"/>
      <c r="AE3" s="2"/>
      <c r="AF3" s="2"/>
      <c r="AG3" s="2"/>
      <c r="AH3" s="2"/>
      <c r="AI3" s="2"/>
      <c r="AJ3" s="2"/>
      <c r="AK3" s="2"/>
      <c r="AL3" s="2"/>
      <c r="AM3" s="2"/>
    </row>
    <row r="4" spans="1:39" s="3" customFormat="1" ht="20.100000000000001" customHeight="1" x14ac:dyDescent="0.2">
      <c r="C4" s="1" t="s">
        <v>6</v>
      </c>
      <c r="D4" s="1"/>
      <c r="E4" s="1"/>
      <c r="F4" s="7"/>
      <c r="G4" s="7"/>
      <c r="H4" s="11"/>
      <c r="I4" s="7"/>
      <c r="J4" s="7"/>
      <c r="M4" s="2"/>
      <c r="N4" s="2"/>
      <c r="P4" s="2"/>
      <c r="Q4" s="2"/>
      <c r="R4" s="2"/>
      <c r="S4" s="2"/>
      <c r="T4" s="2"/>
      <c r="U4" s="2"/>
      <c r="V4" s="2"/>
      <c r="W4" s="2"/>
      <c r="X4" s="2"/>
      <c r="Y4" s="2"/>
      <c r="Z4" s="2"/>
      <c r="AA4" s="2"/>
      <c r="AB4" s="2"/>
      <c r="AC4" s="2"/>
      <c r="AD4" s="2"/>
      <c r="AE4" s="2"/>
      <c r="AF4" s="2"/>
      <c r="AG4" s="2"/>
      <c r="AH4" s="2"/>
      <c r="AI4" s="2"/>
      <c r="AJ4" s="2"/>
      <c r="AK4" s="2"/>
      <c r="AL4" s="2"/>
      <c r="AM4" s="2"/>
    </row>
    <row r="5" spans="1:39" s="3" customFormat="1" ht="20.100000000000001" customHeight="1" x14ac:dyDescent="0.15">
      <c r="A5" s="2"/>
      <c r="B5" s="2"/>
      <c r="D5" s="83" t="s">
        <v>34</v>
      </c>
      <c r="E5" s="84"/>
      <c r="F5" s="338" t="str">
        <f>VLOOKUP(H5,処理場基本諸元!A4:G16,2,FALSE)</f>
        <v>大和川下流</v>
      </c>
      <c r="G5" s="87" t="s">
        <v>46</v>
      </c>
      <c r="H5" s="339" t="s">
        <v>78</v>
      </c>
      <c r="I5" s="86"/>
      <c r="J5" s="85"/>
      <c r="K5" s="7"/>
      <c r="L5" s="7"/>
      <c r="M5" s="2"/>
      <c r="N5" s="2"/>
      <c r="P5" s="2"/>
      <c r="Q5" s="2"/>
      <c r="R5" s="2"/>
      <c r="S5" s="2"/>
      <c r="T5" s="2"/>
      <c r="U5" s="2"/>
      <c r="V5" s="2"/>
      <c r="W5" s="2"/>
      <c r="X5" s="2"/>
      <c r="Y5" s="2"/>
      <c r="Z5" s="2"/>
      <c r="AA5" s="2"/>
      <c r="AB5" s="2"/>
      <c r="AC5" s="2"/>
      <c r="AD5" s="2"/>
      <c r="AE5" s="2"/>
      <c r="AF5" s="2"/>
      <c r="AG5" s="2"/>
      <c r="AH5" s="2"/>
      <c r="AI5" s="2"/>
      <c r="AJ5" s="2"/>
      <c r="AK5" s="2"/>
      <c r="AL5" s="2"/>
      <c r="AM5" s="2"/>
    </row>
    <row r="6" spans="1:39" s="3" customFormat="1" ht="18" customHeight="1" x14ac:dyDescent="0.15">
      <c r="A6" s="2"/>
      <c r="B6" s="2"/>
      <c r="D6" s="67" t="s">
        <v>20</v>
      </c>
      <c r="E6" s="67"/>
      <c r="G6" s="14"/>
      <c r="H6" s="12"/>
      <c r="I6" s="14"/>
      <c r="J6" s="7"/>
      <c r="K6" s="7"/>
      <c r="L6" s="7"/>
      <c r="M6" s="2"/>
      <c r="N6" s="2"/>
      <c r="P6" s="2"/>
      <c r="Q6" s="2"/>
      <c r="R6" s="2"/>
      <c r="S6" s="2"/>
      <c r="T6" s="2"/>
      <c r="U6" s="2"/>
      <c r="V6" s="2"/>
      <c r="W6" s="2"/>
      <c r="X6" s="2"/>
      <c r="Y6" s="2"/>
      <c r="Z6" s="2"/>
      <c r="AA6" s="2"/>
      <c r="AB6" s="2"/>
      <c r="AC6" s="2"/>
      <c r="AD6" s="2"/>
      <c r="AE6" s="2"/>
      <c r="AF6" s="2"/>
      <c r="AG6" s="2"/>
      <c r="AH6" s="2"/>
      <c r="AI6" s="2"/>
      <c r="AJ6" s="2"/>
      <c r="AK6" s="2"/>
      <c r="AL6" s="2"/>
      <c r="AM6" s="2"/>
    </row>
    <row r="7" spans="1:39" s="3" customFormat="1" ht="18" customHeight="1" x14ac:dyDescent="0.15">
      <c r="A7" s="2"/>
      <c r="B7" s="2"/>
      <c r="F7" s="2" t="s">
        <v>21</v>
      </c>
      <c r="G7" s="169">
        <f>入力画面１!E8+入力画面１!E9+入力画面１!E10</f>
        <v>0</v>
      </c>
      <c r="H7" s="2" t="s">
        <v>23</v>
      </c>
      <c r="J7" s="7" t="s">
        <v>36</v>
      </c>
      <c r="K7" s="271">
        <v>0.3</v>
      </c>
      <c r="L7" s="28" t="s">
        <v>15</v>
      </c>
      <c r="M7" s="2"/>
      <c r="N7" s="2"/>
      <c r="P7" s="2"/>
      <c r="Q7" s="2"/>
      <c r="R7" s="2"/>
      <c r="S7" s="2"/>
      <c r="T7" s="2"/>
      <c r="U7" s="2"/>
      <c r="V7" s="2"/>
      <c r="W7" s="2"/>
      <c r="X7" s="2"/>
      <c r="Y7" s="2"/>
      <c r="Z7" s="2"/>
      <c r="AA7" s="2"/>
      <c r="AB7" s="2"/>
      <c r="AC7" s="2"/>
      <c r="AD7" s="2"/>
      <c r="AE7" s="2"/>
      <c r="AF7" s="2"/>
      <c r="AG7" s="2"/>
      <c r="AH7" s="2"/>
      <c r="AI7" s="2"/>
      <c r="AJ7" s="2"/>
      <c r="AK7" s="2"/>
      <c r="AL7" s="2"/>
      <c r="AM7" s="2"/>
    </row>
    <row r="8" spans="1:39" s="3" customFormat="1" ht="18" customHeight="1" x14ac:dyDescent="0.15">
      <c r="A8" s="2"/>
      <c r="B8" s="2"/>
      <c r="F8" s="2" t="s">
        <v>22</v>
      </c>
      <c r="G8" s="169">
        <f>入力画面１!E12</f>
        <v>0</v>
      </c>
      <c r="H8" s="25" t="s">
        <v>5</v>
      </c>
      <c r="J8" s="7" t="s">
        <v>37</v>
      </c>
      <c r="K8" s="271">
        <v>0.22500000000000001</v>
      </c>
      <c r="L8" s="18" t="s">
        <v>17</v>
      </c>
      <c r="M8" s="2"/>
      <c r="N8" s="2"/>
      <c r="P8" s="2"/>
      <c r="Q8" s="2"/>
      <c r="R8" s="2"/>
      <c r="S8" s="2"/>
      <c r="T8" s="2"/>
      <c r="U8" s="2"/>
      <c r="V8" s="2"/>
      <c r="W8" s="2"/>
      <c r="X8" s="2"/>
      <c r="Y8" s="2"/>
      <c r="Z8" s="2"/>
      <c r="AA8" s="2"/>
      <c r="AB8" s="2"/>
      <c r="AC8" s="2"/>
      <c r="AD8" s="2"/>
      <c r="AE8" s="2"/>
      <c r="AF8" s="2"/>
      <c r="AG8" s="2"/>
      <c r="AH8" s="2"/>
      <c r="AI8" s="2"/>
      <c r="AJ8" s="2"/>
      <c r="AK8" s="2"/>
      <c r="AL8" s="2"/>
      <c r="AM8" s="2"/>
    </row>
    <row r="9" spans="1:39" s="3" customFormat="1" ht="18" customHeight="1" x14ac:dyDescent="0.15">
      <c r="A9" s="2"/>
      <c r="B9" s="2"/>
      <c r="F9" s="2" t="s">
        <v>24</v>
      </c>
      <c r="G9" s="170">
        <f>入力画面１!E13</f>
        <v>0</v>
      </c>
      <c r="H9" s="25" t="s">
        <v>25</v>
      </c>
      <c r="J9" s="68" t="s">
        <v>42</v>
      </c>
      <c r="K9" s="268" t="e">
        <f>ROUND(230.31*G10^-0.9876,1)</f>
        <v>#DIV/0!</v>
      </c>
      <c r="L9" s="25" t="s">
        <v>51</v>
      </c>
      <c r="M9" s="2"/>
      <c r="N9" s="2"/>
      <c r="P9" s="2"/>
      <c r="Q9" s="2"/>
      <c r="R9" s="2"/>
      <c r="S9" s="2"/>
      <c r="T9" s="2"/>
      <c r="U9" s="2"/>
      <c r="V9" s="2"/>
      <c r="W9" s="2"/>
      <c r="X9" s="2"/>
      <c r="Y9" s="2"/>
      <c r="Z9" s="2"/>
      <c r="AA9" s="2"/>
      <c r="AB9" s="2"/>
      <c r="AC9" s="2"/>
      <c r="AD9" s="2"/>
      <c r="AE9" s="2"/>
      <c r="AF9" s="2"/>
      <c r="AG9" s="2"/>
      <c r="AH9" s="2"/>
      <c r="AI9" s="2"/>
      <c r="AJ9" s="2"/>
      <c r="AK9" s="2"/>
      <c r="AL9" s="2"/>
      <c r="AM9" s="2"/>
    </row>
    <row r="10" spans="1:39" s="3" customFormat="1" ht="18" customHeight="1" x14ac:dyDescent="0.15">
      <c r="A10" s="2"/>
      <c r="B10" s="2"/>
      <c r="F10" s="31" t="s">
        <v>41</v>
      </c>
      <c r="G10" s="264" t="e">
        <f>ROUND(G8/G9,1)</f>
        <v>#DIV/0!</v>
      </c>
      <c r="H10" s="18" t="s">
        <v>49</v>
      </c>
      <c r="I10" s="17"/>
      <c r="J10" s="69" t="s">
        <v>57</v>
      </c>
      <c r="K10" s="18"/>
      <c r="L10" s="9"/>
      <c r="M10" s="2"/>
      <c r="N10" s="2"/>
      <c r="P10" s="2"/>
      <c r="Q10" s="2"/>
      <c r="R10" s="2"/>
      <c r="S10" s="2"/>
      <c r="T10" s="2"/>
      <c r="U10" s="2"/>
      <c r="V10" s="2"/>
      <c r="W10" s="2"/>
      <c r="X10" s="2"/>
      <c r="Y10" s="2"/>
      <c r="Z10" s="2"/>
      <c r="AA10" s="2"/>
      <c r="AB10" s="2"/>
      <c r="AC10" s="2"/>
      <c r="AD10" s="2"/>
      <c r="AE10" s="2"/>
      <c r="AF10" s="2"/>
      <c r="AG10" s="2"/>
      <c r="AH10" s="2"/>
      <c r="AI10" s="2"/>
      <c r="AJ10" s="2"/>
      <c r="AK10" s="2"/>
      <c r="AL10" s="2"/>
      <c r="AM10" s="2"/>
    </row>
    <row r="11" spans="1:39" s="3" customFormat="1" ht="18" customHeight="1" x14ac:dyDescent="0.15">
      <c r="A11" s="2"/>
      <c r="B11" s="2"/>
      <c r="F11" s="26"/>
      <c r="G11" s="27"/>
      <c r="H11" s="28"/>
      <c r="I11" s="17"/>
      <c r="J11" s="7" t="s">
        <v>39</v>
      </c>
      <c r="K11" s="270" t="e">
        <f>K9*G8</f>
        <v>#DIV/0!</v>
      </c>
      <c r="L11" s="7" t="s">
        <v>40</v>
      </c>
      <c r="M11" s="2"/>
      <c r="N11" s="2"/>
      <c r="P11" s="2"/>
      <c r="Q11" s="2"/>
      <c r="R11" s="2"/>
      <c r="S11" s="2"/>
      <c r="T11" s="2"/>
      <c r="U11" s="2"/>
      <c r="V11" s="2"/>
      <c r="W11" s="2"/>
      <c r="X11" s="2"/>
      <c r="Y11" s="2"/>
      <c r="Z11" s="2"/>
      <c r="AA11" s="2"/>
      <c r="AB11" s="2"/>
      <c r="AC11" s="2"/>
      <c r="AD11" s="2"/>
      <c r="AE11" s="2"/>
      <c r="AF11" s="2"/>
      <c r="AG11" s="2"/>
      <c r="AH11" s="2"/>
      <c r="AI11" s="2"/>
      <c r="AJ11" s="2"/>
      <c r="AK11" s="2"/>
      <c r="AL11" s="2"/>
      <c r="AM11" s="2"/>
    </row>
    <row r="12" spans="1:39" s="3" customFormat="1" ht="18" customHeight="1" x14ac:dyDescent="0.15">
      <c r="A12" s="2"/>
      <c r="B12" s="2"/>
      <c r="F12" s="26"/>
      <c r="G12" s="27"/>
      <c r="H12" s="28"/>
      <c r="I12" s="17"/>
      <c r="K12" s="269"/>
      <c r="M12" s="2"/>
      <c r="N12" s="2"/>
      <c r="P12" s="2"/>
      <c r="Q12" s="2"/>
      <c r="R12" s="2"/>
      <c r="S12" s="2"/>
      <c r="T12" s="2"/>
      <c r="U12" s="2"/>
      <c r="V12" s="2"/>
      <c r="W12" s="2"/>
      <c r="X12" s="2"/>
      <c r="Y12" s="2"/>
      <c r="Z12" s="2"/>
      <c r="AA12" s="2"/>
      <c r="AB12" s="2"/>
      <c r="AC12" s="2"/>
      <c r="AD12" s="2"/>
      <c r="AE12" s="2"/>
      <c r="AF12" s="2"/>
      <c r="AG12" s="2"/>
      <c r="AH12" s="2"/>
      <c r="AI12" s="2"/>
      <c r="AJ12" s="2"/>
      <c r="AK12" s="2"/>
      <c r="AL12" s="2"/>
      <c r="AM12" s="2"/>
    </row>
    <row r="13" spans="1:39" s="3" customFormat="1" ht="18" customHeight="1" x14ac:dyDescent="0.15">
      <c r="A13" s="2"/>
      <c r="B13" s="2"/>
      <c r="C13" s="7"/>
      <c r="D13" s="65" t="s">
        <v>33</v>
      </c>
      <c r="E13" s="65"/>
      <c r="G13" s="7"/>
      <c r="H13" s="28"/>
      <c r="I13" s="17"/>
      <c r="J13" s="29"/>
      <c r="K13" s="18"/>
      <c r="L13" s="9"/>
      <c r="M13" s="65"/>
      <c r="N13" s="17"/>
      <c r="P13" s="18"/>
      <c r="Q13" s="9"/>
      <c r="R13" s="2"/>
      <c r="S13" s="164" t="s">
        <v>67</v>
      </c>
      <c r="T13" s="2"/>
      <c r="U13" s="2"/>
      <c r="V13" s="2"/>
      <c r="W13" s="2"/>
      <c r="X13" s="2"/>
      <c r="Y13" s="2"/>
      <c r="Z13" s="2"/>
      <c r="AA13" s="2"/>
      <c r="AB13" s="2"/>
      <c r="AC13" s="2"/>
      <c r="AD13" s="2"/>
      <c r="AE13" s="2"/>
      <c r="AF13" s="2"/>
      <c r="AG13" s="2"/>
      <c r="AH13" s="2"/>
      <c r="AI13" s="2"/>
      <c r="AJ13" s="2"/>
      <c r="AK13" s="2"/>
      <c r="AL13" s="2"/>
      <c r="AM13" s="2"/>
    </row>
    <row r="14" spans="1:39" s="3" customFormat="1" ht="18" customHeight="1" thickBot="1" x14ac:dyDescent="0.2">
      <c r="A14" s="2"/>
      <c r="B14" s="2"/>
      <c r="F14" s="26" t="s">
        <v>166</v>
      </c>
      <c r="G14" s="27"/>
      <c r="H14" s="28"/>
      <c r="I14" s="7"/>
      <c r="J14" s="30" t="s">
        <v>100</v>
      </c>
      <c r="K14" s="18"/>
      <c r="L14" s="9"/>
      <c r="M14" s="7"/>
      <c r="N14" s="2"/>
      <c r="R14" s="2"/>
      <c r="S14" s="164" t="s">
        <v>68</v>
      </c>
      <c r="T14" s="2"/>
      <c r="U14" s="2"/>
      <c r="V14" s="2"/>
      <c r="W14" s="2"/>
      <c r="X14" s="2"/>
      <c r="Y14" s="2"/>
      <c r="Z14" s="2"/>
      <c r="AA14" s="2"/>
      <c r="AB14" s="2"/>
      <c r="AC14" s="2"/>
      <c r="AD14" s="2"/>
      <c r="AE14" s="2"/>
      <c r="AF14" s="2"/>
      <c r="AG14" s="2"/>
      <c r="AH14" s="2"/>
      <c r="AI14" s="2"/>
      <c r="AJ14" s="2"/>
      <c r="AK14" s="2"/>
      <c r="AL14" s="2"/>
      <c r="AM14" s="2"/>
    </row>
    <row r="15" spans="1:39" s="3" customFormat="1" ht="18" customHeight="1" thickBot="1" x14ac:dyDescent="0.2">
      <c r="A15" s="2"/>
      <c r="B15" s="2"/>
      <c r="C15" s="7"/>
      <c r="D15" s="7"/>
      <c r="E15" s="7"/>
      <c r="F15" s="54"/>
      <c r="G15" s="360" t="s">
        <v>29</v>
      </c>
      <c r="H15" s="359"/>
      <c r="I15" s="48"/>
      <c r="J15" s="55"/>
      <c r="K15" s="360" t="s">
        <v>29</v>
      </c>
      <c r="L15" s="359"/>
      <c r="M15" s="89"/>
      <c r="N15" s="2"/>
      <c r="R15" s="2"/>
      <c r="S15" s="164" t="s">
        <v>69</v>
      </c>
      <c r="T15" s="2"/>
      <c r="U15" s="2"/>
      <c r="V15" s="2"/>
      <c r="W15" s="2"/>
      <c r="X15" s="2"/>
      <c r="Y15" s="2"/>
      <c r="Z15" s="2"/>
      <c r="AA15" s="2"/>
      <c r="AB15" s="2"/>
      <c r="AC15" s="2"/>
      <c r="AD15" s="2"/>
      <c r="AE15" s="2"/>
      <c r="AF15" s="2"/>
      <c r="AG15" s="2"/>
      <c r="AH15" s="2"/>
      <c r="AI15" s="2"/>
      <c r="AJ15" s="2"/>
      <c r="AK15" s="2"/>
      <c r="AL15" s="2"/>
      <c r="AM15" s="2"/>
    </row>
    <row r="16" spans="1:39" s="3" customFormat="1" ht="18" customHeight="1" thickTop="1" x14ac:dyDescent="0.15">
      <c r="A16" s="2"/>
      <c r="B16" s="2"/>
      <c r="C16" s="7"/>
      <c r="D16" s="7"/>
      <c r="E16" s="7"/>
      <c r="F16" s="91" t="s">
        <v>93</v>
      </c>
      <c r="G16" s="99">
        <v>1020</v>
      </c>
      <c r="H16" s="272" t="s">
        <v>124</v>
      </c>
      <c r="I16" s="49"/>
      <c r="J16" s="112" t="s">
        <v>84</v>
      </c>
      <c r="K16" s="113">
        <f>VLOOKUP(H5,処理場基本諸元!A4:G16,3,FALSE)</f>
        <v>263</v>
      </c>
      <c r="L16" s="114" t="s">
        <v>85</v>
      </c>
      <c r="M16" s="14"/>
      <c r="N16" s="2"/>
      <c r="R16" s="2"/>
      <c r="S16" s="164" t="s">
        <v>70</v>
      </c>
      <c r="T16" s="2"/>
      <c r="U16" s="2"/>
      <c r="V16" s="2"/>
      <c r="W16" s="2"/>
      <c r="X16" s="2"/>
      <c r="Y16" s="2"/>
      <c r="Z16" s="2"/>
      <c r="AA16" s="2"/>
      <c r="AB16" s="2"/>
      <c r="AC16" s="2"/>
      <c r="AD16" s="2"/>
      <c r="AE16" s="2"/>
      <c r="AF16" s="2"/>
      <c r="AG16" s="2"/>
      <c r="AH16" s="2"/>
      <c r="AI16" s="2"/>
      <c r="AJ16" s="2"/>
      <c r="AK16" s="2"/>
      <c r="AL16" s="2"/>
      <c r="AM16" s="2"/>
    </row>
    <row r="17" spans="1:39" s="3" customFormat="1" ht="18" customHeight="1" x14ac:dyDescent="0.15">
      <c r="A17" s="2"/>
      <c r="B17" s="2"/>
      <c r="C17" s="7"/>
      <c r="D17" s="7"/>
      <c r="E17" s="7"/>
      <c r="F17" s="208" t="s">
        <v>103</v>
      </c>
      <c r="G17" s="209">
        <v>1134</v>
      </c>
      <c r="H17" s="262" t="s">
        <v>124</v>
      </c>
      <c r="I17" s="50"/>
      <c r="J17" s="115" t="s">
        <v>12</v>
      </c>
      <c r="K17" s="116"/>
      <c r="L17" s="117"/>
      <c r="M17" s="28"/>
      <c r="N17" s="2"/>
      <c r="R17" s="2"/>
      <c r="S17" s="164" t="s">
        <v>71</v>
      </c>
      <c r="T17" s="2"/>
      <c r="U17" s="2"/>
      <c r="V17" s="2"/>
      <c r="W17" s="2"/>
      <c r="X17" s="2"/>
      <c r="Y17" s="2"/>
      <c r="Z17" s="2"/>
      <c r="AA17" s="2"/>
      <c r="AB17" s="2"/>
      <c r="AC17" s="2"/>
      <c r="AD17" s="2"/>
      <c r="AE17" s="2"/>
      <c r="AF17" s="2"/>
      <c r="AG17" s="2"/>
      <c r="AH17" s="2"/>
      <c r="AI17" s="2"/>
      <c r="AJ17" s="2"/>
      <c r="AK17" s="2"/>
      <c r="AL17" s="2"/>
      <c r="AM17" s="2"/>
    </row>
    <row r="18" spans="1:39" s="3" customFormat="1" ht="18" customHeight="1" thickBot="1" x14ac:dyDescent="0.2">
      <c r="A18" s="2"/>
      <c r="B18" s="2"/>
      <c r="C18" s="7"/>
      <c r="D18" s="7"/>
      <c r="E18" s="7"/>
      <c r="F18" s="192" t="s">
        <v>108</v>
      </c>
      <c r="G18" s="282" t="s">
        <v>148</v>
      </c>
      <c r="H18" s="263" t="s">
        <v>124</v>
      </c>
      <c r="I18" s="46"/>
      <c r="J18" s="118" t="s">
        <v>1</v>
      </c>
      <c r="K18" s="119">
        <f>VLOOKUP(H5,処理場基本諸元!A4:G16,4,FALSE)</f>
        <v>0</v>
      </c>
      <c r="L18" s="120" t="s">
        <v>86</v>
      </c>
      <c r="M18" s="17"/>
      <c r="N18" s="2"/>
      <c r="R18" s="2"/>
      <c r="S18" s="164" t="s">
        <v>72</v>
      </c>
      <c r="T18" s="2"/>
      <c r="U18" s="2"/>
      <c r="V18" s="2"/>
      <c r="W18" s="2"/>
      <c r="X18" s="2"/>
      <c r="Y18" s="2"/>
      <c r="Z18" s="2"/>
      <c r="AA18" s="2"/>
      <c r="AB18" s="2"/>
      <c r="AC18" s="2"/>
      <c r="AD18" s="2"/>
      <c r="AE18" s="2"/>
      <c r="AF18" s="2"/>
      <c r="AG18" s="2"/>
      <c r="AH18" s="2"/>
      <c r="AI18" s="2"/>
      <c r="AJ18" s="2"/>
      <c r="AK18" s="2"/>
      <c r="AL18" s="2"/>
      <c r="AM18" s="2"/>
    </row>
    <row r="19" spans="1:39" s="3" customFormat="1" ht="18" customHeight="1" x14ac:dyDescent="0.15">
      <c r="A19" s="2"/>
      <c r="B19" s="2"/>
      <c r="C19" s="7"/>
      <c r="D19" s="7"/>
      <c r="E19" s="7"/>
      <c r="F19" s="27"/>
      <c r="G19" s="28"/>
      <c r="H19" s="17"/>
      <c r="I19" s="46"/>
      <c r="J19" s="121" t="s">
        <v>13</v>
      </c>
      <c r="K19" s="122"/>
      <c r="L19" s="123"/>
      <c r="M19" s="17"/>
      <c r="N19" s="2"/>
      <c r="R19" s="2"/>
      <c r="S19" s="164" t="s">
        <v>78</v>
      </c>
      <c r="T19" s="2"/>
      <c r="U19" s="2"/>
      <c r="V19" s="2"/>
      <c r="W19" s="2"/>
      <c r="X19" s="2"/>
      <c r="Y19" s="2"/>
      <c r="Z19" s="2"/>
      <c r="AA19" s="2"/>
      <c r="AB19" s="2"/>
      <c r="AC19" s="2"/>
      <c r="AD19" s="2"/>
      <c r="AE19" s="2"/>
      <c r="AF19" s="2"/>
      <c r="AG19" s="2"/>
      <c r="AH19" s="2"/>
      <c r="AI19" s="2"/>
      <c r="AJ19" s="2"/>
      <c r="AK19" s="2"/>
      <c r="AL19" s="2"/>
      <c r="AM19" s="2"/>
    </row>
    <row r="20" spans="1:39" s="3" customFormat="1" ht="18" customHeight="1" thickBot="1" x14ac:dyDescent="0.2">
      <c r="A20" s="2"/>
      <c r="B20" s="2"/>
      <c r="C20" s="7"/>
      <c r="D20" s="7"/>
      <c r="E20" s="7"/>
      <c r="F20" s="27"/>
      <c r="G20" s="28"/>
      <c r="H20" s="17"/>
      <c r="I20" s="46"/>
      <c r="J20" s="124" t="s">
        <v>1</v>
      </c>
      <c r="K20" s="165">
        <f>VLOOKUP(H5,処理場基本諸元!A4:G16,5,FALSE)</f>
        <v>0</v>
      </c>
      <c r="L20" s="126" t="s">
        <v>87</v>
      </c>
      <c r="M20" s="17"/>
      <c r="N20" s="2"/>
      <c r="R20" s="2"/>
      <c r="S20" s="164" t="s">
        <v>56</v>
      </c>
      <c r="T20" s="2"/>
      <c r="U20" s="2"/>
      <c r="V20" s="2"/>
      <c r="W20" s="2"/>
      <c r="X20" s="2"/>
      <c r="Y20" s="2"/>
      <c r="Z20" s="2"/>
      <c r="AA20" s="2"/>
      <c r="AB20" s="2"/>
      <c r="AC20" s="2"/>
      <c r="AD20" s="2"/>
      <c r="AE20" s="2"/>
      <c r="AF20" s="2"/>
      <c r="AG20" s="2"/>
      <c r="AH20" s="2"/>
      <c r="AI20" s="2"/>
      <c r="AJ20" s="2"/>
      <c r="AK20" s="2"/>
      <c r="AL20" s="2"/>
      <c r="AM20" s="2"/>
    </row>
    <row r="21" spans="1:39" s="3" customFormat="1" ht="18" customHeight="1" x14ac:dyDescent="0.15">
      <c r="A21" s="2"/>
      <c r="B21" s="2"/>
      <c r="D21" s="66" t="s">
        <v>30</v>
      </c>
      <c r="E21" s="66"/>
      <c r="G21" s="27"/>
      <c r="H21" s="28"/>
      <c r="I21" s="7"/>
      <c r="J21" s="127"/>
      <c r="K21" s="127"/>
      <c r="L21" s="97"/>
      <c r="M21" s="7"/>
      <c r="N21" s="2"/>
      <c r="R21" s="2"/>
      <c r="S21" s="164" t="s">
        <v>79</v>
      </c>
      <c r="T21" s="2"/>
      <c r="U21" s="2"/>
      <c r="V21" s="2"/>
      <c r="W21" s="2"/>
      <c r="X21" s="2"/>
      <c r="Y21" s="2"/>
      <c r="Z21" s="2"/>
      <c r="AA21" s="2"/>
      <c r="AB21" s="2"/>
      <c r="AC21" s="2"/>
      <c r="AD21" s="2"/>
      <c r="AE21" s="2"/>
      <c r="AF21" s="2"/>
      <c r="AG21" s="2"/>
      <c r="AH21" s="2"/>
      <c r="AI21" s="2"/>
      <c r="AJ21" s="2"/>
      <c r="AK21" s="2"/>
      <c r="AL21" s="2"/>
      <c r="AM21" s="2"/>
    </row>
    <row r="22" spans="1:39" s="3" customFormat="1" ht="18" customHeight="1" thickBot="1" x14ac:dyDescent="0.2">
      <c r="A22" s="2"/>
      <c r="B22" s="2"/>
      <c r="F22" s="26" t="s">
        <v>166</v>
      </c>
      <c r="G22" s="27"/>
      <c r="H22" s="28"/>
      <c r="I22" s="7"/>
      <c r="J22" s="128" t="s">
        <v>100</v>
      </c>
      <c r="K22" s="129"/>
      <c r="L22" s="97"/>
      <c r="M22" s="7"/>
      <c r="N22" s="2"/>
      <c r="R22" s="2"/>
      <c r="S22" s="164" t="s">
        <v>80</v>
      </c>
      <c r="T22" s="2"/>
      <c r="U22" s="2"/>
      <c r="V22" s="2"/>
      <c r="W22" s="2"/>
      <c r="X22" s="2"/>
      <c r="Y22" s="2"/>
      <c r="Z22" s="2"/>
      <c r="AA22" s="2"/>
      <c r="AB22" s="2"/>
      <c r="AC22" s="2"/>
      <c r="AD22" s="2"/>
      <c r="AE22" s="2"/>
      <c r="AF22" s="2"/>
      <c r="AG22" s="2"/>
      <c r="AH22" s="2"/>
      <c r="AI22" s="2"/>
      <c r="AJ22" s="2"/>
      <c r="AK22" s="2"/>
      <c r="AL22" s="2"/>
      <c r="AM22" s="2"/>
    </row>
    <row r="23" spans="1:39" s="3" customFormat="1" ht="18" customHeight="1" thickBot="1" x14ac:dyDescent="0.2">
      <c r="A23" s="2"/>
      <c r="B23" s="2"/>
      <c r="F23" s="54"/>
      <c r="G23" s="360" t="s">
        <v>53</v>
      </c>
      <c r="H23" s="359"/>
      <c r="I23" s="48"/>
      <c r="J23" s="130"/>
      <c r="K23" s="364" t="s">
        <v>53</v>
      </c>
      <c r="L23" s="365"/>
      <c r="M23" s="89"/>
      <c r="N23" s="9"/>
      <c r="O23" s="7"/>
      <c r="R23" s="2"/>
      <c r="S23" s="164" t="s">
        <v>81</v>
      </c>
      <c r="T23" s="2"/>
      <c r="U23" s="2"/>
      <c r="V23" s="2"/>
      <c r="W23" s="2"/>
      <c r="X23" s="2"/>
      <c r="Y23" s="2"/>
      <c r="Z23" s="2"/>
      <c r="AA23" s="2"/>
      <c r="AB23" s="2"/>
      <c r="AC23" s="2"/>
      <c r="AD23" s="2"/>
      <c r="AE23" s="2"/>
      <c r="AF23" s="2"/>
      <c r="AG23" s="2"/>
      <c r="AH23" s="2"/>
      <c r="AI23" s="2"/>
      <c r="AJ23" s="2"/>
      <c r="AK23" s="2"/>
      <c r="AL23" s="2"/>
      <c r="AM23" s="2"/>
    </row>
    <row r="24" spans="1:39" s="3" customFormat="1" ht="18" customHeight="1" thickTop="1" x14ac:dyDescent="0.15">
      <c r="A24" s="2"/>
      <c r="B24" s="2"/>
      <c r="F24" s="91" t="s">
        <v>93</v>
      </c>
      <c r="G24" s="103">
        <v>54.7</v>
      </c>
      <c r="H24" s="104" t="s">
        <v>143</v>
      </c>
      <c r="I24" s="49"/>
      <c r="J24" s="112" t="s">
        <v>88</v>
      </c>
      <c r="K24" s="163">
        <f>VLOOKUP(H5,処理場基本諸元!A4:G16,6,FALSE)</f>
        <v>24.35</v>
      </c>
      <c r="L24" s="114" t="s">
        <v>89</v>
      </c>
      <c r="M24" s="14"/>
      <c r="N24" s="9"/>
      <c r="O24" s="7"/>
      <c r="R24" s="2"/>
      <c r="S24" s="164" t="s">
        <v>82</v>
      </c>
      <c r="T24" s="2"/>
      <c r="U24" s="2"/>
      <c r="V24" s="2"/>
      <c r="W24" s="2"/>
      <c r="X24" s="2"/>
      <c r="Y24" s="2"/>
      <c r="Z24" s="2"/>
      <c r="AA24" s="2"/>
      <c r="AB24" s="2"/>
      <c r="AC24" s="2"/>
      <c r="AD24" s="2"/>
      <c r="AE24" s="2"/>
      <c r="AF24" s="2"/>
      <c r="AG24" s="2"/>
      <c r="AH24" s="2"/>
      <c r="AI24" s="2"/>
      <c r="AJ24" s="2"/>
      <c r="AK24" s="2"/>
      <c r="AL24" s="2"/>
      <c r="AM24" s="2"/>
    </row>
    <row r="25" spans="1:39" s="3" customFormat="1" ht="18" customHeight="1" x14ac:dyDescent="0.15">
      <c r="A25" s="2"/>
      <c r="B25" s="2"/>
      <c r="F25" s="208" t="s">
        <v>103</v>
      </c>
      <c r="G25" s="213">
        <v>62</v>
      </c>
      <c r="H25" s="105" t="s">
        <v>143</v>
      </c>
      <c r="I25" s="50"/>
      <c r="J25" s="115" t="s">
        <v>13</v>
      </c>
      <c r="K25" s="116"/>
      <c r="L25" s="117"/>
      <c r="M25" s="28"/>
      <c r="N25" s="9"/>
      <c r="O25" s="7"/>
      <c r="R25" s="2"/>
      <c r="S25" s="164" t="s">
        <v>157</v>
      </c>
      <c r="T25" s="2"/>
      <c r="U25" s="2"/>
      <c r="V25" s="2"/>
      <c r="W25" s="2"/>
      <c r="X25" s="2"/>
      <c r="Y25" s="2"/>
      <c r="Z25" s="2"/>
      <c r="AA25" s="2"/>
      <c r="AB25" s="2"/>
      <c r="AC25" s="2"/>
      <c r="AD25" s="2"/>
      <c r="AE25" s="2"/>
      <c r="AF25" s="2"/>
      <c r="AG25" s="2"/>
      <c r="AH25" s="2"/>
      <c r="AI25" s="2"/>
      <c r="AJ25" s="2"/>
      <c r="AK25" s="2"/>
      <c r="AL25" s="2"/>
      <c r="AM25" s="2"/>
    </row>
    <row r="26" spans="1:39" s="3" customFormat="1" ht="18" customHeight="1" thickBot="1" x14ac:dyDescent="0.2">
      <c r="A26" s="2"/>
      <c r="B26" s="2"/>
      <c r="E26" s="7"/>
      <c r="F26" s="192" t="s">
        <v>108</v>
      </c>
      <c r="G26" s="282" t="s">
        <v>148</v>
      </c>
      <c r="H26" s="106" t="s">
        <v>143</v>
      </c>
      <c r="I26" s="46"/>
      <c r="J26" s="124" t="s">
        <v>1</v>
      </c>
      <c r="K26" s="125">
        <f>VLOOKUP(H5,処理場基本諸元!A4:G16,7,FALSE)</f>
        <v>0</v>
      </c>
      <c r="L26" s="126" t="s">
        <v>90</v>
      </c>
      <c r="M26" s="17"/>
      <c r="N26" s="2"/>
      <c r="R26" s="2"/>
      <c r="T26" s="2"/>
      <c r="U26" s="2"/>
      <c r="V26" s="2"/>
      <c r="W26" s="2"/>
      <c r="X26" s="2"/>
      <c r="Y26" s="2"/>
      <c r="Z26" s="2"/>
      <c r="AA26" s="2"/>
      <c r="AB26" s="2"/>
      <c r="AC26" s="2"/>
      <c r="AD26" s="2"/>
      <c r="AE26" s="2"/>
      <c r="AF26" s="2"/>
      <c r="AG26" s="2"/>
      <c r="AH26" s="2"/>
      <c r="AI26" s="2"/>
      <c r="AJ26" s="2"/>
      <c r="AK26" s="2"/>
      <c r="AL26" s="2"/>
      <c r="AM26" s="2"/>
    </row>
    <row r="27" spans="1:39" s="3" customFormat="1" ht="18" customHeight="1" x14ac:dyDescent="0.15">
      <c r="A27" s="2"/>
      <c r="B27" s="2"/>
      <c r="F27" s="27"/>
      <c r="G27" s="17"/>
      <c r="H27" s="17"/>
      <c r="I27" s="17"/>
      <c r="J27" s="168" t="s">
        <v>104</v>
      </c>
      <c r="K27" s="127"/>
      <c r="L27" s="97"/>
      <c r="M27" s="17"/>
      <c r="N27" s="2"/>
      <c r="R27" s="2"/>
      <c r="T27" s="2"/>
      <c r="U27" s="2"/>
      <c r="V27" s="2"/>
      <c r="W27" s="2"/>
      <c r="X27" s="2"/>
      <c r="Y27" s="2"/>
      <c r="Z27" s="2"/>
      <c r="AA27" s="2"/>
      <c r="AB27" s="2"/>
      <c r="AC27" s="2"/>
      <c r="AD27" s="2"/>
      <c r="AE27" s="2"/>
      <c r="AF27" s="2"/>
      <c r="AG27" s="2"/>
      <c r="AH27" s="2"/>
      <c r="AI27" s="2"/>
      <c r="AJ27" s="2"/>
      <c r="AK27" s="2"/>
      <c r="AL27" s="2"/>
      <c r="AM27" s="2"/>
    </row>
    <row r="28" spans="1:39" s="3" customFormat="1" ht="18" customHeight="1" x14ac:dyDescent="0.15">
      <c r="A28" s="2"/>
      <c r="B28" s="2"/>
      <c r="F28" s="27"/>
      <c r="G28" s="28"/>
      <c r="I28" s="17"/>
      <c r="J28" s="131" t="s">
        <v>52</v>
      </c>
      <c r="K28" s="127" t="s">
        <v>104</v>
      </c>
      <c r="L28" s="97"/>
      <c r="M28" s="17"/>
      <c r="N28" s="2"/>
      <c r="R28" s="2"/>
      <c r="T28" s="2"/>
      <c r="U28" s="2"/>
      <c r="V28" s="2"/>
      <c r="W28" s="2"/>
      <c r="X28" s="2"/>
      <c r="Y28" s="2"/>
      <c r="Z28" s="2"/>
      <c r="AA28" s="2"/>
      <c r="AB28" s="2"/>
      <c r="AC28" s="2"/>
      <c r="AD28" s="2"/>
      <c r="AE28" s="2"/>
      <c r="AF28" s="2"/>
      <c r="AG28" s="2"/>
      <c r="AH28" s="2"/>
      <c r="AI28" s="2"/>
      <c r="AJ28" s="2"/>
      <c r="AK28" s="2"/>
      <c r="AL28" s="2"/>
      <c r="AM28" s="2"/>
    </row>
    <row r="29" spans="1:39" s="3" customFormat="1" ht="18" customHeight="1" x14ac:dyDescent="0.15">
      <c r="A29" s="2"/>
      <c r="B29" s="2"/>
      <c r="D29" s="24" t="s">
        <v>14</v>
      </c>
      <c r="G29" s="28"/>
      <c r="H29" s="17"/>
      <c r="I29" s="17"/>
      <c r="J29" s="127"/>
      <c r="K29" s="127"/>
      <c r="L29" s="97"/>
      <c r="M29" s="17"/>
      <c r="N29" s="2"/>
      <c r="R29" s="2"/>
      <c r="T29" s="2"/>
      <c r="U29" s="2"/>
      <c r="V29" s="2"/>
      <c r="W29" s="2"/>
      <c r="X29" s="2"/>
      <c r="Y29" s="2"/>
      <c r="Z29" s="2"/>
      <c r="AA29" s="2"/>
      <c r="AB29" s="2"/>
      <c r="AC29" s="2"/>
      <c r="AD29" s="2"/>
      <c r="AE29" s="2"/>
      <c r="AF29" s="2"/>
      <c r="AG29" s="2"/>
      <c r="AH29" s="2"/>
      <c r="AI29" s="2"/>
      <c r="AJ29" s="2"/>
      <c r="AK29" s="2"/>
      <c r="AL29" s="2"/>
      <c r="AM29" s="2"/>
    </row>
    <row r="30" spans="1:39" s="3" customFormat="1" ht="18" customHeight="1" thickBot="1" x14ac:dyDescent="0.2">
      <c r="A30" s="2"/>
      <c r="B30" s="2"/>
      <c r="F30" s="26" t="s">
        <v>166</v>
      </c>
      <c r="G30" s="27"/>
      <c r="H30" s="28"/>
      <c r="I30" s="7"/>
      <c r="J30" s="128" t="s">
        <v>100</v>
      </c>
      <c r="K30" s="129"/>
      <c r="L30" s="97"/>
      <c r="M30" s="7"/>
      <c r="N30" s="2"/>
      <c r="R30" s="2"/>
      <c r="T30" s="2"/>
      <c r="U30" s="2"/>
      <c r="V30" s="2"/>
      <c r="W30" s="2"/>
      <c r="X30" s="2"/>
      <c r="Y30" s="2"/>
      <c r="Z30" s="2"/>
      <c r="AA30" s="2"/>
      <c r="AB30" s="2"/>
      <c r="AC30" s="2"/>
      <c r="AD30" s="2"/>
      <c r="AE30" s="2"/>
      <c r="AF30" s="2"/>
      <c r="AG30" s="2"/>
      <c r="AH30" s="2"/>
      <c r="AI30" s="2"/>
      <c r="AJ30" s="2"/>
      <c r="AK30" s="2"/>
      <c r="AL30" s="2"/>
      <c r="AM30" s="2"/>
    </row>
    <row r="31" spans="1:39" s="3" customFormat="1" ht="18" customHeight="1" thickBot="1" x14ac:dyDescent="0.2">
      <c r="A31" s="2"/>
      <c r="B31" s="2"/>
      <c r="F31" s="63"/>
      <c r="G31" s="358" t="s">
        <v>32</v>
      </c>
      <c r="H31" s="359"/>
      <c r="I31" s="7"/>
      <c r="J31" s="132"/>
      <c r="K31" s="366" t="s">
        <v>32</v>
      </c>
      <c r="L31" s="365"/>
      <c r="M31" s="7"/>
      <c r="N31" s="2"/>
      <c r="R31" s="2"/>
      <c r="T31" s="2"/>
      <c r="U31" s="2"/>
      <c r="V31" s="2"/>
      <c r="W31" s="2"/>
      <c r="X31" s="2"/>
      <c r="Y31" s="2"/>
      <c r="Z31" s="2"/>
      <c r="AA31" s="2"/>
      <c r="AB31" s="2"/>
      <c r="AC31" s="2"/>
      <c r="AD31" s="2"/>
      <c r="AE31" s="2"/>
      <c r="AF31" s="2"/>
      <c r="AG31" s="2"/>
      <c r="AH31" s="2"/>
      <c r="AI31" s="2"/>
      <c r="AJ31" s="2"/>
      <c r="AK31" s="2"/>
      <c r="AL31" s="2"/>
      <c r="AM31" s="2"/>
    </row>
    <row r="32" spans="1:39" s="3" customFormat="1" ht="18" customHeight="1" thickTop="1" x14ac:dyDescent="0.15">
      <c r="A32" s="2"/>
      <c r="B32" s="2"/>
      <c r="F32" s="56" t="s">
        <v>9</v>
      </c>
      <c r="G32" s="57">
        <v>55</v>
      </c>
      <c r="H32" s="45" t="s">
        <v>31</v>
      </c>
      <c r="I32" s="7"/>
      <c r="J32" s="133" t="s">
        <v>10</v>
      </c>
      <c r="K32" s="134">
        <v>50</v>
      </c>
      <c r="L32" s="135" t="s">
        <v>0</v>
      </c>
      <c r="M32" s="7"/>
      <c r="N32" s="2"/>
      <c r="R32" s="2"/>
      <c r="T32" s="2"/>
      <c r="U32" s="2"/>
      <c r="V32" s="2"/>
      <c r="W32" s="2"/>
      <c r="X32" s="2"/>
      <c r="Y32" s="2"/>
      <c r="Z32" s="2"/>
      <c r="AA32" s="2"/>
      <c r="AB32" s="2"/>
      <c r="AC32" s="2"/>
      <c r="AD32" s="2"/>
      <c r="AE32" s="2"/>
      <c r="AF32" s="2"/>
      <c r="AG32" s="2"/>
      <c r="AH32" s="2"/>
      <c r="AI32" s="2"/>
      <c r="AJ32" s="2"/>
      <c r="AK32" s="2"/>
      <c r="AL32" s="2"/>
      <c r="AM32" s="2"/>
    </row>
    <row r="33" spans="1:39" s="3" customFormat="1" ht="18" customHeight="1" thickBot="1" x14ac:dyDescent="0.2">
      <c r="A33" s="2"/>
      <c r="B33" s="2"/>
      <c r="F33" s="61" t="s">
        <v>64</v>
      </c>
      <c r="G33" s="62">
        <v>40</v>
      </c>
      <c r="H33" s="47" t="s">
        <v>0</v>
      </c>
      <c r="I33" s="7"/>
      <c r="J33" s="136" t="s">
        <v>11</v>
      </c>
      <c r="K33" s="137">
        <v>50</v>
      </c>
      <c r="L33" s="138" t="s">
        <v>0</v>
      </c>
      <c r="M33" s="7"/>
      <c r="N33" s="2"/>
      <c r="R33" s="2"/>
      <c r="T33" s="2"/>
      <c r="U33" s="2"/>
      <c r="V33" s="2"/>
      <c r="W33" s="2"/>
      <c r="X33" s="2"/>
      <c r="Y33" s="2"/>
      <c r="Z33" s="2"/>
      <c r="AA33" s="2"/>
      <c r="AB33" s="2"/>
      <c r="AC33" s="2"/>
      <c r="AD33" s="2"/>
      <c r="AE33" s="2"/>
      <c r="AF33" s="2"/>
      <c r="AG33" s="2"/>
      <c r="AH33" s="2"/>
      <c r="AI33" s="2"/>
      <c r="AJ33" s="2"/>
      <c r="AK33" s="2"/>
      <c r="AL33" s="2"/>
      <c r="AM33" s="2"/>
    </row>
    <row r="34" spans="1:39" s="3" customFormat="1" ht="18" customHeight="1" thickBot="1" x14ac:dyDescent="0.2">
      <c r="A34" s="2"/>
      <c r="B34" s="2"/>
      <c r="F34" s="58" t="s">
        <v>65</v>
      </c>
      <c r="G34" s="59">
        <v>5</v>
      </c>
      <c r="H34" s="60" t="s">
        <v>0</v>
      </c>
      <c r="I34" s="7"/>
      <c r="J34" s="127"/>
      <c r="K34" s="139"/>
      <c r="L34" s="139"/>
      <c r="M34" s="7"/>
      <c r="N34" s="2"/>
      <c r="R34" s="2"/>
      <c r="T34" s="2"/>
      <c r="U34" s="2"/>
      <c r="V34" s="2"/>
      <c r="W34" s="2"/>
      <c r="X34" s="2"/>
      <c r="Y34" s="2"/>
      <c r="Z34" s="2"/>
      <c r="AA34" s="2"/>
      <c r="AB34" s="2"/>
      <c r="AC34" s="2"/>
      <c r="AD34" s="2"/>
      <c r="AE34" s="2"/>
      <c r="AF34" s="2"/>
      <c r="AG34" s="2"/>
      <c r="AH34" s="2"/>
      <c r="AI34" s="2"/>
      <c r="AJ34" s="2"/>
      <c r="AK34" s="2"/>
      <c r="AL34" s="2"/>
      <c r="AM34" s="2"/>
    </row>
    <row r="35" spans="1:39" s="3" customFormat="1" ht="18" customHeight="1" x14ac:dyDescent="0.15">
      <c r="A35" s="2"/>
      <c r="B35" s="2"/>
      <c r="F35" s="26"/>
      <c r="G35" s="27"/>
      <c r="H35" s="28"/>
      <c r="I35" s="7"/>
      <c r="J35" s="127"/>
      <c r="K35" s="139"/>
      <c r="L35" s="139"/>
      <c r="M35" s="7"/>
      <c r="N35" s="2"/>
      <c r="R35" s="2"/>
      <c r="T35" s="2"/>
      <c r="U35" s="2"/>
      <c r="V35" s="2"/>
      <c r="W35" s="2"/>
      <c r="X35" s="2"/>
      <c r="Y35" s="2"/>
      <c r="Z35" s="2"/>
      <c r="AA35" s="2"/>
      <c r="AB35" s="2"/>
      <c r="AC35" s="2"/>
      <c r="AD35" s="2"/>
      <c r="AE35" s="2"/>
      <c r="AF35" s="2"/>
      <c r="AG35" s="2"/>
      <c r="AH35" s="2"/>
      <c r="AI35" s="2"/>
      <c r="AJ35" s="2"/>
      <c r="AK35" s="2"/>
      <c r="AL35" s="2"/>
      <c r="AM35" s="2"/>
    </row>
    <row r="36" spans="1:39" s="3" customFormat="1" ht="18" customHeight="1" x14ac:dyDescent="0.15">
      <c r="A36" s="2"/>
      <c r="B36" s="2"/>
      <c r="D36" s="64" t="s">
        <v>19</v>
      </c>
      <c r="E36" s="64"/>
      <c r="G36" s="27"/>
      <c r="H36" s="28"/>
      <c r="I36" s="17"/>
      <c r="J36" s="140"/>
      <c r="K36" s="129"/>
      <c r="L36" s="97"/>
      <c r="M36" s="17"/>
      <c r="N36" s="2"/>
      <c r="R36" s="2"/>
      <c r="T36" s="2"/>
      <c r="U36" s="2"/>
      <c r="V36" s="2"/>
      <c r="W36" s="2"/>
      <c r="X36" s="2"/>
      <c r="Y36" s="2"/>
      <c r="Z36" s="2"/>
      <c r="AA36" s="2"/>
      <c r="AB36" s="2"/>
      <c r="AC36" s="2"/>
      <c r="AD36" s="2"/>
      <c r="AE36" s="2"/>
      <c r="AF36" s="2"/>
      <c r="AG36" s="2"/>
      <c r="AH36" s="2"/>
      <c r="AI36" s="2"/>
      <c r="AJ36" s="2"/>
      <c r="AK36" s="2"/>
      <c r="AL36" s="2"/>
      <c r="AM36" s="2"/>
    </row>
    <row r="37" spans="1:39" s="3" customFormat="1" ht="18" customHeight="1" thickBot="1" x14ac:dyDescent="0.2">
      <c r="A37" s="2"/>
      <c r="B37" s="2"/>
      <c r="F37" s="26" t="s">
        <v>166</v>
      </c>
      <c r="G37" s="27"/>
      <c r="H37" s="28"/>
      <c r="I37" s="7"/>
      <c r="J37" s="128" t="s">
        <v>100</v>
      </c>
      <c r="K37" s="129"/>
      <c r="L37" s="97"/>
      <c r="M37" s="7"/>
      <c r="N37" s="2"/>
      <c r="R37" s="2"/>
      <c r="T37" s="2"/>
      <c r="U37" s="2"/>
      <c r="V37" s="2"/>
      <c r="W37" s="2"/>
      <c r="X37" s="2"/>
      <c r="Y37" s="2"/>
      <c r="Z37" s="2"/>
      <c r="AA37" s="2"/>
      <c r="AB37" s="2"/>
      <c r="AC37" s="2"/>
      <c r="AD37" s="2"/>
      <c r="AE37" s="2"/>
      <c r="AF37" s="2"/>
      <c r="AG37" s="2"/>
      <c r="AH37" s="2"/>
      <c r="AI37" s="2"/>
      <c r="AJ37" s="2"/>
      <c r="AK37" s="2"/>
      <c r="AL37" s="2"/>
      <c r="AM37" s="2"/>
    </row>
    <row r="38" spans="1:39" s="3" customFormat="1" ht="18" customHeight="1" thickBot="1" x14ac:dyDescent="0.2">
      <c r="A38" s="2"/>
      <c r="B38" s="2"/>
      <c r="C38" s="7"/>
      <c r="D38" s="7"/>
      <c r="E38" s="7"/>
      <c r="F38" s="356"/>
      <c r="G38" s="357"/>
      <c r="H38" s="38" t="s">
        <v>7</v>
      </c>
      <c r="I38" s="40"/>
      <c r="J38" s="369"/>
      <c r="K38" s="370"/>
      <c r="L38" s="141" t="s">
        <v>7</v>
      </c>
      <c r="M38" s="7"/>
      <c r="N38" s="9"/>
      <c r="O38" s="7"/>
      <c r="R38" s="2"/>
      <c r="T38" s="2"/>
      <c r="U38" s="2"/>
      <c r="V38" s="2"/>
      <c r="W38" s="2"/>
      <c r="X38" s="2"/>
      <c r="Y38" s="2"/>
      <c r="Z38" s="2"/>
      <c r="AA38" s="2"/>
      <c r="AB38" s="2"/>
      <c r="AC38" s="2"/>
      <c r="AD38" s="2"/>
      <c r="AE38" s="2"/>
      <c r="AF38" s="2"/>
      <c r="AG38" s="2"/>
      <c r="AH38" s="2"/>
      <c r="AI38" s="2"/>
      <c r="AJ38" s="2"/>
      <c r="AK38" s="2"/>
      <c r="AL38" s="2"/>
      <c r="AM38" s="2"/>
    </row>
    <row r="39" spans="1:39" s="3" customFormat="1" ht="18" customHeight="1" thickTop="1" x14ac:dyDescent="0.15">
      <c r="A39" s="2"/>
      <c r="B39" s="2"/>
      <c r="C39" s="7"/>
      <c r="D39" s="7"/>
      <c r="E39" s="7"/>
      <c r="F39" s="43" t="s">
        <v>27</v>
      </c>
      <c r="G39" s="36" t="s">
        <v>4</v>
      </c>
      <c r="H39" s="37">
        <v>50</v>
      </c>
      <c r="I39" s="40"/>
      <c r="J39" s="142" t="s">
        <v>91</v>
      </c>
      <c r="K39" s="143" t="s">
        <v>2</v>
      </c>
      <c r="L39" s="144">
        <v>50</v>
      </c>
      <c r="M39" s="7"/>
      <c r="N39" s="9"/>
      <c r="O39" s="7"/>
      <c r="R39" s="2"/>
      <c r="T39" s="2"/>
      <c r="U39" s="2"/>
      <c r="V39" s="2"/>
      <c r="W39" s="2"/>
      <c r="X39" s="2"/>
      <c r="Y39" s="2"/>
      <c r="Z39" s="2"/>
      <c r="AA39" s="2"/>
      <c r="AB39" s="2"/>
      <c r="AC39" s="2"/>
      <c r="AD39" s="2"/>
      <c r="AE39" s="2"/>
      <c r="AF39" s="2"/>
      <c r="AG39" s="2"/>
      <c r="AH39" s="2"/>
      <c r="AI39" s="2"/>
      <c r="AJ39" s="2"/>
      <c r="AK39" s="2"/>
      <c r="AL39" s="2"/>
      <c r="AM39" s="2"/>
    </row>
    <row r="40" spans="1:39" s="3" customFormat="1" ht="18" customHeight="1" thickBot="1" x14ac:dyDescent="0.2">
      <c r="A40" s="2"/>
      <c r="B40" s="2"/>
      <c r="C40" s="7"/>
      <c r="D40" s="7"/>
      <c r="E40" s="7"/>
      <c r="F40" s="44" t="s">
        <v>28</v>
      </c>
      <c r="G40" s="33" t="s">
        <v>16</v>
      </c>
      <c r="H40" s="34">
        <v>11</v>
      </c>
      <c r="I40" s="40"/>
      <c r="J40" s="118"/>
      <c r="K40" s="145" t="s">
        <v>3</v>
      </c>
      <c r="L40" s="146">
        <v>25</v>
      </c>
      <c r="M40" s="7"/>
      <c r="N40" s="9"/>
      <c r="O40" s="7"/>
      <c r="R40" s="2"/>
      <c r="T40" s="2"/>
      <c r="U40" s="2"/>
      <c r="V40" s="2"/>
      <c r="W40" s="2"/>
      <c r="X40" s="2"/>
      <c r="Y40" s="2"/>
      <c r="Z40" s="2"/>
      <c r="AA40" s="2"/>
      <c r="AB40" s="2"/>
      <c r="AC40" s="2"/>
      <c r="AD40" s="2"/>
      <c r="AE40" s="2"/>
      <c r="AF40" s="2"/>
      <c r="AG40" s="2"/>
      <c r="AH40" s="2"/>
      <c r="AI40" s="2"/>
      <c r="AJ40" s="2"/>
      <c r="AK40" s="2"/>
      <c r="AL40" s="2"/>
      <c r="AM40" s="2"/>
    </row>
    <row r="41" spans="1:39" s="3" customFormat="1" ht="18" customHeight="1" thickBot="1" x14ac:dyDescent="0.2">
      <c r="A41" s="2"/>
      <c r="B41" s="2"/>
      <c r="C41" s="7"/>
      <c r="D41" s="7"/>
      <c r="E41" s="7"/>
      <c r="F41" s="35"/>
      <c r="G41" s="35"/>
      <c r="H41" s="42"/>
      <c r="I41" s="41"/>
      <c r="J41" s="147" t="s">
        <v>8</v>
      </c>
      <c r="K41" s="148"/>
      <c r="L41" s="149">
        <v>72</v>
      </c>
      <c r="M41" s="7"/>
      <c r="N41" s="9"/>
      <c r="O41" s="7"/>
      <c r="R41" s="2"/>
      <c r="T41" s="2"/>
      <c r="U41" s="2"/>
      <c r="V41" s="2"/>
      <c r="W41" s="2"/>
      <c r="X41" s="2"/>
      <c r="Y41" s="2"/>
      <c r="Z41" s="2"/>
      <c r="AA41" s="2"/>
      <c r="AB41" s="2"/>
      <c r="AC41" s="2"/>
      <c r="AD41" s="2"/>
      <c r="AE41" s="2"/>
      <c r="AF41" s="2"/>
      <c r="AG41" s="2"/>
      <c r="AH41" s="2"/>
      <c r="AI41" s="2"/>
      <c r="AJ41" s="2"/>
      <c r="AK41" s="2"/>
      <c r="AL41" s="2"/>
      <c r="AM41" s="2"/>
    </row>
    <row r="42" spans="1:39" s="3" customFormat="1" ht="18" customHeight="1" x14ac:dyDescent="0.15">
      <c r="A42" s="2"/>
      <c r="B42" s="2"/>
      <c r="C42" s="7"/>
      <c r="D42" s="7"/>
      <c r="E42" s="7"/>
      <c r="F42" s="16"/>
      <c r="G42" s="16"/>
      <c r="H42" s="39"/>
      <c r="I42" s="7"/>
      <c r="J42" s="150"/>
      <c r="K42" s="151"/>
      <c r="L42" s="152"/>
      <c r="M42" s="7"/>
      <c r="N42" s="2"/>
      <c r="R42" s="2"/>
      <c r="T42" s="2"/>
      <c r="U42" s="2"/>
      <c r="V42" s="2"/>
      <c r="W42" s="2"/>
      <c r="X42" s="2"/>
      <c r="Y42" s="2"/>
      <c r="Z42" s="2"/>
      <c r="AA42" s="2"/>
      <c r="AB42" s="2"/>
      <c r="AC42" s="2"/>
      <c r="AD42" s="2"/>
      <c r="AE42" s="2"/>
      <c r="AF42" s="2"/>
      <c r="AG42" s="2"/>
      <c r="AH42" s="2"/>
      <c r="AI42" s="2"/>
      <c r="AJ42" s="2"/>
      <c r="AK42" s="2"/>
      <c r="AL42" s="2"/>
      <c r="AM42" s="2"/>
    </row>
    <row r="43" spans="1:39" s="3" customFormat="1" ht="18" customHeight="1" x14ac:dyDescent="0.2">
      <c r="A43" s="2"/>
      <c r="B43" s="2"/>
      <c r="C43" s="1" t="s">
        <v>35</v>
      </c>
      <c r="F43" s="26"/>
      <c r="G43" s="27"/>
      <c r="H43" s="28"/>
      <c r="I43" s="7"/>
      <c r="J43" s="139"/>
      <c r="K43" s="139"/>
      <c r="L43" s="139"/>
      <c r="N43" s="7"/>
      <c r="R43" s="2"/>
      <c r="T43" s="2"/>
      <c r="U43" s="2"/>
      <c r="V43" s="2"/>
      <c r="W43" s="2"/>
      <c r="X43" s="2"/>
      <c r="Y43" s="2"/>
      <c r="Z43" s="2"/>
      <c r="AA43" s="2"/>
      <c r="AB43" s="2"/>
      <c r="AC43" s="2"/>
      <c r="AD43" s="2"/>
      <c r="AE43" s="2"/>
      <c r="AF43" s="2"/>
      <c r="AG43" s="2"/>
      <c r="AH43" s="2"/>
      <c r="AI43" s="2"/>
      <c r="AJ43" s="2"/>
      <c r="AK43" s="2"/>
      <c r="AL43" s="2"/>
      <c r="AM43" s="2"/>
    </row>
    <row r="44" spans="1:39" s="3" customFormat="1" ht="18" customHeight="1" x14ac:dyDescent="0.15">
      <c r="H44" s="23"/>
      <c r="I44" s="7"/>
      <c r="J44" s="127"/>
      <c r="K44" s="127"/>
      <c r="L44" s="139"/>
      <c r="N44" s="7"/>
      <c r="P44" s="7"/>
      <c r="R44" s="2"/>
      <c r="S44" s="7"/>
      <c r="T44" s="2"/>
      <c r="U44" s="2"/>
      <c r="V44" s="2"/>
      <c r="W44" s="2"/>
      <c r="X44" s="2"/>
      <c r="Y44" s="2"/>
      <c r="Z44" s="2"/>
      <c r="AA44" s="2"/>
      <c r="AB44" s="2"/>
      <c r="AC44" s="2"/>
      <c r="AD44" s="2"/>
      <c r="AE44" s="2"/>
      <c r="AF44" s="2"/>
      <c r="AG44" s="2"/>
      <c r="AH44" s="2"/>
      <c r="AI44" s="2"/>
      <c r="AJ44" s="2"/>
      <c r="AK44" s="2"/>
      <c r="AL44" s="2"/>
      <c r="AM44" s="2"/>
    </row>
    <row r="45" spans="1:39" s="3" customFormat="1" ht="18" customHeight="1" x14ac:dyDescent="0.15">
      <c r="D45" s="3" t="s">
        <v>18</v>
      </c>
      <c r="E45" s="5" t="s">
        <v>36</v>
      </c>
      <c r="G45" s="72">
        <f>ROUND(G8*K7,0)</f>
        <v>0</v>
      </c>
      <c r="H45" s="25" t="s">
        <v>38</v>
      </c>
      <c r="I45" s="14"/>
      <c r="J45" s="153">
        <f>G45*365</f>
        <v>0</v>
      </c>
      <c r="K45" s="131" t="s">
        <v>48</v>
      </c>
      <c r="L45" s="127"/>
      <c r="M45" s="5"/>
      <c r="N45" s="14"/>
      <c r="P45" s="25"/>
      <c r="Q45" s="7"/>
      <c r="R45" s="2"/>
      <c r="S45" s="90"/>
      <c r="T45" s="2"/>
      <c r="U45" s="2"/>
      <c r="V45" s="2"/>
      <c r="W45" s="2"/>
      <c r="X45" s="2"/>
      <c r="Y45" s="2"/>
      <c r="Z45" s="2"/>
      <c r="AA45" s="2"/>
      <c r="AB45" s="2"/>
      <c r="AC45" s="2"/>
      <c r="AD45" s="2"/>
      <c r="AE45" s="2"/>
      <c r="AF45" s="2"/>
      <c r="AG45" s="2"/>
      <c r="AH45" s="2"/>
      <c r="AI45" s="2"/>
      <c r="AJ45" s="2"/>
      <c r="AK45" s="2"/>
      <c r="AL45" s="2"/>
      <c r="AM45" s="2"/>
    </row>
    <row r="46" spans="1:39" s="3" customFormat="1" ht="18" customHeight="1" x14ac:dyDescent="0.15">
      <c r="A46" s="2"/>
      <c r="E46" s="3" t="s">
        <v>37</v>
      </c>
      <c r="G46" s="72">
        <f>ROUND(G8*K8,0)</f>
        <v>0</v>
      </c>
      <c r="H46" s="25" t="s">
        <v>38</v>
      </c>
      <c r="I46" s="14"/>
      <c r="J46" s="153">
        <f>G46*365</f>
        <v>0</v>
      </c>
      <c r="K46" s="131" t="s">
        <v>48</v>
      </c>
      <c r="L46" s="127"/>
      <c r="N46" s="14"/>
      <c r="P46" s="25"/>
      <c r="Q46" s="7"/>
      <c r="R46" s="2"/>
      <c r="S46" s="90"/>
      <c r="T46" s="2"/>
      <c r="U46" s="2"/>
      <c r="V46" s="2"/>
      <c r="W46" s="2"/>
      <c r="X46" s="2"/>
      <c r="Y46" s="2"/>
      <c r="Z46" s="2"/>
      <c r="AA46" s="2"/>
      <c r="AB46" s="2"/>
      <c r="AC46" s="2"/>
      <c r="AD46" s="2"/>
      <c r="AE46" s="2"/>
      <c r="AF46" s="2"/>
      <c r="AG46" s="2"/>
      <c r="AH46" s="2"/>
      <c r="AI46" s="2"/>
      <c r="AJ46" s="2"/>
      <c r="AK46" s="2"/>
      <c r="AL46" s="2"/>
      <c r="AM46" s="2"/>
    </row>
    <row r="47" spans="1:39" s="3" customFormat="1" ht="18" customHeight="1" x14ac:dyDescent="0.15">
      <c r="H47" s="7"/>
      <c r="I47" s="7"/>
      <c r="J47" s="131"/>
      <c r="K47" s="127"/>
      <c r="L47" s="97"/>
      <c r="N47" s="7"/>
      <c r="P47" s="8"/>
      <c r="Q47" s="9"/>
      <c r="R47" s="2"/>
      <c r="S47" s="25"/>
      <c r="T47" s="2"/>
      <c r="U47" s="2"/>
      <c r="V47" s="2"/>
      <c r="W47" s="2"/>
      <c r="X47" s="2"/>
      <c r="Y47" s="2"/>
      <c r="Z47" s="2"/>
      <c r="AA47" s="2"/>
      <c r="AB47" s="2"/>
      <c r="AC47" s="2"/>
      <c r="AD47" s="2"/>
      <c r="AE47" s="2"/>
      <c r="AF47" s="2"/>
      <c r="AG47" s="2"/>
      <c r="AH47" s="2"/>
      <c r="AI47" s="2"/>
      <c r="AJ47" s="2"/>
      <c r="AK47" s="2"/>
      <c r="AL47" s="2"/>
      <c r="AM47" s="2"/>
    </row>
    <row r="48" spans="1:39" s="3" customFormat="1" ht="18" customHeight="1" x14ac:dyDescent="0.15">
      <c r="D48" s="73" t="s">
        <v>50</v>
      </c>
      <c r="I48" s="7"/>
      <c r="J48" s="151"/>
      <c r="K48" s="140"/>
      <c r="L48" s="97"/>
      <c r="M48" s="7"/>
      <c r="N48" s="7"/>
      <c r="P48" s="29"/>
      <c r="Q48" s="9"/>
      <c r="R48" s="2"/>
      <c r="S48" s="10"/>
      <c r="T48" s="2"/>
      <c r="U48" s="2"/>
      <c r="V48" s="2"/>
      <c r="W48" s="2"/>
      <c r="X48" s="2"/>
      <c r="Y48" s="2"/>
      <c r="Z48" s="2"/>
      <c r="AA48" s="2"/>
      <c r="AB48" s="2"/>
      <c r="AC48" s="2"/>
      <c r="AD48" s="2"/>
      <c r="AE48" s="2"/>
      <c r="AF48" s="2"/>
      <c r="AG48" s="2"/>
      <c r="AH48" s="2"/>
      <c r="AI48" s="2"/>
      <c r="AJ48" s="2"/>
      <c r="AK48" s="2"/>
      <c r="AL48" s="2"/>
      <c r="AM48" s="2"/>
    </row>
    <row r="49" spans="2:39" s="3" customFormat="1" ht="18" customHeight="1" thickBot="1" x14ac:dyDescent="0.2">
      <c r="B49" s="2"/>
      <c r="F49" s="26" t="s">
        <v>166</v>
      </c>
      <c r="G49" s="27"/>
      <c r="H49" s="28"/>
      <c r="I49" s="7"/>
      <c r="J49" s="128" t="s">
        <v>100</v>
      </c>
      <c r="K49" s="140"/>
      <c r="L49" s="131"/>
      <c r="M49" s="7"/>
      <c r="N49" s="2"/>
      <c r="R49" s="2"/>
      <c r="T49" s="2"/>
      <c r="U49" s="2"/>
      <c r="V49" s="2"/>
      <c r="W49" s="2"/>
      <c r="X49" s="2"/>
      <c r="Y49" s="2"/>
      <c r="Z49" s="2"/>
      <c r="AA49" s="2"/>
      <c r="AB49" s="2"/>
      <c r="AC49" s="2"/>
      <c r="AD49" s="2"/>
      <c r="AE49" s="2"/>
      <c r="AF49" s="2"/>
      <c r="AG49" s="2"/>
      <c r="AH49" s="2"/>
      <c r="AI49" s="2"/>
      <c r="AJ49" s="2"/>
      <c r="AK49" s="2"/>
      <c r="AL49" s="2"/>
      <c r="AM49" s="2"/>
    </row>
    <row r="50" spans="2:39" s="3" customFormat="1" ht="18" customHeight="1" thickBot="1" x14ac:dyDescent="0.2">
      <c r="B50" s="2"/>
      <c r="E50" s="7"/>
      <c r="F50" s="376"/>
      <c r="G50" s="377"/>
      <c r="H50" s="273" t="s">
        <v>45</v>
      </c>
      <c r="I50" s="7"/>
      <c r="J50" s="367"/>
      <c r="K50" s="368"/>
      <c r="L50" s="154" t="s">
        <v>92</v>
      </c>
      <c r="M50" s="7"/>
      <c r="N50" s="2"/>
      <c r="R50" s="2"/>
      <c r="T50" s="2"/>
      <c r="U50" s="2"/>
      <c r="V50" s="2"/>
      <c r="W50" s="2"/>
      <c r="X50" s="2"/>
      <c r="Y50" s="2"/>
      <c r="Z50" s="2"/>
      <c r="AA50" s="2"/>
      <c r="AB50" s="2"/>
      <c r="AC50" s="2"/>
      <c r="AD50" s="2"/>
      <c r="AE50" s="2"/>
      <c r="AF50" s="2"/>
      <c r="AG50" s="2"/>
      <c r="AH50" s="2"/>
      <c r="AI50" s="2"/>
      <c r="AJ50" s="2"/>
      <c r="AK50" s="2"/>
      <c r="AL50" s="2"/>
      <c r="AM50" s="2"/>
    </row>
    <row r="51" spans="2:39" s="3" customFormat="1" ht="18" customHeight="1" thickTop="1" x14ac:dyDescent="0.15">
      <c r="B51" s="2"/>
      <c r="E51" s="7"/>
      <c r="F51" s="373" t="s">
        <v>167</v>
      </c>
      <c r="G51" s="274" t="s">
        <v>26</v>
      </c>
      <c r="H51" s="275">
        <f>入力画面１!F49</f>
        <v>0</v>
      </c>
      <c r="I51" s="7"/>
      <c r="J51" s="155" t="s">
        <v>43</v>
      </c>
      <c r="K51" s="156" t="s">
        <v>26</v>
      </c>
      <c r="L51" s="157">
        <f>ROUND(K16*G45*K32/100/L39,0)+ROUND(K16*G45*K33/100/L40,0)</f>
        <v>0</v>
      </c>
      <c r="M51" s="7"/>
      <c r="N51" s="2"/>
      <c r="R51" s="2"/>
      <c r="T51" s="2"/>
      <c r="U51" s="2"/>
      <c r="V51" s="2"/>
      <c r="W51" s="2"/>
      <c r="X51" s="2"/>
      <c r="Y51" s="2"/>
      <c r="Z51" s="2"/>
      <c r="AA51" s="2"/>
      <c r="AB51" s="2"/>
      <c r="AC51" s="2"/>
      <c r="AD51" s="2"/>
      <c r="AE51" s="2"/>
      <c r="AF51" s="2"/>
      <c r="AG51" s="2"/>
      <c r="AH51" s="2"/>
      <c r="AI51" s="2"/>
      <c r="AJ51" s="2"/>
      <c r="AK51" s="2"/>
      <c r="AL51" s="2"/>
      <c r="AM51" s="2"/>
    </row>
    <row r="52" spans="2:39" s="3" customFormat="1" ht="18" customHeight="1" x14ac:dyDescent="0.15">
      <c r="B52" s="2"/>
      <c r="E52" s="7"/>
      <c r="F52" s="374"/>
      <c r="G52" s="276" t="s">
        <v>30</v>
      </c>
      <c r="H52" s="275">
        <f>入力画面１!F50</f>
        <v>0</v>
      </c>
      <c r="I52" s="7"/>
      <c r="J52" s="118"/>
      <c r="K52" s="158" t="s">
        <v>30</v>
      </c>
      <c r="L52" s="78">
        <f>ROUND(K24/1000*G46*365,0)</f>
        <v>0</v>
      </c>
      <c r="M52" s="7"/>
      <c r="N52" s="2"/>
      <c r="R52" s="2"/>
      <c r="T52" s="2"/>
      <c r="U52" s="2"/>
      <c r="V52" s="2"/>
      <c r="W52" s="2"/>
      <c r="X52" s="2"/>
      <c r="Y52" s="2"/>
      <c r="Z52" s="2"/>
      <c r="AA52" s="2"/>
      <c r="AB52" s="2"/>
      <c r="AC52" s="2"/>
      <c r="AD52" s="2"/>
      <c r="AE52" s="2"/>
      <c r="AF52" s="2"/>
      <c r="AG52" s="2"/>
      <c r="AH52" s="2"/>
      <c r="AI52" s="2"/>
      <c r="AJ52" s="2"/>
      <c r="AK52" s="2"/>
      <c r="AL52" s="2"/>
      <c r="AM52" s="2"/>
    </row>
    <row r="53" spans="2:39" s="3" customFormat="1" ht="18" customHeight="1" thickBot="1" x14ac:dyDescent="0.2">
      <c r="E53" s="7"/>
      <c r="F53" s="375"/>
      <c r="G53" s="277" t="s">
        <v>110</v>
      </c>
      <c r="H53" s="278">
        <f>入力画面１!F51</f>
        <v>0</v>
      </c>
      <c r="I53" s="7"/>
      <c r="J53" s="115" t="s">
        <v>44</v>
      </c>
      <c r="K53" s="158" t="s">
        <v>26</v>
      </c>
      <c r="L53" s="78" t="e">
        <f>ROUND((K20*K11+G45*K18/1000)/L41,0)</f>
        <v>#DIV/0!</v>
      </c>
      <c r="M53" s="7"/>
      <c r="N53" s="7"/>
      <c r="R53" s="2"/>
      <c r="T53" s="2"/>
      <c r="U53" s="2"/>
      <c r="V53" s="2"/>
      <c r="W53" s="2"/>
      <c r="X53" s="2"/>
      <c r="Y53" s="2"/>
      <c r="Z53" s="2"/>
      <c r="AA53" s="2"/>
      <c r="AB53" s="2"/>
      <c r="AC53" s="2"/>
      <c r="AD53" s="2"/>
      <c r="AE53" s="2"/>
      <c r="AF53" s="2"/>
      <c r="AG53" s="2"/>
      <c r="AH53" s="2"/>
      <c r="AI53" s="2"/>
      <c r="AJ53" s="2"/>
      <c r="AK53" s="2"/>
      <c r="AL53" s="2"/>
      <c r="AM53" s="2"/>
    </row>
    <row r="54" spans="2:39" s="3" customFormat="1" ht="18" customHeight="1" thickTop="1" thickBot="1" x14ac:dyDescent="0.2">
      <c r="E54" s="7"/>
      <c r="F54" s="279" t="s">
        <v>111</v>
      </c>
      <c r="G54" s="280"/>
      <c r="H54" s="281">
        <f>SUM(H51:H53)</f>
        <v>0</v>
      </c>
      <c r="I54" s="15"/>
      <c r="J54" s="255"/>
      <c r="K54" s="256" t="s">
        <v>30</v>
      </c>
      <c r="L54" s="257" t="e">
        <f>ROUND(K26/1000*K11,0)</f>
        <v>#DIV/0!</v>
      </c>
      <c r="M54" s="15"/>
      <c r="N54" s="15"/>
      <c r="R54" s="2"/>
      <c r="T54" s="2"/>
      <c r="U54" s="2"/>
      <c r="V54" s="2"/>
      <c r="W54" s="2"/>
      <c r="X54" s="2"/>
      <c r="Y54" s="2"/>
      <c r="Z54" s="2"/>
      <c r="AA54" s="2"/>
      <c r="AB54" s="2"/>
      <c r="AC54" s="2"/>
      <c r="AD54" s="2"/>
      <c r="AE54" s="2"/>
      <c r="AF54" s="2"/>
      <c r="AG54" s="2"/>
      <c r="AH54" s="2"/>
      <c r="AI54" s="2"/>
      <c r="AJ54" s="2"/>
      <c r="AK54" s="2"/>
      <c r="AL54" s="2"/>
      <c r="AM54" s="2"/>
    </row>
    <row r="55" spans="2:39" s="3" customFormat="1" ht="18" customHeight="1" thickTop="1" thickBot="1" x14ac:dyDescent="0.2">
      <c r="I55" s="15"/>
      <c r="J55" s="284"/>
      <c r="K55" s="285" t="s">
        <v>134</v>
      </c>
      <c r="L55" s="286"/>
      <c r="M55" s="15"/>
      <c r="N55" s="15"/>
      <c r="R55" s="2"/>
      <c r="T55" s="2"/>
      <c r="U55" s="2"/>
      <c r="V55" s="2"/>
      <c r="W55" s="2"/>
      <c r="X55" s="2"/>
      <c r="Y55" s="2"/>
      <c r="Z55" s="2"/>
      <c r="AA55" s="2"/>
      <c r="AB55" s="2"/>
      <c r="AC55" s="2"/>
      <c r="AD55" s="2"/>
      <c r="AE55" s="2"/>
      <c r="AF55" s="2"/>
      <c r="AG55" s="2"/>
      <c r="AH55" s="2"/>
      <c r="AI55" s="2"/>
      <c r="AJ55" s="2"/>
      <c r="AK55" s="2"/>
      <c r="AL55" s="2"/>
      <c r="AM55" s="2"/>
    </row>
    <row r="56" spans="2:39" s="3" customFormat="1" ht="20.100000000000001" customHeight="1" thickTop="1" thickBot="1" x14ac:dyDescent="0.2">
      <c r="G56" s="7"/>
      <c r="H56" s="11"/>
      <c r="J56" s="74" t="s">
        <v>111</v>
      </c>
      <c r="K56" s="162"/>
      <c r="L56" s="79" t="e">
        <f>SUM(L51:L55)</f>
        <v>#DIV/0!</v>
      </c>
      <c r="M56" s="2"/>
      <c r="N56" s="2"/>
      <c r="P56" s="2"/>
      <c r="Q56" s="2"/>
      <c r="R56" s="2"/>
      <c r="S56" s="2"/>
      <c r="T56" s="2"/>
      <c r="U56" s="2"/>
      <c r="V56" s="2"/>
      <c r="W56" s="2"/>
      <c r="X56" s="2"/>
      <c r="Y56" s="2"/>
      <c r="Z56" s="2"/>
      <c r="AA56" s="2"/>
      <c r="AB56" s="2"/>
      <c r="AC56" s="2"/>
      <c r="AD56" s="2"/>
      <c r="AE56" s="2"/>
      <c r="AF56" s="2"/>
      <c r="AG56" s="2"/>
      <c r="AH56" s="2"/>
      <c r="AI56" s="2"/>
      <c r="AJ56" s="2"/>
      <c r="AK56" s="2"/>
      <c r="AL56" s="2"/>
      <c r="AM56" s="2"/>
    </row>
    <row r="57" spans="2:39" s="3" customFormat="1" x14ac:dyDescent="0.15">
      <c r="G57" s="7"/>
      <c r="H57" s="11"/>
      <c r="J57" s="371" t="s">
        <v>147</v>
      </c>
      <c r="K57" s="372"/>
      <c r="L57" s="372"/>
      <c r="M57" s="372"/>
      <c r="N57" s="2"/>
      <c r="P57" s="2"/>
      <c r="Q57" s="2"/>
      <c r="R57" s="2"/>
      <c r="S57" s="2"/>
      <c r="T57" s="2"/>
      <c r="U57" s="2"/>
      <c r="V57" s="2"/>
      <c r="W57" s="2"/>
      <c r="X57" s="2"/>
      <c r="Y57" s="2"/>
      <c r="Z57" s="2"/>
      <c r="AA57" s="2"/>
      <c r="AB57" s="2"/>
      <c r="AC57" s="2"/>
      <c r="AD57" s="2"/>
      <c r="AE57" s="2"/>
      <c r="AF57" s="2"/>
      <c r="AG57" s="2"/>
      <c r="AH57" s="2"/>
      <c r="AI57" s="2"/>
      <c r="AJ57" s="2"/>
      <c r="AK57" s="2"/>
      <c r="AL57" s="2"/>
      <c r="AM57" s="2"/>
    </row>
    <row r="58" spans="2:39" s="3" customFormat="1" ht="13.5" x14ac:dyDescent="0.15">
      <c r="C58" s="2"/>
      <c r="D58" s="2"/>
      <c r="E58" s="2"/>
      <c r="G58" s="7"/>
      <c r="H58" s="11"/>
      <c r="J58" s="3" t="s">
        <v>179</v>
      </c>
      <c r="M58" s="2"/>
      <c r="N58" s="2"/>
      <c r="P58" s="2"/>
      <c r="Q58" s="2"/>
      <c r="R58" s="2"/>
      <c r="S58" s="2"/>
      <c r="T58" s="2"/>
      <c r="U58" s="2"/>
      <c r="V58" s="2"/>
      <c r="W58" s="2"/>
      <c r="X58" s="2"/>
      <c r="Y58" s="2"/>
      <c r="Z58" s="2"/>
      <c r="AA58" s="2"/>
      <c r="AB58" s="2"/>
      <c r="AC58" s="2"/>
      <c r="AD58" s="2"/>
      <c r="AE58" s="2"/>
      <c r="AF58" s="2"/>
      <c r="AG58" s="2"/>
      <c r="AH58" s="2"/>
      <c r="AI58" s="2"/>
      <c r="AJ58" s="2"/>
      <c r="AK58" s="2"/>
      <c r="AL58" s="2"/>
      <c r="AM58" s="2"/>
    </row>
    <row r="59" spans="2:39" s="3" customFormat="1" x14ac:dyDescent="0.15">
      <c r="G59" s="7"/>
      <c r="H59" s="11"/>
      <c r="J59" s="371" t="s">
        <v>174</v>
      </c>
      <c r="K59" s="372"/>
      <c r="L59" s="372"/>
      <c r="M59" s="372"/>
      <c r="N59" s="2"/>
      <c r="P59" s="2"/>
      <c r="Q59" s="2"/>
      <c r="R59" s="2"/>
      <c r="S59" s="2"/>
      <c r="T59" s="2"/>
      <c r="U59" s="2"/>
      <c r="V59" s="2"/>
      <c r="W59" s="2"/>
      <c r="X59" s="2"/>
      <c r="Y59" s="2"/>
      <c r="Z59" s="2"/>
      <c r="AA59" s="2"/>
      <c r="AB59" s="2"/>
      <c r="AC59" s="2"/>
      <c r="AD59" s="2"/>
      <c r="AE59" s="2"/>
      <c r="AF59" s="2"/>
      <c r="AG59" s="2"/>
      <c r="AH59" s="2"/>
      <c r="AI59" s="2"/>
      <c r="AJ59" s="2"/>
      <c r="AK59" s="2"/>
      <c r="AL59" s="2"/>
      <c r="AM59" s="2"/>
    </row>
    <row r="60" spans="2:39" s="3" customFormat="1" ht="13.5" x14ac:dyDescent="0.15">
      <c r="B60" s="2"/>
      <c r="G60" s="7"/>
      <c r="H60" s="11"/>
      <c r="J60" s="3" t="s">
        <v>135</v>
      </c>
      <c r="M60" s="2"/>
      <c r="N60" s="2"/>
      <c r="P60" s="2"/>
      <c r="Q60" s="2"/>
      <c r="R60" s="2"/>
      <c r="S60" s="2"/>
      <c r="T60" s="2"/>
      <c r="U60" s="2"/>
      <c r="V60" s="2"/>
      <c r="W60" s="2"/>
      <c r="X60" s="2"/>
      <c r="Y60" s="2"/>
      <c r="Z60" s="2"/>
      <c r="AA60" s="2"/>
      <c r="AB60" s="2"/>
      <c r="AC60" s="2"/>
      <c r="AD60" s="2"/>
      <c r="AE60" s="2"/>
      <c r="AF60" s="2"/>
      <c r="AG60" s="2"/>
      <c r="AH60" s="2"/>
      <c r="AI60" s="2"/>
      <c r="AJ60" s="2"/>
      <c r="AK60" s="2"/>
      <c r="AL60" s="2"/>
      <c r="AM60" s="2"/>
    </row>
    <row r="61" spans="2:39" s="3" customFormat="1" ht="20.100000000000001" customHeight="1" x14ac:dyDescent="0.15">
      <c r="G61" s="7"/>
      <c r="H61" s="11"/>
      <c r="M61" s="2"/>
      <c r="N61" s="2"/>
      <c r="P61" s="2"/>
      <c r="Q61" s="2"/>
      <c r="R61" s="2"/>
      <c r="S61" s="2"/>
      <c r="T61" s="2"/>
      <c r="U61" s="2"/>
      <c r="V61" s="2"/>
      <c r="W61" s="2"/>
      <c r="X61" s="2"/>
      <c r="Y61" s="2"/>
      <c r="Z61" s="2"/>
      <c r="AA61" s="2"/>
      <c r="AB61" s="2"/>
      <c r="AC61" s="2"/>
      <c r="AD61" s="2"/>
      <c r="AE61" s="2"/>
      <c r="AF61" s="2"/>
      <c r="AG61" s="2"/>
      <c r="AH61" s="2"/>
      <c r="AI61" s="2"/>
      <c r="AJ61" s="2"/>
      <c r="AK61" s="2"/>
      <c r="AL61" s="2"/>
      <c r="AM61" s="2"/>
    </row>
    <row r="62" spans="2:39" s="3" customFormat="1" ht="20.100000000000001" customHeight="1" x14ac:dyDescent="0.15">
      <c r="G62" s="7"/>
      <c r="H62" s="11"/>
      <c r="M62" s="2"/>
      <c r="N62" s="2"/>
      <c r="P62" s="2"/>
      <c r="Q62" s="2"/>
      <c r="R62" s="2"/>
      <c r="S62" s="2"/>
      <c r="T62" s="2"/>
      <c r="U62" s="2"/>
      <c r="V62" s="2"/>
      <c r="W62" s="2"/>
      <c r="X62" s="2"/>
      <c r="Y62" s="2"/>
      <c r="Z62" s="2"/>
      <c r="AA62" s="2"/>
      <c r="AB62" s="2"/>
      <c r="AC62" s="2"/>
      <c r="AD62" s="2"/>
      <c r="AE62" s="2"/>
      <c r="AF62" s="2"/>
      <c r="AG62" s="2"/>
      <c r="AH62" s="2"/>
      <c r="AI62" s="2"/>
      <c r="AJ62" s="2"/>
      <c r="AK62" s="2"/>
      <c r="AL62" s="2"/>
      <c r="AM62" s="2"/>
    </row>
    <row r="63" spans="2:39" s="3" customFormat="1" ht="20.100000000000001" customHeight="1" x14ac:dyDescent="0.15">
      <c r="H63" s="6"/>
      <c r="M63" s="2"/>
      <c r="N63" s="2"/>
      <c r="P63" s="2"/>
      <c r="Q63" s="2"/>
      <c r="R63" s="2"/>
      <c r="S63" s="2"/>
      <c r="T63" s="2"/>
      <c r="U63" s="2"/>
      <c r="V63" s="2"/>
      <c r="W63" s="2"/>
      <c r="X63" s="2"/>
      <c r="Y63" s="2"/>
      <c r="Z63" s="2"/>
      <c r="AA63" s="2"/>
      <c r="AB63" s="2"/>
      <c r="AC63" s="2"/>
      <c r="AD63" s="2"/>
      <c r="AE63" s="2"/>
      <c r="AF63" s="2"/>
      <c r="AG63" s="2"/>
      <c r="AH63" s="2"/>
      <c r="AI63" s="2"/>
      <c r="AJ63" s="2"/>
      <c r="AK63" s="2"/>
      <c r="AL63" s="2"/>
      <c r="AM63" s="2"/>
    </row>
    <row r="64" spans="2:39" s="3" customFormat="1" ht="20.100000000000001" customHeight="1" x14ac:dyDescent="0.15">
      <c r="H64" s="6"/>
      <c r="M64" s="2"/>
      <c r="N64" s="2"/>
      <c r="P64" s="2"/>
      <c r="Q64" s="2"/>
      <c r="R64" s="2"/>
      <c r="S64" s="2"/>
      <c r="T64" s="2"/>
      <c r="U64" s="2"/>
      <c r="V64" s="2"/>
      <c r="W64" s="2"/>
      <c r="X64" s="2"/>
      <c r="Y64" s="2"/>
      <c r="Z64" s="2"/>
      <c r="AA64" s="2"/>
      <c r="AB64" s="2"/>
      <c r="AC64" s="2"/>
      <c r="AD64" s="2"/>
      <c r="AE64" s="2"/>
      <c r="AF64" s="2"/>
      <c r="AG64" s="2"/>
      <c r="AH64" s="2"/>
      <c r="AI64" s="2"/>
      <c r="AJ64" s="2"/>
      <c r="AK64" s="2"/>
      <c r="AL64" s="2"/>
      <c r="AM64" s="2"/>
    </row>
    <row r="65" spans="1:39" s="3" customFormat="1" ht="17.45" customHeight="1" x14ac:dyDescent="0.15">
      <c r="F65" s="5"/>
      <c r="H65" s="6"/>
      <c r="M65" s="2"/>
      <c r="N65" s="2"/>
      <c r="P65" s="2"/>
      <c r="Q65" s="2"/>
      <c r="R65" s="2"/>
      <c r="S65" s="2"/>
      <c r="T65" s="2"/>
      <c r="U65" s="2"/>
      <c r="V65" s="2"/>
      <c r="W65" s="2"/>
      <c r="X65" s="2"/>
      <c r="Y65" s="2"/>
      <c r="Z65" s="2"/>
      <c r="AA65" s="2"/>
      <c r="AB65" s="2"/>
      <c r="AC65" s="2"/>
      <c r="AD65" s="2"/>
      <c r="AE65" s="2"/>
      <c r="AF65" s="2"/>
      <c r="AG65" s="2"/>
      <c r="AH65" s="2"/>
      <c r="AI65" s="2"/>
      <c r="AJ65" s="2"/>
      <c r="AK65" s="2"/>
      <c r="AL65" s="2"/>
      <c r="AM65" s="2"/>
    </row>
    <row r="66" spans="1:39" s="3" customFormat="1" ht="17.45" customHeight="1" x14ac:dyDescent="0.15">
      <c r="B66" s="2"/>
      <c r="C66" s="2"/>
      <c r="D66" s="2"/>
      <c r="E66" s="2"/>
      <c r="H66" s="6"/>
      <c r="M66" s="2"/>
      <c r="N66" s="2"/>
      <c r="P66" s="2"/>
      <c r="Q66" s="2"/>
      <c r="R66" s="2"/>
      <c r="S66" s="2"/>
      <c r="T66" s="2"/>
      <c r="U66" s="2"/>
      <c r="V66" s="2"/>
      <c r="W66" s="2"/>
      <c r="X66" s="2"/>
      <c r="Y66" s="2"/>
      <c r="Z66" s="2"/>
      <c r="AA66" s="2"/>
      <c r="AB66" s="2"/>
      <c r="AC66" s="2"/>
      <c r="AD66" s="2"/>
      <c r="AE66" s="2"/>
      <c r="AF66" s="2"/>
      <c r="AG66" s="2"/>
      <c r="AH66" s="2"/>
      <c r="AI66" s="2"/>
      <c r="AJ66" s="2"/>
      <c r="AK66" s="2"/>
      <c r="AL66" s="2"/>
      <c r="AM66" s="2"/>
    </row>
    <row r="67" spans="1:39" s="3" customFormat="1" ht="17.45" customHeight="1" x14ac:dyDescent="0.15">
      <c r="B67" s="2"/>
      <c r="C67" s="2"/>
      <c r="D67" s="2"/>
      <c r="E67" s="2"/>
      <c r="F67" s="5"/>
      <c r="H67" s="6"/>
      <c r="M67" s="2"/>
      <c r="N67" s="2"/>
      <c r="P67" s="2"/>
      <c r="Q67" s="2"/>
      <c r="R67" s="2"/>
      <c r="S67" s="2"/>
      <c r="T67" s="2"/>
      <c r="U67" s="2"/>
      <c r="V67" s="2"/>
      <c r="W67" s="2"/>
      <c r="X67" s="2"/>
      <c r="Y67" s="2"/>
      <c r="Z67" s="2"/>
      <c r="AA67" s="2"/>
      <c r="AB67" s="2"/>
      <c r="AC67" s="2"/>
      <c r="AD67" s="2"/>
      <c r="AE67" s="2"/>
      <c r="AF67" s="2"/>
      <c r="AG67" s="2"/>
      <c r="AH67" s="2"/>
      <c r="AI67" s="2"/>
      <c r="AJ67" s="2"/>
      <c r="AK67" s="2"/>
      <c r="AL67" s="2"/>
      <c r="AM67" s="2"/>
    </row>
    <row r="68" spans="1:39" s="3" customFormat="1" ht="17.45" customHeight="1" x14ac:dyDescent="0.15">
      <c r="B68" s="2"/>
      <c r="C68" s="2"/>
      <c r="D68" s="2"/>
      <c r="E68" s="2"/>
      <c r="F68" s="5"/>
      <c r="H68" s="6"/>
      <c r="M68" s="2"/>
      <c r="N68" s="2"/>
      <c r="P68" s="2"/>
      <c r="Q68" s="2"/>
      <c r="R68" s="2"/>
      <c r="S68" s="2"/>
      <c r="T68" s="2"/>
      <c r="U68" s="2"/>
      <c r="V68" s="2"/>
      <c r="W68" s="2"/>
      <c r="X68" s="2"/>
      <c r="Y68" s="2"/>
      <c r="Z68" s="2"/>
      <c r="AA68" s="2"/>
      <c r="AB68" s="2"/>
      <c r="AC68" s="2"/>
      <c r="AD68" s="2"/>
      <c r="AE68" s="2"/>
      <c r="AF68" s="2"/>
      <c r="AG68" s="2"/>
      <c r="AH68" s="2"/>
      <c r="AI68" s="2"/>
      <c r="AJ68" s="2"/>
      <c r="AK68" s="2"/>
      <c r="AL68" s="2"/>
      <c r="AM68" s="2"/>
    </row>
    <row r="69" spans="1:39" s="3" customFormat="1" ht="17.45" customHeight="1" x14ac:dyDescent="0.15">
      <c r="B69" s="2"/>
      <c r="C69" s="2"/>
      <c r="D69" s="2"/>
      <c r="E69" s="2"/>
      <c r="H69" s="6"/>
      <c r="M69" s="2"/>
      <c r="N69" s="2"/>
      <c r="P69" s="2"/>
      <c r="Q69" s="2"/>
      <c r="R69" s="2"/>
      <c r="S69" s="2"/>
      <c r="T69" s="2"/>
      <c r="U69" s="2"/>
      <c r="V69" s="2"/>
      <c r="W69" s="2"/>
      <c r="X69" s="2"/>
      <c r="Y69" s="2"/>
      <c r="Z69" s="2"/>
      <c r="AA69" s="2"/>
      <c r="AB69" s="2"/>
      <c r="AC69" s="2"/>
      <c r="AD69" s="2"/>
      <c r="AE69" s="2"/>
      <c r="AF69" s="2"/>
      <c r="AG69" s="2"/>
      <c r="AH69" s="2"/>
      <c r="AI69" s="2"/>
      <c r="AJ69" s="2"/>
      <c r="AK69" s="2"/>
      <c r="AL69" s="2"/>
      <c r="AM69" s="2"/>
    </row>
    <row r="70" spans="1:39" s="3" customFormat="1" ht="17.45" customHeight="1" x14ac:dyDescent="0.15">
      <c r="B70" s="2"/>
      <c r="C70" s="2"/>
      <c r="D70" s="2"/>
      <c r="E70" s="2"/>
      <c r="M70" s="2"/>
      <c r="N70" s="2"/>
      <c r="P70" s="2"/>
      <c r="Q70" s="2"/>
      <c r="R70" s="2"/>
      <c r="S70" s="2"/>
      <c r="T70" s="2"/>
      <c r="U70" s="2"/>
      <c r="V70" s="2"/>
      <c r="W70" s="2"/>
      <c r="X70" s="2"/>
      <c r="Y70" s="2"/>
      <c r="Z70" s="2"/>
      <c r="AA70" s="2"/>
      <c r="AB70" s="2"/>
      <c r="AC70" s="2"/>
      <c r="AD70" s="2"/>
      <c r="AE70" s="2"/>
      <c r="AF70" s="2"/>
      <c r="AG70" s="2"/>
      <c r="AH70" s="2"/>
      <c r="AI70" s="2"/>
      <c r="AJ70" s="2"/>
      <c r="AK70" s="2"/>
      <c r="AL70" s="2"/>
      <c r="AM70" s="2"/>
    </row>
    <row r="71" spans="1:39" ht="17.45" customHeight="1" x14ac:dyDescent="0.15">
      <c r="A71" s="3"/>
      <c r="F71" s="19"/>
      <c r="G71" s="7"/>
      <c r="H71" s="6"/>
      <c r="I71" s="3"/>
      <c r="J71" s="3"/>
      <c r="K71" s="3"/>
      <c r="L71" s="3"/>
    </row>
    <row r="72" spans="1:39" ht="17.45" customHeight="1" x14ac:dyDescent="0.15">
      <c r="A72" s="3"/>
      <c r="F72" s="5"/>
      <c r="G72" s="7"/>
      <c r="H72" s="6"/>
      <c r="I72" s="20"/>
      <c r="J72" s="3"/>
      <c r="K72" s="3"/>
      <c r="L72" s="20"/>
    </row>
    <row r="73" spans="1:39" ht="16.5" customHeight="1" x14ac:dyDescent="0.15">
      <c r="A73" s="3"/>
      <c r="F73" s="3"/>
      <c r="G73" s="3"/>
      <c r="H73" s="6"/>
      <c r="I73" s="20"/>
      <c r="J73" s="3"/>
      <c r="K73" s="3"/>
      <c r="L73" s="3"/>
    </row>
    <row r="74" spans="1:39" s="3" customFormat="1" ht="16.5" customHeight="1" x14ac:dyDescent="0.15">
      <c r="B74" s="2"/>
      <c r="C74" s="2"/>
      <c r="D74" s="2"/>
      <c r="E74" s="2"/>
      <c r="F74" s="4"/>
      <c r="H74" s="6"/>
      <c r="M74" s="2"/>
      <c r="N74" s="2"/>
      <c r="P74" s="2"/>
      <c r="Q74" s="2"/>
      <c r="R74" s="2"/>
      <c r="S74" s="2"/>
      <c r="T74" s="2"/>
      <c r="U74" s="2"/>
      <c r="V74" s="2"/>
      <c r="W74" s="2"/>
      <c r="X74" s="2"/>
      <c r="Y74" s="2"/>
      <c r="Z74" s="2"/>
      <c r="AA74" s="2"/>
      <c r="AB74" s="2"/>
      <c r="AC74" s="2"/>
      <c r="AD74" s="2"/>
      <c r="AE74" s="2"/>
      <c r="AF74" s="2"/>
      <c r="AG74" s="2"/>
      <c r="AH74" s="2"/>
      <c r="AI74" s="2"/>
      <c r="AJ74" s="2"/>
      <c r="AK74" s="2"/>
      <c r="AL74" s="2"/>
      <c r="AM74" s="2"/>
    </row>
    <row r="75" spans="1:39" s="3" customFormat="1" ht="16.5" customHeight="1" x14ac:dyDescent="0.15">
      <c r="B75" s="2"/>
      <c r="C75" s="2"/>
      <c r="D75" s="2"/>
      <c r="E75" s="2"/>
      <c r="F75" s="21"/>
      <c r="G75" s="22"/>
      <c r="H75" s="23"/>
      <c r="I75" s="2"/>
      <c r="J75" s="20"/>
      <c r="M75" s="2"/>
      <c r="N75" s="2"/>
      <c r="P75" s="2"/>
      <c r="Q75" s="2"/>
      <c r="R75" s="2"/>
      <c r="S75" s="2"/>
      <c r="T75" s="2"/>
      <c r="U75" s="2"/>
      <c r="V75" s="2"/>
      <c r="W75" s="2"/>
      <c r="X75" s="2"/>
      <c r="Y75" s="2"/>
      <c r="Z75" s="2"/>
      <c r="AA75" s="2"/>
      <c r="AB75" s="2"/>
      <c r="AC75" s="2"/>
      <c r="AD75" s="2"/>
      <c r="AE75" s="2"/>
      <c r="AF75" s="2"/>
      <c r="AG75" s="2"/>
      <c r="AH75" s="2"/>
      <c r="AI75" s="2"/>
      <c r="AJ75" s="2"/>
      <c r="AK75" s="2"/>
      <c r="AL75" s="2"/>
      <c r="AM75" s="2"/>
    </row>
    <row r="76" spans="1:39" s="3" customFormat="1" ht="16.5" customHeight="1" x14ac:dyDescent="0.15">
      <c r="H76" s="6"/>
      <c r="M76" s="2"/>
      <c r="N76" s="2"/>
      <c r="P76" s="2"/>
      <c r="Q76" s="2"/>
      <c r="R76" s="2"/>
      <c r="S76" s="2"/>
      <c r="T76" s="2"/>
      <c r="U76" s="2"/>
      <c r="V76" s="2"/>
      <c r="W76" s="2"/>
      <c r="X76" s="2"/>
      <c r="Y76" s="2"/>
      <c r="Z76" s="2"/>
      <c r="AA76" s="2"/>
      <c r="AB76" s="2"/>
      <c r="AC76" s="2"/>
      <c r="AD76" s="2"/>
      <c r="AE76" s="2"/>
      <c r="AF76" s="2"/>
      <c r="AG76" s="2"/>
      <c r="AH76" s="2"/>
      <c r="AI76" s="2"/>
      <c r="AJ76" s="2"/>
      <c r="AK76" s="2"/>
      <c r="AL76" s="2"/>
      <c r="AM76" s="2"/>
    </row>
    <row r="77" spans="1:39" s="3" customFormat="1" ht="16.5" customHeight="1" x14ac:dyDescent="0.15">
      <c r="F77" s="19"/>
      <c r="H77" s="6"/>
      <c r="M77" s="2"/>
      <c r="N77" s="2"/>
      <c r="P77" s="2"/>
      <c r="Q77" s="2"/>
      <c r="R77" s="2"/>
      <c r="S77" s="2"/>
      <c r="T77" s="2"/>
      <c r="U77" s="2"/>
      <c r="V77" s="2"/>
      <c r="W77" s="2"/>
      <c r="X77" s="2"/>
      <c r="Y77" s="2"/>
      <c r="Z77" s="2"/>
      <c r="AA77" s="2"/>
      <c r="AB77" s="2"/>
      <c r="AC77" s="2"/>
      <c r="AD77" s="2"/>
      <c r="AE77" s="2"/>
      <c r="AF77" s="2"/>
      <c r="AG77" s="2"/>
      <c r="AH77" s="2"/>
      <c r="AI77" s="2"/>
      <c r="AJ77" s="2"/>
      <c r="AK77" s="2"/>
      <c r="AL77" s="2"/>
      <c r="AM77" s="2"/>
    </row>
    <row r="78" spans="1:39" s="3" customFormat="1" ht="16.5" customHeight="1" x14ac:dyDescent="0.15">
      <c r="F78" s="5"/>
      <c r="H78" s="6"/>
      <c r="I78" s="20"/>
      <c r="L78" s="20"/>
      <c r="M78" s="2"/>
      <c r="N78" s="2"/>
      <c r="P78" s="2"/>
      <c r="Q78" s="2"/>
      <c r="R78" s="2"/>
      <c r="S78" s="2"/>
      <c r="T78" s="2"/>
      <c r="U78" s="2"/>
      <c r="V78" s="2"/>
      <c r="W78" s="2"/>
      <c r="X78" s="2"/>
      <c r="Y78" s="2"/>
      <c r="Z78" s="2"/>
      <c r="AA78" s="2"/>
      <c r="AB78" s="2"/>
      <c r="AC78" s="2"/>
      <c r="AD78" s="2"/>
      <c r="AE78" s="2"/>
      <c r="AF78" s="2"/>
      <c r="AG78" s="2"/>
      <c r="AH78" s="2"/>
      <c r="AI78" s="2"/>
      <c r="AJ78" s="2"/>
      <c r="AK78" s="2"/>
      <c r="AL78" s="2"/>
      <c r="AM78" s="2"/>
    </row>
    <row r="79" spans="1:39" s="3" customFormat="1" ht="16.5" customHeight="1" x14ac:dyDescent="0.15">
      <c r="H79" s="6"/>
      <c r="I79" s="20"/>
      <c r="M79" s="2"/>
      <c r="N79" s="2"/>
      <c r="P79" s="2"/>
      <c r="Q79" s="2"/>
      <c r="R79" s="2"/>
      <c r="S79" s="2"/>
      <c r="T79" s="2"/>
      <c r="U79" s="2"/>
      <c r="V79" s="2"/>
      <c r="W79" s="2"/>
      <c r="X79" s="2"/>
      <c r="Y79" s="2"/>
      <c r="Z79" s="2"/>
      <c r="AA79" s="2"/>
      <c r="AB79" s="2"/>
      <c r="AC79" s="2"/>
      <c r="AD79" s="2"/>
      <c r="AE79" s="2"/>
      <c r="AF79" s="2"/>
      <c r="AG79" s="2"/>
      <c r="AH79" s="2"/>
      <c r="AI79" s="2"/>
      <c r="AJ79" s="2"/>
      <c r="AK79" s="2"/>
      <c r="AL79" s="2"/>
      <c r="AM79" s="2"/>
    </row>
    <row r="80" spans="1:39" s="3" customFormat="1" ht="16.5" customHeight="1" x14ac:dyDescent="0.15">
      <c r="F80" s="4"/>
      <c r="G80" s="5"/>
      <c r="H80" s="6"/>
      <c r="M80" s="2"/>
      <c r="N80" s="2"/>
      <c r="P80" s="2"/>
      <c r="Q80" s="2"/>
      <c r="R80" s="2"/>
      <c r="S80" s="2"/>
      <c r="T80" s="2"/>
      <c r="U80" s="2"/>
      <c r="V80" s="2"/>
      <c r="W80" s="2"/>
      <c r="X80" s="2"/>
      <c r="Y80" s="2"/>
      <c r="Z80" s="2"/>
      <c r="AA80" s="2"/>
      <c r="AB80" s="2"/>
      <c r="AC80" s="2"/>
      <c r="AD80" s="2"/>
      <c r="AE80" s="2"/>
      <c r="AF80" s="2"/>
      <c r="AG80" s="2"/>
      <c r="AH80" s="2"/>
      <c r="AI80" s="2"/>
      <c r="AJ80" s="2"/>
      <c r="AK80" s="2"/>
      <c r="AL80" s="2"/>
      <c r="AM80" s="2"/>
    </row>
    <row r="81" spans="6:39" s="3" customFormat="1" ht="16.5" customHeight="1" x14ac:dyDescent="0.15">
      <c r="F81" s="21"/>
      <c r="G81" s="22"/>
      <c r="H81" s="23"/>
      <c r="I81" s="2"/>
      <c r="J81" s="20"/>
      <c r="M81" s="2"/>
      <c r="N81" s="2"/>
      <c r="P81" s="2"/>
      <c r="Q81" s="2"/>
      <c r="R81" s="2"/>
      <c r="S81" s="2"/>
      <c r="T81" s="2"/>
      <c r="U81" s="2"/>
      <c r="V81" s="2"/>
      <c r="W81" s="2"/>
      <c r="X81" s="2"/>
      <c r="Y81" s="2"/>
      <c r="Z81" s="2"/>
      <c r="AA81" s="2"/>
      <c r="AB81" s="2"/>
      <c r="AC81" s="2"/>
      <c r="AD81" s="2"/>
      <c r="AE81" s="2"/>
      <c r="AF81" s="2"/>
      <c r="AG81" s="2"/>
      <c r="AH81" s="2"/>
      <c r="AI81" s="2"/>
      <c r="AJ81" s="2"/>
      <c r="AK81" s="2"/>
      <c r="AL81" s="2"/>
      <c r="AM81" s="2"/>
    </row>
    <row r="82" spans="6:39" s="3" customFormat="1" ht="16.5" customHeight="1" x14ac:dyDescent="0.15">
      <c r="H82" s="6"/>
      <c r="M82" s="2"/>
      <c r="N82" s="2"/>
      <c r="P82" s="2"/>
      <c r="Q82" s="2"/>
      <c r="R82" s="2"/>
      <c r="S82" s="2"/>
      <c r="T82" s="2"/>
      <c r="U82" s="2"/>
      <c r="V82" s="2"/>
      <c r="W82" s="2"/>
      <c r="X82" s="2"/>
      <c r="Y82" s="2"/>
      <c r="Z82" s="2"/>
      <c r="AA82" s="2"/>
      <c r="AB82" s="2"/>
      <c r="AC82" s="2"/>
      <c r="AD82" s="2"/>
      <c r="AE82" s="2"/>
      <c r="AF82" s="2"/>
      <c r="AG82" s="2"/>
      <c r="AH82" s="2"/>
      <c r="AI82" s="2"/>
      <c r="AJ82" s="2"/>
      <c r="AK82" s="2"/>
      <c r="AL82" s="2"/>
      <c r="AM82" s="2"/>
    </row>
    <row r="83" spans="6:39" s="3" customFormat="1" ht="16.5" customHeight="1" x14ac:dyDescent="0.15">
      <c r="F83" s="19"/>
      <c r="H83" s="6"/>
      <c r="M83" s="2"/>
      <c r="N83" s="2"/>
      <c r="P83" s="2"/>
      <c r="Q83" s="2"/>
      <c r="R83" s="2"/>
      <c r="S83" s="2"/>
      <c r="T83" s="2"/>
      <c r="U83" s="2"/>
      <c r="V83" s="2"/>
      <c r="W83" s="2"/>
      <c r="X83" s="2"/>
      <c r="Y83" s="2"/>
      <c r="Z83" s="2"/>
      <c r="AA83" s="2"/>
      <c r="AB83" s="2"/>
      <c r="AC83" s="2"/>
      <c r="AD83" s="2"/>
      <c r="AE83" s="2"/>
      <c r="AF83" s="2"/>
      <c r="AG83" s="2"/>
      <c r="AH83" s="2"/>
      <c r="AI83" s="2"/>
      <c r="AJ83" s="2"/>
      <c r="AK83" s="2"/>
      <c r="AL83" s="2"/>
      <c r="AM83" s="2"/>
    </row>
    <row r="84" spans="6:39" s="3" customFormat="1" ht="16.5" customHeight="1" x14ac:dyDescent="0.15">
      <c r="F84" s="5"/>
      <c r="H84" s="6"/>
      <c r="I84" s="20"/>
      <c r="L84" s="20"/>
      <c r="M84" s="2"/>
      <c r="N84" s="2"/>
      <c r="P84" s="2"/>
      <c r="Q84" s="2"/>
      <c r="R84" s="2"/>
      <c r="S84" s="2"/>
      <c r="T84" s="2"/>
      <c r="U84" s="2"/>
      <c r="V84" s="2"/>
      <c r="W84" s="2"/>
      <c r="X84" s="2"/>
      <c r="Y84" s="2"/>
      <c r="Z84" s="2"/>
      <c r="AA84" s="2"/>
      <c r="AB84" s="2"/>
      <c r="AC84" s="2"/>
      <c r="AD84" s="2"/>
      <c r="AE84" s="2"/>
      <c r="AF84" s="2"/>
      <c r="AG84" s="2"/>
      <c r="AH84" s="2"/>
      <c r="AI84" s="2"/>
      <c r="AJ84" s="2"/>
      <c r="AK84" s="2"/>
      <c r="AL84" s="2"/>
      <c r="AM84" s="2"/>
    </row>
    <row r="85" spans="6:39" s="3" customFormat="1" ht="16.5" customHeight="1" x14ac:dyDescent="0.15">
      <c r="H85" s="6"/>
      <c r="I85" s="20"/>
      <c r="M85" s="2"/>
      <c r="N85" s="2"/>
      <c r="P85" s="2"/>
      <c r="Q85" s="2"/>
      <c r="R85" s="2"/>
      <c r="S85" s="2"/>
      <c r="T85" s="2"/>
      <c r="U85" s="2"/>
      <c r="V85" s="2"/>
      <c r="W85" s="2"/>
      <c r="X85" s="2"/>
      <c r="Y85" s="2"/>
      <c r="Z85" s="2"/>
      <c r="AA85" s="2"/>
      <c r="AB85" s="2"/>
      <c r="AC85" s="2"/>
      <c r="AD85" s="2"/>
      <c r="AE85" s="2"/>
      <c r="AF85" s="2"/>
      <c r="AG85" s="2"/>
      <c r="AH85" s="2"/>
      <c r="AI85" s="2"/>
      <c r="AJ85" s="2"/>
      <c r="AK85" s="2"/>
      <c r="AL85" s="2"/>
      <c r="AM85" s="2"/>
    </row>
    <row r="86" spans="6:39" s="3" customFormat="1" ht="16.5" customHeight="1" x14ac:dyDescent="0.15">
      <c r="F86" s="4"/>
      <c r="G86" s="5"/>
      <c r="H86" s="6"/>
      <c r="M86" s="2"/>
      <c r="N86" s="2"/>
      <c r="P86" s="2"/>
      <c r="Q86" s="2"/>
      <c r="R86" s="2"/>
      <c r="S86" s="2"/>
      <c r="T86" s="2"/>
      <c r="U86" s="2"/>
      <c r="V86" s="2"/>
      <c r="W86" s="2"/>
      <c r="X86" s="2"/>
      <c r="Y86" s="2"/>
      <c r="Z86" s="2"/>
      <c r="AA86" s="2"/>
      <c r="AB86" s="2"/>
      <c r="AC86" s="2"/>
      <c r="AD86" s="2"/>
      <c r="AE86" s="2"/>
      <c r="AF86" s="2"/>
      <c r="AG86" s="2"/>
      <c r="AH86" s="2"/>
      <c r="AI86" s="2"/>
      <c r="AJ86" s="2"/>
      <c r="AK86" s="2"/>
      <c r="AL86" s="2"/>
      <c r="AM86" s="2"/>
    </row>
    <row r="87" spans="6:39" s="3" customFormat="1" ht="16.5" customHeight="1" x14ac:dyDescent="0.15">
      <c r="F87" s="21"/>
      <c r="G87" s="22"/>
      <c r="H87" s="23"/>
      <c r="I87" s="2"/>
      <c r="J87" s="20"/>
      <c r="M87" s="2"/>
      <c r="N87" s="2"/>
      <c r="P87" s="2"/>
      <c r="Q87" s="2"/>
      <c r="R87" s="2"/>
      <c r="S87" s="2"/>
      <c r="T87" s="2"/>
      <c r="U87" s="2"/>
      <c r="V87" s="2"/>
      <c r="W87" s="2"/>
      <c r="X87" s="2"/>
      <c r="Y87" s="2"/>
      <c r="Z87" s="2"/>
      <c r="AA87" s="2"/>
      <c r="AB87" s="2"/>
      <c r="AC87" s="2"/>
      <c r="AD87" s="2"/>
      <c r="AE87" s="2"/>
      <c r="AF87" s="2"/>
      <c r="AG87" s="2"/>
      <c r="AH87" s="2"/>
      <c r="AI87" s="2"/>
      <c r="AJ87" s="2"/>
      <c r="AK87" s="2"/>
      <c r="AL87" s="2"/>
      <c r="AM87" s="2"/>
    </row>
    <row r="88" spans="6:39" s="3" customFormat="1" ht="16.5" customHeight="1" x14ac:dyDescent="0.15">
      <c r="H88" s="6"/>
      <c r="M88" s="2"/>
      <c r="N88" s="2"/>
      <c r="P88" s="2"/>
      <c r="Q88" s="2"/>
      <c r="R88" s="2"/>
      <c r="S88" s="2"/>
      <c r="T88" s="2"/>
      <c r="U88" s="2"/>
      <c r="V88" s="2"/>
      <c r="W88" s="2"/>
      <c r="X88" s="2"/>
      <c r="Y88" s="2"/>
      <c r="Z88" s="2"/>
      <c r="AA88" s="2"/>
      <c r="AB88" s="2"/>
      <c r="AC88" s="2"/>
      <c r="AD88" s="2"/>
      <c r="AE88" s="2"/>
      <c r="AF88" s="2"/>
      <c r="AG88" s="2"/>
      <c r="AH88" s="2"/>
      <c r="AI88" s="2"/>
      <c r="AJ88" s="2"/>
      <c r="AK88" s="2"/>
      <c r="AL88" s="2"/>
      <c r="AM88" s="2"/>
    </row>
    <row r="89" spans="6:39" s="3" customFormat="1" ht="16.5" customHeight="1" x14ac:dyDescent="0.15">
      <c r="F89" s="2"/>
      <c r="G89" s="2"/>
      <c r="H89" s="2"/>
      <c r="I89" s="2"/>
      <c r="J89" s="2"/>
      <c r="K89" s="2"/>
      <c r="L89" s="2"/>
      <c r="M89" s="2"/>
      <c r="N89" s="2"/>
      <c r="P89" s="2"/>
      <c r="Q89" s="2"/>
      <c r="R89" s="2"/>
      <c r="S89" s="2"/>
      <c r="T89" s="2"/>
      <c r="U89" s="2"/>
      <c r="V89" s="2"/>
      <c r="W89" s="2"/>
      <c r="X89" s="2"/>
      <c r="Y89" s="2"/>
      <c r="Z89" s="2"/>
      <c r="AA89" s="2"/>
      <c r="AB89" s="2"/>
      <c r="AC89" s="2"/>
      <c r="AD89" s="2"/>
      <c r="AE89" s="2"/>
      <c r="AF89" s="2"/>
      <c r="AG89" s="2"/>
      <c r="AH89" s="2"/>
      <c r="AI89" s="2"/>
      <c r="AJ89" s="2"/>
      <c r="AK89" s="2"/>
      <c r="AL89" s="2"/>
      <c r="AM89" s="2"/>
    </row>
    <row r="90" spans="6:39" s="3" customFormat="1" ht="16.5" customHeight="1" x14ac:dyDescent="0.15">
      <c r="F90" s="2"/>
      <c r="G90" s="2"/>
      <c r="H90" s="2"/>
      <c r="I90" s="2"/>
      <c r="J90" s="2"/>
      <c r="K90" s="2"/>
      <c r="L90" s="2"/>
      <c r="M90" s="2"/>
      <c r="N90" s="2"/>
      <c r="P90" s="2"/>
      <c r="Q90" s="2"/>
      <c r="R90" s="2"/>
      <c r="S90" s="2"/>
      <c r="T90" s="2"/>
      <c r="U90" s="2"/>
      <c r="V90" s="2"/>
      <c r="W90" s="2"/>
      <c r="X90" s="2"/>
      <c r="Y90" s="2"/>
      <c r="Z90" s="2"/>
      <c r="AA90" s="2"/>
      <c r="AB90" s="2"/>
      <c r="AC90" s="2"/>
      <c r="AD90" s="2"/>
      <c r="AE90" s="2"/>
      <c r="AF90" s="2"/>
      <c r="AG90" s="2"/>
      <c r="AH90" s="2"/>
      <c r="AI90" s="2"/>
      <c r="AJ90" s="2"/>
      <c r="AK90" s="2"/>
      <c r="AL90" s="2"/>
      <c r="AM90" s="2"/>
    </row>
    <row r="91" spans="6:39" s="3" customFormat="1" ht="16.5" customHeight="1" x14ac:dyDescent="0.15">
      <c r="F91" s="13"/>
      <c r="G91" s="2"/>
      <c r="H91" s="2"/>
      <c r="I91" s="2"/>
      <c r="J91" s="2"/>
      <c r="K91" s="2"/>
      <c r="L91" s="2"/>
      <c r="M91" s="2"/>
      <c r="N91" s="2"/>
      <c r="P91" s="2"/>
      <c r="Q91" s="2"/>
      <c r="R91" s="2"/>
      <c r="S91" s="2"/>
      <c r="T91" s="2"/>
      <c r="U91" s="2"/>
      <c r="V91" s="2"/>
      <c r="W91" s="2"/>
      <c r="X91" s="2"/>
      <c r="Y91" s="2"/>
      <c r="Z91" s="2"/>
      <c r="AA91" s="2"/>
      <c r="AB91" s="2"/>
      <c r="AC91" s="2"/>
      <c r="AD91" s="2"/>
      <c r="AE91" s="2"/>
      <c r="AF91" s="2"/>
      <c r="AG91" s="2"/>
      <c r="AH91" s="2"/>
      <c r="AI91" s="2"/>
      <c r="AJ91" s="2"/>
      <c r="AK91" s="2"/>
      <c r="AL91" s="2"/>
      <c r="AM91" s="2"/>
    </row>
    <row r="92" spans="6:39" s="3" customFormat="1" ht="16.5" customHeight="1" x14ac:dyDescent="0.15">
      <c r="F92" s="13"/>
      <c r="G92" s="2"/>
      <c r="H92" s="2"/>
      <c r="I92" s="2"/>
      <c r="J92" s="2"/>
      <c r="K92" s="2"/>
      <c r="L92" s="2"/>
      <c r="M92" s="2"/>
      <c r="N92" s="2"/>
      <c r="P92" s="2"/>
      <c r="Q92" s="2"/>
      <c r="R92" s="2"/>
      <c r="S92" s="2"/>
      <c r="T92" s="2"/>
      <c r="U92" s="2"/>
      <c r="V92" s="2"/>
      <c r="W92" s="2"/>
      <c r="X92" s="2"/>
      <c r="Y92" s="2"/>
      <c r="Z92" s="2"/>
      <c r="AA92" s="2"/>
      <c r="AB92" s="2"/>
      <c r="AC92" s="2"/>
      <c r="AD92" s="2"/>
      <c r="AE92" s="2"/>
      <c r="AF92" s="2"/>
      <c r="AG92" s="2"/>
      <c r="AH92" s="2"/>
      <c r="AI92" s="2"/>
      <c r="AJ92" s="2"/>
      <c r="AK92" s="2"/>
      <c r="AL92" s="2"/>
      <c r="AM92" s="2"/>
    </row>
    <row r="93" spans="6:39" s="3" customFormat="1" ht="16.5" customHeight="1" x14ac:dyDescent="0.15">
      <c r="F93" s="2"/>
      <c r="G93" s="2"/>
      <c r="H93" s="2"/>
      <c r="I93" s="2"/>
      <c r="J93" s="2"/>
      <c r="K93" s="2"/>
      <c r="L93" s="2"/>
      <c r="M93" s="2"/>
      <c r="N93" s="2"/>
      <c r="P93" s="2"/>
      <c r="Q93" s="2"/>
      <c r="R93" s="2"/>
      <c r="S93" s="2"/>
      <c r="T93" s="2"/>
      <c r="U93" s="2"/>
      <c r="V93" s="2"/>
      <c r="W93" s="2"/>
      <c r="X93" s="2"/>
      <c r="Y93" s="2"/>
      <c r="Z93" s="2"/>
      <c r="AA93" s="2"/>
      <c r="AB93" s="2"/>
      <c r="AC93" s="2"/>
      <c r="AD93" s="2"/>
      <c r="AE93" s="2"/>
      <c r="AF93" s="2"/>
      <c r="AG93" s="2"/>
      <c r="AH93" s="2"/>
      <c r="AI93" s="2"/>
      <c r="AJ93" s="2"/>
      <c r="AK93" s="2"/>
      <c r="AL93" s="2"/>
      <c r="AM93" s="2"/>
    </row>
    <row r="94" spans="6:39" s="3" customFormat="1" ht="16.5" customHeight="1" x14ac:dyDescent="0.15">
      <c r="F94" s="2"/>
      <c r="G94" s="2"/>
      <c r="H94" s="2"/>
      <c r="I94" s="2"/>
      <c r="J94" s="2"/>
      <c r="K94" s="2"/>
      <c r="L94" s="2"/>
      <c r="M94" s="2"/>
      <c r="N94" s="2"/>
      <c r="P94" s="2"/>
      <c r="Q94" s="2"/>
      <c r="R94" s="2"/>
      <c r="S94" s="2"/>
      <c r="T94" s="2"/>
      <c r="U94" s="2"/>
      <c r="V94" s="2"/>
      <c r="W94" s="2"/>
      <c r="X94" s="2"/>
      <c r="Y94" s="2"/>
      <c r="Z94" s="2"/>
      <c r="AA94" s="2"/>
      <c r="AB94" s="2"/>
      <c r="AC94" s="2"/>
      <c r="AD94" s="2"/>
      <c r="AE94" s="2"/>
      <c r="AF94" s="2"/>
      <c r="AG94" s="2"/>
      <c r="AH94" s="2"/>
      <c r="AI94" s="2"/>
      <c r="AJ94" s="2"/>
      <c r="AK94" s="2"/>
      <c r="AL94" s="2"/>
      <c r="AM94" s="2"/>
    </row>
    <row r="95" spans="6:39" s="3" customFormat="1" ht="16.5" customHeight="1" x14ac:dyDescent="0.15">
      <c r="F95" s="2"/>
      <c r="G95" s="2"/>
      <c r="H95" s="2"/>
      <c r="I95" s="2"/>
      <c r="J95" s="2"/>
      <c r="K95" s="2"/>
      <c r="L95" s="2"/>
      <c r="M95" s="2"/>
      <c r="N95" s="2"/>
      <c r="P95" s="2"/>
      <c r="Q95" s="2"/>
      <c r="R95" s="2"/>
      <c r="S95" s="2"/>
      <c r="T95" s="2"/>
      <c r="U95" s="2"/>
      <c r="V95" s="2"/>
      <c r="W95" s="2"/>
      <c r="X95" s="2"/>
      <c r="Y95" s="2"/>
      <c r="Z95" s="2"/>
      <c r="AA95" s="2"/>
      <c r="AB95" s="2"/>
      <c r="AC95" s="2"/>
      <c r="AD95" s="2"/>
      <c r="AE95" s="2"/>
      <c r="AF95" s="2"/>
      <c r="AG95" s="2"/>
      <c r="AH95" s="2"/>
      <c r="AI95" s="2"/>
      <c r="AJ95" s="2"/>
      <c r="AK95" s="2"/>
      <c r="AL95" s="2"/>
      <c r="AM95" s="2"/>
    </row>
    <row r="96" spans="6:39" s="3" customFormat="1" ht="16.5" customHeight="1" x14ac:dyDescent="0.15">
      <c r="F96" s="2"/>
      <c r="G96" s="2"/>
      <c r="H96" s="2"/>
      <c r="I96" s="2"/>
      <c r="J96" s="2"/>
      <c r="K96" s="2"/>
      <c r="L96" s="2"/>
      <c r="M96" s="2"/>
      <c r="N96" s="2"/>
      <c r="P96" s="2"/>
      <c r="Q96" s="2"/>
      <c r="R96" s="2"/>
      <c r="S96" s="2"/>
      <c r="T96" s="2"/>
      <c r="U96" s="2"/>
      <c r="V96" s="2"/>
      <c r="W96" s="2"/>
      <c r="X96" s="2"/>
      <c r="Y96" s="2"/>
      <c r="Z96" s="2"/>
      <c r="AA96" s="2"/>
      <c r="AB96" s="2"/>
      <c r="AC96" s="2"/>
      <c r="AD96" s="2"/>
      <c r="AE96" s="2"/>
      <c r="AF96" s="2"/>
      <c r="AG96" s="2"/>
      <c r="AH96" s="2"/>
      <c r="AI96" s="2"/>
      <c r="AJ96" s="2"/>
      <c r="AK96" s="2"/>
      <c r="AL96" s="2"/>
      <c r="AM96" s="2"/>
    </row>
    <row r="97" spans="2:39" s="3" customFormat="1" ht="16.5" customHeight="1" x14ac:dyDescent="0.15">
      <c r="F97" s="2"/>
      <c r="G97" s="2"/>
      <c r="H97" s="2"/>
      <c r="I97" s="2"/>
      <c r="J97" s="2"/>
      <c r="K97" s="2"/>
      <c r="L97" s="2"/>
      <c r="M97" s="2"/>
      <c r="N97" s="2"/>
      <c r="P97" s="2"/>
      <c r="Q97" s="2"/>
      <c r="R97" s="2"/>
      <c r="S97" s="2"/>
      <c r="T97" s="2"/>
      <c r="U97" s="2"/>
      <c r="V97" s="2"/>
      <c r="W97" s="2"/>
      <c r="X97" s="2"/>
      <c r="Y97" s="2"/>
      <c r="Z97" s="2"/>
      <c r="AA97" s="2"/>
      <c r="AB97" s="2"/>
      <c r="AC97" s="2"/>
      <c r="AD97" s="2"/>
      <c r="AE97" s="2"/>
      <c r="AF97" s="2"/>
      <c r="AG97" s="2"/>
      <c r="AH97" s="2"/>
      <c r="AI97" s="2"/>
      <c r="AJ97" s="2"/>
      <c r="AK97" s="2"/>
      <c r="AL97" s="2"/>
      <c r="AM97" s="2"/>
    </row>
    <row r="98" spans="2:39" s="3" customFormat="1" ht="16.5" customHeight="1" x14ac:dyDescent="0.15">
      <c r="H98" s="6"/>
      <c r="M98" s="2"/>
      <c r="N98" s="2"/>
      <c r="P98" s="2"/>
      <c r="Q98" s="2"/>
      <c r="R98" s="2"/>
      <c r="S98" s="2"/>
      <c r="T98" s="2"/>
      <c r="U98" s="2"/>
      <c r="V98" s="2"/>
      <c r="W98" s="2"/>
      <c r="X98" s="2"/>
      <c r="Y98" s="2"/>
      <c r="Z98" s="2"/>
      <c r="AA98" s="2"/>
      <c r="AB98" s="2"/>
      <c r="AC98" s="2"/>
      <c r="AD98" s="2"/>
      <c r="AE98" s="2"/>
      <c r="AF98" s="2"/>
      <c r="AG98" s="2"/>
      <c r="AH98" s="2"/>
      <c r="AI98" s="2"/>
      <c r="AJ98" s="2"/>
      <c r="AK98" s="2"/>
      <c r="AL98" s="2"/>
      <c r="AM98" s="2"/>
    </row>
    <row r="99" spans="2:39" s="3" customFormat="1" ht="16.5" customHeight="1" x14ac:dyDescent="0.15">
      <c r="H99" s="6"/>
      <c r="M99" s="2"/>
      <c r="N99" s="2"/>
      <c r="P99" s="2"/>
      <c r="Q99" s="2"/>
      <c r="R99" s="2"/>
      <c r="S99" s="2"/>
      <c r="T99" s="2"/>
      <c r="U99" s="2"/>
      <c r="V99" s="2"/>
      <c r="W99" s="2"/>
      <c r="X99" s="2"/>
      <c r="Y99" s="2"/>
      <c r="Z99" s="2"/>
      <c r="AA99" s="2"/>
      <c r="AB99" s="2"/>
      <c r="AC99" s="2"/>
      <c r="AD99" s="2"/>
      <c r="AE99" s="2"/>
      <c r="AF99" s="2"/>
      <c r="AG99" s="2"/>
      <c r="AH99" s="2"/>
      <c r="AI99" s="2"/>
      <c r="AJ99" s="2"/>
      <c r="AK99" s="2"/>
      <c r="AL99" s="2"/>
      <c r="AM99" s="2"/>
    </row>
    <row r="100" spans="2:39" s="3" customFormat="1" ht="16.5" customHeight="1" x14ac:dyDescent="0.15">
      <c r="H100" s="6"/>
      <c r="M100" s="2"/>
      <c r="N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row>
    <row r="101" spans="2:39" s="3" customFormat="1" ht="16.5" customHeight="1" x14ac:dyDescent="0.15">
      <c r="H101" s="6"/>
      <c r="M101" s="2"/>
      <c r="N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row>
    <row r="102" spans="2:39" ht="16.5" customHeight="1" x14ac:dyDescent="0.15">
      <c r="B102" s="3"/>
      <c r="C102" s="3"/>
      <c r="D102" s="3"/>
      <c r="E102" s="3"/>
      <c r="F102" s="3"/>
      <c r="G102" s="3"/>
      <c r="H102" s="6"/>
      <c r="I102" s="3"/>
      <c r="J102" s="3"/>
      <c r="K102" s="3"/>
      <c r="L102" s="3"/>
    </row>
    <row r="103" spans="2:39" ht="16.5" customHeight="1" x14ac:dyDescent="0.15">
      <c r="B103" s="3"/>
      <c r="C103" s="3"/>
      <c r="D103" s="3"/>
      <c r="E103" s="3"/>
      <c r="F103" s="3"/>
      <c r="G103" s="3"/>
      <c r="H103" s="6"/>
      <c r="I103" s="3"/>
      <c r="J103" s="3"/>
      <c r="K103" s="3"/>
      <c r="L103" s="3"/>
    </row>
    <row r="104" spans="2:39" ht="16.5" customHeight="1" x14ac:dyDescent="0.15">
      <c r="F104" s="3"/>
      <c r="G104" s="3"/>
      <c r="H104" s="6"/>
      <c r="I104" s="3"/>
      <c r="J104" s="3"/>
      <c r="K104" s="3"/>
      <c r="L104" s="3"/>
    </row>
    <row r="105" spans="2:39" ht="16.5" customHeight="1" x14ac:dyDescent="0.15">
      <c r="F105" s="3"/>
      <c r="G105" s="3"/>
      <c r="H105" s="6"/>
      <c r="I105" s="3"/>
      <c r="J105" s="3"/>
      <c r="K105" s="3"/>
      <c r="L105" s="3"/>
    </row>
    <row r="106" spans="2:39" ht="16.5" customHeight="1" x14ac:dyDescent="0.15">
      <c r="F106" s="3"/>
      <c r="G106" s="3"/>
      <c r="H106" s="6"/>
      <c r="I106" s="3"/>
      <c r="J106" s="3"/>
      <c r="K106" s="3"/>
      <c r="L106" s="3"/>
    </row>
    <row r="107" spans="2:39" ht="16.5" customHeight="1" x14ac:dyDescent="0.15">
      <c r="F107" s="3"/>
      <c r="G107" s="3"/>
      <c r="H107" s="6"/>
      <c r="I107" s="3"/>
      <c r="J107" s="3"/>
      <c r="K107" s="3"/>
      <c r="L107" s="3"/>
    </row>
    <row r="108" spans="2:39" ht="16.5" customHeight="1" x14ac:dyDescent="0.15">
      <c r="F108" s="3"/>
      <c r="G108" s="3"/>
      <c r="H108" s="6"/>
      <c r="I108" s="3"/>
      <c r="J108" s="3"/>
      <c r="K108" s="3"/>
      <c r="L108" s="3"/>
    </row>
    <row r="109" spans="2:39" ht="16.5" customHeight="1" x14ac:dyDescent="0.15">
      <c r="F109" s="3"/>
      <c r="G109" s="3"/>
      <c r="H109" s="6"/>
      <c r="I109" s="3"/>
      <c r="J109" s="3"/>
      <c r="K109" s="3"/>
      <c r="L109" s="3"/>
    </row>
    <row r="110" spans="2:39" ht="16.5" customHeight="1" x14ac:dyDescent="0.15">
      <c r="F110" s="3"/>
      <c r="G110" s="3"/>
      <c r="H110" s="6"/>
      <c r="I110" s="3"/>
      <c r="J110" s="3"/>
      <c r="K110" s="3"/>
      <c r="L110" s="3"/>
    </row>
    <row r="111" spans="2:39" ht="16.5" customHeight="1" x14ac:dyDescent="0.15">
      <c r="F111" s="3"/>
      <c r="G111" s="3"/>
      <c r="H111" s="6"/>
      <c r="I111" s="3"/>
      <c r="J111" s="3"/>
      <c r="K111" s="3"/>
      <c r="L111" s="3"/>
    </row>
    <row r="112" spans="2:39" ht="16.5" customHeight="1" x14ac:dyDescent="0.15">
      <c r="F112" s="3"/>
      <c r="G112" s="3"/>
      <c r="H112" s="6"/>
      <c r="I112" s="3"/>
      <c r="J112" s="3"/>
      <c r="K112" s="3"/>
      <c r="L112" s="3"/>
    </row>
    <row r="113" spans="6:12" ht="16.5" customHeight="1" x14ac:dyDescent="0.15">
      <c r="F113" s="3"/>
      <c r="G113" s="3"/>
      <c r="H113" s="6"/>
      <c r="I113" s="3"/>
      <c r="J113" s="3"/>
      <c r="K113" s="3"/>
      <c r="L113" s="3"/>
    </row>
    <row r="114" spans="6:12" ht="16.5" customHeight="1" x14ac:dyDescent="0.15">
      <c r="F114" s="3"/>
      <c r="G114" s="3"/>
      <c r="H114" s="6"/>
      <c r="I114" s="3"/>
      <c r="J114" s="3"/>
      <c r="K114" s="3"/>
      <c r="L114" s="3"/>
    </row>
    <row r="115" spans="6:12" ht="16.5" customHeight="1" x14ac:dyDescent="0.15">
      <c r="F115" s="3"/>
      <c r="G115" s="3"/>
      <c r="H115" s="6"/>
      <c r="I115" s="3"/>
      <c r="J115" s="3"/>
      <c r="K115" s="3"/>
      <c r="L115" s="3"/>
    </row>
    <row r="116" spans="6:12" ht="16.5" customHeight="1" x14ac:dyDescent="0.15">
      <c r="F116" s="3"/>
      <c r="G116" s="3"/>
      <c r="H116" s="6"/>
      <c r="I116" s="3"/>
      <c r="J116" s="3"/>
      <c r="K116" s="3"/>
      <c r="L116" s="3"/>
    </row>
    <row r="117" spans="6:12" ht="16.5" customHeight="1" x14ac:dyDescent="0.15">
      <c r="F117" s="3"/>
      <c r="G117" s="3"/>
      <c r="H117" s="6"/>
      <c r="I117" s="3"/>
      <c r="J117" s="3"/>
      <c r="K117" s="3"/>
      <c r="L117" s="3"/>
    </row>
    <row r="118" spans="6:12" ht="16.5" customHeight="1" x14ac:dyDescent="0.15">
      <c r="F118" s="3"/>
      <c r="G118" s="3"/>
      <c r="H118" s="6"/>
      <c r="I118" s="3"/>
      <c r="J118" s="3"/>
      <c r="K118" s="3"/>
      <c r="L118" s="3"/>
    </row>
    <row r="119" spans="6:12" ht="16.5" customHeight="1" x14ac:dyDescent="0.15">
      <c r="F119" s="3"/>
      <c r="G119" s="3"/>
      <c r="H119" s="6"/>
      <c r="I119" s="3"/>
      <c r="J119" s="3"/>
      <c r="K119" s="3"/>
      <c r="L119" s="3"/>
    </row>
    <row r="120" spans="6:12" ht="16.5" customHeight="1" x14ac:dyDescent="0.15">
      <c r="F120" s="3"/>
      <c r="G120" s="3"/>
      <c r="H120" s="6"/>
      <c r="I120" s="3"/>
      <c r="J120" s="3"/>
      <c r="K120" s="3"/>
      <c r="L120" s="3"/>
    </row>
    <row r="121" spans="6:12" ht="16.5" customHeight="1" x14ac:dyDescent="0.15">
      <c r="F121" s="3"/>
      <c r="G121" s="3"/>
      <c r="H121" s="6"/>
      <c r="I121" s="3"/>
      <c r="J121" s="3"/>
      <c r="K121" s="3"/>
      <c r="L121" s="3"/>
    </row>
    <row r="122" spans="6:12" ht="16.5" customHeight="1" x14ac:dyDescent="0.15">
      <c r="F122" s="3"/>
      <c r="G122" s="3"/>
      <c r="H122" s="6"/>
      <c r="I122" s="3"/>
      <c r="J122" s="3"/>
      <c r="K122" s="3"/>
      <c r="L122" s="3"/>
    </row>
    <row r="123" spans="6:12" ht="16.5" customHeight="1" x14ac:dyDescent="0.15">
      <c r="F123" s="3"/>
      <c r="G123" s="3"/>
      <c r="H123" s="6"/>
      <c r="I123" s="3"/>
      <c r="J123" s="3"/>
      <c r="K123" s="3"/>
      <c r="L123" s="3"/>
    </row>
    <row r="124" spans="6:12" ht="16.5" customHeight="1" x14ac:dyDescent="0.15">
      <c r="F124" s="3"/>
      <c r="G124" s="3"/>
      <c r="H124" s="6"/>
      <c r="I124" s="3"/>
      <c r="J124" s="3"/>
      <c r="K124" s="3"/>
      <c r="L124" s="3"/>
    </row>
    <row r="125" spans="6:12" ht="16.5" customHeight="1" x14ac:dyDescent="0.15">
      <c r="F125" s="3"/>
      <c r="G125" s="3"/>
      <c r="H125" s="6"/>
      <c r="I125" s="3"/>
      <c r="J125" s="3"/>
      <c r="K125" s="3"/>
      <c r="L125" s="3"/>
    </row>
  </sheetData>
  <sheetProtection formatColumns="0"/>
  <mergeCells count="13">
    <mergeCell ref="J50:K50"/>
    <mergeCell ref="F38:G38"/>
    <mergeCell ref="J38:K38"/>
    <mergeCell ref="J57:M57"/>
    <mergeCell ref="J59:M59"/>
    <mergeCell ref="F51:F53"/>
    <mergeCell ref="F50:G50"/>
    <mergeCell ref="G15:H15"/>
    <mergeCell ref="K15:L15"/>
    <mergeCell ref="G23:H23"/>
    <mergeCell ref="K23:L23"/>
    <mergeCell ref="G31:H31"/>
    <mergeCell ref="K31:L31"/>
  </mergeCells>
  <phoneticPr fontId="1"/>
  <dataValidations count="1">
    <dataValidation type="list" allowBlank="1" showInputMessage="1" showErrorMessage="1" sqref="H5">
      <formula1>$S$13:$S$25</formula1>
    </dataValidation>
  </dataValidations>
  <printOptions horizontalCentered="1"/>
  <pageMargins left="0.78740157480314965" right="0.78740157480314965" top="0.78740157480314965" bottom="0.78740157480314965" header="0" footer="0"/>
  <pageSetup paperSize="9" scale="59" orientation="portrait" cellComments="asDisplayed" horizontalDpi="4294967292" verticalDpi="4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P125"/>
  <sheetViews>
    <sheetView showOutlineSymbols="0" zoomScale="87" zoomScaleNormal="87" zoomScaleSheetLayoutView="75" workbookViewId="0">
      <selection activeCell="G17" sqref="G17"/>
    </sheetView>
  </sheetViews>
  <sheetFormatPr defaultColWidth="2.75" defaultRowHeight="14.25" x14ac:dyDescent="0.15"/>
  <cols>
    <col min="1" max="1" width="5.625" style="2" customWidth="1"/>
    <col min="2" max="3" width="4.625" style="2" customWidth="1"/>
    <col min="4" max="5" width="6.625" style="2" customWidth="1"/>
    <col min="6" max="6" width="13.75" style="2" customWidth="1"/>
    <col min="7" max="7" width="24.375" style="2" customWidth="1"/>
    <col min="8" max="9" width="12.875" style="2" customWidth="1"/>
    <col min="10" max="10" width="17.25" style="2" customWidth="1"/>
    <col min="11" max="11" width="20.375" style="2" customWidth="1"/>
    <col min="12" max="12" width="11.25" style="2" customWidth="1"/>
    <col min="13" max="13" width="3.875" style="2" customWidth="1"/>
    <col min="14" max="14" width="10.625" style="2" customWidth="1"/>
    <col min="15" max="15" width="14.75" style="2" customWidth="1"/>
    <col min="16" max="16" width="11.25" style="2" customWidth="1"/>
    <col min="17" max="17" width="10.75" style="2" customWidth="1"/>
    <col min="18" max="18" width="9" customWidth="1"/>
    <col min="19" max="21" width="10.75" style="2" customWidth="1"/>
    <col min="22" max="22" width="11.125" style="2" hidden="1" customWidth="1"/>
    <col min="23" max="42" width="10.75" style="2" customWidth="1"/>
    <col min="43" max="16384" width="2.75" style="2"/>
  </cols>
  <sheetData>
    <row r="1" spans="1:42" s="3" customFormat="1" ht="20.100000000000001" customHeight="1" x14ac:dyDescent="0.15">
      <c r="A1" s="2"/>
      <c r="B1" s="2"/>
      <c r="C1" s="2"/>
      <c r="D1" s="2"/>
      <c r="E1" s="2"/>
      <c r="F1" s="2"/>
      <c r="G1" s="2"/>
      <c r="H1" s="2"/>
      <c r="I1" s="2"/>
      <c r="J1" s="2"/>
      <c r="K1" s="2"/>
      <c r="L1" s="2"/>
      <c r="M1" s="2"/>
      <c r="N1" s="2"/>
      <c r="O1" s="2"/>
      <c r="P1" s="2"/>
      <c r="Q1" s="2"/>
      <c r="S1" s="2"/>
      <c r="T1" s="2"/>
      <c r="U1" s="2"/>
      <c r="V1" s="2"/>
      <c r="W1" s="2"/>
      <c r="X1" s="2"/>
      <c r="Y1" s="2"/>
      <c r="Z1" s="2"/>
      <c r="AA1" s="2"/>
      <c r="AB1" s="2"/>
      <c r="AC1" s="2"/>
      <c r="AD1" s="2"/>
      <c r="AE1" s="2"/>
      <c r="AF1" s="2"/>
      <c r="AG1" s="2"/>
      <c r="AH1" s="2"/>
      <c r="AI1" s="2"/>
      <c r="AJ1" s="2"/>
      <c r="AK1" s="2"/>
      <c r="AL1" s="2"/>
      <c r="AM1" s="2"/>
      <c r="AN1" s="2"/>
      <c r="AO1" s="2"/>
      <c r="AP1" s="2"/>
    </row>
    <row r="2" spans="1:42" s="3" customFormat="1" ht="20.100000000000001" customHeight="1" x14ac:dyDescent="0.2">
      <c r="A2" s="2"/>
      <c r="C2" s="2"/>
      <c r="D2" s="172" t="s">
        <v>101</v>
      </c>
      <c r="E2" s="2"/>
      <c r="G2" s="2"/>
      <c r="H2" s="2"/>
      <c r="I2" s="2"/>
      <c r="J2" s="2"/>
      <c r="K2" s="2"/>
      <c r="L2" s="2"/>
      <c r="M2" s="2"/>
      <c r="N2" s="2"/>
      <c r="O2" s="2"/>
      <c r="P2" s="2"/>
      <c r="Q2" s="2"/>
      <c r="S2" s="2"/>
      <c r="T2" s="2"/>
      <c r="U2" s="2"/>
      <c r="V2" s="2"/>
      <c r="W2" s="2"/>
      <c r="X2" s="2"/>
      <c r="Y2" s="2"/>
      <c r="Z2" s="2"/>
      <c r="AA2" s="2"/>
      <c r="AB2" s="2"/>
      <c r="AC2" s="2"/>
      <c r="AD2" s="2"/>
      <c r="AE2" s="2"/>
      <c r="AF2" s="2"/>
      <c r="AG2" s="2"/>
      <c r="AH2" s="2"/>
      <c r="AI2" s="2"/>
      <c r="AJ2" s="2"/>
      <c r="AK2" s="2"/>
      <c r="AL2" s="2"/>
      <c r="AM2" s="2"/>
      <c r="AN2" s="2"/>
      <c r="AO2" s="2"/>
      <c r="AP2" s="2"/>
    </row>
    <row r="3" spans="1:42" s="3" customFormat="1" ht="20.100000000000001" customHeight="1" x14ac:dyDescent="0.15">
      <c r="A3" s="2"/>
      <c r="C3" s="2"/>
      <c r="D3" s="2"/>
      <c r="E3" s="2"/>
      <c r="F3" s="2"/>
      <c r="G3" s="2"/>
      <c r="H3" s="2"/>
      <c r="I3" s="2"/>
      <c r="J3" s="101"/>
      <c r="K3" s="88" t="s">
        <v>47</v>
      </c>
      <c r="L3" s="2"/>
      <c r="M3" s="2"/>
      <c r="N3" s="2"/>
      <c r="O3" s="2"/>
      <c r="P3" s="2"/>
      <c r="Q3" s="2"/>
      <c r="S3" s="2"/>
      <c r="T3" s="2"/>
      <c r="U3" s="2"/>
      <c r="V3" s="2"/>
      <c r="W3" s="2"/>
      <c r="X3" s="2"/>
      <c r="Y3" s="2"/>
      <c r="Z3" s="2"/>
      <c r="AA3" s="2"/>
      <c r="AB3" s="2"/>
      <c r="AC3" s="2"/>
      <c r="AD3" s="2"/>
      <c r="AE3" s="2"/>
      <c r="AF3" s="2"/>
      <c r="AG3" s="2"/>
      <c r="AH3" s="2"/>
      <c r="AI3" s="2"/>
      <c r="AJ3" s="2"/>
      <c r="AK3" s="2"/>
      <c r="AL3" s="2"/>
      <c r="AM3" s="2"/>
      <c r="AN3" s="2"/>
      <c r="AO3" s="2"/>
      <c r="AP3" s="2"/>
    </row>
    <row r="4" spans="1:42" s="3" customFormat="1" ht="20.100000000000001" customHeight="1" x14ac:dyDescent="0.2">
      <c r="C4" s="1" t="s">
        <v>6</v>
      </c>
      <c r="D4" s="1"/>
      <c r="E4" s="1"/>
      <c r="F4" s="7"/>
      <c r="G4" s="7"/>
      <c r="H4" s="11"/>
      <c r="I4" s="7"/>
      <c r="J4" s="7"/>
      <c r="M4" s="2"/>
      <c r="N4" s="2"/>
      <c r="O4" s="2"/>
      <c r="P4" s="2"/>
      <c r="Q4" s="2"/>
      <c r="S4" s="2"/>
      <c r="T4" s="2"/>
      <c r="U4" s="2"/>
      <c r="V4" s="2"/>
      <c r="W4" s="2"/>
      <c r="X4" s="2"/>
      <c r="Y4" s="2"/>
      <c r="Z4" s="2"/>
      <c r="AA4" s="2"/>
      <c r="AB4" s="2"/>
      <c r="AC4" s="2"/>
      <c r="AD4" s="2"/>
      <c r="AE4" s="2"/>
      <c r="AF4" s="2"/>
      <c r="AG4" s="2"/>
      <c r="AH4" s="2"/>
      <c r="AI4" s="2"/>
      <c r="AJ4" s="2"/>
      <c r="AK4" s="2"/>
      <c r="AL4" s="2"/>
      <c r="AM4" s="2"/>
      <c r="AN4" s="2"/>
      <c r="AO4" s="2"/>
      <c r="AP4" s="2"/>
    </row>
    <row r="5" spans="1:42" s="3" customFormat="1" ht="20.100000000000001" customHeight="1" x14ac:dyDescent="0.15">
      <c r="A5" s="2"/>
      <c r="B5" s="2"/>
      <c r="D5" s="83" t="s">
        <v>34</v>
      </c>
      <c r="E5" s="84"/>
      <c r="F5" s="338" t="str">
        <f>VLOOKUP(H5,処理場基本諸元!A4:G16,2,FALSE)</f>
        <v>南大阪湾岸</v>
      </c>
      <c r="G5" s="87" t="s">
        <v>46</v>
      </c>
      <c r="H5" s="339" t="s">
        <v>82</v>
      </c>
      <c r="I5" s="86"/>
      <c r="J5" s="85"/>
      <c r="K5" s="7"/>
      <c r="L5" s="7"/>
      <c r="M5" s="2"/>
      <c r="N5" s="2"/>
      <c r="O5" s="2"/>
      <c r="P5" s="2"/>
      <c r="Q5" s="2"/>
      <c r="S5" s="2"/>
      <c r="T5" s="2"/>
      <c r="U5" s="2"/>
      <c r="V5" s="2"/>
      <c r="W5" s="2"/>
      <c r="X5" s="2"/>
      <c r="Y5" s="2"/>
      <c r="Z5" s="2"/>
      <c r="AA5" s="2"/>
      <c r="AB5" s="2"/>
      <c r="AC5" s="2"/>
      <c r="AD5" s="2"/>
      <c r="AE5" s="2"/>
      <c r="AF5" s="2"/>
      <c r="AG5" s="2"/>
      <c r="AH5" s="2"/>
      <c r="AI5" s="2"/>
      <c r="AJ5" s="2"/>
      <c r="AK5" s="2"/>
      <c r="AL5" s="2"/>
      <c r="AM5" s="2"/>
      <c r="AN5" s="2"/>
      <c r="AO5" s="2"/>
      <c r="AP5" s="2"/>
    </row>
    <row r="6" spans="1:42" s="3" customFormat="1" ht="18" customHeight="1" x14ac:dyDescent="0.15">
      <c r="A6" s="2"/>
      <c r="B6" s="2"/>
      <c r="D6" s="67" t="s">
        <v>20</v>
      </c>
      <c r="E6" s="67"/>
      <c r="G6" s="14"/>
      <c r="H6" s="12"/>
      <c r="I6" s="14"/>
      <c r="J6" s="7"/>
      <c r="K6" s="7"/>
      <c r="L6" s="7"/>
      <c r="M6" s="2"/>
      <c r="N6" s="2"/>
      <c r="O6" s="2"/>
      <c r="P6" s="2"/>
      <c r="Q6" s="2"/>
      <c r="S6" s="2"/>
      <c r="T6" s="2"/>
      <c r="U6" s="2"/>
      <c r="V6" s="2"/>
      <c r="W6" s="2"/>
      <c r="X6" s="2"/>
      <c r="Y6" s="2"/>
      <c r="Z6" s="2"/>
      <c r="AA6" s="2"/>
      <c r="AB6" s="2"/>
      <c r="AC6" s="2"/>
      <c r="AD6" s="2"/>
      <c r="AE6" s="2"/>
      <c r="AF6" s="2"/>
      <c r="AG6" s="2"/>
      <c r="AH6" s="2"/>
      <c r="AI6" s="2"/>
      <c r="AJ6" s="2"/>
      <c r="AK6" s="2"/>
      <c r="AL6" s="2"/>
      <c r="AM6" s="2"/>
      <c r="AN6" s="2"/>
      <c r="AO6" s="2"/>
      <c r="AP6" s="2"/>
    </row>
    <row r="7" spans="1:42" s="3" customFormat="1" ht="18" customHeight="1" x14ac:dyDescent="0.15">
      <c r="A7" s="2"/>
      <c r="B7" s="2"/>
      <c r="F7" s="2" t="s">
        <v>21</v>
      </c>
      <c r="G7" s="169">
        <f>入力画面１!E8+入力画面１!E9+入力画面１!E10</f>
        <v>0</v>
      </c>
      <c r="H7" s="2" t="s">
        <v>23</v>
      </c>
      <c r="J7" s="7" t="s">
        <v>36</v>
      </c>
      <c r="K7" s="271">
        <v>0.3</v>
      </c>
      <c r="L7" s="28" t="s">
        <v>15</v>
      </c>
      <c r="M7" s="2"/>
      <c r="N7" s="2"/>
      <c r="O7" s="2"/>
      <c r="P7" s="2"/>
      <c r="Q7" s="2"/>
      <c r="S7" s="2"/>
      <c r="T7" s="2"/>
      <c r="U7" s="2"/>
      <c r="V7" s="2"/>
      <c r="W7" s="2"/>
      <c r="X7" s="2"/>
      <c r="Y7" s="2"/>
      <c r="Z7" s="2"/>
      <c r="AA7" s="2"/>
      <c r="AB7" s="2"/>
      <c r="AC7" s="2"/>
      <c r="AD7" s="2"/>
      <c r="AE7" s="2"/>
      <c r="AF7" s="2"/>
      <c r="AG7" s="2"/>
      <c r="AH7" s="2"/>
      <c r="AI7" s="2"/>
      <c r="AJ7" s="2"/>
      <c r="AK7" s="2"/>
      <c r="AL7" s="2"/>
      <c r="AM7" s="2"/>
      <c r="AN7" s="2"/>
      <c r="AO7" s="2"/>
      <c r="AP7" s="2"/>
    </row>
    <row r="8" spans="1:42" s="3" customFormat="1" ht="18" customHeight="1" x14ac:dyDescent="0.15">
      <c r="A8" s="2"/>
      <c r="B8" s="2"/>
      <c r="F8" s="2" t="s">
        <v>22</v>
      </c>
      <c r="G8" s="169">
        <f>入力画面１!E12</f>
        <v>0</v>
      </c>
      <c r="H8" s="25" t="s">
        <v>98</v>
      </c>
      <c r="J8" s="7" t="s">
        <v>37</v>
      </c>
      <c r="K8" s="271">
        <v>0.22500000000000001</v>
      </c>
      <c r="L8" s="18" t="s">
        <v>15</v>
      </c>
      <c r="M8" s="2"/>
      <c r="N8" s="2"/>
      <c r="O8" s="2"/>
      <c r="P8" s="2"/>
      <c r="Q8" s="2"/>
      <c r="S8" s="2"/>
      <c r="T8" s="2"/>
      <c r="U8" s="2"/>
      <c r="V8" s="2"/>
      <c r="W8" s="2"/>
      <c r="X8" s="2"/>
      <c r="Y8" s="2"/>
      <c r="Z8" s="2"/>
      <c r="AA8" s="2"/>
      <c r="AB8" s="2"/>
      <c r="AC8" s="2"/>
      <c r="AD8" s="2"/>
      <c r="AE8" s="2"/>
      <c r="AF8" s="2"/>
      <c r="AG8" s="2"/>
      <c r="AH8" s="2"/>
      <c r="AI8" s="2"/>
      <c r="AJ8" s="2"/>
      <c r="AK8" s="2"/>
      <c r="AL8" s="2"/>
      <c r="AM8" s="2"/>
      <c r="AN8" s="2"/>
      <c r="AO8" s="2"/>
      <c r="AP8" s="2"/>
    </row>
    <row r="9" spans="1:42" s="3" customFormat="1" ht="18" customHeight="1" x14ac:dyDescent="0.15">
      <c r="A9" s="2"/>
      <c r="B9" s="2"/>
      <c r="F9" s="2" t="s">
        <v>24</v>
      </c>
      <c r="G9" s="170">
        <f>入力画面１!E13</f>
        <v>0</v>
      </c>
      <c r="H9" s="25" t="s">
        <v>58</v>
      </c>
      <c r="J9" s="68"/>
      <c r="K9" s="70"/>
      <c r="L9" s="25"/>
      <c r="M9" s="2"/>
      <c r="N9" s="2"/>
      <c r="O9" s="2"/>
      <c r="P9" s="2"/>
      <c r="Q9" s="2"/>
      <c r="S9" s="2"/>
      <c r="T9" s="2"/>
      <c r="U9" s="2"/>
      <c r="V9" s="2"/>
      <c r="W9" s="2"/>
      <c r="X9" s="2"/>
      <c r="Y9" s="2"/>
      <c r="Z9" s="2"/>
      <c r="AA9" s="2"/>
      <c r="AB9" s="2"/>
      <c r="AC9" s="2"/>
      <c r="AD9" s="2"/>
      <c r="AE9" s="2"/>
      <c r="AF9" s="2"/>
      <c r="AG9" s="2"/>
      <c r="AH9" s="2"/>
      <c r="AI9" s="2"/>
      <c r="AJ9" s="2"/>
      <c r="AK9" s="2"/>
      <c r="AL9" s="2"/>
      <c r="AM9" s="2"/>
      <c r="AN9" s="2"/>
      <c r="AO9" s="2"/>
      <c r="AP9" s="2"/>
    </row>
    <row r="10" spans="1:42" s="3" customFormat="1" ht="18" customHeight="1" x14ac:dyDescent="0.15">
      <c r="A10" s="2"/>
      <c r="B10" s="2"/>
      <c r="F10" s="31" t="s">
        <v>41</v>
      </c>
      <c r="G10" s="264" t="e">
        <f>ROUND(G8/G9,1)</f>
        <v>#DIV/0!</v>
      </c>
      <c r="H10" s="18" t="s">
        <v>49</v>
      </c>
      <c r="I10" s="17"/>
      <c r="J10" s="69"/>
      <c r="K10" s="18"/>
      <c r="L10" s="9"/>
      <c r="M10" s="2"/>
      <c r="N10" s="2"/>
      <c r="O10" s="2"/>
      <c r="P10" s="2"/>
      <c r="Q10" s="2"/>
      <c r="S10" s="2"/>
      <c r="T10" s="2"/>
      <c r="U10" s="2"/>
      <c r="V10" s="2"/>
      <c r="W10" s="2"/>
      <c r="X10" s="2"/>
      <c r="Y10" s="2"/>
      <c r="Z10" s="2"/>
      <c r="AA10" s="2"/>
      <c r="AB10" s="2"/>
      <c r="AC10" s="2"/>
      <c r="AD10" s="2"/>
      <c r="AE10" s="2"/>
      <c r="AF10" s="2"/>
      <c r="AG10" s="2"/>
      <c r="AH10" s="2"/>
      <c r="AI10" s="2"/>
      <c r="AJ10" s="2"/>
      <c r="AK10" s="2"/>
      <c r="AL10" s="2"/>
      <c r="AM10" s="2"/>
      <c r="AN10" s="2"/>
      <c r="AO10" s="2"/>
      <c r="AP10" s="2"/>
    </row>
    <row r="11" spans="1:42" s="3" customFormat="1" ht="18" customHeight="1" x14ac:dyDescent="0.15">
      <c r="A11" s="2"/>
      <c r="B11" s="2"/>
      <c r="F11" s="7" t="s">
        <v>39</v>
      </c>
      <c r="G11" s="171">
        <f>入力画面１!E15</f>
        <v>0</v>
      </c>
      <c r="H11" s="7" t="s">
        <v>96</v>
      </c>
      <c r="I11" s="17"/>
      <c r="M11" s="2"/>
      <c r="N11" s="2"/>
      <c r="O11" s="2"/>
      <c r="P11" s="2"/>
      <c r="Q11" s="2"/>
      <c r="S11" s="2"/>
      <c r="T11" s="2"/>
      <c r="U11" s="2"/>
      <c r="V11" s="2"/>
      <c r="W11" s="2"/>
      <c r="X11" s="2"/>
      <c r="Y11" s="2"/>
      <c r="Z11" s="2"/>
      <c r="AA11" s="2"/>
      <c r="AB11" s="2"/>
      <c r="AC11" s="2"/>
      <c r="AD11" s="2"/>
      <c r="AE11" s="2"/>
      <c r="AF11" s="2"/>
      <c r="AG11" s="2"/>
      <c r="AH11" s="2"/>
      <c r="AI11" s="2"/>
      <c r="AJ11" s="2"/>
      <c r="AK11" s="2"/>
      <c r="AL11" s="2"/>
      <c r="AM11" s="2"/>
      <c r="AN11" s="2"/>
      <c r="AO11" s="2"/>
      <c r="AP11" s="2"/>
    </row>
    <row r="12" spans="1:42" s="3" customFormat="1" ht="18" customHeight="1" x14ac:dyDescent="0.15">
      <c r="A12" s="2"/>
      <c r="B12" s="2"/>
      <c r="F12" s="26"/>
      <c r="G12" s="27"/>
      <c r="H12" s="28"/>
      <c r="I12" s="17"/>
      <c r="K12" s="71"/>
      <c r="M12" s="2"/>
      <c r="N12" s="2"/>
      <c r="O12" s="2"/>
      <c r="P12" s="2"/>
      <c r="Q12" s="2"/>
      <c r="S12" s="2"/>
      <c r="T12" s="2"/>
      <c r="U12" s="2"/>
      <c r="V12" s="2"/>
      <c r="W12" s="2"/>
      <c r="X12" s="2"/>
      <c r="Y12" s="2"/>
      <c r="Z12" s="2"/>
      <c r="AA12" s="2"/>
      <c r="AB12" s="2"/>
      <c r="AC12" s="2"/>
      <c r="AD12" s="2"/>
      <c r="AE12" s="2"/>
      <c r="AF12" s="2"/>
      <c r="AG12" s="2"/>
      <c r="AH12" s="2"/>
      <c r="AI12" s="2"/>
      <c r="AJ12" s="2"/>
      <c r="AK12" s="2"/>
      <c r="AL12" s="2"/>
      <c r="AM12" s="2"/>
      <c r="AN12" s="2"/>
      <c r="AO12" s="2"/>
      <c r="AP12" s="2"/>
    </row>
    <row r="13" spans="1:42" s="3" customFormat="1" ht="18" customHeight="1" x14ac:dyDescent="0.15">
      <c r="A13" s="2"/>
      <c r="B13" s="2"/>
      <c r="C13" s="7"/>
      <c r="D13" s="65" t="s">
        <v>33</v>
      </c>
      <c r="E13" s="65"/>
      <c r="G13" s="7"/>
      <c r="H13" s="28"/>
      <c r="I13" s="17"/>
      <c r="J13" s="29"/>
      <c r="K13" s="18"/>
      <c r="L13" s="9"/>
      <c r="M13" s="65"/>
      <c r="N13" s="7"/>
      <c r="O13" s="7"/>
      <c r="P13" s="28"/>
      <c r="Q13" s="17"/>
      <c r="S13" s="18"/>
      <c r="T13" s="9"/>
      <c r="U13" s="2"/>
      <c r="V13" s="111" t="s">
        <v>67</v>
      </c>
      <c r="W13" s="2"/>
      <c r="X13" s="2"/>
      <c r="Y13" s="2"/>
      <c r="Z13" s="2"/>
      <c r="AA13" s="2"/>
      <c r="AB13" s="2"/>
      <c r="AC13" s="2"/>
      <c r="AD13" s="2"/>
      <c r="AE13" s="2"/>
      <c r="AF13" s="2"/>
      <c r="AG13" s="2"/>
      <c r="AH13" s="2"/>
      <c r="AI13" s="2"/>
      <c r="AJ13" s="2"/>
      <c r="AK13" s="2"/>
      <c r="AL13" s="2"/>
      <c r="AM13" s="2"/>
      <c r="AN13" s="2"/>
      <c r="AO13" s="2"/>
      <c r="AP13" s="2"/>
    </row>
    <row r="14" spans="1:42" s="3" customFormat="1" ht="18" customHeight="1" thickBot="1" x14ac:dyDescent="0.2">
      <c r="A14" s="2"/>
      <c r="B14" s="2"/>
      <c r="F14" s="26" t="s">
        <v>166</v>
      </c>
      <c r="G14" s="27"/>
      <c r="H14" s="28"/>
      <c r="I14" s="7"/>
      <c r="J14" s="30" t="s">
        <v>100</v>
      </c>
      <c r="K14" s="18"/>
      <c r="L14" s="9"/>
      <c r="M14" s="7"/>
      <c r="N14" s="2"/>
      <c r="O14" s="2"/>
      <c r="P14" s="2"/>
      <c r="Q14" s="2"/>
      <c r="U14" s="2"/>
      <c r="V14" s="111" t="s">
        <v>68</v>
      </c>
      <c r="W14" s="2"/>
      <c r="X14" s="2"/>
      <c r="Y14" s="2"/>
      <c r="Z14" s="2"/>
      <c r="AA14" s="2"/>
      <c r="AB14" s="2"/>
      <c r="AC14" s="2"/>
      <c r="AD14" s="2"/>
      <c r="AE14" s="2"/>
      <c r="AF14" s="2"/>
      <c r="AG14" s="2"/>
      <c r="AH14" s="2"/>
      <c r="AI14" s="2"/>
      <c r="AJ14" s="2"/>
      <c r="AK14" s="2"/>
      <c r="AL14" s="2"/>
      <c r="AM14" s="2"/>
      <c r="AN14" s="2"/>
      <c r="AO14" s="2"/>
      <c r="AP14" s="2"/>
    </row>
    <row r="15" spans="1:42" s="3" customFormat="1" ht="18" customHeight="1" thickBot="1" x14ac:dyDescent="0.2">
      <c r="A15" s="2"/>
      <c r="B15" s="2"/>
      <c r="C15" s="7"/>
      <c r="D15" s="7"/>
      <c r="E15" s="7"/>
      <c r="F15" s="54"/>
      <c r="G15" s="360" t="s">
        <v>29</v>
      </c>
      <c r="H15" s="359"/>
      <c r="I15" s="48"/>
      <c r="J15" s="55"/>
      <c r="K15" s="360" t="s">
        <v>29</v>
      </c>
      <c r="L15" s="359"/>
      <c r="M15" s="89"/>
      <c r="N15" s="2"/>
      <c r="O15" s="2"/>
      <c r="P15" s="2"/>
      <c r="Q15" s="2"/>
      <c r="U15" s="2"/>
      <c r="V15" s="111" t="s">
        <v>69</v>
      </c>
      <c r="W15" s="2"/>
      <c r="X15" s="2"/>
      <c r="Y15" s="2"/>
      <c r="Z15" s="2"/>
      <c r="AA15" s="2"/>
      <c r="AB15" s="2"/>
      <c r="AC15" s="2"/>
      <c r="AD15" s="2"/>
      <c r="AE15" s="2"/>
      <c r="AF15" s="2"/>
      <c r="AG15" s="2"/>
      <c r="AH15" s="2"/>
      <c r="AI15" s="2"/>
      <c r="AJ15" s="2"/>
      <c r="AK15" s="2"/>
      <c r="AL15" s="2"/>
      <c r="AM15" s="2"/>
      <c r="AN15" s="2"/>
      <c r="AO15" s="2"/>
      <c r="AP15" s="2"/>
    </row>
    <row r="16" spans="1:42" s="3" customFormat="1" ht="18" customHeight="1" thickTop="1" x14ac:dyDescent="0.15">
      <c r="A16" s="2"/>
      <c r="B16" s="2"/>
      <c r="C16" s="7"/>
      <c r="D16" s="7"/>
      <c r="E16" s="7"/>
      <c r="F16" s="91" t="s">
        <v>93</v>
      </c>
      <c r="G16" s="99">
        <v>1020</v>
      </c>
      <c r="H16" s="272" t="s">
        <v>124</v>
      </c>
      <c r="I16" s="49"/>
      <c r="J16" s="112" t="s">
        <v>84</v>
      </c>
      <c r="K16" s="113">
        <f>VLOOKUP(H5,処理場基本諸元!A4:G16,3,FALSE)</f>
        <v>363</v>
      </c>
      <c r="L16" s="114" t="s">
        <v>85</v>
      </c>
      <c r="M16" s="14"/>
      <c r="N16" s="2"/>
      <c r="O16" s="2"/>
      <c r="P16" s="2"/>
      <c r="Q16" s="2"/>
      <c r="U16" s="2"/>
      <c r="V16" s="111" t="s">
        <v>70</v>
      </c>
      <c r="W16" s="2"/>
      <c r="X16" s="2"/>
      <c r="Y16" s="2"/>
      <c r="Z16" s="2"/>
      <c r="AA16" s="2"/>
      <c r="AB16" s="2"/>
      <c r="AC16" s="2"/>
      <c r="AD16" s="2"/>
      <c r="AE16" s="2"/>
      <c r="AF16" s="2"/>
      <c r="AG16" s="2"/>
      <c r="AH16" s="2"/>
      <c r="AI16" s="2"/>
      <c r="AJ16" s="2"/>
      <c r="AK16" s="2"/>
      <c r="AL16" s="2"/>
      <c r="AM16" s="2"/>
      <c r="AN16" s="2"/>
      <c r="AO16" s="2"/>
      <c r="AP16" s="2"/>
    </row>
    <row r="17" spans="1:42" s="3" customFormat="1" ht="18" customHeight="1" x14ac:dyDescent="0.15">
      <c r="A17" s="2"/>
      <c r="B17" s="2"/>
      <c r="C17" s="7"/>
      <c r="D17" s="7"/>
      <c r="E17" s="7"/>
      <c r="F17" s="208" t="s">
        <v>94</v>
      </c>
      <c r="G17" s="209">
        <v>1134</v>
      </c>
      <c r="H17" s="262" t="s">
        <v>124</v>
      </c>
      <c r="I17" s="50"/>
      <c r="J17" s="115" t="s">
        <v>12</v>
      </c>
      <c r="K17" s="116"/>
      <c r="L17" s="117"/>
      <c r="M17" s="28"/>
      <c r="N17" s="2"/>
      <c r="O17" s="2"/>
      <c r="P17" s="2"/>
      <c r="Q17" s="2"/>
      <c r="U17" s="2"/>
      <c r="V17" s="111" t="s">
        <v>71</v>
      </c>
      <c r="W17" s="2"/>
      <c r="X17" s="2"/>
      <c r="Y17" s="2"/>
      <c r="Z17" s="2"/>
      <c r="AA17" s="2"/>
      <c r="AB17" s="2"/>
      <c r="AC17" s="2"/>
      <c r="AD17" s="2"/>
      <c r="AE17" s="2"/>
      <c r="AF17" s="2"/>
      <c r="AG17" s="2"/>
      <c r="AH17" s="2"/>
      <c r="AI17" s="2"/>
      <c r="AJ17" s="2"/>
      <c r="AK17" s="2"/>
      <c r="AL17" s="2"/>
      <c r="AM17" s="2"/>
      <c r="AN17" s="2"/>
      <c r="AO17" s="2"/>
      <c r="AP17" s="2"/>
    </row>
    <row r="18" spans="1:42" s="3" customFormat="1" ht="18" customHeight="1" thickBot="1" x14ac:dyDescent="0.2">
      <c r="A18" s="2"/>
      <c r="B18" s="2"/>
      <c r="C18" s="7"/>
      <c r="D18" s="7"/>
      <c r="E18" s="7"/>
      <c r="F18" s="192" t="s">
        <v>107</v>
      </c>
      <c r="G18" s="282" t="s">
        <v>148</v>
      </c>
      <c r="H18" s="263" t="s">
        <v>124</v>
      </c>
      <c r="I18" s="46"/>
      <c r="J18" s="118" t="s">
        <v>1</v>
      </c>
      <c r="K18" s="119">
        <f>VLOOKUP(H5,処理場基本諸元!A4:G16,4,FALSE)</f>
        <v>0</v>
      </c>
      <c r="L18" s="120" t="s">
        <v>86</v>
      </c>
      <c r="M18" s="17"/>
      <c r="N18" s="2"/>
      <c r="O18" s="2"/>
      <c r="P18" s="2"/>
      <c r="Q18" s="2"/>
      <c r="U18" s="2"/>
      <c r="V18" s="111" t="s">
        <v>72</v>
      </c>
      <c r="W18" s="2"/>
      <c r="X18" s="2"/>
      <c r="Y18" s="2"/>
      <c r="Z18" s="2"/>
      <c r="AA18" s="2"/>
      <c r="AB18" s="2"/>
      <c r="AC18" s="2"/>
      <c r="AD18" s="2"/>
      <c r="AE18" s="2"/>
      <c r="AF18" s="2"/>
      <c r="AG18" s="2"/>
      <c r="AH18" s="2"/>
      <c r="AI18" s="2"/>
      <c r="AJ18" s="2"/>
      <c r="AK18" s="2"/>
      <c r="AL18" s="2"/>
      <c r="AM18" s="2"/>
      <c r="AN18" s="2"/>
      <c r="AO18" s="2"/>
      <c r="AP18" s="2"/>
    </row>
    <row r="19" spans="1:42" s="3" customFormat="1" ht="18" customHeight="1" x14ac:dyDescent="0.15">
      <c r="A19" s="2"/>
      <c r="B19" s="2"/>
      <c r="C19" s="7"/>
      <c r="D19" s="7"/>
      <c r="E19" s="7"/>
      <c r="F19" s="27"/>
      <c r="G19" s="28"/>
      <c r="H19" s="17"/>
      <c r="I19" s="46"/>
      <c r="J19" s="121" t="s">
        <v>13</v>
      </c>
      <c r="K19" s="122"/>
      <c r="L19" s="123"/>
      <c r="M19" s="17"/>
      <c r="N19" s="2"/>
      <c r="O19" s="2"/>
      <c r="P19" s="2"/>
      <c r="Q19" s="2"/>
      <c r="U19" s="2"/>
      <c r="V19" s="111" t="s">
        <v>78</v>
      </c>
      <c r="W19" s="2"/>
      <c r="X19" s="2"/>
      <c r="Y19" s="2"/>
      <c r="Z19" s="2"/>
      <c r="AA19" s="2"/>
      <c r="AB19" s="2"/>
      <c r="AC19" s="2"/>
      <c r="AD19" s="2"/>
      <c r="AE19" s="2"/>
      <c r="AF19" s="2"/>
      <c r="AG19" s="2"/>
      <c r="AH19" s="2"/>
      <c r="AI19" s="2"/>
      <c r="AJ19" s="2"/>
      <c r="AK19" s="2"/>
      <c r="AL19" s="2"/>
      <c r="AM19" s="2"/>
      <c r="AN19" s="2"/>
      <c r="AO19" s="2"/>
      <c r="AP19" s="2"/>
    </row>
    <row r="20" spans="1:42" s="3" customFormat="1" ht="18" customHeight="1" thickBot="1" x14ac:dyDescent="0.2">
      <c r="A20" s="2"/>
      <c r="B20" s="2"/>
      <c r="C20" s="7"/>
      <c r="D20" s="7"/>
      <c r="E20" s="7"/>
      <c r="F20" s="27"/>
      <c r="G20" s="28"/>
      <c r="H20" s="17"/>
      <c r="I20" s="46"/>
      <c r="J20" s="124" t="s">
        <v>1</v>
      </c>
      <c r="K20" s="165">
        <f>VLOOKUP(H5,処理場基本諸元!A4:G16,5,FALSE)</f>
        <v>0</v>
      </c>
      <c r="L20" s="126" t="s">
        <v>87</v>
      </c>
      <c r="M20" s="17"/>
      <c r="N20" s="2"/>
      <c r="O20" s="2"/>
      <c r="P20" s="2"/>
      <c r="Q20" s="2"/>
      <c r="U20" s="2"/>
      <c r="V20" s="111" t="s">
        <v>56</v>
      </c>
      <c r="W20" s="2"/>
      <c r="X20" s="2"/>
      <c r="Y20" s="2"/>
      <c r="Z20" s="2"/>
      <c r="AA20" s="2"/>
      <c r="AB20" s="2"/>
      <c r="AC20" s="2"/>
      <c r="AD20" s="2"/>
      <c r="AE20" s="2"/>
      <c r="AF20" s="2"/>
      <c r="AG20" s="2"/>
      <c r="AH20" s="2"/>
      <c r="AI20" s="2"/>
      <c r="AJ20" s="2"/>
      <c r="AK20" s="2"/>
      <c r="AL20" s="2"/>
      <c r="AM20" s="2"/>
      <c r="AN20" s="2"/>
      <c r="AO20" s="2"/>
      <c r="AP20" s="2"/>
    </row>
    <row r="21" spans="1:42" s="3" customFormat="1" ht="18" customHeight="1" x14ac:dyDescent="0.15">
      <c r="A21" s="2"/>
      <c r="B21" s="2"/>
      <c r="D21" s="66" t="s">
        <v>30</v>
      </c>
      <c r="E21" s="66"/>
      <c r="G21" s="27"/>
      <c r="H21" s="28"/>
      <c r="I21" s="7"/>
      <c r="J21" s="127"/>
      <c r="K21" s="127"/>
      <c r="L21" s="97"/>
      <c r="M21" s="7"/>
      <c r="N21" s="2"/>
      <c r="O21" s="2"/>
      <c r="P21" s="2"/>
      <c r="Q21" s="2"/>
      <c r="U21" s="2"/>
      <c r="V21" s="111" t="s">
        <v>79</v>
      </c>
      <c r="W21" s="2"/>
      <c r="X21" s="2"/>
      <c r="Y21" s="2"/>
      <c r="Z21" s="2"/>
      <c r="AA21" s="2"/>
      <c r="AB21" s="2"/>
      <c r="AC21" s="2"/>
      <c r="AD21" s="2"/>
      <c r="AE21" s="2"/>
      <c r="AF21" s="2"/>
      <c r="AG21" s="2"/>
      <c r="AH21" s="2"/>
      <c r="AI21" s="2"/>
      <c r="AJ21" s="2"/>
      <c r="AK21" s="2"/>
      <c r="AL21" s="2"/>
      <c r="AM21" s="2"/>
      <c r="AN21" s="2"/>
      <c r="AO21" s="2"/>
      <c r="AP21" s="2"/>
    </row>
    <row r="22" spans="1:42" s="3" customFormat="1" ht="18" customHeight="1" thickBot="1" x14ac:dyDescent="0.2">
      <c r="A22" s="2"/>
      <c r="B22" s="2"/>
      <c r="F22" s="26" t="s">
        <v>166</v>
      </c>
      <c r="G22" s="27"/>
      <c r="H22" s="28"/>
      <c r="I22" s="7"/>
      <c r="J22" s="128" t="s">
        <v>100</v>
      </c>
      <c r="K22" s="129"/>
      <c r="L22" s="97"/>
      <c r="M22" s="7"/>
      <c r="N22" s="2"/>
      <c r="O22" s="2"/>
      <c r="P22" s="2"/>
      <c r="Q22" s="2"/>
      <c r="U22" s="2"/>
      <c r="V22" s="111" t="s">
        <v>80</v>
      </c>
      <c r="W22" s="2"/>
      <c r="X22" s="2"/>
      <c r="Y22" s="2"/>
      <c r="Z22" s="2"/>
      <c r="AA22" s="2"/>
      <c r="AB22" s="2"/>
      <c r="AC22" s="2"/>
      <c r="AD22" s="2"/>
      <c r="AE22" s="2"/>
      <c r="AF22" s="2"/>
      <c r="AG22" s="2"/>
      <c r="AH22" s="2"/>
      <c r="AI22" s="2"/>
      <c r="AJ22" s="2"/>
      <c r="AK22" s="2"/>
      <c r="AL22" s="2"/>
      <c r="AM22" s="2"/>
      <c r="AN22" s="2"/>
      <c r="AO22" s="2"/>
      <c r="AP22" s="2"/>
    </row>
    <row r="23" spans="1:42" s="3" customFormat="1" ht="18" customHeight="1" thickBot="1" x14ac:dyDescent="0.2">
      <c r="A23" s="2"/>
      <c r="B23" s="2"/>
      <c r="F23" s="54"/>
      <c r="G23" s="360" t="s">
        <v>53</v>
      </c>
      <c r="H23" s="359"/>
      <c r="I23" s="48"/>
      <c r="J23" s="130"/>
      <c r="K23" s="364" t="s">
        <v>53</v>
      </c>
      <c r="L23" s="365"/>
      <c r="M23" s="89"/>
      <c r="N23" s="9"/>
      <c r="O23" s="2"/>
      <c r="P23" s="2"/>
      <c r="Q23" s="2"/>
      <c r="U23" s="2"/>
      <c r="V23" s="111" t="s">
        <v>81</v>
      </c>
      <c r="W23" s="2"/>
      <c r="X23" s="2"/>
      <c r="Y23" s="2"/>
      <c r="Z23" s="2"/>
      <c r="AA23" s="2"/>
      <c r="AB23" s="2"/>
      <c r="AC23" s="2"/>
      <c r="AD23" s="2"/>
      <c r="AE23" s="2"/>
      <c r="AF23" s="2"/>
      <c r="AG23" s="2"/>
      <c r="AH23" s="2"/>
      <c r="AI23" s="2"/>
      <c r="AJ23" s="2"/>
      <c r="AK23" s="2"/>
      <c r="AL23" s="2"/>
      <c r="AM23" s="2"/>
      <c r="AN23" s="2"/>
      <c r="AO23" s="2"/>
      <c r="AP23" s="2"/>
    </row>
    <row r="24" spans="1:42" s="3" customFormat="1" ht="18" customHeight="1" thickTop="1" x14ac:dyDescent="0.15">
      <c r="A24" s="2"/>
      <c r="B24" s="2"/>
      <c r="F24" s="91" t="s">
        <v>93</v>
      </c>
      <c r="G24" s="103">
        <v>54.7</v>
      </c>
      <c r="H24" s="104" t="s">
        <v>143</v>
      </c>
      <c r="I24" s="49"/>
      <c r="J24" s="112" t="s">
        <v>88</v>
      </c>
      <c r="K24" s="163">
        <f>VLOOKUP(H5,処理場基本諸元!A4:G16,6,FALSE)</f>
        <v>51.82</v>
      </c>
      <c r="L24" s="114" t="s">
        <v>89</v>
      </c>
      <c r="M24" s="14"/>
      <c r="N24" s="9"/>
      <c r="O24" s="2"/>
      <c r="P24" s="2"/>
      <c r="Q24" s="2"/>
      <c r="U24" s="2"/>
      <c r="V24" s="111" t="s">
        <v>82</v>
      </c>
      <c r="W24" s="2"/>
      <c r="X24" s="2"/>
      <c r="Y24" s="2"/>
      <c r="Z24" s="2"/>
      <c r="AA24" s="2"/>
      <c r="AB24" s="2"/>
      <c r="AC24" s="2"/>
      <c r="AD24" s="2"/>
      <c r="AE24" s="2"/>
      <c r="AF24" s="2"/>
      <c r="AG24" s="2"/>
      <c r="AH24" s="2"/>
      <c r="AI24" s="2"/>
      <c r="AJ24" s="2"/>
      <c r="AK24" s="2"/>
      <c r="AL24" s="2"/>
      <c r="AM24" s="2"/>
      <c r="AN24" s="2"/>
      <c r="AO24" s="2"/>
      <c r="AP24" s="2"/>
    </row>
    <row r="25" spans="1:42" s="3" customFormat="1" ht="18" customHeight="1" x14ac:dyDescent="0.15">
      <c r="A25" s="2"/>
      <c r="B25" s="2"/>
      <c r="F25" s="208" t="s">
        <v>94</v>
      </c>
      <c r="G25" s="213">
        <v>62</v>
      </c>
      <c r="H25" s="262" t="s">
        <v>149</v>
      </c>
      <c r="I25" s="50"/>
      <c r="J25" s="115" t="s">
        <v>13</v>
      </c>
      <c r="K25" s="116"/>
      <c r="L25" s="117"/>
      <c r="M25" s="28"/>
      <c r="N25" s="9"/>
      <c r="O25" s="2"/>
      <c r="P25" s="2"/>
      <c r="Q25" s="2"/>
      <c r="U25" s="2"/>
      <c r="V25" s="3" t="s">
        <v>157</v>
      </c>
      <c r="W25" s="2"/>
      <c r="X25" s="2"/>
      <c r="Y25" s="2"/>
      <c r="Z25" s="2"/>
      <c r="AA25" s="2"/>
      <c r="AB25" s="2"/>
      <c r="AC25" s="2"/>
      <c r="AD25" s="2"/>
      <c r="AE25" s="2"/>
      <c r="AF25" s="2"/>
      <c r="AG25" s="2"/>
      <c r="AH25" s="2"/>
      <c r="AI25" s="2"/>
      <c r="AJ25" s="2"/>
      <c r="AK25" s="2"/>
      <c r="AL25" s="2"/>
      <c r="AM25" s="2"/>
      <c r="AN25" s="2"/>
      <c r="AO25" s="2"/>
      <c r="AP25" s="2"/>
    </row>
    <row r="26" spans="1:42" s="3" customFormat="1" ht="18" customHeight="1" thickBot="1" x14ac:dyDescent="0.2">
      <c r="A26" s="2"/>
      <c r="B26" s="2"/>
      <c r="E26" s="7"/>
      <c r="F26" s="192" t="s">
        <v>107</v>
      </c>
      <c r="G26" s="283" t="s">
        <v>148</v>
      </c>
      <c r="H26" s="263" t="s">
        <v>149</v>
      </c>
      <c r="I26" s="46"/>
      <c r="J26" s="124" t="s">
        <v>1</v>
      </c>
      <c r="K26" s="125">
        <f>VLOOKUP(H5,処理場基本諸元!A4:G16,7,FALSE)</f>
        <v>0</v>
      </c>
      <c r="L26" s="126" t="s">
        <v>90</v>
      </c>
      <c r="M26" s="17"/>
      <c r="N26" s="2"/>
      <c r="O26" s="2"/>
      <c r="P26" s="2"/>
      <c r="Q26" s="2"/>
      <c r="U26" s="2"/>
      <c r="W26" s="2"/>
      <c r="X26" s="2"/>
      <c r="Y26" s="2"/>
      <c r="Z26" s="2"/>
      <c r="AA26" s="2"/>
      <c r="AB26" s="2"/>
      <c r="AC26" s="2"/>
      <c r="AD26" s="2"/>
      <c r="AE26" s="2"/>
      <c r="AF26" s="2"/>
      <c r="AG26" s="2"/>
      <c r="AH26" s="2"/>
      <c r="AI26" s="2"/>
      <c r="AJ26" s="2"/>
      <c r="AK26" s="2"/>
      <c r="AL26" s="2"/>
      <c r="AM26" s="2"/>
      <c r="AN26" s="2"/>
      <c r="AO26" s="2"/>
      <c r="AP26" s="2"/>
    </row>
    <row r="27" spans="1:42" s="3" customFormat="1" ht="18" customHeight="1" x14ac:dyDescent="0.15">
      <c r="A27" s="2"/>
      <c r="B27" s="2"/>
      <c r="F27" s="27"/>
      <c r="G27" s="17"/>
      <c r="H27" s="17"/>
      <c r="I27" s="17"/>
      <c r="J27" s="168" t="s">
        <v>104</v>
      </c>
      <c r="K27" s="127"/>
      <c r="L27" s="97"/>
      <c r="M27" s="17"/>
      <c r="N27" s="2"/>
      <c r="O27" s="2"/>
      <c r="P27" s="2"/>
      <c r="Q27" s="2"/>
      <c r="U27" s="2"/>
      <c r="W27" s="2"/>
      <c r="X27" s="2"/>
      <c r="Y27" s="2"/>
      <c r="Z27" s="2"/>
      <c r="AA27" s="2"/>
      <c r="AB27" s="2"/>
      <c r="AC27" s="2"/>
      <c r="AD27" s="2"/>
      <c r="AE27" s="2"/>
      <c r="AF27" s="2"/>
      <c r="AG27" s="2"/>
      <c r="AH27" s="2"/>
      <c r="AI27" s="2"/>
      <c r="AJ27" s="2"/>
      <c r="AK27" s="2"/>
      <c r="AL27" s="2"/>
      <c r="AM27" s="2"/>
      <c r="AN27" s="2"/>
      <c r="AO27" s="2"/>
      <c r="AP27" s="2"/>
    </row>
    <row r="28" spans="1:42" s="3" customFormat="1" ht="18" customHeight="1" x14ac:dyDescent="0.15">
      <c r="A28" s="2"/>
      <c r="B28" s="2"/>
      <c r="F28" s="27"/>
      <c r="G28" s="28"/>
      <c r="I28" s="17"/>
      <c r="J28" s="131" t="s">
        <v>52</v>
      </c>
      <c r="K28" s="127" t="s">
        <v>104</v>
      </c>
      <c r="L28" s="97" t="s">
        <v>104</v>
      </c>
      <c r="M28" s="17"/>
      <c r="N28" s="2"/>
      <c r="O28" s="2"/>
      <c r="P28" s="2"/>
      <c r="Q28" s="2"/>
      <c r="U28" s="2"/>
      <c r="W28" s="2"/>
      <c r="X28" s="2"/>
      <c r="Y28" s="2"/>
      <c r="Z28" s="2"/>
      <c r="AA28" s="2"/>
      <c r="AB28" s="2"/>
      <c r="AC28" s="2"/>
      <c r="AD28" s="2"/>
      <c r="AE28" s="2"/>
      <c r="AF28" s="2"/>
      <c r="AG28" s="2"/>
      <c r="AH28" s="2"/>
      <c r="AI28" s="2"/>
      <c r="AJ28" s="2"/>
      <c r="AK28" s="2"/>
      <c r="AL28" s="2"/>
      <c r="AM28" s="2"/>
      <c r="AN28" s="2"/>
      <c r="AO28" s="2"/>
      <c r="AP28" s="2"/>
    </row>
    <row r="29" spans="1:42" s="3" customFormat="1" ht="18" customHeight="1" x14ac:dyDescent="0.15">
      <c r="A29" s="2"/>
      <c r="B29" s="2"/>
      <c r="D29" s="24" t="s">
        <v>14</v>
      </c>
      <c r="G29" s="28"/>
      <c r="H29" s="17"/>
      <c r="I29" s="17"/>
      <c r="J29" s="127"/>
      <c r="K29" s="127"/>
      <c r="L29" s="97"/>
      <c r="M29" s="17"/>
      <c r="N29" s="2"/>
      <c r="O29" s="2"/>
      <c r="P29" s="2"/>
      <c r="Q29" s="2"/>
      <c r="U29" s="2"/>
      <c r="W29" s="2"/>
      <c r="X29" s="2"/>
      <c r="Y29" s="2"/>
      <c r="Z29" s="2"/>
      <c r="AA29" s="2"/>
      <c r="AB29" s="2"/>
      <c r="AC29" s="2"/>
      <c r="AD29" s="2"/>
      <c r="AE29" s="2"/>
      <c r="AF29" s="2"/>
      <c r="AG29" s="2"/>
      <c r="AH29" s="2"/>
      <c r="AI29" s="2"/>
      <c r="AJ29" s="2"/>
      <c r="AK29" s="2"/>
      <c r="AL29" s="2"/>
      <c r="AM29" s="2"/>
      <c r="AN29" s="2"/>
      <c r="AO29" s="2"/>
      <c r="AP29" s="2"/>
    </row>
    <row r="30" spans="1:42" s="3" customFormat="1" ht="18" customHeight="1" thickBot="1" x14ac:dyDescent="0.2">
      <c r="A30" s="2"/>
      <c r="B30" s="2"/>
      <c r="F30" s="26" t="s">
        <v>166</v>
      </c>
      <c r="G30" s="27"/>
      <c r="H30" s="28"/>
      <c r="I30" s="7"/>
      <c r="J30" s="128" t="s">
        <v>100</v>
      </c>
      <c r="K30" s="129"/>
      <c r="L30" s="97"/>
      <c r="M30" s="7"/>
      <c r="N30" s="2"/>
      <c r="O30" s="2"/>
      <c r="P30" s="2"/>
      <c r="Q30" s="2"/>
      <c r="U30" s="2"/>
      <c r="W30" s="2"/>
      <c r="X30" s="2"/>
      <c r="Y30" s="2"/>
      <c r="Z30" s="2"/>
      <c r="AA30" s="2"/>
      <c r="AB30" s="2"/>
      <c r="AC30" s="2"/>
      <c r="AD30" s="2"/>
      <c r="AE30" s="2"/>
      <c r="AF30" s="2"/>
      <c r="AG30" s="2"/>
      <c r="AH30" s="2"/>
      <c r="AI30" s="2"/>
      <c r="AJ30" s="2"/>
      <c r="AK30" s="2"/>
      <c r="AL30" s="2"/>
      <c r="AM30" s="2"/>
      <c r="AN30" s="2"/>
      <c r="AO30" s="2"/>
      <c r="AP30" s="2"/>
    </row>
    <row r="31" spans="1:42" s="3" customFormat="1" ht="18" customHeight="1" thickBot="1" x14ac:dyDescent="0.2">
      <c r="A31" s="2"/>
      <c r="B31" s="2"/>
      <c r="F31" s="63"/>
      <c r="G31" s="358" t="s">
        <v>32</v>
      </c>
      <c r="H31" s="359"/>
      <c r="I31" s="7"/>
      <c r="J31" s="132"/>
      <c r="K31" s="366" t="s">
        <v>32</v>
      </c>
      <c r="L31" s="365"/>
      <c r="M31" s="7"/>
      <c r="N31" s="2"/>
      <c r="O31" s="2"/>
      <c r="P31" s="2"/>
      <c r="Q31" s="2"/>
      <c r="U31" s="2"/>
      <c r="W31" s="2"/>
      <c r="X31" s="2"/>
      <c r="Y31" s="2"/>
      <c r="Z31" s="2"/>
      <c r="AA31" s="2"/>
      <c r="AB31" s="2"/>
      <c r="AC31" s="2"/>
      <c r="AD31" s="2"/>
      <c r="AE31" s="2"/>
      <c r="AF31" s="2"/>
      <c r="AG31" s="2"/>
      <c r="AH31" s="2"/>
      <c r="AI31" s="2"/>
      <c r="AJ31" s="2"/>
      <c r="AK31" s="2"/>
      <c r="AL31" s="2"/>
      <c r="AM31" s="2"/>
      <c r="AN31" s="2"/>
      <c r="AO31" s="2"/>
      <c r="AP31" s="2"/>
    </row>
    <row r="32" spans="1:42" s="3" customFormat="1" ht="18" customHeight="1" thickTop="1" x14ac:dyDescent="0.15">
      <c r="A32" s="2"/>
      <c r="B32" s="2"/>
      <c r="F32" s="56" t="s">
        <v>9</v>
      </c>
      <c r="G32" s="57">
        <v>55</v>
      </c>
      <c r="H32" s="45" t="s">
        <v>59</v>
      </c>
      <c r="I32" s="7"/>
      <c r="J32" s="133" t="s">
        <v>10</v>
      </c>
      <c r="K32" s="134">
        <v>50</v>
      </c>
      <c r="L32" s="135" t="s">
        <v>0</v>
      </c>
      <c r="M32" s="7"/>
      <c r="N32" s="2"/>
      <c r="O32" s="2"/>
      <c r="P32" s="2"/>
      <c r="Q32" s="2"/>
      <c r="U32" s="2"/>
      <c r="W32" s="2"/>
      <c r="X32" s="2"/>
      <c r="Y32" s="2"/>
      <c r="Z32" s="2"/>
      <c r="AA32" s="2"/>
      <c r="AB32" s="2"/>
      <c r="AC32" s="2"/>
      <c r="AD32" s="2"/>
      <c r="AE32" s="2"/>
      <c r="AF32" s="2"/>
      <c r="AG32" s="2"/>
      <c r="AH32" s="2"/>
      <c r="AI32" s="2"/>
      <c r="AJ32" s="2"/>
      <c r="AK32" s="2"/>
      <c r="AL32" s="2"/>
      <c r="AM32" s="2"/>
      <c r="AN32" s="2"/>
      <c r="AO32" s="2"/>
      <c r="AP32" s="2"/>
    </row>
    <row r="33" spans="1:42" s="3" customFormat="1" ht="18" customHeight="1" thickBot="1" x14ac:dyDescent="0.2">
      <c r="A33" s="2"/>
      <c r="B33" s="2"/>
      <c r="F33" s="61" t="s">
        <v>64</v>
      </c>
      <c r="G33" s="62">
        <v>40</v>
      </c>
      <c r="H33" s="47" t="s">
        <v>0</v>
      </c>
      <c r="I33" s="7"/>
      <c r="J33" s="136" t="s">
        <v>11</v>
      </c>
      <c r="K33" s="137">
        <v>50</v>
      </c>
      <c r="L33" s="138" t="s">
        <v>0</v>
      </c>
      <c r="M33" s="7"/>
      <c r="N33" s="2"/>
      <c r="O33" s="2"/>
      <c r="P33" s="2"/>
      <c r="Q33" s="2"/>
      <c r="U33" s="2"/>
      <c r="W33" s="2"/>
      <c r="X33" s="2"/>
      <c r="Y33" s="2"/>
      <c r="Z33" s="2"/>
      <c r="AA33" s="2"/>
      <c r="AB33" s="2"/>
      <c r="AC33" s="2"/>
      <c r="AD33" s="2"/>
      <c r="AE33" s="2"/>
      <c r="AF33" s="2"/>
      <c r="AG33" s="2"/>
      <c r="AH33" s="2"/>
      <c r="AI33" s="2"/>
      <c r="AJ33" s="2"/>
      <c r="AK33" s="2"/>
      <c r="AL33" s="2"/>
      <c r="AM33" s="2"/>
      <c r="AN33" s="2"/>
      <c r="AO33" s="2"/>
      <c r="AP33" s="2"/>
    </row>
    <row r="34" spans="1:42" s="3" customFormat="1" ht="18" customHeight="1" thickBot="1" x14ac:dyDescent="0.2">
      <c r="A34" s="2"/>
      <c r="B34" s="2"/>
      <c r="F34" s="58" t="s">
        <v>65</v>
      </c>
      <c r="G34" s="59">
        <v>5</v>
      </c>
      <c r="H34" s="60" t="s">
        <v>0</v>
      </c>
      <c r="I34" s="7"/>
      <c r="J34" s="127"/>
      <c r="K34" s="139"/>
      <c r="L34" s="139"/>
      <c r="M34" s="7"/>
      <c r="N34" s="2"/>
      <c r="O34" s="2"/>
      <c r="P34" s="2"/>
      <c r="Q34" s="2"/>
      <c r="U34" s="2"/>
      <c r="W34" s="2"/>
      <c r="X34" s="2"/>
      <c r="Y34" s="2"/>
      <c r="Z34" s="2"/>
      <c r="AA34" s="2"/>
      <c r="AB34" s="2"/>
      <c r="AC34" s="2"/>
      <c r="AD34" s="2"/>
      <c r="AE34" s="2"/>
      <c r="AF34" s="2"/>
      <c r="AG34" s="2"/>
      <c r="AH34" s="2"/>
      <c r="AI34" s="2"/>
      <c r="AJ34" s="2"/>
      <c r="AK34" s="2"/>
      <c r="AL34" s="2"/>
      <c r="AM34" s="2"/>
      <c r="AN34" s="2"/>
      <c r="AO34" s="2"/>
      <c r="AP34" s="2"/>
    </row>
    <row r="35" spans="1:42" s="3" customFormat="1" ht="18" customHeight="1" x14ac:dyDescent="0.15">
      <c r="A35" s="2"/>
      <c r="B35" s="2"/>
      <c r="F35" s="26"/>
      <c r="G35" s="27"/>
      <c r="H35" s="28"/>
      <c r="I35" s="7"/>
      <c r="J35" s="127"/>
      <c r="K35" s="139"/>
      <c r="L35" s="139"/>
      <c r="M35" s="7"/>
      <c r="N35" s="2"/>
      <c r="O35" s="2"/>
      <c r="P35" s="2"/>
      <c r="Q35" s="2"/>
      <c r="U35" s="2"/>
      <c r="W35" s="2"/>
      <c r="X35" s="2"/>
      <c r="Y35" s="2"/>
      <c r="Z35" s="2"/>
      <c r="AA35" s="2"/>
      <c r="AB35" s="2"/>
      <c r="AC35" s="2"/>
      <c r="AD35" s="2"/>
      <c r="AE35" s="2"/>
      <c r="AF35" s="2"/>
      <c r="AG35" s="2"/>
      <c r="AH35" s="2"/>
      <c r="AI35" s="2"/>
      <c r="AJ35" s="2"/>
      <c r="AK35" s="2"/>
      <c r="AL35" s="2"/>
      <c r="AM35" s="2"/>
      <c r="AN35" s="2"/>
      <c r="AO35" s="2"/>
      <c r="AP35" s="2"/>
    </row>
    <row r="36" spans="1:42" s="3" customFormat="1" ht="18" customHeight="1" x14ac:dyDescent="0.15">
      <c r="A36" s="2"/>
      <c r="B36" s="2"/>
      <c r="D36" s="64" t="s">
        <v>19</v>
      </c>
      <c r="E36" s="64"/>
      <c r="G36" s="27"/>
      <c r="H36" s="28"/>
      <c r="I36" s="17"/>
      <c r="J36" s="140"/>
      <c r="K36" s="129"/>
      <c r="L36" s="97"/>
      <c r="M36" s="17"/>
      <c r="N36" s="2"/>
      <c r="O36" s="2"/>
      <c r="P36" s="2"/>
      <c r="Q36" s="2"/>
      <c r="U36" s="2"/>
      <c r="W36" s="2"/>
      <c r="X36" s="2"/>
      <c r="Y36" s="2"/>
      <c r="Z36" s="2"/>
      <c r="AA36" s="2"/>
      <c r="AB36" s="2"/>
      <c r="AC36" s="2"/>
      <c r="AD36" s="2"/>
      <c r="AE36" s="2"/>
      <c r="AF36" s="2"/>
      <c r="AG36" s="2"/>
      <c r="AH36" s="2"/>
      <c r="AI36" s="2"/>
      <c r="AJ36" s="2"/>
      <c r="AK36" s="2"/>
      <c r="AL36" s="2"/>
      <c r="AM36" s="2"/>
      <c r="AN36" s="2"/>
      <c r="AO36" s="2"/>
      <c r="AP36" s="2"/>
    </row>
    <row r="37" spans="1:42" s="3" customFormat="1" ht="18" customHeight="1" thickBot="1" x14ac:dyDescent="0.2">
      <c r="A37" s="2"/>
      <c r="B37" s="2"/>
      <c r="F37" s="26" t="s">
        <v>166</v>
      </c>
      <c r="G37" s="27"/>
      <c r="H37" s="28"/>
      <c r="I37" s="7"/>
      <c r="J37" s="128" t="s">
        <v>100</v>
      </c>
      <c r="K37" s="129"/>
      <c r="L37" s="97"/>
      <c r="M37" s="7"/>
      <c r="N37" s="2"/>
      <c r="O37" s="2"/>
      <c r="P37" s="2"/>
      <c r="Q37" s="2"/>
      <c r="U37" s="2"/>
      <c r="W37" s="2"/>
      <c r="X37" s="2"/>
      <c r="Y37" s="2"/>
      <c r="Z37" s="2"/>
      <c r="AA37" s="2"/>
      <c r="AB37" s="2"/>
      <c r="AC37" s="2"/>
      <c r="AD37" s="2"/>
      <c r="AE37" s="2"/>
      <c r="AF37" s="2"/>
      <c r="AG37" s="2"/>
      <c r="AH37" s="2"/>
      <c r="AI37" s="2"/>
      <c r="AJ37" s="2"/>
      <c r="AK37" s="2"/>
      <c r="AL37" s="2"/>
      <c r="AM37" s="2"/>
      <c r="AN37" s="2"/>
      <c r="AO37" s="2"/>
      <c r="AP37" s="2"/>
    </row>
    <row r="38" spans="1:42" s="3" customFormat="1" ht="18" customHeight="1" thickBot="1" x14ac:dyDescent="0.2">
      <c r="A38" s="2"/>
      <c r="B38" s="2"/>
      <c r="C38" s="7"/>
      <c r="D38" s="7"/>
      <c r="E38" s="7"/>
      <c r="F38" s="356"/>
      <c r="G38" s="357"/>
      <c r="H38" s="38" t="s">
        <v>7</v>
      </c>
      <c r="I38" s="40"/>
      <c r="J38" s="369"/>
      <c r="K38" s="370"/>
      <c r="L38" s="141" t="s">
        <v>7</v>
      </c>
      <c r="M38" s="7"/>
      <c r="N38" s="9"/>
      <c r="O38" s="2"/>
      <c r="P38" s="2"/>
      <c r="Q38" s="2"/>
      <c r="U38" s="2"/>
      <c r="W38" s="2"/>
      <c r="X38" s="2"/>
      <c r="Y38" s="2"/>
      <c r="Z38" s="2"/>
      <c r="AA38" s="2"/>
      <c r="AB38" s="2"/>
      <c r="AC38" s="2"/>
      <c r="AD38" s="2"/>
      <c r="AE38" s="2"/>
      <c r="AF38" s="2"/>
      <c r="AG38" s="2"/>
      <c r="AH38" s="2"/>
      <c r="AI38" s="2"/>
      <c r="AJ38" s="2"/>
      <c r="AK38" s="2"/>
      <c r="AL38" s="2"/>
      <c r="AM38" s="2"/>
      <c r="AN38" s="2"/>
      <c r="AO38" s="2"/>
      <c r="AP38" s="2"/>
    </row>
    <row r="39" spans="1:42" s="3" customFormat="1" ht="18" customHeight="1" thickTop="1" x14ac:dyDescent="0.15">
      <c r="A39" s="2"/>
      <c r="B39" s="2"/>
      <c r="C39" s="7"/>
      <c r="D39" s="7"/>
      <c r="E39" s="7"/>
      <c r="F39" s="43" t="s">
        <v>27</v>
      </c>
      <c r="G39" s="36" t="s">
        <v>4</v>
      </c>
      <c r="H39" s="37">
        <v>50</v>
      </c>
      <c r="I39" s="40"/>
      <c r="J39" s="142" t="s">
        <v>91</v>
      </c>
      <c r="K39" s="143" t="s">
        <v>2</v>
      </c>
      <c r="L39" s="144">
        <v>50</v>
      </c>
      <c r="M39" s="7"/>
      <c r="N39" s="9"/>
      <c r="O39" s="2"/>
      <c r="P39" s="2"/>
      <c r="Q39" s="2"/>
      <c r="U39" s="2"/>
      <c r="W39" s="2"/>
      <c r="X39" s="2"/>
      <c r="Y39" s="2"/>
      <c r="Z39" s="2"/>
      <c r="AA39" s="2"/>
      <c r="AB39" s="2"/>
      <c r="AC39" s="2"/>
      <c r="AD39" s="2"/>
      <c r="AE39" s="2"/>
      <c r="AF39" s="2"/>
      <c r="AG39" s="2"/>
      <c r="AH39" s="2"/>
      <c r="AI39" s="2"/>
      <c r="AJ39" s="2"/>
      <c r="AK39" s="2"/>
      <c r="AL39" s="2"/>
      <c r="AM39" s="2"/>
      <c r="AN39" s="2"/>
      <c r="AO39" s="2"/>
      <c r="AP39" s="2"/>
    </row>
    <row r="40" spans="1:42" s="3" customFormat="1" ht="18" customHeight="1" thickBot="1" x14ac:dyDescent="0.2">
      <c r="A40" s="2"/>
      <c r="B40" s="2"/>
      <c r="C40" s="7"/>
      <c r="D40" s="7"/>
      <c r="E40" s="7"/>
      <c r="F40" s="44" t="s">
        <v>60</v>
      </c>
      <c r="G40" s="33" t="s">
        <v>61</v>
      </c>
      <c r="H40" s="34">
        <v>11</v>
      </c>
      <c r="I40" s="40"/>
      <c r="J40" s="118"/>
      <c r="K40" s="145" t="s">
        <v>3</v>
      </c>
      <c r="L40" s="146">
        <v>25</v>
      </c>
      <c r="M40" s="7"/>
      <c r="N40" s="9"/>
      <c r="O40" s="2"/>
      <c r="P40" s="2"/>
      <c r="Q40" s="2"/>
      <c r="U40" s="2"/>
      <c r="W40" s="2"/>
      <c r="X40" s="2"/>
      <c r="Y40" s="2"/>
      <c r="Z40" s="2"/>
      <c r="AA40" s="2"/>
      <c r="AB40" s="2"/>
      <c r="AC40" s="2"/>
      <c r="AD40" s="2"/>
      <c r="AE40" s="2"/>
      <c r="AF40" s="2"/>
      <c r="AG40" s="2"/>
      <c r="AH40" s="2"/>
      <c r="AI40" s="2"/>
      <c r="AJ40" s="2"/>
      <c r="AK40" s="2"/>
      <c r="AL40" s="2"/>
      <c r="AM40" s="2"/>
      <c r="AN40" s="2"/>
      <c r="AO40" s="2"/>
      <c r="AP40" s="2"/>
    </row>
    <row r="41" spans="1:42" s="3" customFormat="1" ht="18" customHeight="1" thickBot="1" x14ac:dyDescent="0.2">
      <c r="A41" s="2"/>
      <c r="B41" s="2"/>
      <c r="C41" s="7"/>
      <c r="D41" s="7"/>
      <c r="E41" s="7"/>
      <c r="F41" s="35"/>
      <c r="G41" s="35"/>
      <c r="H41" s="42"/>
      <c r="I41" s="41"/>
      <c r="J41" s="147" t="s">
        <v>8</v>
      </c>
      <c r="K41" s="148"/>
      <c r="L41" s="149">
        <v>72</v>
      </c>
      <c r="M41" s="7"/>
      <c r="N41" s="9"/>
      <c r="O41" s="2"/>
      <c r="P41" s="2"/>
      <c r="Q41" s="2"/>
      <c r="U41" s="2"/>
      <c r="W41" s="2"/>
      <c r="X41" s="2"/>
      <c r="Y41" s="2"/>
      <c r="Z41" s="2"/>
      <c r="AA41" s="2"/>
      <c r="AB41" s="2"/>
      <c r="AC41" s="2"/>
      <c r="AD41" s="2"/>
      <c r="AE41" s="2"/>
      <c r="AF41" s="2"/>
      <c r="AG41" s="2"/>
      <c r="AH41" s="2"/>
      <c r="AI41" s="2"/>
      <c r="AJ41" s="2"/>
      <c r="AK41" s="2"/>
      <c r="AL41" s="2"/>
      <c r="AM41" s="2"/>
      <c r="AN41" s="2"/>
      <c r="AO41" s="2"/>
      <c r="AP41" s="2"/>
    </row>
    <row r="42" spans="1:42" s="3" customFormat="1" ht="18" customHeight="1" x14ac:dyDescent="0.15">
      <c r="A42" s="2"/>
      <c r="B42" s="2"/>
      <c r="C42" s="7"/>
      <c r="D42" s="7"/>
      <c r="E42" s="7"/>
      <c r="F42" s="16"/>
      <c r="G42" s="16"/>
      <c r="H42" s="39"/>
      <c r="I42" s="7"/>
      <c r="J42" s="150"/>
      <c r="K42" s="151"/>
      <c r="L42" s="152"/>
      <c r="M42" s="7"/>
      <c r="N42" s="2"/>
      <c r="O42" s="2"/>
      <c r="P42" s="2"/>
      <c r="Q42" s="2"/>
      <c r="U42" s="2"/>
      <c r="W42" s="2"/>
      <c r="X42" s="2"/>
      <c r="Y42" s="2"/>
      <c r="Z42" s="2"/>
      <c r="AA42" s="2"/>
      <c r="AB42" s="2"/>
      <c r="AC42" s="2"/>
      <c r="AD42" s="2"/>
      <c r="AE42" s="2"/>
      <c r="AF42" s="2"/>
      <c r="AG42" s="2"/>
      <c r="AH42" s="2"/>
      <c r="AI42" s="2"/>
      <c r="AJ42" s="2"/>
      <c r="AK42" s="2"/>
      <c r="AL42" s="2"/>
      <c r="AM42" s="2"/>
      <c r="AN42" s="2"/>
      <c r="AO42" s="2"/>
      <c r="AP42" s="2"/>
    </row>
    <row r="43" spans="1:42" s="3" customFormat="1" ht="18" customHeight="1" x14ac:dyDescent="0.2">
      <c r="A43" s="2"/>
      <c r="B43" s="2"/>
      <c r="C43" s="1" t="s">
        <v>35</v>
      </c>
      <c r="F43" s="26"/>
      <c r="G43" s="27"/>
      <c r="H43" s="28"/>
      <c r="I43" s="7"/>
      <c r="J43" s="139"/>
      <c r="K43" s="139"/>
      <c r="L43" s="139"/>
      <c r="N43" s="2"/>
      <c r="O43" s="2"/>
      <c r="P43" s="2"/>
      <c r="Q43" s="7"/>
      <c r="U43" s="2"/>
      <c r="W43" s="2"/>
      <c r="X43" s="2"/>
      <c r="Y43" s="2"/>
      <c r="Z43" s="2"/>
      <c r="AA43" s="2"/>
      <c r="AB43" s="2"/>
      <c r="AC43" s="2"/>
      <c r="AD43" s="2"/>
      <c r="AE43" s="2"/>
      <c r="AF43" s="2"/>
      <c r="AG43" s="2"/>
      <c r="AH43" s="2"/>
      <c r="AI43" s="2"/>
      <c r="AJ43" s="2"/>
      <c r="AK43" s="2"/>
      <c r="AL43" s="2"/>
      <c r="AM43" s="2"/>
      <c r="AN43" s="2"/>
      <c r="AO43" s="2"/>
      <c r="AP43" s="2"/>
    </row>
    <row r="44" spans="1:42" s="3" customFormat="1" ht="18" customHeight="1" x14ac:dyDescent="0.15">
      <c r="H44" s="23"/>
      <c r="I44" s="7"/>
      <c r="J44" s="127"/>
      <c r="K44" s="127"/>
      <c r="L44" s="139"/>
      <c r="N44" s="2"/>
      <c r="O44" s="2"/>
      <c r="P44" s="2"/>
      <c r="Q44" s="7"/>
      <c r="S44" s="7"/>
      <c r="U44" s="2"/>
      <c r="V44" s="7"/>
      <c r="W44" s="2"/>
      <c r="X44" s="2"/>
      <c r="Y44" s="2"/>
      <c r="Z44" s="2"/>
      <c r="AA44" s="2"/>
      <c r="AB44" s="2"/>
      <c r="AC44" s="2"/>
      <c r="AD44" s="2"/>
      <c r="AE44" s="2"/>
      <c r="AF44" s="2"/>
      <c r="AG44" s="2"/>
      <c r="AH44" s="2"/>
      <c r="AI44" s="2"/>
      <c r="AJ44" s="2"/>
      <c r="AK44" s="2"/>
      <c r="AL44" s="2"/>
      <c r="AM44" s="2"/>
      <c r="AN44" s="2"/>
      <c r="AO44" s="2"/>
      <c r="AP44" s="2"/>
    </row>
    <row r="45" spans="1:42" s="3" customFormat="1" ht="18" customHeight="1" x14ac:dyDescent="0.15">
      <c r="D45" s="3" t="s">
        <v>18</v>
      </c>
      <c r="E45" s="5" t="s">
        <v>36</v>
      </c>
      <c r="G45" s="72">
        <f>ROUND(G8*K7,0)</f>
        <v>0</v>
      </c>
      <c r="H45" s="25" t="s">
        <v>97</v>
      </c>
      <c r="I45" s="14"/>
      <c r="J45" s="153">
        <f>G45*365</f>
        <v>0</v>
      </c>
      <c r="K45" s="131" t="s">
        <v>48</v>
      </c>
      <c r="L45" s="127"/>
      <c r="M45" s="5"/>
      <c r="N45" s="2"/>
      <c r="O45" s="2"/>
      <c r="P45" s="2"/>
      <c r="Q45" s="14"/>
      <c r="S45" s="25"/>
      <c r="T45" s="7"/>
      <c r="U45" s="2"/>
      <c r="V45" s="90"/>
      <c r="W45" s="2"/>
      <c r="X45" s="2"/>
      <c r="Y45" s="2"/>
      <c r="Z45" s="2"/>
      <c r="AA45" s="2"/>
      <c r="AB45" s="2"/>
      <c r="AC45" s="2"/>
      <c r="AD45" s="2"/>
      <c r="AE45" s="2"/>
      <c r="AF45" s="2"/>
      <c r="AG45" s="2"/>
      <c r="AH45" s="2"/>
      <c r="AI45" s="2"/>
      <c r="AJ45" s="2"/>
      <c r="AK45" s="2"/>
      <c r="AL45" s="2"/>
      <c r="AM45" s="2"/>
      <c r="AN45" s="2"/>
      <c r="AO45" s="2"/>
      <c r="AP45" s="2"/>
    </row>
    <row r="46" spans="1:42" s="3" customFormat="1" ht="18" customHeight="1" x14ac:dyDescent="0.15">
      <c r="A46" s="2"/>
      <c r="E46" s="3" t="s">
        <v>37</v>
      </c>
      <c r="G46" s="72">
        <f>ROUND(G8*K8,0)</f>
        <v>0</v>
      </c>
      <c r="H46" s="25" t="s">
        <v>97</v>
      </c>
      <c r="I46" s="14"/>
      <c r="J46" s="153">
        <f>G46*365</f>
        <v>0</v>
      </c>
      <c r="K46" s="131" t="s">
        <v>48</v>
      </c>
      <c r="L46" s="127"/>
      <c r="N46" s="2"/>
      <c r="O46" s="2"/>
      <c r="P46" s="2"/>
      <c r="Q46" s="14"/>
      <c r="S46" s="25"/>
      <c r="T46" s="7"/>
      <c r="U46" s="2"/>
      <c r="V46" s="90"/>
      <c r="W46" s="2"/>
      <c r="X46" s="2"/>
      <c r="Y46" s="2"/>
      <c r="Z46" s="2"/>
      <c r="AA46" s="2"/>
      <c r="AB46" s="2"/>
      <c r="AC46" s="2"/>
      <c r="AD46" s="2"/>
      <c r="AE46" s="2"/>
      <c r="AF46" s="2"/>
      <c r="AG46" s="2"/>
      <c r="AH46" s="2"/>
      <c r="AI46" s="2"/>
      <c r="AJ46" s="2"/>
      <c r="AK46" s="2"/>
      <c r="AL46" s="2"/>
      <c r="AM46" s="2"/>
      <c r="AN46" s="2"/>
      <c r="AO46" s="2"/>
      <c r="AP46" s="2"/>
    </row>
    <row r="47" spans="1:42" s="3" customFormat="1" ht="18" customHeight="1" x14ac:dyDescent="0.15">
      <c r="H47" s="7"/>
      <c r="I47" s="7"/>
      <c r="J47" s="131"/>
      <c r="K47" s="127"/>
      <c r="L47" s="97"/>
      <c r="N47" s="2"/>
      <c r="O47" s="2"/>
      <c r="P47" s="2"/>
      <c r="Q47" s="7"/>
      <c r="S47" s="8"/>
      <c r="T47" s="9"/>
      <c r="U47" s="2"/>
      <c r="V47" s="25"/>
      <c r="W47" s="2"/>
      <c r="X47" s="2"/>
      <c r="Y47" s="2"/>
      <c r="Z47" s="2"/>
      <c r="AA47" s="2"/>
      <c r="AB47" s="2"/>
      <c r="AC47" s="2"/>
      <c r="AD47" s="2"/>
      <c r="AE47" s="2"/>
      <c r="AF47" s="2"/>
      <c r="AG47" s="2"/>
      <c r="AH47" s="2"/>
      <c r="AI47" s="2"/>
      <c r="AJ47" s="2"/>
      <c r="AK47" s="2"/>
      <c r="AL47" s="2"/>
      <c r="AM47" s="2"/>
      <c r="AN47" s="2"/>
      <c r="AO47" s="2"/>
      <c r="AP47" s="2"/>
    </row>
    <row r="48" spans="1:42" s="3" customFormat="1" ht="18" customHeight="1" x14ac:dyDescent="0.15">
      <c r="D48" s="73" t="s">
        <v>50</v>
      </c>
      <c r="I48" s="7"/>
      <c r="J48" s="151"/>
      <c r="K48" s="140"/>
      <c r="L48" s="97"/>
      <c r="M48" s="7"/>
      <c r="N48" s="2"/>
      <c r="O48" s="2"/>
      <c r="P48" s="2"/>
      <c r="Q48" s="7"/>
      <c r="S48" s="29"/>
      <c r="T48" s="9"/>
      <c r="U48" s="2"/>
      <c r="V48" s="10"/>
      <c r="W48" s="2"/>
      <c r="X48" s="2"/>
      <c r="Y48" s="2"/>
      <c r="Z48" s="2"/>
      <c r="AA48" s="2"/>
      <c r="AB48" s="2"/>
      <c r="AC48" s="2"/>
      <c r="AD48" s="2"/>
      <c r="AE48" s="2"/>
      <c r="AF48" s="2"/>
      <c r="AG48" s="2"/>
      <c r="AH48" s="2"/>
      <c r="AI48" s="2"/>
      <c r="AJ48" s="2"/>
      <c r="AK48" s="2"/>
      <c r="AL48" s="2"/>
      <c r="AM48" s="2"/>
      <c r="AN48" s="2"/>
      <c r="AO48" s="2"/>
      <c r="AP48" s="2"/>
    </row>
    <row r="49" spans="2:42" s="3" customFormat="1" ht="18" customHeight="1" thickBot="1" x14ac:dyDescent="0.2">
      <c r="B49" s="2"/>
      <c r="F49" s="26" t="s">
        <v>166</v>
      </c>
      <c r="G49" s="27"/>
      <c r="H49" s="28"/>
      <c r="I49" s="7"/>
      <c r="J49" s="128" t="s">
        <v>100</v>
      </c>
      <c r="K49" s="140"/>
      <c r="L49" s="131"/>
      <c r="M49" s="7"/>
      <c r="N49" s="2"/>
      <c r="O49" s="2"/>
      <c r="P49" s="2"/>
      <c r="Q49" s="2"/>
      <c r="U49" s="2"/>
      <c r="W49" s="2"/>
      <c r="X49" s="2"/>
      <c r="Y49" s="2"/>
      <c r="Z49" s="2"/>
      <c r="AA49" s="2"/>
      <c r="AB49" s="2"/>
      <c r="AC49" s="2"/>
      <c r="AD49" s="2"/>
      <c r="AE49" s="2"/>
      <c r="AF49" s="2"/>
      <c r="AG49" s="2"/>
      <c r="AH49" s="2"/>
      <c r="AI49" s="2"/>
      <c r="AJ49" s="2"/>
      <c r="AK49" s="2"/>
      <c r="AL49" s="2"/>
      <c r="AM49" s="2"/>
      <c r="AN49" s="2"/>
      <c r="AO49" s="2"/>
      <c r="AP49" s="2"/>
    </row>
    <row r="50" spans="2:42" s="3" customFormat="1" ht="18" customHeight="1" thickBot="1" x14ac:dyDescent="0.2">
      <c r="B50" s="2"/>
      <c r="E50" s="7"/>
      <c r="F50" s="354"/>
      <c r="G50" s="355"/>
      <c r="H50" s="76" t="s">
        <v>54</v>
      </c>
      <c r="I50" s="7"/>
      <c r="J50" s="367"/>
      <c r="K50" s="368"/>
      <c r="L50" s="154" t="s">
        <v>92</v>
      </c>
      <c r="M50" s="7"/>
      <c r="N50" s="2"/>
      <c r="O50" s="2"/>
      <c r="P50" s="2"/>
      <c r="Q50" s="2"/>
      <c r="U50" s="2"/>
      <c r="W50" s="2"/>
      <c r="X50" s="2"/>
      <c r="Y50" s="2"/>
      <c r="Z50" s="2"/>
      <c r="AA50" s="2"/>
      <c r="AB50" s="2"/>
      <c r="AC50" s="2"/>
      <c r="AD50" s="2"/>
      <c r="AE50" s="2"/>
      <c r="AF50" s="2"/>
      <c r="AG50" s="2"/>
      <c r="AH50" s="2"/>
      <c r="AI50" s="2"/>
      <c r="AJ50" s="2"/>
      <c r="AK50" s="2"/>
      <c r="AL50" s="2"/>
      <c r="AM50" s="2"/>
      <c r="AN50" s="2"/>
      <c r="AO50" s="2"/>
      <c r="AP50" s="2"/>
    </row>
    <row r="51" spans="2:42" s="3" customFormat="1" ht="18" customHeight="1" thickTop="1" x14ac:dyDescent="0.15">
      <c r="B51" s="2"/>
      <c r="E51" s="7"/>
      <c r="F51" s="380" t="s">
        <v>167</v>
      </c>
      <c r="G51" s="80" t="s">
        <v>26</v>
      </c>
      <c r="H51" s="77">
        <f>入力画面１!F49</f>
        <v>0</v>
      </c>
      <c r="I51" s="7"/>
      <c r="J51" s="155" t="s">
        <v>43</v>
      </c>
      <c r="K51" s="156" t="s">
        <v>26</v>
      </c>
      <c r="L51" s="157">
        <f>ROUND(K16*G45*K32/100/L39,0)+ROUND(K16*G45*K33/100/L40,0)</f>
        <v>0</v>
      </c>
      <c r="M51" s="7"/>
      <c r="N51" s="2"/>
      <c r="O51" s="2"/>
      <c r="P51" s="2"/>
      <c r="Q51" s="2"/>
      <c r="U51" s="2"/>
      <c r="W51" s="2"/>
      <c r="X51" s="2"/>
      <c r="Y51" s="2"/>
      <c r="Z51" s="2"/>
      <c r="AA51" s="2"/>
      <c r="AB51" s="2"/>
      <c r="AC51" s="2"/>
      <c r="AD51" s="2"/>
      <c r="AE51" s="2"/>
      <c r="AF51" s="2"/>
      <c r="AG51" s="2"/>
      <c r="AH51" s="2"/>
      <c r="AI51" s="2"/>
      <c r="AJ51" s="2"/>
      <c r="AK51" s="2"/>
      <c r="AL51" s="2"/>
      <c r="AM51" s="2"/>
      <c r="AN51" s="2"/>
      <c r="AO51" s="2"/>
      <c r="AP51" s="2"/>
    </row>
    <row r="52" spans="2:42" s="3" customFormat="1" ht="18" customHeight="1" x14ac:dyDescent="0.15">
      <c r="B52" s="2"/>
      <c r="E52" s="7"/>
      <c r="F52" s="381"/>
      <c r="G52" s="81" t="s">
        <v>30</v>
      </c>
      <c r="H52" s="77">
        <f>入力画面１!F50</f>
        <v>0</v>
      </c>
      <c r="I52" s="7"/>
      <c r="J52" s="118"/>
      <c r="K52" s="158" t="s">
        <v>30</v>
      </c>
      <c r="L52" s="78">
        <f>ROUND(K24/1000*G46*365,0)</f>
        <v>0</v>
      </c>
      <c r="M52" s="7"/>
      <c r="N52" s="2"/>
      <c r="O52" s="2"/>
      <c r="P52" s="2"/>
      <c r="Q52" s="2"/>
      <c r="U52" s="2"/>
      <c r="W52" s="2"/>
      <c r="X52" s="2"/>
      <c r="Y52" s="2"/>
      <c r="Z52" s="2"/>
      <c r="AA52" s="2"/>
      <c r="AB52" s="2"/>
      <c r="AC52" s="2"/>
      <c r="AD52" s="2"/>
      <c r="AE52" s="2"/>
      <c r="AF52" s="2"/>
      <c r="AG52" s="2"/>
      <c r="AH52" s="2"/>
      <c r="AI52" s="2"/>
      <c r="AJ52" s="2"/>
      <c r="AK52" s="2"/>
      <c r="AL52" s="2"/>
      <c r="AM52" s="2"/>
      <c r="AN52" s="2"/>
      <c r="AO52" s="2"/>
      <c r="AP52" s="2"/>
    </row>
    <row r="53" spans="2:42" s="3" customFormat="1" ht="18" customHeight="1" thickBot="1" x14ac:dyDescent="0.2">
      <c r="E53" s="7"/>
      <c r="F53" s="382"/>
      <c r="G53" s="82" t="s">
        <v>110</v>
      </c>
      <c r="H53" s="77">
        <f>入力画面１!F51</f>
        <v>0</v>
      </c>
      <c r="I53" s="7"/>
      <c r="J53" s="115" t="s">
        <v>44</v>
      </c>
      <c r="K53" s="158" t="s">
        <v>26</v>
      </c>
      <c r="L53" s="78">
        <f>ROUND((K20*G11+G45*K18/1000)/L41,0)</f>
        <v>0</v>
      </c>
      <c r="M53" s="7"/>
      <c r="N53" s="2"/>
      <c r="O53" s="2"/>
      <c r="P53" s="2"/>
      <c r="Q53" s="7"/>
      <c r="U53" s="2"/>
      <c r="W53" s="2"/>
      <c r="X53" s="2"/>
      <c r="Y53" s="2"/>
      <c r="Z53" s="2"/>
      <c r="AA53" s="2"/>
      <c r="AB53" s="2"/>
      <c r="AC53" s="2"/>
      <c r="AD53" s="2"/>
      <c r="AE53" s="2"/>
      <c r="AF53" s="2"/>
      <c r="AG53" s="2"/>
      <c r="AH53" s="2"/>
      <c r="AI53" s="2"/>
      <c r="AJ53" s="2"/>
      <c r="AK53" s="2"/>
      <c r="AL53" s="2"/>
      <c r="AM53" s="2"/>
      <c r="AN53" s="2"/>
      <c r="AO53" s="2"/>
      <c r="AP53" s="2"/>
    </row>
    <row r="54" spans="2:42" s="3" customFormat="1" ht="18" customHeight="1" thickTop="1" thickBot="1" x14ac:dyDescent="0.2">
      <c r="E54" s="7"/>
      <c r="F54" s="74" t="s">
        <v>111</v>
      </c>
      <c r="G54" s="75"/>
      <c r="H54" s="79">
        <f>SUM(H51:H53)</f>
        <v>0</v>
      </c>
      <c r="I54" s="15"/>
      <c r="J54" s="159"/>
      <c r="K54" s="160" t="s">
        <v>30</v>
      </c>
      <c r="L54" s="161">
        <f>ROUND(K26/1000*G11,0)</f>
        <v>0</v>
      </c>
      <c r="M54" s="15"/>
      <c r="N54" s="2"/>
      <c r="O54" s="2"/>
      <c r="P54" s="2"/>
      <c r="Q54" s="15"/>
      <c r="U54" s="2"/>
      <c r="W54" s="2"/>
      <c r="X54" s="2"/>
      <c r="Y54" s="2"/>
      <c r="Z54" s="2"/>
      <c r="AA54" s="2"/>
      <c r="AB54" s="2"/>
      <c r="AC54" s="2"/>
      <c r="AD54" s="2"/>
      <c r="AE54" s="2"/>
      <c r="AF54" s="2"/>
      <c r="AG54" s="2"/>
      <c r="AH54" s="2"/>
      <c r="AI54" s="2"/>
      <c r="AJ54" s="2"/>
      <c r="AK54" s="2"/>
      <c r="AL54" s="2"/>
      <c r="AM54" s="2"/>
      <c r="AN54" s="2"/>
      <c r="AO54" s="2"/>
      <c r="AP54" s="2"/>
    </row>
    <row r="55" spans="2:42" s="3" customFormat="1" ht="18" customHeight="1" thickTop="1" thickBot="1" x14ac:dyDescent="0.2">
      <c r="I55" s="15"/>
      <c r="J55" s="378" t="s">
        <v>150</v>
      </c>
      <c r="K55" s="379"/>
      <c r="L55" s="287"/>
      <c r="M55" s="15"/>
      <c r="N55" s="2"/>
      <c r="O55" s="2"/>
      <c r="P55" s="2"/>
      <c r="Q55" s="15"/>
      <c r="U55" s="2"/>
      <c r="W55" s="2"/>
      <c r="X55" s="2"/>
      <c r="Y55" s="2"/>
      <c r="Z55" s="2"/>
      <c r="AA55" s="2"/>
      <c r="AB55" s="2"/>
      <c r="AC55" s="2"/>
      <c r="AD55" s="2"/>
      <c r="AE55" s="2"/>
      <c r="AF55" s="2"/>
      <c r="AG55" s="2"/>
      <c r="AH55" s="2"/>
      <c r="AI55" s="2"/>
      <c r="AJ55" s="2"/>
      <c r="AK55" s="2"/>
      <c r="AL55" s="2"/>
      <c r="AM55" s="2"/>
      <c r="AN55" s="2"/>
      <c r="AO55" s="2"/>
      <c r="AP55" s="2"/>
    </row>
    <row r="56" spans="2:42" s="3" customFormat="1" ht="20.100000000000001" customHeight="1" thickTop="1" thickBot="1" x14ac:dyDescent="0.2">
      <c r="G56" s="7"/>
      <c r="H56" s="11"/>
      <c r="J56" s="74" t="s">
        <v>111</v>
      </c>
      <c r="K56" s="162"/>
      <c r="L56" s="79">
        <f>SUM(L51:L55)</f>
        <v>0</v>
      </c>
      <c r="M56" s="2"/>
      <c r="N56" s="2"/>
      <c r="O56" s="2"/>
      <c r="P56" s="2"/>
      <c r="Q56" s="2"/>
      <c r="S56" s="2"/>
      <c r="T56" s="2"/>
      <c r="U56" s="2"/>
      <c r="V56" s="2"/>
      <c r="W56" s="2"/>
      <c r="X56" s="2"/>
      <c r="Y56" s="2"/>
      <c r="Z56" s="2"/>
      <c r="AA56" s="2"/>
      <c r="AB56" s="2"/>
      <c r="AC56" s="2"/>
      <c r="AD56" s="2"/>
      <c r="AE56" s="2"/>
      <c r="AF56" s="2"/>
      <c r="AG56" s="2"/>
      <c r="AH56" s="2"/>
      <c r="AI56" s="2"/>
      <c r="AJ56" s="2"/>
      <c r="AK56" s="2"/>
      <c r="AL56" s="2"/>
      <c r="AM56" s="2"/>
      <c r="AN56" s="2"/>
      <c r="AO56" s="2"/>
      <c r="AP56" s="2"/>
    </row>
    <row r="57" spans="2:42" s="3" customFormat="1" x14ac:dyDescent="0.15">
      <c r="G57" s="7"/>
      <c r="H57" s="11"/>
      <c r="J57" s="371" t="s">
        <v>147</v>
      </c>
      <c r="K57" s="372"/>
      <c r="L57" s="372"/>
      <c r="M57" s="372"/>
      <c r="N57" s="2"/>
      <c r="O57" s="2"/>
      <c r="P57" s="2"/>
      <c r="Q57" s="2"/>
      <c r="S57" s="2"/>
      <c r="T57" s="2"/>
      <c r="U57" s="2"/>
      <c r="V57" s="2"/>
      <c r="W57" s="2"/>
      <c r="X57" s="2"/>
      <c r="Y57" s="2"/>
      <c r="Z57" s="2"/>
      <c r="AA57" s="2"/>
      <c r="AB57" s="2"/>
      <c r="AC57" s="2"/>
      <c r="AD57" s="2"/>
      <c r="AE57" s="2"/>
      <c r="AF57" s="2"/>
      <c r="AG57" s="2"/>
      <c r="AH57" s="2"/>
      <c r="AI57" s="2"/>
      <c r="AJ57" s="2"/>
      <c r="AK57" s="2"/>
      <c r="AL57" s="2"/>
      <c r="AM57" s="2"/>
      <c r="AN57" s="2"/>
      <c r="AO57" s="2"/>
      <c r="AP57" s="2"/>
    </row>
    <row r="58" spans="2:42" s="3" customFormat="1" ht="13.5" x14ac:dyDescent="0.15">
      <c r="C58" s="2"/>
      <c r="D58" s="2"/>
      <c r="E58" s="2"/>
      <c r="G58" s="7"/>
      <c r="H58" s="11"/>
      <c r="J58" s="3" t="s">
        <v>179</v>
      </c>
      <c r="M58" s="2"/>
      <c r="N58" s="2"/>
      <c r="O58" s="2"/>
      <c r="P58" s="2"/>
      <c r="Q58" s="2"/>
      <c r="S58" s="2"/>
      <c r="T58" s="2"/>
      <c r="U58" s="2"/>
      <c r="V58" s="2"/>
      <c r="W58" s="2"/>
      <c r="X58" s="2"/>
      <c r="Y58" s="2"/>
      <c r="Z58" s="2"/>
      <c r="AA58" s="2"/>
      <c r="AB58" s="2"/>
      <c r="AC58" s="2"/>
      <c r="AD58" s="2"/>
      <c r="AE58" s="2"/>
      <c r="AF58" s="2"/>
      <c r="AG58" s="2"/>
      <c r="AH58" s="2"/>
      <c r="AI58" s="2"/>
      <c r="AJ58" s="2"/>
      <c r="AK58" s="2"/>
      <c r="AL58" s="2"/>
      <c r="AM58" s="2"/>
      <c r="AN58" s="2"/>
      <c r="AO58" s="2"/>
      <c r="AP58" s="2"/>
    </row>
    <row r="59" spans="2:42" s="3" customFormat="1" x14ac:dyDescent="0.15">
      <c r="G59" s="7"/>
      <c r="H59" s="11"/>
      <c r="J59" s="371" t="s">
        <v>175</v>
      </c>
      <c r="K59" s="372"/>
      <c r="L59" s="372"/>
      <c r="M59" s="372"/>
      <c r="N59" s="2"/>
      <c r="O59" s="2"/>
      <c r="P59" s="2"/>
      <c r="Q59" s="2"/>
      <c r="S59" s="2"/>
      <c r="T59" s="2"/>
      <c r="U59" s="2"/>
      <c r="V59" s="2"/>
      <c r="W59" s="2"/>
      <c r="X59" s="2"/>
      <c r="Y59" s="2"/>
      <c r="Z59" s="2"/>
      <c r="AA59" s="2"/>
      <c r="AB59" s="2"/>
      <c r="AC59" s="2"/>
      <c r="AD59" s="2"/>
      <c r="AE59" s="2"/>
      <c r="AF59" s="2"/>
      <c r="AG59" s="2"/>
      <c r="AH59" s="2"/>
      <c r="AI59" s="2"/>
      <c r="AJ59" s="2"/>
      <c r="AK59" s="2"/>
      <c r="AL59" s="2"/>
      <c r="AM59" s="2"/>
      <c r="AN59" s="2"/>
      <c r="AO59" s="2"/>
      <c r="AP59" s="2"/>
    </row>
    <row r="60" spans="2:42" s="3" customFormat="1" ht="13.5" x14ac:dyDescent="0.15">
      <c r="B60" s="2"/>
      <c r="G60" s="7"/>
      <c r="H60" s="11"/>
      <c r="J60" s="3" t="s">
        <v>151</v>
      </c>
      <c r="M60" s="2"/>
      <c r="N60" s="2"/>
      <c r="O60" s="2"/>
      <c r="P60" s="2"/>
      <c r="Q60" s="2"/>
      <c r="S60" s="2"/>
      <c r="T60" s="2"/>
      <c r="U60" s="2"/>
      <c r="V60" s="2"/>
      <c r="W60" s="2"/>
      <c r="X60" s="2"/>
      <c r="Y60" s="2"/>
      <c r="Z60" s="2"/>
      <c r="AA60" s="2"/>
      <c r="AB60" s="2"/>
      <c r="AC60" s="2"/>
      <c r="AD60" s="2"/>
      <c r="AE60" s="2"/>
      <c r="AF60" s="2"/>
      <c r="AG60" s="2"/>
      <c r="AH60" s="2"/>
      <c r="AI60" s="2"/>
      <c r="AJ60" s="2"/>
      <c r="AK60" s="2"/>
      <c r="AL60" s="2"/>
      <c r="AM60" s="2"/>
      <c r="AN60" s="2"/>
      <c r="AO60" s="2"/>
      <c r="AP60" s="2"/>
    </row>
    <row r="61" spans="2:42" s="3" customFormat="1" ht="20.100000000000001" customHeight="1" x14ac:dyDescent="0.15">
      <c r="G61" s="7"/>
      <c r="H61" s="11"/>
      <c r="M61" s="2"/>
      <c r="N61" s="2"/>
      <c r="O61" s="2"/>
      <c r="P61" s="2"/>
      <c r="Q61" s="2"/>
      <c r="S61" s="2"/>
      <c r="T61" s="2"/>
      <c r="U61" s="2"/>
      <c r="V61" s="2"/>
      <c r="W61" s="2"/>
      <c r="X61" s="2"/>
      <c r="Y61" s="2"/>
      <c r="Z61" s="2"/>
      <c r="AA61" s="2"/>
      <c r="AB61" s="2"/>
      <c r="AC61" s="2"/>
      <c r="AD61" s="2"/>
      <c r="AE61" s="2"/>
      <c r="AF61" s="2"/>
      <c r="AG61" s="2"/>
      <c r="AH61" s="2"/>
      <c r="AI61" s="2"/>
      <c r="AJ61" s="2"/>
      <c r="AK61" s="2"/>
      <c r="AL61" s="2"/>
      <c r="AM61" s="2"/>
      <c r="AN61" s="2"/>
      <c r="AO61" s="2"/>
      <c r="AP61" s="2"/>
    </row>
    <row r="62" spans="2:42" s="3" customFormat="1" ht="20.100000000000001" customHeight="1" x14ac:dyDescent="0.15">
      <c r="G62" s="7"/>
      <c r="H62" s="11"/>
      <c r="M62" s="2"/>
      <c r="N62" s="2"/>
      <c r="O62" s="2"/>
      <c r="P62" s="2"/>
      <c r="Q62" s="2"/>
      <c r="S62" s="2"/>
      <c r="T62" s="2"/>
      <c r="U62" s="2"/>
      <c r="V62" s="2"/>
      <c r="W62" s="2"/>
      <c r="X62" s="2"/>
      <c r="Y62" s="2"/>
      <c r="Z62" s="2"/>
      <c r="AA62" s="2"/>
      <c r="AB62" s="2"/>
      <c r="AC62" s="2"/>
      <c r="AD62" s="2"/>
      <c r="AE62" s="2"/>
      <c r="AF62" s="2"/>
      <c r="AG62" s="2"/>
      <c r="AH62" s="2"/>
      <c r="AI62" s="2"/>
      <c r="AJ62" s="2"/>
      <c r="AK62" s="2"/>
      <c r="AL62" s="2"/>
      <c r="AM62" s="2"/>
      <c r="AN62" s="2"/>
      <c r="AO62" s="2"/>
      <c r="AP62" s="2"/>
    </row>
    <row r="63" spans="2:42" s="3" customFormat="1" ht="20.100000000000001" customHeight="1" x14ac:dyDescent="0.15">
      <c r="H63" s="6"/>
      <c r="M63" s="2"/>
      <c r="N63" s="2"/>
      <c r="O63" s="2"/>
      <c r="P63" s="2"/>
      <c r="Q63" s="2"/>
      <c r="S63" s="2"/>
      <c r="T63" s="2"/>
      <c r="U63" s="2"/>
      <c r="V63" s="2"/>
      <c r="W63" s="2"/>
      <c r="X63" s="2"/>
      <c r="Y63" s="2"/>
      <c r="Z63" s="2"/>
      <c r="AA63" s="2"/>
      <c r="AB63" s="2"/>
      <c r="AC63" s="2"/>
      <c r="AD63" s="2"/>
      <c r="AE63" s="2"/>
      <c r="AF63" s="2"/>
      <c r="AG63" s="2"/>
      <c r="AH63" s="2"/>
      <c r="AI63" s="2"/>
      <c r="AJ63" s="2"/>
      <c r="AK63" s="2"/>
      <c r="AL63" s="2"/>
      <c r="AM63" s="2"/>
      <c r="AN63" s="2"/>
      <c r="AO63" s="2"/>
      <c r="AP63" s="2"/>
    </row>
    <row r="64" spans="2:42" s="3" customFormat="1" ht="20.100000000000001" customHeight="1" x14ac:dyDescent="0.15">
      <c r="H64" s="6"/>
      <c r="M64" s="2"/>
      <c r="N64" s="2"/>
      <c r="O64" s="2"/>
      <c r="P64" s="2"/>
      <c r="Q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s="3" customFormat="1" ht="17.45" customHeight="1" x14ac:dyDescent="0.15">
      <c r="F65" s="5"/>
      <c r="H65" s="6"/>
      <c r="M65" s="2"/>
      <c r="N65" s="2"/>
      <c r="O65" s="2"/>
      <c r="P65" s="2"/>
      <c r="Q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s="3" customFormat="1" ht="17.45" customHeight="1" x14ac:dyDescent="0.15">
      <c r="B66" s="2"/>
      <c r="C66" s="2"/>
      <c r="D66" s="2"/>
      <c r="E66" s="2"/>
      <c r="H66" s="6"/>
      <c r="M66" s="2"/>
      <c r="N66" s="2"/>
      <c r="O66" s="2"/>
      <c r="P66" s="2"/>
      <c r="Q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s="3" customFormat="1" ht="17.45" customHeight="1" x14ac:dyDescent="0.15">
      <c r="B67" s="2"/>
      <c r="C67" s="2"/>
      <c r="D67" s="2"/>
      <c r="E67" s="2"/>
      <c r="F67" s="5"/>
      <c r="H67" s="6"/>
      <c r="M67" s="2"/>
      <c r="N67" s="2"/>
      <c r="O67" s="2"/>
      <c r="P67" s="2"/>
      <c r="Q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s="3" customFormat="1" ht="17.45" customHeight="1" x14ac:dyDescent="0.15">
      <c r="B68" s="2"/>
      <c r="C68" s="2"/>
      <c r="D68" s="2"/>
      <c r="E68" s="2"/>
      <c r="F68" s="5"/>
      <c r="H68" s="6"/>
      <c r="M68" s="2"/>
      <c r="N68" s="2"/>
      <c r="O68" s="2"/>
      <c r="P68" s="2"/>
      <c r="Q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s="3" customFormat="1" ht="17.45" customHeight="1" x14ac:dyDescent="0.15">
      <c r="B69" s="2"/>
      <c r="C69" s="2"/>
      <c r="D69" s="2"/>
      <c r="E69" s="2"/>
      <c r="H69" s="6"/>
      <c r="M69" s="2"/>
      <c r="N69" s="2"/>
      <c r="O69" s="2"/>
      <c r="P69" s="2"/>
      <c r="Q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s="3" customFormat="1" ht="17.45" customHeight="1" x14ac:dyDescent="0.15">
      <c r="B70" s="2"/>
      <c r="C70" s="2"/>
      <c r="D70" s="2"/>
      <c r="E70" s="2"/>
      <c r="M70" s="2"/>
      <c r="N70" s="2"/>
      <c r="O70" s="2"/>
      <c r="P70" s="2"/>
      <c r="Q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7.45" customHeight="1" x14ac:dyDescent="0.15">
      <c r="A71" s="3"/>
      <c r="F71" s="19"/>
      <c r="G71" s="7"/>
      <c r="H71" s="6"/>
      <c r="I71" s="3"/>
      <c r="J71" s="3"/>
      <c r="K71" s="3"/>
      <c r="L71" s="3"/>
    </row>
    <row r="72" spans="1:42" ht="17.45" customHeight="1" x14ac:dyDescent="0.15">
      <c r="A72" s="3"/>
      <c r="F72" s="5"/>
      <c r="G72" s="7"/>
      <c r="H72" s="6"/>
      <c r="I72" s="20"/>
      <c r="J72" s="3"/>
      <c r="K72" s="3"/>
      <c r="L72" s="20"/>
    </row>
    <row r="73" spans="1:42" ht="16.5" customHeight="1" x14ac:dyDescent="0.15">
      <c r="A73" s="3"/>
      <c r="F73" s="3"/>
      <c r="G73" s="3"/>
      <c r="H73" s="6"/>
      <c r="I73" s="20"/>
      <c r="J73" s="3"/>
      <c r="K73" s="3"/>
      <c r="L73" s="3"/>
    </row>
    <row r="74" spans="1:42" s="3" customFormat="1" ht="16.5" customHeight="1" x14ac:dyDescent="0.15">
      <c r="B74" s="2"/>
      <c r="C74" s="2"/>
      <c r="D74" s="2"/>
      <c r="E74" s="2"/>
      <c r="F74" s="4"/>
      <c r="H74" s="6"/>
      <c r="M74" s="2"/>
      <c r="N74" s="2"/>
      <c r="O74" s="2"/>
      <c r="P74" s="2"/>
      <c r="Q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42" s="3" customFormat="1" ht="16.5" customHeight="1" x14ac:dyDescent="0.15">
      <c r="B75" s="2"/>
      <c r="C75" s="2"/>
      <c r="D75" s="2"/>
      <c r="E75" s="2"/>
      <c r="F75" s="21"/>
      <c r="G75" s="22"/>
      <c r="H75" s="23"/>
      <c r="I75" s="2"/>
      <c r="J75" s="20"/>
      <c r="M75" s="2"/>
      <c r="N75" s="2"/>
      <c r="O75" s="2"/>
      <c r="P75" s="2"/>
      <c r="Q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s="3" customFormat="1" ht="16.5" customHeight="1" x14ac:dyDescent="0.15">
      <c r="H76" s="6"/>
      <c r="M76" s="2"/>
      <c r="N76" s="2"/>
      <c r="O76" s="2"/>
      <c r="P76" s="2"/>
      <c r="Q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s="3" customFormat="1" ht="16.5" customHeight="1" x14ac:dyDescent="0.15">
      <c r="F77" s="19"/>
      <c r="H77" s="6"/>
      <c r="M77" s="2"/>
      <c r="N77" s="2"/>
      <c r="O77" s="2"/>
      <c r="P77" s="2"/>
      <c r="Q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s="3" customFormat="1" ht="16.5" customHeight="1" x14ac:dyDescent="0.15">
      <c r="F78" s="5"/>
      <c r="H78" s="6"/>
      <c r="I78" s="20"/>
      <c r="L78" s="20"/>
      <c r="M78" s="2"/>
      <c r="N78" s="2"/>
      <c r="O78" s="2"/>
      <c r="P78" s="2"/>
      <c r="Q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42" s="3" customFormat="1" ht="16.5" customHeight="1" x14ac:dyDescent="0.15">
      <c r="H79" s="6"/>
      <c r="I79" s="20"/>
      <c r="M79" s="2"/>
      <c r="N79" s="2"/>
      <c r="O79" s="2"/>
      <c r="P79" s="2"/>
      <c r="Q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42" s="3" customFormat="1" ht="16.5" customHeight="1" x14ac:dyDescent="0.15">
      <c r="F80" s="4"/>
      <c r="G80" s="5"/>
      <c r="H80" s="6"/>
      <c r="M80" s="2"/>
      <c r="N80" s="2"/>
      <c r="O80" s="2"/>
      <c r="P80" s="2"/>
      <c r="Q80" s="2"/>
      <c r="S80" s="2"/>
      <c r="T80" s="2"/>
      <c r="U80" s="2"/>
      <c r="V80" s="2"/>
      <c r="W80" s="2"/>
      <c r="X80" s="2"/>
      <c r="Y80" s="2"/>
      <c r="Z80" s="2"/>
      <c r="AA80" s="2"/>
      <c r="AB80" s="2"/>
      <c r="AC80" s="2"/>
      <c r="AD80" s="2"/>
      <c r="AE80" s="2"/>
      <c r="AF80" s="2"/>
      <c r="AG80" s="2"/>
      <c r="AH80" s="2"/>
      <c r="AI80" s="2"/>
      <c r="AJ80" s="2"/>
      <c r="AK80" s="2"/>
      <c r="AL80" s="2"/>
      <c r="AM80" s="2"/>
      <c r="AN80" s="2"/>
      <c r="AO80" s="2"/>
      <c r="AP80" s="2"/>
    </row>
    <row r="81" spans="6:42" s="3" customFormat="1" ht="16.5" customHeight="1" x14ac:dyDescent="0.15">
      <c r="F81" s="21"/>
      <c r="G81" s="22"/>
      <c r="H81" s="23"/>
      <c r="I81" s="2"/>
      <c r="J81" s="20"/>
      <c r="M81" s="2"/>
      <c r="N81" s="2"/>
      <c r="O81" s="2"/>
      <c r="P81" s="2"/>
      <c r="Q81" s="2"/>
      <c r="S81" s="2"/>
      <c r="T81" s="2"/>
      <c r="U81" s="2"/>
      <c r="V81" s="2"/>
      <c r="W81" s="2"/>
      <c r="X81" s="2"/>
      <c r="Y81" s="2"/>
      <c r="Z81" s="2"/>
      <c r="AA81" s="2"/>
      <c r="AB81" s="2"/>
      <c r="AC81" s="2"/>
      <c r="AD81" s="2"/>
      <c r="AE81" s="2"/>
      <c r="AF81" s="2"/>
      <c r="AG81" s="2"/>
      <c r="AH81" s="2"/>
      <c r="AI81" s="2"/>
      <c r="AJ81" s="2"/>
      <c r="AK81" s="2"/>
      <c r="AL81" s="2"/>
      <c r="AM81" s="2"/>
      <c r="AN81" s="2"/>
      <c r="AO81" s="2"/>
      <c r="AP81" s="2"/>
    </row>
    <row r="82" spans="6:42" s="3" customFormat="1" ht="16.5" customHeight="1" x14ac:dyDescent="0.15">
      <c r="H82" s="6"/>
      <c r="M82" s="2"/>
      <c r="N82" s="2"/>
      <c r="O82" s="2"/>
      <c r="P82" s="2"/>
      <c r="Q82" s="2"/>
      <c r="S82" s="2"/>
      <c r="T82" s="2"/>
      <c r="U82" s="2"/>
      <c r="V82" s="2"/>
      <c r="W82" s="2"/>
      <c r="X82" s="2"/>
      <c r="Y82" s="2"/>
      <c r="Z82" s="2"/>
      <c r="AA82" s="2"/>
      <c r="AB82" s="2"/>
      <c r="AC82" s="2"/>
      <c r="AD82" s="2"/>
      <c r="AE82" s="2"/>
      <c r="AF82" s="2"/>
      <c r="AG82" s="2"/>
      <c r="AH82" s="2"/>
      <c r="AI82" s="2"/>
      <c r="AJ82" s="2"/>
      <c r="AK82" s="2"/>
      <c r="AL82" s="2"/>
      <c r="AM82" s="2"/>
      <c r="AN82" s="2"/>
      <c r="AO82" s="2"/>
      <c r="AP82" s="2"/>
    </row>
    <row r="83" spans="6:42" s="3" customFormat="1" ht="16.5" customHeight="1" x14ac:dyDescent="0.15">
      <c r="F83" s="19"/>
      <c r="H83" s="6"/>
      <c r="M83" s="2"/>
      <c r="N83" s="2"/>
      <c r="O83" s="2"/>
      <c r="P83" s="2"/>
      <c r="Q83" s="2"/>
      <c r="S83" s="2"/>
      <c r="T83" s="2"/>
      <c r="U83" s="2"/>
      <c r="V83" s="2"/>
      <c r="W83" s="2"/>
      <c r="X83" s="2"/>
      <c r="Y83" s="2"/>
      <c r="Z83" s="2"/>
      <c r="AA83" s="2"/>
      <c r="AB83" s="2"/>
      <c r="AC83" s="2"/>
      <c r="AD83" s="2"/>
      <c r="AE83" s="2"/>
      <c r="AF83" s="2"/>
      <c r="AG83" s="2"/>
      <c r="AH83" s="2"/>
      <c r="AI83" s="2"/>
      <c r="AJ83" s="2"/>
      <c r="AK83" s="2"/>
      <c r="AL83" s="2"/>
      <c r="AM83" s="2"/>
      <c r="AN83" s="2"/>
      <c r="AO83" s="2"/>
      <c r="AP83" s="2"/>
    </row>
    <row r="84" spans="6:42" s="3" customFormat="1" ht="16.5" customHeight="1" x14ac:dyDescent="0.15">
      <c r="F84" s="5"/>
      <c r="H84" s="6"/>
      <c r="I84" s="20"/>
      <c r="L84" s="20"/>
      <c r="M84" s="2"/>
      <c r="N84" s="2"/>
      <c r="O84" s="2"/>
      <c r="P84" s="2"/>
      <c r="Q84" s="2"/>
      <c r="S84" s="2"/>
      <c r="T84" s="2"/>
      <c r="U84" s="2"/>
      <c r="V84" s="2"/>
      <c r="W84" s="2"/>
      <c r="X84" s="2"/>
      <c r="Y84" s="2"/>
      <c r="Z84" s="2"/>
      <c r="AA84" s="2"/>
      <c r="AB84" s="2"/>
      <c r="AC84" s="2"/>
      <c r="AD84" s="2"/>
      <c r="AE84" s="2"/>
      <c r="AF84" s="2"/>
      <c r="AG84" s="2"/>
      <c r="AH84" s="2"/>
      <c r="AI84" s="2"/>
      <c r="AJ84" s="2"/>
      <c r="AK84" s="2"/>
      <c r="AL84" s="2"/>
      <c r="AM84" s="2"/>
      <c r="AN84" s="2"/>
      <c r="AO84" s="2"/>
      <c r="AP84" s="2"/>
    </row>
    <row r="85" spans="6:42" s="3" customFormat="1" ht="16.5" customHeight="1" x14ac:dyDescent="0.15">
      <c r="H85" s="6"/>
      <c r="I85" s="20"/>
      <c r="M85" s="2"/>
      <c r="N85" s="2"/>
      <c r="O85" s="2"/>
      <c r="P85" s="2"/>
      <c r="Q85" s="2"/>
      <c r="S85" s="2"/>
      <c r="T85" s="2"/>
      <c r="U85" s="2"/>
      <c r="V85" s="2"/>
      <c r="W85" s="2"/>
      <c r="X85" s="2"/>
      <c r="Y85" s="2"/>
      <c r="Z85" s="2"/>
      <c r="AA85" s="2"/>
      <c r="AB85" s="2"/>
      <c r="AC85" s="2"/>
      <c r="AD85" s="2"/>
      <c r="AE85" s="2"/>
      <c r="AF85" s="2"/>
      <c r="AG85" s="2"/>
      <c r="AH85" s="2"/>
      <c r="AI85" s="2"/>
      <c r="AJ85" s="2"/>
      <c r="AK85" s="2"/>
      <c r="AL85" s="2"/>
      <c r="AM85" s="2"/>
      <c r="AN85" s="2"/>
      <c r="AO85" s="2"/>
      <c r="AP85" s="2"/>
    </row>
    <row r="86" spans="6:42" s="3" customFormat="1" ht="16.5" customHeight="1" x14ac:dyDescent="0.15">
      <c r="F86" s="4"/>
      <c r="G86" s="5"/>
      <c r="H86" s="6"/>
      <c r="M86" s="2"/>
      <c r="N86" s="2"/>
      <c r="O86" s="2"/>
      <c r="P86" s="2"/>
      <c r="Q86" s="2"/>
      <c r="S86" s="2"/>
      <c r="T86" s="2"/>
      <c r="U86" s="2"/>
      <c r="V86" s="2"/>
      <c r="W86" s="2"/>
      <c r="X86" s="2"/>
      <c r="Y86" s="2"/>
      <c r="Z86" s="2"/>
      <c r="AA86" s="2"/>
      <c r="AB86" s="2"/>
      <c r="AC86" s="2"/>
      <c r="AD86" s="2"/>
      <c r="AE86" s="2"/>
      <c r="AF86" s="2"/>
      <c r="AG86" s="2"/>
      <c r="AH86" s="2"/>
      <c r="AI86" s="2"/>
      <c r="AJ86" s="2"/>
      <c r="AK86" s="2"/>
      <c r="AL86" s="2"/>
      <c r="AM86" s="2"/>
      <c r="AN86" s="2"/>
      <c r="AO86" s="2"/>
      <c r="AP86" s="2"/>
    </row>
    <row r="87" spans="6:42" s="3" customFormat="1" ht="16.5" customHeight="1" x14ac:dyDescent="0.15">
      <c r="F87" s="21"/>
      <c r="G87" s="22"/>
      <c r="H87" s="23"/>
      <c r="I87" s="2"/>
      <c r="J87" s="20"/>
      <c r="M87" s="2"/>
      <c r="N87" s="2"/>
      <c r="O87" s="2"/>
      <c r="P87" s="2"/>
      <c r="Q87" s="2"/>
      <c r="S87" s="2"/>
      <c r="T87" s="2"/>
      <c r="U87" s="2"/>
      <c r="V87" s="2"/>
      <c r="W87" s="2"/>
      <c r="X87" s="2"/>
      <c r="Y87" s="2"/>
      <c r="Z87" s="2"/>
      <c r="AA87" s="2"/>
      <c r="AB87" s="2"/>
      <c r="AC87" s="2"/>
      <c r="AD87" s="2"/>
      <c r="AE87" s="2"/>
      <c r="AF87" s="2"/>
      <c r="AG87" s="2"/>
      <c r="AH87" s="2"/>
      <c r="AI87" s="2"/>
      <c r="AJ87" s="2"/>
      <c r="AK87" s="2"/>
      <c r="AL87" s="2"/>
      <c r="AM87" s="2"/>
      <c r="AN87" s="2"/>
      <c r="AO87" s="2"/>
      <c r="AP87" s="2"/>
    </row>
    <row r="88" spans="6:42" s="3" customFormat="1" ht="16.5" customHeight="1" x14ac:dyDescent="0.15">
      <c r="H88" s="6"/>
      <c r="M88" s="2"/>
      <c r="N88" s="2"/>
      <c r="O88" s="2"/>
      <c r="P88" s="2"/>
      <c r="Q88" s="2"/>
      <c r="S88" s="2"/>
      <c r="T88" s="2"/>
      <c r="U88" s="2"/>
      <c r="V88" s="2"/>
      <c r="W88" s="2"/>
      <c r="X88" s="2"/>
      <c r="Y88" s="2"/>
      <c r="Z88" s="2"/>
      <c r="AA88" s="2"/>
      <c r="AB88" s="2"/>
      <c r="AC88" s="2"/>
      <c r="AD88" s="2"/>
      <c r="AE88" s="2"/>
      <c r="AF88" s="2"/>
      <c r="AG88" s="2"/>
      <c r="AH88" s="2"/>
      <c r="AI88" s="2"/>
      <c r="AJ88" s="2"/>
      <c r="AK88" s="2"/>
      <c r="AL88" s="2"/>
      <c r="AM88" s="2"/>
      <c r="AN88" s="2"/>
      <c r="AO88" s="2"/>
      <c r="AP88" s="2"/>
    </row>
    <row r="89" spans="6:42" s="3" customFormat="1" ht="16.5" customHeight="1" x14ac:dyDescent="0.15">
      <c r="F89" s="2"/>
      <c r="G89" s="2"/>
      <c r="H89" s="2"/>
      <c r="I89" s="2"/>
      <c r="J89" s="2"/>
      <c r="K89" s="2"/>
      <c r="L89" s="2"/>
      <c r="M89" s="2"/>
      <c r="N89" s="2"/>
      <c r="O89" s="2"/>
      <c r="P89" s="2"/>
      <c r="Q89" s="2"/>
      <c r="S89" s="2"/>
      <c r="T89" s="2"/>
      <c r="U89" s="2"/>
      <c r="V89" s="2"/>
      <c r="W89" s="2"/>
      <c r="X89" s="2"/>
      <c r="Y89" s="2"/>
      <c r="Z89" s="2"/>
      <c r="AA89" s="2"/>
      <c r="AB89" s="2"/>
      <c r="AC89" s="2"/>
      <c r="AD89" s="2"/>
      <c r="AE89" s="2"/>
      <c r="AF89" s="2"/>
      <c r="AG89" s="2"/>
      <c r="AH89" s="2"/>
      <c r="AI89" s="2"/>
      <c r="AJ89" s="2"/>
      <c r="AK89" s="2"/>
      <c r="AL89" s="2"/>
      <c r="AM89" s="2"/>
      <c r="AN89" s="2"/>
      <c r="AO89" s="2"/>
      <c r="AP89" s="2"/>
    </row>
    <row r="90" spans="6:42" s="3" customFormat="1" ht="16.5" customHeight="1" x14ac:dyDescent="0.15">
      <c r="F90" s="2"/>
      <c r="G90" s="2"/>
      <c r="H90" s="2"/>
      <c r="I90" s="2"/>
      <c r="J90" s="2"/>
      <c r="K90" s="2"/>
      <c r="L90" s="2"/>
      <c r="M90" s="2"/>
      <c r="N90" s="2"/>
      <c r="O90" s="2"/>
      <c r="P90" s="2"/>
      <c r="Q90" s="2"/>
      <c r="S90" s="2"/>
      <c r="T90" s="2"/>
      <c r="U90" s="2"/>
      <c r="V90" s="2"/>
      <c r="W90" s="2"/>
      <c r="X90" s="2"/>
      <c r="Y90" s="2"/>
      <c r="Z90" s="2"/>
      <c r="AA90" s="2"/>
      <c r="AB90" s="2"/>
      <c r="AC90" s="2"/>
      <c r="AD90" s="2"/>
      <c r="AE90" s="2"/>
      <c r="AF90" s="2"/>
      <c r="AG90" s="2"/>
      <c r="AH90" s="2"/>
      <c r="AI90" s="2"/>
      <c r="AJ90" s="2"/>
      <c r="AK90" s="2"/>
      <c r="AL90" s="2"/>
      <c r="AM90" s="2"/>
      <c r="AN90" s="2"/>
      <c r="AO90" s="2"/>
      <c r="AP90" s="2"/>
    </row>
    <row r="91" spans="6:42" s="3" customFormat="1" ht="16.5" customHeight="1" x14ac:dyDescent="0.15">
      <c r="F91" s="13"/>
      <c r="G91" s="2"/>
      <c r="H91" s="2"/>
      <c r="I91" s="2"/>
      <c r="J91" s="2"/>
      <c r="K91" s="2"/>
      <c r="L91" s="2"/>
      <c r="M91" s="2"/>
      <c r="N91" s="2"/>
      <c r="O91" s="2"/>
      <c r="P91" s="2"/>
      <c r="Q91" s="2"/>
      <c r="S91" s="2"/>
      <c r="T91" s="2"/>
      <c r="U91" s="2"/>
      <c r="V91" s="2"/>
      <c r="W91" s="2"/>
      <c r="X91" s="2"/>
      <c r="Y91" s="2"/>
      <c r="Z91" s="2"/>
      <c r="AA91" s="2"/>
      <c r="AB91" s="2"/>
      <c r="AC91" s="2"/>
      <c r="AD91" s="2"/>
      <c r="AE91" s="2"/>
      <c r="AF91" s="2"/>
      <c r="AG91" s="2"/>
      <c r="AH91" s="2"/>
      <c r="AI91" s="2"/>
      <c r="AJ91" s="2"/>
      <c r="AK91" s="2"/>
      <c r="AL91" s="2"/>
      <c r="AM91" s="2"/>
      <c r="AN91" s="2"/>
      <c r="AO91" s="2"/>
      <c r="AP91" s="2"/>
    </row>
    <row r="92" spans="6:42" s="3" customFormat="1" ht="16.5" customHeight="1" x14ac:dyDescent="0.15">
      <c r="F92" s="13"/>
      <c r="G92" s="2"/>
      <c r="H92" s="2"/>
      <c r="I92" s="2"/>
      <c r="J92" s="2"/>
      <c r="K92" s="2"/>
      <c r="L92" s="2"/>
      <c r="M92" s="2"/>
      <c r="N92" s="2"/>
      <c r="O92" s="2"/>
      <c r="P92" s="2"/>
      <c r="Q92" s="2"/>
      <c r="S92" s="2"/>
      <c r="T92" s="2"/>
      <c r="U92" s="2"/>
      <c r="V92" s="2"/>
      <c r="W92" s="2"/>
      <c r="X92" s="2"/>
      <c r="Y92" s="2"/>
      <c r="Z92" s="2"/>
      <c r="AA92" s="2"/>
      <c r="AB92" s="2"/>
      <c r="AC92" s="2"/>
      <c r="AD92" s="2"/>
      <c r="AE92" s="2"/>
      <c r="AF92" s="2"/>
      <c r="AG92" s="2"/>
      <c r="AH92" s="2"/>
      <c r="AI92" s="2"/>
      <c r="AJ92" s="2"/>
      <c r="AK92" s="2"/>
      <c r="AL92" s="2"/>
      <c r="AM92" s="2"/>
      <c r="AN92" s="2"/>
      <c r="AO92" s="2"/>
      <c r="AP92" s="2"/>
    </row>
    <row r="93" spans="6:42" s="3" customFormat="1" ht="16.5" customHeight="1" x14ac:dyDescent="0.15">
      <c r="F93" s="2"/>
      <c r="G93" s="2"/>
      <c r="H93" s="2"/>
      <c r="I93" s="2"/>
      <c r="J93" s="2"/>
      <c r="K93" s="2"/>
      <c r="L93" s="2"/>
      <c r="M93" s="2"/>
      <c r="N93" s="2"/>
      <c r="O93" s="2"/>
      <c r="P93" s="2"/>
      <c r="Q93" s="2"/>
      <c r="S93" s="2"/>
      <c r="T93" s="2"/>
      <c r="U93" s="2"/>
      <c r="V93" s="2"/>
      <c r="W93" s="2"/>
      <c r="X93" s="2"/>
      <c r="Y93" s="2"/>
      <c r="Z93" s="2"/>
      <c r="AA93" s="2"/>
      <c r="AB93" s="2"/>
      <c r="AC93" s="2"/>
      <c r="AD93" s="2"/>
      <c r="AE93" s="2"/>
      <c r="AF93" s="2"/>
      <c r="AG93" s="2"/>
      <c r="AH93" s="2"/>
      <c r="AI93" s="2"/>
      <c r="AJ93" s="2"/>
      <c r="AK93" s="2"/>
      <c r="AL93" s="2"/>
      <c r="AM93" s="2"/>
      <c r="AN93" s="2"/>
      <c r="AO93" s="2"/>
      <c r="AP93" s="2"/>
    </row>
    <row r="94" spans="6:42" s="3" customFormat="1" ht="16.5" customHeight="1" x14ac:dyDescent="0.15">
      <c r="F94" s="2"/>
      <c r="G94" s="2"/>
      <c r="H94" s="2"/>
      <c r="I94" s="2"/>
      <c r="J94" s="2"/>
      <c r="K94" s="2"/>
      <c r="L94" s="2"/>
      <c r="M94" s="2"/>
      <c r="N94" s="2"/>
      <c r="O94" s="2"/>
      <c r="P94" s="2"/>
      <c r="Q94" s="2"/>
      <c r="S94" s="2"/>
      <c r="T94" s="2"/>
      <c r="U94" s="2"/>
      <c r="V94" s="2"/>
      <c r="W94" s="2"/>
      <c r="X94" s="2"/>
      <c r="Y94" s="2"/>
      <c r="Z94" s="2"/>
      <c r="AA94" s="2"/>
      <c r="AB94" s="2"/>
      <c r="AC94" s="2"/>
      <c r="AD94" s="2"/>
      <c r="AE94" s="2"/>
      <c r="AF94" s="2"/>
      <c r="AG94" s="2"/>
      <c r="AH94" s="2"/>
      <c r="AI94" s="2"/>
      <c r="AJ94" s="2"/>
      <c r="AK94" s="2"/>
      <c r="AL94" s="2"/>
      <c r="AM94" s="2"/>
      <c r="AN94" s="2"/>
      <c r="AO94" s="2"/>
      <c r="AP94" s="2"/>
    </row>
    <row r="95" spans="6:42" s="3" customFormat="1" ht="16.5" customHeight="1" x14ac:dyDescent="0.15">
      <c r="F95" s="2"/>
      <c r="G95" s="2"/>
      <c r="H95" s="2"/>
      <c r="I95" s="2"/>
      <c r="J95" s="2"/>
      <c r="K95" s="2"/>
      <c r="L95" s="2"/>
      <c r="M95" s="2"/>
      <c r="N95" s="2"/>
      <c r="O95" s="2"/>
      <c r="P95" s="2"/>
      <c r="Q95" s="2"/>
      <c r="S95" s="2"/>
      <c r="T95" s="2"/>
      <c r="U95" s="2"/>
      <c r="V95" s="2"/>
      <c r="W95" s="2"/>
      <c r="X95" s="2"/>
      <c r="Y95" s="2"/>
      <c r="Z95" s="2"/>
      <c r="AA95" s="2"/>
      <c r="AB95" s="2"/>
      <c r="AC95" s="2"/>
      <c r="AD95" s="2"/>
      <c r="AE95" s="2"/>
      <c r="AF95" s="2"/>
      <c r="AG95" s="2"/>
      <c r="AH95" s="2"/>
      <c r="AI95" s="2"/>
      <c r="AJ95" s="2"/>
      <c r="AK95" s="2"/>
      <c r="AL95" s="2"/>
      <c r="AM95" s="2"/>
      <c r="AN95" s="2"/>
      <c r="AO95" s="2"/>
      <c r="AP95" s="2"/>
    </row>
    <row r="96" spans="6:42" s="3" customFormat="1" ht="16.5" customHeight="1" x14ac:dyDescent="0.15">
      <c r="F96" s="2"/>
      <c r="G96" s="2"/>
      <c r="H96" s="2"/>
      <c r="I96" s="2"/>
      <c r="J96" s="2"/>
      <c r="K96" s="2"/>
      <c r="L96" s="2"/>
      <c r="M96" s="2"/>
      <c r="N96" s="2"/>
      <c r="O96" s="2"/>
      <c r="P96" s="2"/>
      <c r="Q96" s="2"/>
      <c r="S96" s="2"/>
      <c r="T96" s="2"/>
      <c r="U96" s="2"/>
      <c r="V96" s="2"/>
      <c r="W96" s="2"/>
      <c r="X96" s="2"/>
      <c r="Y96" s="2"/>
      <c r="Z96" s="2"/>
      <c r="AA96" s="2"/>
      <c r="AB96" s="2"/>
      <c r="AC96" s="2"/>
      <c r="AD96" s="2"/>
      <c r="AE96" s="2"/>
      <c r="AF96" s="2"/>
      <c r="AG96" s="2"/>
      <c r="AH96" s="2"/>
      <c r="AI96" s="2"/>
      <c r="AJ96" s="2"/>
      <c r="AK96" s="2"/>
      <c r="AL96" s="2"/>
      <c r="AM96" s="2"/>
      <c r="AN96" s="2"/>
      <c r="AO96" s="2"/>
      <c r="AP96" s="2"/>
    </row>
    <row r="97" spans="2:42" s="3" customFormat="1" ht="16.5" customHeight="1" x14ac:dyDescent="0.15">
      <c r="F97" s="2"/>
      <c r="G97" s="2"/>
      <c r="H97" s="2"/>
      <c r="I97" s="2"/>
      <c r="J97" s="2"/>
      <c r="K97" s="2"/>
      <c r="L97" s="2"/>
      <c r="M97" s="2"/>
      <c r="N97" s="2"/>
      <c r="O97" s="2"/>
      <c r="P97" s="2"/>
      <c r="Q97" s="2"/>
      <c r="S97" s="2"/>
      <c r="T97" s="2"/>
      <c r="U97" s="2"/>
      <c r="V97" s="2"/>
      <c r="W97" s="2"/>
      <c r="X97" s="2"/>
      <c r="Y97" s="2"/>
      <c r="Z97" s="2"/>
      <c r="AA97" s="2"/>
      <c r="AB97" s="2"/>
      <c r="AC97" s="2"/>
      <c r="AD97" s="2"/>
      <c r="AE97" s="2"/>
      <c r="AF97" s="2"/>
      <c r="AG97" s="2"/>
      <c r="AH97" s="2"/>
      <c r="AI97" s="2"/>
      <c r="AJ97" s="2"/>
      <c r="AK97" s="2"/>
      <c r="AL97" s="2"/>
      <c r="AM97" s="2"/>
      <c r="AN97" s="2"/>
      <c r="AO97" s="2"/>
      <c r="AP97" s="2"/>
    </row>
    <row r="98" spans="2:42" s="3" customFormat="1" ht="16.5" customHeight="1" x14ac:dyDescent="0.15">
      <c r="H98" s="6"/>
      <c r="M98" s="2"/>
      <c r="N98" s="2"/>
      <c r="O98" s="2"/>
      <c r="P98" s="2"/>
      <c r="Q98" s="2"/>
      <c r="S98" s="2"/>
      <c r="T98" s="2"/>
      <c r="U98" s="2"/>
      <c r="V98" s="2"/>
      <c r="W98" s="2"/>
      <c r="X98" s="2"/>
      <c r="Y98" s="2"/>
      <c r="Z98" s="2"/>
      <c r="AA98" s="2"/>
      <c r="AB98" s="2"/>
      <c r="AC98" s="2"/>
      <c r="AD98" s="2"/>
      <c r="AE98" s="2"/>
      <c r="AF98" s="2"/>
      <c r="AG98" s="2"/>
      <c r="AH98" s="2"/>
      <c r="AI98" s="2"/>
      <c r="AJ98" s="2"/>
      <c r="AK98" s="2"/>
      <c r="AL98" s="2"/>
      <c r="AM98" s="2"/>
      <c r="AN98" s="2"/>
      <c r="AO98" s="2"/>
      <c r="AP98" s="2"/>
    </row>
    <row r="99" spans="2:42" s="3" customFormat="1" ht="16.5" customHeight="1" x14ac:dyDescent="0.15">
      <c r="H99" s="6"/>
      <c r="M99" s="2"/>
      <c r="N99" s="2"/>
      <c r="O99" s="2"/>
      <c r="P99" s="2"/>
      <c r="Q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2:42" s="3" customFormat="1" ht="16.5" customHeight="1" x14ac:dyDescent="0.15">
      <c r="H100" s="6"/>
      <c r="M100" s="2"/>
      <c r="N100" s="2"/>
      <c r="O100" s="2"/>
      <c r="P100" s="2"/>
      <c r="Q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2:42" s="3" customFormat="1" ht="16.5" customHeight="1" x14ac:dyDescent="0.15">
      <c r="H101" s="6"/>
      <c r="M101" s="2"/>
      <c r="N101" s="2"/>
      <c r="O101" s="2"/>
      <c r="P101" s="2"/>
      <c r="Q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2:42" ht="16.5" customHeight="1" x14ac:dyDescent="0.15">
      <c r="B102" s="3"/>
      <c r="C102" s="3"/>
      <c r="D102" s="3"/>
      <c r="E102" s="3"/>
      <c r="F102" s="3"/>
      <c r="G102" s="3"/>
      <c r="H102" s="6"/>
      <c r="I102" s="3"/>
      <c r="J102" s="3"/>
      <c r="K102" s="3"/>
      <c r="L102" s="3"/>
    </row>
    <row r="103" spans="2:42" ht="16.5" customHeight="1" x14ac:dyDescent="0.15">
      <c r="B103" s="3"/>
      <c r="C103" s="3"/>
      <c r="D103" s="3"/>
      <c r="E103" s="3"/>
      <c r="F103" s="3"/>
      <c r="G103" s="3"/>
      <c r="H103" s="6"/>
      <c r="I103" s="3"/>
      <c r="J103" s="3"/>
      <c r="K103" s="3"/>
      <c r="L103" s="3"/>
    </row>
    <row r="104" spans="2:42" ht="16.5" customHeight="1" x14ac:dyDescent="0.15">
      <c r="F104" s="3"/>
      <c r="G104" s="3"/>
      <c r="H104" s="6"/>
      <c r="I104" s="3"/>
      <c r="J104" s="3"/>
      <c r="K104" s="3"/>
      <c r="L104" s="3"/>
    </row>
    <row r="105" spans="2:42" ht="16.5" customHeight="1" x14ac:dyDescent="0.15">
      <c r="F105" s="3"/>
      <c r="G105" s="3"/>
      <c r="H105" s="6"/>
      <c r="I105" s="3"/>
      <c r="J105" s="3"/>
      <c r="K105" s="3"/>
      <c r="L105" s="3"/>
    </row>
    <row r="106" spans="2:42" ht="16.5" customHeight="1" x14ac:dyDescent="0.15">
      <c r="F106" s="3"/>
      <c r="G106" s="3"/>
      <c r="H106" s="6"/>
      <c r="I106" s="3"/>
      <c r="J106" s="3"/>
      <c r="K106" s="3"/>
      <c r="L106" s="3"/>
    </row>
    <row r="107" spans="2:42" ht="16.5" customHeight="1" x14ac:dyDescent="0.15">
      <c r="F107" s="3"/>
      <c r="G107" s="3"/>
      <c r="H107" s="6"/>
      <c r="I107" s="3"/>
      <c r="J107" s="3"/>
      <c r="K107" s="3"/>
      <c r="L107" s="3"/>
    </row>
    <row r="108" spans="2:42" ht="16.5" customHeight="1" x14ac:dyDescent="0.15">
      <c r="F108" s="3"/>
      <c r="G108" s="3"/>
      <c r="H108" s="6"/>
      <c r="I108" s="3"/>
      <c r="J108" s="3"/>
      <c r="K108" s="3"/>
      <c r="L108" s="3"/>
    </row>
    <row r="109" spans="2:42" ht="16.5" customHeight="1" x14ac:dyDescent="0.15">
      <c r="F109" s="3"/>
      <c r="G109" s="3"/>
      <c r="H109" s="6"/>
      <c r="I109" s="3"/>
      <c r="J109" s="3"/>
      <c r="K109" s="3"/>
      <c r="L109" s="3"/>
    </row>
    <row r="110" spans="2:42" ht="16.5" customHeight="1" x14ac:dyDescent="0.15">
      <c r="F110" s="3"/>
      <c r="G110" s="3"/>
      <c r="H110" s="6"/>
      <c r="I110" s="3"/>
      <c r="J110" s="3"/>
      <c r="K110" s="3"/>
      <c r="L110" s="3"/>
    </row>
    <row r="111" spans="2:42" ht="16.5" customHeight="1" x14ac:dyDescent="0.15">
      <c r="F111" s="3"/>
      <c r="G111" s="3"/>
      <c r="H111" s="6"/>
      <c r="I111" s="3"/>
      <c r="J111" s="3"/>
      <c r="K111" s="3"/>
      <c r="L111" s="3"/>
    </row>
    <row r="112" spans="2:42" ht="16.5" customHeight="1" x14ac:dyDescent="0.15">
      <c r="F112" s="3"/>
      <c r="G112" s="3"/>
      <c r="H112" s="6"/>
      <c r="I112" s="3"/>
      <c r="J112" s="3"/>
      <c r="K112" s="3"/>
      <c r="L112" s="3"/>
    </row>
    <row r="113" spans="6:12" ht="16.5" customHeight="1" x14ac:dyDescent="0.15">
      <c r="F113" s="3"/>
      <c r="G113" s="3"/>
      <c r="H113" s="6"/>
      <c r="I113" s="3"/>
      <c r="J113" s="3"/>
      <c r="K113" s="3"/>
      <c r="L113" s="3"/>
    </row>
    <row r="114" spans="6:12" ht="16.5" customHeight="1" x14ac:dyDescent="0.15">
      <c r="F114" s="3"/>
      <c r="G114" s="3"/>
      <c r="H114" s="6"/>
      <c r="I114" s="3"/>
      <c r="J114" s="3"/>
      <c r="K114" s="3"/>
      <c r="L114" s="3"/>
    </row>
    <row r="115" spans="6:12" ht="16.5" customHeight="1" x14ac:dyDescent="0.15">
      <c r="F115" s="3"/>
      <c r="G115" s="3"/>
      <c r="H115" s="6"/>
      <c r="I115" s="3"/>
      <c r="J115" s="3"/>
      <c r="K115" s="3"/>
      <c r="L115" s="3"/>
    </row>
    <row r="116" spans="6:12" ht="16.5" customHeight="1" x14ac:dyDescent="0.15">
      <c r="F116" s="3"/>
      <c r="G116" s="3"/>
      <c r="H116" s="6"/>
      <c r="I116" s="3"/>
      <c r="J116" s="3"/>
      <c r="K116" s="3"/>
      <c r="L116" s="3"/>
    </row>
    <row r="117" spans="6:12" ht="16.5" customHeight="1" x14ac:dyDescent="0.15">
      <c r="F117" s="3"/>
      <c r="G117" s="3"/>
      <c r="H117" s="6"/>
      <c r="I117" s="3"/>
      <c r="J117" s="3"/>
      <c r="K117" s="3"/>
      <c r="L117" s="3"/>
    </row>
    <row r="118" spans="6:12" ht="16.5" customHeight="1" x14ac:dyDescent="0.15">
      <c r="F118" s="3"/>
      <c r="G118" s="3"/>
      <c r="H118" s="6"/>
      <c r="I118" s="3"/>
      <c r="J118" s="3"/>
      <c r="K118" s="3"/>
      <c r="L118" s="3"/>
    </row>
    <row r="119" spans="6:12" ht="16.5" customHeight="1" x14ac:dyDescent="0.15">
      <c r="F119" s="3"/>
      <c r="G119" s="3"/>
      <c r="H119" s="6"/>
      <c r="I119" s="3"/>
      <c r="J119" s="3"/>
      <c r="K119" s="3"/>
      <c r="L119" s="3"/>
    </row>
    <row r="120" spans="6:12" ht="16.5" customHeight="1" x14ac:dyDescent="0.15">
      <c r="F120" s="3"/>
      <c r="G120" s="3"/>
      <c r="H120" s="6"/>
      <c r="I120" s="3"/>
      <c r="J120" s="3"/>
      <c r="K120" s="3"/>
      <c r="L120" s="3"/>
    </row>
    <row r="121" spans="6:12" ht="16.5" customHeight="1" x14ac:dyDescent="0.15">
      <c r="F121" s="3"/>
      <c r="G121" s="3"/>
      <c r="H121" s="6"/>
      <c r="I121" s="3"/>
      <c r="J121" s="3"/>
      <c r="K121" s="3"/>
      <c r="L121" s="3"/>
    </row>
    <row r="122" spans="6:12" ht="16.5" customHeight="1" x14ac:dyDescent="0.15">
      <c r="F122" s="3"/>
      <c r="G122" s="3"/>
      <c r="H122" s="6"/>
      <c r="I122" s="3"/>
      <c r="J122" s="3"/>
      <c r="K122" s="3"/>
      <c r="L122" s="3"/>
    </row>
    <row r="123" spans="6:12" ht="16.5" customHeight="1" x14ac:dyDescent="0.15">
      <c r="F123" s="3"/>
      <c r="G123" s="3"/>
      <c r="H123" s="6"/>
      <c r="I123" s="3"/>
      <c r="J123" s="3"/>
      <c r="K123" s="3"/>
      <c r="L123" s="3"/>
    </row>
    <row r="124" spans="6:12" ht="16.5" customHeight="1" x14ac:dyDescent="0.15">
      <c r="F124" s="3"/>
      <c r="G124" s="3"/>
      <c r="H124" s="6"/>
      <c r="I124" s="3"/>
      <c r="J124" s="3"/>
      <c r="K124" s="3"/>
      <c r="L124" s="3"/>
    </row>
    <row r="125" spans="6:12" ht="16.5" customHeight="1" x14ac:dyDescent="0.15">
      <c r="F125" s="3"/>
      <c r="G125" s="3"/>
      <c r="H125" s="6"/>
      <c r="I125" s="3"/>
      <c r="J125" s="3"/>
      <c r="K125" s="3"/>
      <c r="L125" s="3"/>
    </row>
  </sheetData>
  <sheetProtection formatColumns="0"/>
  <mergeCells count="14">
    <mergeCell ref="J59:M59"/>
    <mergeCell ref="G31:H31"/>
    <mergeCell ref="K31:L31"/>
    <mergeCell ref="F50:G50"/>
    <mergeCell ref="J50:K50"/>
    <mergeCell ref="F38:G38"/>
    <mergeCell ref="J38:K38"/>
    <mergeCell ref="J55:K55"/>
    <mergeCell ref="F51:F53"/>
    <mergeCell ref="G15:H15"/>
    <mergeCell ref="K15:L15"/>
    <mergeCell ref="G23:H23"/>
    <mergeCell ref="K23:L23"/>
    <mergeCell ref="J57:M57"/>
  </mergeCells>
  <phoneticPr fontId="1"/>
  <dataValidations count="1">
    <dataValidation type="list" allowBlank="1" showInputMessage="1" showErrorMessage="1" sqref="H5">
      <formula1>$V$13:$V$25</formula1>
    </dataValidation>
  </dataValidations>
  <printOptions horizontalCentered="1"/>
  <pageMargins left="0.78740157480314965" right="0.78740157480314965" top="0.78740157480314965" bottom="0.78740157480314965" header="0" footer="0"/>
  <pageSetup paperSize="9" scale="59" orientation="portrait" cellComments="asDisplayed" horizontalDpi="4294967292" verticalDpi="4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
  <sheetViews>
    <sheetView topLeftCell="A61" zoomScaleNormal="100" zoomScaleSheetLayoutView="100" workbookViewId="0">
      <selection activeCell="X67" sqref="X67"/>
    </sheetView>
  </sheetViews>
  <sheetFormatPr defaultRowHeight="14.25" x14ac:dyDescent="0.15"/>
  <cols>
    <col min="1" max="1" width="3.5" customWidth="1"/>
    <col min="2" max="2" width="4" customWidth="1"/>
    <col min="3" max="3" width="5.625" customWidth="1"/>
    <col min="4" max="8" width="6.5" customWidth="1"/>
    <col min="9" max="9" width="7.5" customWidth="1"/>
    <col min="10" max="10" width="6.5" customWidth="1"/>
    <col min="11" max="11" width="6.625" customWidth="1"/>
    <col min="12" max="12" width="4" customWidth="1"/>
    <col min="13" max="13" width="5.625" customWidth="1"/>
    <col min="14" max="18" width="6.5" customWidth="1"/>
    <col min="19" max="19" width="7.5" customWidth="1"/>
    <col min="20" max="20" width="3.625" customWidth="1"/>
    <col min="21" max="21" width="6.5" customWidth="1"/>
    <col min="22" max="22" width="3.625" customWidth="1"/>
  </cols>
  <sheetData>
    <row r="1" spans="1:23" x14ac:dyDescent="0.15">
      <c r="A1" s="293"/>
      <c r="B1" s="294"/>
      <c r="C1" s="294"/>
      <c r="D1" s="294"/>
      <c r="E1" s="294"/>
      <c r="F1" s="294"/>
      <c r="G1" s="294"/>
      <c r="H1" s="294"/>
      <c r="I1" s="294"/>
      <c r="J1" s="294"/>
      <c r="K1" s="294"/>
      <c r="L1" s="294"/>
      <c r="M1" s="294"/>
      <c r="N1" s="294"/>
      <c r="O1" s="294"/>
      <c r="P1" s="294"/>
      <c r="Q1" s="294"/>
      <c r="R1" s="294"/>
      <c r="S1" s="294"/>
      <c r="T1" s="294"/>
      <c r="U1" s="294"/>
      <c r="V1" s="295"/>
      <c r="W1" s="167"/>
    </row>
    <row r="2" spans="1:23" ht="18.75" x14ac:dyDescent="0.2">
      <c r="A2" s="296"/>
      <c r="B2" s="387" t="s">
        <v>180</v>
      </c>
      <c r="C2" s="387"/>
      <c r="D2" s="387"/>
      <c r="E2" s="387"/>
      <c r="F2" s="387"/>
      <c r="G2" s="387"/>
      <c r="H2" s="387"/>
      <c r="I2" s="387"/>
      <c r="J2" s="387"/>
      <c r="K2" s="387"/>
      <c r="L2" s="387"/>
      <c r="M2" s="387"/>
      <c r="N2" s="387"/>
      <c r="O2" s="387"/>
      <c r="P2" s="387"/>
      <c r="Q2" s="387"/>
      <c r="R2" s="387"/>
      <c r="S2" s="387"/>
      <c r="T2" s="387"/>
      <c r="U2" s="387"/>
      <c r="V2" s="288"/>
      <c r="W2" s="167"/>
    </row>
    <row r="3" spans="1:23" x14ac:dyDescent="0.15">
      <c r="A3" s="296"/>
      <c r="B3" s="167"/>
      <c r="C3" s="167"/>
      <c r="D3" s="167"/>
      <c r="E3" s="167"/>
      <c r="F3" s="167"/>
      <c r="G3" s="167"/>
      <c r="H3" s="167"/>
      <c r="I3" s="167"/>
      <c r="J3" s="167"/>
      <c r="K3" s="167"/>
      <c r="L3" s="167"/>
      <c r="M3" s="167"/>
      <c r="N3" s="167"/>
      <c r="O3" s="167"/>
      <c r="P3" s="167"/>
      <c r="Q3" s="167"/>
      <c r="R3" s="167"/>
      <c r="S3" s="289"/>
      <c r="T3" s="167" t="s">
        <v>47</v>
      </c>
      <c r="U3" s="167"/>
      <c r="V3" s="288"/>
      <c r="W3" s="167"/>
    </row>
    <row r="4" spans="1:23" x14ac:dyDescent="0.15">
      <c r="A4" s="296"/>
      <c r="B4" s="167"/>
      <c r="C4" s="167"/>
      <c r="D4" s="167"/>
      <c r="E4" s="167"/>
      <c r="F4" s="167"/>
      <c r="G4" s="167"/>
      <c r="H4" s="167"/>
      <c r="I4" s="167"/>
      <c r="J4" s="167"/>
      <c r="K4" s="167"/>
      <c r="L4" s="167"/>
      <c r="M4" s="167"/>
      <c r="N4" s="167"/>
      <c r="O4" s="167"/>
      <c r="P4" s="167"/>
      <c r="Q4" s="167"/>
      <c r="R4" s="167"/>
      <c r="S4" s="300"/>
      <c r="T4" s="167"/>
      <c r="U4" s="167"/>
      <c r="V4" s="288"/>
      <c r="W4" s="167"/>
    </row>
    <row r="5" spans="1:23" ht="18.75" x14ac:dyDescent="0.2">
      <c r="A5" s="388" t="s">
        <v>183</v>
      </c>
      <c r="B5" s="389"/>
      <c r="C5" s="389"/>
      <c r="D5" s="389"/>
      <c r="E5" s="389"/>
      <c r="F5" s="389"/>
      <c r="G5" s="389"/>
      <c r="H5" s="389"/>
      <c r="I5" s="389"/>
      <c r="J5" s="389"/>
      <c r="K5" s="389"/>
      <c r="L5" s="389" t="s">
        <v>173</v>
      </c>
      <c r="M5" s="389"/>
      <c r="N5" s="389"/>
      <c r="O5" s="389"/>
      <c r="P5" s="389"/>
      <c r="Q5" s="389"/>
      <c r="R5" s="389"/>
      <c r="S5" s="389"/>
      <c r="T5" s="389"/>
      <c r="U5" s="389"/>
      <c r="V5" s="390"/>
      <c r="W5" s="167"/>
    </row>
    <row r="6" spans="1:23" x14ac:dyDescent="0.15">
      <c r="A6" s="296"/>
      <c r="B6" s="202"/>
      <c r="C6" s="202"/>
      <c r="D6" s="202"/>
      <c r="E6" s="202"/>
      <c r="K6" s="202"/>
      <c r="L6" s="202"/>
      <c r="M6" s="202"/>
      <c r="N6" s="202"/>
      <c r="T6" s="167"/>
      <c r="U6" s="167"/>
      <c r="V6" s="288"/>
      <c r="W6" s="167"/>
    </row>
    <row r="7" spans="1:23" x14ac:dyDescent="0.15">
      <c r="A7" s="296"/>
      <c r="B7" s="202" t="s">
        <v>126</v>
      </c>
      <c r="C7" s="202"/>
      <c r="D7" s="202"/>
      <c r="E7" s="202"/>
      <c r="K7" s="202"/>
      <c r="L7" s="167"/>
      <c r="M7" s="167"/>
      <c r="N7" s="167"/>
      <c r="T7" s="298"/>
      <c r="U7" s="300"/>
      <c r="V7" s="288"/>
      <c r="W7" s="167"/>
    </row>
    <row r="8" spans="1:23" x14ac:dyDescent="0.15">
      <c r="A8" s="296"/>
      <c r="B8" s="202"/>
      <c r="C8" s="202" t="s">
        <v>133</v>
      </c>
      <c r="D8" s="202"/>
      <c r="E8" s="383" t="s">
        <v>127</v>
      </c>
      <c r="F8" s="384"/>
      <c r="G8" s="398"/>
      <c r="H8" s="399"/>
      <c r="I8" s="202" t="s">
        <v>131</v>
      </c>
      <c r="K8" s="202"/>
      <c r="L8" s="167"/>
      <c r="M8" s="202" t="s">
        <v>133</v>
      </c>
      <c r="N8" s="202"/>
      <c r="O8" s="383" t="s">
        <v>127</v>
      </c>
      <c r="P8" s="384"/>
      <c r="Q8" s="385"/>
      <c r="R8" s="386"/>
      <c r="S8" s="202" t="s">
        <v>131</v>
      </c>
      <c r="T8" s="298"/>
      <c r="U8" s="300"/>
      <c r="V8" s="288"/>
      <c r="W8" s="167"/>
    </row>
    <row r="9" spans="1:23" x14ac:dyDescent="0.15">
      <c r="A9" s="296"/>
      <c r="B9" s="202"/>
      <c r="E9" s="383" t="s">
        <v>128</v>
      </c>
      <c r="F9" s="384"/>
      <c r="G9" s="398"/>
      <c r="H9" s="399"/>
      <c r="I9" s="202" t="s">
        <v>131</v>
      </c>
      <c r="K9" s="202"/>
      <c r="L9" s="167"/>
      <c r="O9" s="383" t="s">
        <v>128</v>
      </c>
      <c r="P9" s="384"/>
      <c r="Q9" s="385"/>
      <c r="R9" s="386"/>
      <c r="S9" s="202" t="s">
        <v>131</v>
      </c>
      <c r="T9" s="298"/>
      <c r="U9" s="300"/>
      <c r="V9" s="288"/>
      <c r="W9" s="167"/>
    </row>
    <row r="10" spans="1:23" x14ac:dyDescent="0.15">
      <c r="A10" s="296"/>
      <c r="B10" s="202"/>
      <c r="C10" s="202" t="s">
        <v>172</v>
      </c>
      <c r="D10" s="202"/>
      <c r="E10" s="251"/>
      <c r="G10" s="342"/>
      <c r="H10" s="299" t="s">
        <v>169</v>
      </c>
      <c r="M10" s="329" t="s">
        <v>168</v>
      </c>
      <c r="O10" s="383" t="s">
        <v>127</v>
      </c>
      <c r="P10" s="384"/>
      <c r="Q10" s="342"/>
      <c r="R10" s="299" t="s">
        <v>169</v>
      </c>
      <c r="S10" s="298"/>
      <c r="T10" s="298"/>
      <c r="U10" s="300"/>
      <c r="V10" s="288"/>
      <c r="W10" s="167"/>
    </row>
    <row r="11" spans="1:23" x14ac:dyDescent="0.15">
      <c r="A11" s="296"/>
      <c r="B11" s="202"/>
      <c r="C11" s="329" t="s">
        <v>168</v>
      </c>
      <c r="E11" s="383" t="s">
        <v>127</v>
      </c>
      <c r="F11" s="384"/>
      <c r="G11" s="342"/>
      <c r="H11" s="299" t="s">
        <v>169</v>
      </c>
      <c r="N11" s="329"/>
      <c r="O11" s="383" t="s">
        <v>128</v>
      </c>
      <c r="P11" s="384"/>
      <c r="Q11" s="342"/>
      <c r="R11" s="298" t="s">
        <v>170</v>
      </c>
      <c r="S11" s="298"/>
      <c r="T11" s="298"/>
      <c r="U11" s="300"/>
      <c r="V11" s="288"/>
      <c r="W11" s="167"/>
    </row>
    <row r="12" spans="1:23" x14ac:dyDescent="0.15">
      <c r="A12" s="296"/>
      <c r="B12" s="202"/>
      <c r="D12" s="202"/>
      <c r="E12" s="383" t="s">
        <v>128</v>
      </c>
      <c r="F12" s="384"/>
      <c r="G12" s="342"/>
      <c r="H12" s="298" t="s">
        <v>170</v>
      </c>
      <c r="J12" s="202"/>
      <c r="K12" s="202"/>
      <c r="L12" s="167"/>
      <c r="Q12" s="251"/>
      <c r="R12" s="202"/>
      <c r="S12" s="298"/>
      <c r="T12" s="298"/>
      <c r="U12" s="300"/>
      <c r="V12" s="288"/>
      <c r="W12" s="167"/>
    </row>
    <row r="13" spans="1:23" x14ac:dyDescent="0.15">
      <c r="A13" s="296"/>
      <c r="B13" s="202"/>
      <c r="C13" s="202"/>
      <c r="D13" s="202"/>
      <c r="E13" s="251"/>
      <c r="J13" s="202"/>
      <c r="K13" s="202"/>
      <c r="L13" s="167"/>
      <c r="Q13" s="202"/>
      <c r="R13" s="202"/>
      <c r="S13" s="298"/>
      <c r="T13" s="298"/>
      <c r="U13" s="300"/>
      <c r="V13" s="288"/>
      <c r="W13" s="167"/>
    </row>
    <row r="14" spans="1:23" x14ac:dyDescent="0.15">
      <c r="A14" s="296"/>
      <c r="B14" s="202"/>
      <c r="C14" s="202"/>
      <c r="D14" s="202"/>
      <c r="E14" s="202"/>
      <c r="F14" s="202"/>
      <c r="G14" s="202"/>
      <c r="H14" s="202"/>
      <c r="I14" s="202"/>
      <c r="J14" s="202"/>
      <c r="K14" s="202"/>
      <c r="L14" s="167"/>
      <c r="M14" s="167"/>
      <c r="N14" s="167"/>
      <c r="O14" s="167"/>
      <c r="P14" s="167"/>
      <c r="Q14" s="167"/>
      <c r="R14" s="298"/>
      <c r="S14" s="298"/>
      <c r="T14" s="300"/>
      <c r="U14" s="167"/>
      <c r="V14" s="288"/>
      <c r="W14" s="167"/>
    </row>
    <row r="15" spans="1:23" x14ac:dyDescent="0.15">
      <c r="A15" s="296"/>
      <c r="B15" s="202"/>
      <c r="C15" s="202"/>
      <c r="D15" s="202"/>
      <c r="E15" s="202"/>
      <c r="F15" s="202"/>
      <c r="G15" s="202"/>
      <c r="H15" s="202"/>
      <c r="I15" s="202"/>
      <c r="J15" s="167"/>
      <c r="K15" s="167"/>
      <c r="L15" s="202"/>
      <c r="M15" s="202"/>
      <c r="N15" s="202"/>
      <c r="O15" s="202"/>
      <c r="P15" s="202"/>
      <c r="Q15" s="202"/>
      <c r="R15" s="202"/>
      <c r="S15" s="167"/>
      <c r="T15" s="167"/>
      <c r="U15" s="167"/>
      <c r="V15" s="288"/>
      <c r="W15" s="167"/>
    </row>
    <row r="16" spans="1:23" ht="8.25" customHeight="1" x14ac:dyDescent="0.15">
      <c r="A16" s="296"/>
      <c r="B16" s="202"/>
      <c r="C16" s="247"/>
      <c r="D16" s="219"/>
      <c r="E16" s="220"/>
      <c r="F16" s="220"/>
      <c r="G16" s="222"/>
      <c r="H16" s="223"/>
      <c r="I16" s="252"/>
      <c r="J16" s="167"/>
      <c r="K16" s="167"/>
      <c r="L16" s="202"/>
      <c r="M16" s="247"/>
      <c r="N16" s="219"/>
      <c r="O16" s="220"/>
      <c r="P16" s="221"/>
      <c r="Q16" s="222"/>
      <c r="R16" s="223"/>
      <c r="S16" s="216"/>
      <c r="T16" s="167"/>
      <c r="U16" s="167"/>
      <c r="V16" s="288"/>
      <c r="W16" s="167"/>
    </row>
    <row r="17" spans="1:23" ht="8.25" customHeight="1" x14ac:dyDescent="0.15">
      <c r="A17" s="296"/>
      <c r="B17" s="202"/>
      <c r="C17" s="248"/>
      <c r="D17" s="224"/>
      <c r="E17" s="225"/>
      <c r="F17" s="225"/>
      <c r="G17" s="227"/>
      <c r="H17" s="228"/>
      <c r="I17" s="202"/>
      <c r="J17" s="167"/>
      <c r="K17" s="167"/>
      <c r="L17" s="202"/>
      <c r="M17" s="248"/>
      <c r="N17" s="224"/>
      <c r="O17" s="225"/>
      <c r="P17" s="226"/>
      <c r="Q17" s="227"/>
      <c r="R17" s="228"/>
      <c r="S17" s="217"/>
      <c r="T17" s="167"/>
      <c r="U17" s="167"/>
      <c r="V17" s="288"/>
      <c r="W17" s="167"/>
    </row>
    <row r="18" spans="1:23" ht="8.25" customHeight="1" x14ac:dyDescent="0.15">
      <c r="A18" s="296"/>
      <c r="B18" s="202"/>
      <c r="C18" s="248"/>
      <c r="D18" s="224"/>
      <c r="E18" s="225"/>
      <c r="F18" s="225"/>
      <c r="G18" s="227"/>
      <c r="H18" s="228"/>
      <c r="I18" s="202"/>
      <c r="J18" s="167"/>
      <c r="K18" s="167"/>
      <c r="L18" s="202"/>
      <c r="M18" s="248"/>
      <c r="N18" s="224"/>
      <c r="O18" s="225"/>
      <c r="P18" s="226"/>
      <c r="Q18" s="227"/>
      <c r="R18" s="228"/>
      <c r="S18" s="217"/>
      <c r="T18" s="167"/>
      <c r="U18" s="167"/>
      <c r="V18" s="288"/>
      <c r="W18" s="167"/>
    </row>
    <row r="19" spans="1:23" ht="8.25" customHeight="1" x14ac:dyDescent="0.15">
      <c r="A19" s="296"/>
      <c r="B19" s="202"/>
      <c r="C19" s="248"/>
      <c r="D19" s="224"/>
      <c r="E19" s="225"/>
      <c r="F19" s="225"/>
      <c r="G19" s="227"/>
      <c r="H19" s="228"/>
      <c r="I19" s="202"/>
      <c r="J19" s="167"/>
      <c r="K19" s="167"/>
      <c r="L19" s="202"/>
      <c r="M19" s="248"/>
      <c r="N19" s="224"/>
      <c r="O19" s="225"/>
      <c r="P19" s="226"/>
      <c r="Q19" s="227"/>
      <c r="R19" s="228"/>
      <c r="S19" s="217"/>
      <c r="T19" s="167"/>
      <c r="U19" s="167"/>
      <c r="V19" s="288"/>
      <c r="W19" s="167"/>
    </row>
    <row r="20" spans="1:23" ht="8.25" customHeight="1" x14ac:dyDescent="0.15">
      <c r="A20" s="296"/>
      <c r="B20" s="202"/>
      <c r="C20" s="248"/>
      <c r="D20" s="224"/>
      <c r="E20" s="225"/>
      <c r="F20" s="225"/>
      <c r="G20" s="227"/>
      <c r="H20" s="228"/>
      <c r="I20" s="202"/>
      <c r="J20" s="167"/>
      <c r="K20" s="167"/>
      <c r="L20" s="202"/>
      <c r="M20" s="248"/>
      <c r="N20" s="224"/>
      <c r="O20" s="225"/>
      <c r="P20" s="226"/>
      <c r="Q20" s="227"/>
      <c r="R20" s="228"/>
      <c r="S20" s="217"/>
      <c r="T20" s="167"/>
      <c r="U20" s="167"/>
      <c r="V20" s="288"/>
      <c r="W20" s="167"/>
    </row>
    <row r="21" spans="1:23" ht="8.25" customHeight="1" x14ac:dyDescent="0.15">
      <c r="A21" s="296"/>
      <c r="B21" s="202"/>
      <c r="C21" s="248"/>
      <c r="D21" s="224"/>
      <c r="E21" s="225"/>
      <c r="F21" s="225"/>
      <c r="G21" s="227"/>
      <c r="H21" s="228"/>
      <c r="I21" s="202"/>
      <c r="J21" s="167"/>
      <c r="K21" s="167"/>
      <c r="L21" s="202"/>
      <c r="M21" s="248"/>
      <c r="N21" s="224"/>
      <c r="O21" s="225"/>
      <c r="P21" s="226"/>
      <c r="Q21" s="227"/>
      <c r="R21" s="228"/>
      <c r="S21" s="217"/>
      <c r="T21" s="167"/>
      <c r="U21" s="167"/>
      <c r="V21" s="288"/>
      <c r="W21" s="167"/>
    </row>
    <row r="22" spans="1:23" ht="8.25" customHeight="1" x14ac:dyDescent="0.15">
      <c r="A22" s="296"/>
      <c r="B22" s="202"/>
      <c r="C22" s="248"/>
      <c r="D22" s="224"/>
      <c r="E22" s="225"/>
      <c r="F22" s="225"/>
      <c r="G22" s="227"/>
      <c r="H22" s="228"/>
      <c r="I22" s="202"/>
      <c r="J22" s="167"/>
      <c r="K22" s="167"/>
      <c r="L22" s="202"/>
      <c r="M22" s="248"/>
      <c r="N22" s="224"/>
      <c r="O22" s="225"/>
      <c r="P22" s="226"/>
      <c r="Q22" s="227"/>
      <c r="R22" s="228"/>
      <c r="S22" s="217"/>
      <c r="T22" s="167"/>
      <c r="U22" s="167"/>
      <c r="V22" s="288"/>
      <c r="W22" s="167"/>
    </row>
    <row r="23" spans="1:23" ht="8.25" customHeight="1" x14ac:dyDescent="0.15">
      <c r="A23" s="296"/>
      <c r="B23" s="202"/>
      <c r="C23" s="248"/>
      <c r="D23" s="224"/>
      <c r="E23" s="225"/>
      <c r="F23" s="225"/>
      <c r="G23" s="227"/>
      <c r="H23" s="228"/>
      <c r="I23" s="202"/>
      <c r="J23" s="167"/>
      <c r="K23" s="167"/>
      <c r="L23" s="202"/>
      <c r="M23" s="248"/>
      <c r="N23" s="224"/>
      <c r="O23" s="225"/>
      <c r="P23" s="226"/>
      <c r="Q23" s="227"/>
      <c r="R23" s="228"/>
      <c r="S23" s="217"/>
      <c r="T23" s="167"/>
      <c r="U23" s="167"/>
      <c r="V23" s="288"/>
      <c r="W23" s="167"/>
    </row>
    <row r="24" spans="1:23" ht="8.25" customHeight="1" x14ac:dyDescent="0.15">
      <c r="A24" s="296"/>
      <c r="B24" s="202"/>
      <c r="C24" s="248"/>
      <c r="D24" s="224"/>
      <c r="E24" s="225"/>
      <c r="F24" s="225"/>
      <c r="G24" s="227"/>
      <c r="H24" s="228"/>
      <c r="I24" s="404" t="str">
        <f>+IF(G12="","100～95",100-G12)</f>
        <v>100～95</v>
      </c>
      <c r="J24" s="403" t="s">
        <v>176</v>
      </c>
      <c r="K24" s="167"/>
      <c r="L24" s="202"/>
      <c r="M24" s="248"/>
      <c r="N24" s="224"/>
      <c r="O24" s="225"/>
      <c r="P24" s="226"/>
      <c r="Q24" s="227"/>
      <c r="R24" s="228"/>
      <c r="S24" s="408">
        <f>100-Q11</f>
        <v>100</v>
      </c>
      <c r="T24" s="405" t="s">
        <v>169</v>
      </c>
      <c r="U24" s="167"/>
      <c r="V24" s="288"/>
      <c r="W24" s="167"/>
    </row>
    <row r="25" spans="1:23" ht="8.25" customHeight="1" x14ac:dyDescent="0.15">
      <c r="A25" s="296"/>
      <c r="B25" s="202"/>
      <c r="C25" s="249"/>
      <c r="D25" s="229"/>
      <c r="E25" s="230"/>
      <c r="F25" s="230"/>
      <c r="G25" s="232"/>
      <c r="H25" s="233"/>
      <c r="I25" s="404"/>
      <c r="J25" s="403"/>
      <c r="K25" s="167"/>
      <c r="L25" s="202"/>
      <c r="M25" s="249"/>
      <c r="N25" s="229"/>
      <c r="O25" s="230"/>
      <c r="P25" s="231"/>
      <c r="Q25" s="232"/>
      <c r="R25" s="233"/>
      <c r="S25" s="408"/>
      <c r="T25" s="405"/>
      <c r="U25" s="167"/>
      <c r="V25" s="288"/>
      <c r="W25" s="167"/>
    </row>
    <row r="26" spans="1:23" ht="8.25" customHeight="1" x14ac:dyDescent="0.15">
      <c r="A26" s="296"/>
      <c r="B26" s="202"/>
      <c r="C26" s="202"/>
      <c r="D26" s="222"/>
      <c r="E26" s="234"/>
      <c r="F26" s="234"/>
      <c r="G26" s="232"/>
      <c r="H26" s="233"/>
      <c r="I26" s="202"/>
      <c r="J26" s="167"/>
      <c r="K26" s="167"/>
      <c r="L26" s="202"/>
      <c r="M26" s="202"/>
      <c r="N26" s="302"/>
      <c r="O26" s="303"/>
      <c r="P26" s="304"/>
      <c r="Q26" s="232"/>
      <c r="R26" s="233"/>
      <c r="S26" s="217"/>
      <c r="T26" s="167"/>
      <c r="U26" s="167"/>
      <c r="V26" s="288"/>
      <c r="W26" s="167"/>
    </row>
    <row r="27" spans="1:23" ht="8.25" customHeight="1" x14ac:dyDescent="0.15">
      <c r="A27" s="296"/>
      <c r="B27" s="202"/>
      <c r="C27" s="202"/>
      <c r="D27" s="227"/>
      <c r="E27" s="235"/>
      <c r="F27" s="235"/>
      <c r="G27" s="232"/>
      <c r="H27" s="233"/>
      <c r="I27" s="202"/>
      <c r="J27" s="167"/>
      <c r="K27" s="167"/>
      <c r="L27" s="202"/>
      <c r="M27" s="202"/>
      <c r="N27" s="305"/>
      <c r="O27" s="306"/>
      <c r="P27" s="307"/>
      <c r="Q27" s="232"/>
      <c r="R27" s="233"/>
      <c r="S27" s="217"/>
      <c r="T27" s="167"/>
      <c r="U27" s="167"/>
      <c r="V27" s="288"/>
      <c r="W27" s="167"/>
    </row>
    <row r="28" spans="1:23" ht="8.25" customHeight="1" x14ac:dyDescent="0.15">
      <c r="A28" s="296"/>
      <c r="B28" s="202"/>
      <c r="C28" s="202"/>
      <c r="D28" s="227"/>
      <c r="E28" s="235"/>
      <c r="F28" s="235"/>
      <c r="G28" s="232"/>
      <c r="H28" s="233"/>
      <c r="I28" s="202"/>
      <c r="J28" s="167"/>
      <c r="K28" s="167"/>
      <c r="L28" s="202"/>
      <c r="M28" s="249"/>
      <c r="N28" s="308"/>
      <c r="O28" s="309"/>
      <c r="P28" s="310"/>
      <c r="Q28" s="232"/>
      <c r="R28" s="233"/>
      <c r="S28" s="217"/>
      <c r="T28" s="167"/>
      <c r="U28" s="167"/>
      <c r="V28" s="288"/>
      <c r="W28" s="167"/>
    </row>
    <row r="29" spans="1:23" ht="8.25" customHeight="1" x14ac:dyDescent="0.15">
      <c r="A29" s="410" t="str">
        <f>+IF(G11="","50～45",50-G11)</f>
        <v>50～45</v>
      </c>
      <c r="B29" s="411"/>
      <c r="C29" s="402" t="s">
        <v>31</v>
      </c>
      <c r="D29" s="227"/>
      <c r="E29" s="235"/>
      <c r="F29" s="235"/>
      <c r="G29" s="232"/>
      <c r="H29" s="233"/>
      <c r="I29" s="202"/>
      <c r="J29" s="167"/>
      <c r="K29" s="167"/>
      <c r="L29" s="202"/>
      <c r="M29" s="202"/>
      <c r="N29" s="227"/>
      <c r="O29" s="235"/>
      <c r="P29" s="228"/>
      <c r="Q29" s="232"/>
      <c r="R29" s="233"/>
      <c r="S29" s="217"/>
      <c r="T29" s="167"/>
      <c r="U29" s="167"/>
      <c r="V29" s="288"/>
      <c r="W29" s="167"/>
    </row>
    <row r="30" spans="1:23" ht="8.25" customHeight="1" x14ac:dyDescent="0.15">
      <c r="A30" s="410"/>
      <c r="B30" s="411"/>
      <c r="C30" s="402"/>
      <c r="D30" s="232"/>
      <c r="E30" s="236"/>
      <c r="F30" s="236"/>
      <c r="G30" s="232"/>
      <c r="H30" s="233"/>
      <c r="I30" s="202"/>
      <c r="J30" s="167"/>
      <c r="K30" s="167"/>
      <c r="L30" s="202"/>
      <c r="M30" s="202"/>
      <c r="N30" s="227"/>
      <c r="O30" s="235"/>
      <c r="P30" s="228"/>
      <c r="Q30" s="232"/>
      <c r="R30" s="233"/>
      <c r="S30" s="217"/>
      <c r="T30" s="167"/>
      <c r="U30" s="167"/>
      <c r="V30" s="288"/>
      <c r="W30" s="167"/>
    </row>
    <row r="31" spans="1:23" ht="8.25" customHeight="1" x14ac:dyDescent="0.15">
      <c r="A31" s="296"/>
      <c r="B31" s="202"/>
      <c r="C31" s="202"/>
      <c r="D31" s="232"/>
      <c r="E31" s="236"/>
      <c r="F31" s="236"/>
      <c r="G31" s="232"/>
      <c r="H31" s="233"/>
      <c r="I31" s="202"/>
      <c r="J31" s="167"/>
      <c r="K31" s="167"/>
      <c r="L31" s="395">
        <f>35-Q10</f>
        <v>35</v>
      </c>
      <c r="M31" s="402" t="s">
        <v>31</v>
      </c>
      <c r="N31" s="227"/>
      <c r="O31" s="235"/>
      <c r="P31" s="228"/>
      <c r="Q31" s="232"/>
      <c r="R31" s="233"/>
      <c r="S31" s="217"/>
      <c r="T31" s="167"/>
      <c r="U31" s="167"/>
      <c r="V31" s="288"/>
      <c r="W31" s="167"/>
    </row>
    <row r="32" spans="1:23" ht="8.25" customHeight="1" x14ac:dyDescent="0.15">
      <c r="A32" s="296"/>
      <c r="B32" s="202"/>
      <c r="C32" s="202"/>
      <c r="D32" s="232"/>
      <c r="E32" s="236"/>
      <c r="F32" s="236"/>
      <c r="G32" s="232"/>
      <c r="H32" s="233"/>
      <c r="I32" s="202"/>
      <c r="J32" s="167"/>
      <c r="K32" s="167"/>
      <c r="L32" s="395"/>
      <c r="M32" s="402"/>
      <c r="N32" s="232"/>
      <c r="O32" s="236"/>
      <c r="P32" s="233"/>
      <c r="Q32" s="232"/>
      <c r="R32" s="233"/>
      <c r="S32" s="217"/>
      <c r="T32" s="167"/>
      <c r="U32" s="167"/>
      <c r="V32" s="288"/>
      <c r="W32" s="167"/>
    </row>
    <row r="33" spans="1:23" ht="8.25" customHeight="1" x14ac:dyDescent="0.15">
      <c r="A33" s="296"/>
      <c r="B33" s="202"/>
      <c r="C33" s="202"/>
      <c r="D33" s="232"/>
      <c r="E33" s="236"/>
      <c r="F33" s="236"/>
      <c r="G33" s="232"/>
      <c r="H33" s="233"/>
      <c r="I33" s="202"/>
      <c r="J33" s="167"/>
      <c r="K33" s="167"/>
      <c r="L33" s="330"/>
      <c r="M33" s="248"/>
      <c r="N33" s="232"/>
      <c r="O33" s="236"/>
      <c r="P33" s="233"/>
      <c r="Q33" s="237"/>
      <c r="R33" s="238"/>
      <c r="S33" s="218"/>
      <c r="T33" s="167"/>
      <c r="U33" s="167"/>
      <c r="V33" s="288"/>
      <c r="W33" s="167"/>
    </row>
    <row r="34" spans="1:23" ht="8.25" customHeight="1" x14ac:dyDescent="0.15">
      <c r="A34" s="410" t="str">
        <f>+IF(G11="","0～5",G11)</f>
        <v>0～5</v>
      </c>
      <c r="B34" s="411"/>
      <c r="C34" s="400" t="s">
        <v>177</v>
      </c>
      <c r="D34" s="243"/>
      <c r="E34" s="253"/>
      <c r="F34" s="253"/>
      <c r="G34" s="243"/>
      <c r="H34" s="244"/>
      <c r="I34" s="412" t="str">
        <f>+IF(G12="","0～5",G12)</f>
        <v>0～5</v>
      </c>
      <c r="J34" s="403" t="s">
        <v>176</v>
      </c>
      <c r="K34" s="167"/>
      <c r="L34" s="395">
        <f>+Q10</f>
        <v>0</v>
      </c>
      <c r="M34" s="400" t="s">
        <v>31</v>
      </c>
      <c r="N34" s="243"/>
      <c r="O34" s="253"/>
      <c r="P34" s="244"/>
      <c r="Q34" s="243"/>
      <c r="R34" s="244"/>
      <c r="S34" s="406">
        <f>+Q11</f>
        <v>0</v>
      </c>
      <c r="T34" s="397" t="s">
        <v>169</v>
      </c>
      <c r="V34" s="288"/>
      <c r="W34" s="167"/>
    </row>
    <row r="35" spans="1:23" ht="8.25" customHeight="1" x14ac:dyDescent="0.15">
      <c r="A35" s="410"/>
      <c r="B35" s="411"/>
      <c r="C35" s="401"/>
      <c r="D35" s="245"/>
      <c r="E35" s="301"/>
      <c r="F35" s="301"/>
      <c r="G35" s="245"/>
      <c r="H35" s="246"/>
      <c r="I35" s="413"/>
      <c r="J35" s="403"/>
      <c r="K35" s="167"/>
      <c r="L35" s="395"/>
      <c r="M35" s="401"/>
      <c r="N35" s="245"/>
      <c r="O35" s="301"/>
      <c r="P35" s="246"/>
      <c r="Q35" s="245"/>
      <c r="R35" s="246"/>
      <c r="S35" s="407"/>
      <c r="T35" s="397"/>
      <c r="V35" s="288"/>
      <c r="W35" s="167"/>
    </row>
    <row r="36" spans="1:23" x14ac:dyDescent="0.15">
      <c r="A36" s="296"/>
      <c r="B36" s="202"/>
      <c r="C36" s="202"/>
      <c r="D36" s="202"/>
      <c r="E36" s="202"/>
      <c r="F36" s="202"/>
      <c r="G36" s="202"/>
      <c r="H36" s="202"/>
      <c r="I36" s="202"/>
      <c r="J36" s="167"/>
      <c r="K36" s="202"/>
      <c r="L36" s="202"/>
      <c r="M36" s="202"/>
      <c r="N36" s="202"/>
      <c r="O36" s="202"/>
      <c r="P36" s="202"/>
      <c r="Q36" s="202"/>
      <c r="R36" s="167"/>
      <c r="S36" s="331"/>
      <c r="T36" s="167"/>
      <c r="U36" s="167"/>
      <c r="V36" s="288"/>
      <c r="W36" s="167"/>
    </row>
    <row r="37" spans="1:23" x14ac:dyDescent="0.15">
      <c r="A37" s="296"/>
      <c r="B37" s="202"/>
      <c r="C37" s="202"/>
      <c r="D37" s="202"/>
      <c r="E37" s="202"/>
      <c r="F37" s="202"/>
      <c r="G37" s="202"/>
      <c r="H37" s="202"/>
      <c r="I37" s="202"/>
      <c r="J37" s="202"/>
      <c r="K37" s="202"/>
      <c r="L37" s="202"/>
      <c r="M37" s="202"/>
      <c r="N37" s="202"/>
      <c r="O37" s="202"/>
      <c r="P37" s="202"/>
      <c r="Q37" s="202"/>
      <c r="R37" s="202"/>
      <c r="S37" s="202"/>
      <c r="T37" s="167"/>
      <c r="U37" s="167"/>
      <c r="V37" s="288"/>
      <c r="W37" s="167"/>
    </row>
    <row r="38" spans="1:23" x14ac:dyDescent="0.15">
      <c r="A38" s="296"/>
      <c r="B38" s="202"/>
      <c r="C38" s="202"/>
      <c r="D38" s="202"/>
      <c r="E38" s="202"/>
      <c r="F38" s="202"/>
      <c r="G38" s="202"/>
      <c r="H38" s="202"/>
      <c r="I38" s="202"/>
      <c r="J38" s="202"/>
      <c r="K38" s="202"/>
      <c r="L38" s="202"/>
      <c r="M38" s="202"/>
      <c r="N38" s="202"/>
      <c r="O38" s="202"/>
      <c r="P38" s="202"/>
      <c r="Q38" s="167"/>
      <c r="R38" s="167"/>
      <c r="S38" s="202"/>
      <c r="T38" s="167"/>
      <c r="U38" s="167"/>
      <c r="V38" s="288"/>
      <c r="W38" s="167"/>
    </row>
    <row r="39" spans="1:23" x14ac:dyDescent="0.15">
      <c r="A39" s="296"/>
      <c r="B39" s="202" t="s">
        <v>152</v>
      </c>
      <c r="C39" s="202"/>
      <c r="D39" s="202"/>
      <c r="E39" s="202"/>
      <c r="F39" s="202"/>
      <c r="G39" s="202"/>
      <c r="H39" s="202"/>
      <c r="I39" s="202"/>
      <c r="J39" s="167"/>
      <c r="K39" s="202"/>
      <c r="L39" s="202" t="s">
        <v>153</v>
      </c>
      <c r="M39" s="202"/>
      <c r="N39" s="202"/>
      <c r="O39" s="202"/>
      <c r="P39" s="202"/>
      <c r="Q39" s="202"/>
      <c r="R39" s="202"/>
      <c r="S39" s="202"/>
      <c r="T39" s="202"/>
      <c r="U39" s="300"/>
      <c r="V39" s="288"/>
      <c r="W39" s="167"/>
    </row>
    <row r="40" spans="1:23" x14ac:dyDescent="0.15">
      <c r="A40" s="296"/>
      <c r="B40" s="202"/>
      <c r="C40" s="239"/>
      <c r="D40" s="202" t="s">
        <v>129</v>
      </c>
      <c r="E40" s="202"/>
      <c r="F40" s="202"/>
      <c r="G40" s="393">
        <f>+G8*0.5</f>
        <v>0</v>
      </c>
      <c r="H40" s="396"/>
      <c r="I40" s="202" t="s">
        <v>131</v>
      </c>
      <c r="J40" s="167"/>
      <c r="K40" s="202"/>
      <c r="L40" s="202"/>
      <c r="M40" s="239"/>
      <c r="N40" s="202" t="s">
        <v>129</v>
      </c>
      <c r="O40" s="202"/>
      <c r="P40" s="202"/>
      <c r="Q40" s="393">
        <f>+Q8*0.5</f>
        <v>0</v>
      </c>
      <c r="R40" s="394"/>
      <c r="S40" s="202" t="s">
        <v>131</v>
      </c>
      <c r="U40" s="300"/>
      <c r="V40" s="288"/>
      <c r="W40" s="167"/>
    </row>
    <row r="41" spans="1:23" x14ac:dyDescent="0.15">
      <c r="A41" s="296"/>
      <c r="B41" s="202"/>
      <c r="C41" s="240"/>
      <c r="D41" s="202" t="s">
        <v>130</v>
      </c>
      <c r="E41" s="202"/>
      <c r="F41" s="202"/>
      <c r="G41" s="393">
        <f>+G8*(50-G11)/100+G9*(100-G12)/100</f>
        <v>0</v>
      </c>
      <c r="H41" s="396"/>
      <c r="I41" s="202" t="s">
        <v>131</v>
      </c>
      <c r="J41" s="167"/>
      <c r="K41" s="202"/>
      <c r="L41" s="202"/>
      <c r="M41" s="311"/>
      <c r="N41" s="202" t="s">
        <v>154</v>
      </c>
      <c r="O41" s="202"/>
      <c r="P41" s="202"/>
      <c r="Q41" s="393">
        <f>+Q8*0.15</f>
        <v>0</v>
      </c>
      <c r="R41" s="394"/>
      <c r="S41" s="202" t="s">
        <v>131</v>
      </c>
      <c r="U41" s="300"/>
      <c r="V41" s="288"/>
      <c r="W41" s="167"/>
    </row>
    <row r="42" spans="1:23" x14ac:dyDescent="0.15">
      <c r="A42" s="296"/>
      <c r="B42" s="202"/>
      <c r="C42" s="241"/>
      <c r="D42" s="202" t="s">
        <v>132</v>
      </c>
      <c r="E42" s="202"/>
      <c r="F42" s="202"/>
      <c r="G42" s="393">
        <f>+G8*(50-G11)/100*G10/100+G9*(100-G12)/100*G10/100</f>
        <v>0</v>
      </c>
      <c r="H42" s="396"/>
      <c r="I42" s="202" t="s">
        <v>131</v>
      </c>
      <c r="J42" s="167"/>
      <c r="K42" s="202"/>
      <c r="L42" s="202"/>
      <c r="M42" s="240"/>
      <c r="N42" s="202" t="s">
        <v>130</v>
      </c>
      <c r="O42" s="202"/>
      <c r="P42" s="202"/>
      <c r="Q42" s="393">
        <f>+Q8*(35-Q10)/100+Q9*(100-Q11)/100</f>
        <v>0</v>
      </c>
      <c r="R42" s="394"/>
      <c r="S42" s="202" t="s">
        <v>131</v>
      </c>
      <c r="U42" s="300"/>
      <c r="V42" s="288"/>
      <c r="W42" s="167"/>
    </row>
    <row r="43" spans="1:23" x14ac:dyDescent="0.15">
      <c r="A43" s="296"/>
      <c r="B43" s="202"/>
      <c r="C43" s="242"/>
      <c r="D43" s="202" t="s">
        <v>171</v>
      </c>
      <c r="E43" s="202"/>
      <c r="F43" s="202"/>
      <c r="G43" s="393">
        <f>+G8*G11/100+G9*G12/100</f>
        <v>0</v>
      </c>
      <c r="H43" s="396"/>
      <c r="I43" s="202" t="s">
        <v>131</v>
      </c>
      <c r="J43" s="167"/>
      <c r="K43" s="202"/>
      <c r="L43" s="202"/>
      <c r="M43" s="241"/>
      <c r="N43" s="202" t="s">
        <v>132</v>
      </c>
      <c r="O43" s="202"/>
      <c r="P43" s="202"/>
      <c r="Q43" s="393">
        <f>+Q42*0.45</f>
        <v>0</v>
      </c>
      <c r="R43" s="394"/>
      <c r="S43" s="202" t="s">
        <v>131</v>
      </c>
      <c r="U43" s="300"/>
      <c r="V43" s="288"/>
      <c r="W43" s="167"/>
    </row>
    <row r="44" spans="1:23" x14ac:dyDescent="0.15">
      <c r="A44" s="296"/>
      <c r="B44" s="202"/>
      <c r="C44" s="167"/>
      <c r="D44" s="167"/>
      <c r="E44" s="167"/>
      <c r="F44" s="167"/>
      <c r="G44" s="167"/>
      <c r="H44" s="167"/>
      <c r="I44" s="167"/>
      <c r="J44" s="167"/>
      <c r="K44" s="202"/>
      <c r="L44" s="202"/>
      <c r="M44" s="242"/>
      <c r="N44" s="202" t="s">
        <v>171</v>
      </c>
      <c r="O44" s="202"/>
      <c r="P44" s="202"/>
      <c r="Q44" s="393">
        <f>+Q8*Q10/100+Q9*Q11/100</f>
        <v>0</v>
      </c>
      <c r="R44" s="394"/>
      <c r="S44" s="202" t="s">
        <v>131</v>
      </c>
      <c r="U44" s="300"/>
      <c r="V44" s="288"/>
      <c r="W44" s="167"/>
    </row>
    <row r="45" spans="1:23" x14ac:dyDescent="0.15">
      <c r="A45" s="296"/>
      <c r="B45" s="202"/>
      <c r="C45" s="167"/>
      <c r="D45" s="167"/>
      <c r="E45" s="167"/>
      <c r="F45" s="167"/>
      <c r="G45" s="167"/>
      <c r="H45" s="167"/>
      <c r="I45" s="167"/>
      <c r="J45" s="167"/>
      <c r="K45" s="202"/>
      <c r="L45" s="202"/>
      <c r="M45" s="298"/>
      <c r="N45" s="202"/>
      <c r="O45" s="202"/>
      <c r="P45" s="202"/>
      <c r="Q45" s="337"/>
      <c r="R45" s="333"/>
      <c r="S45" s="202"/>
      <c r="U45" s="300"/>
      <c r="V45" s="288"/>
      <c r="W45" s="167"/>
    </row>
    <row r="46" spans="1:23" x14ac:dyDescent="0.15">
      <c r="A46" s="296"/>
      <c r="B46" s="202"/>
      <c r="C46" s="409" t="s">
        <v>182</v>
      </c>
      <c r="D46" s="409"/>
      <c r="E46" s="409"/>
      <c r="F46" s="409"/>
      <c r="G46" s="409"/>
      <c r="H46" s="409"/>
      <c r="I46" s="409"/>
      <c r="J46" s="409"/>
      <c r="K46" s="409"/>
      <c r="L46" s="409"/>
      <c r="M46" s="409"/>
      <c r="N46" s="409"/>
      <c r="O46" s="409"/>
      <c r="P46" s="409"/>
      <c r="Q46" s="409"/>
      <c r="R46" s="409"/>
      <c r="S46" s="409"/>
      <c r="T46" s="409"/>
      <c r="U46" s="409"/>
      <c r="V46" s="288"/>
      <c r="W46" s="167"/>
    </row>
    <row r="47" spans="1:23" ht="15" thickBot="1" x14ac:dyDescent="0.2">
      <c r="A47" s="297"/>
      <c r="B47" s="290"/>
      <c r="C47" s="290"/>
      <c r="D47" s="290"/>
      <c r="E47" s="290"/>
      <c r="F47" s="290"/>
      <c r="G47" s="290"/>
      <c r="H47" s="290"/>
      <c r="I47" s="290"/>
      <c r="J47" s="290"/>
      <c r="K47" s="290"/>
      <c r="L47" s="291"/>
      <c r="M47" s="291"/>
      <c r="N47" s="291"/>
      <c r="O47" s="291"/>
      <c r="P47" s="291"/>
      <c r="Q47" s="291"/>
      <c r="R47" s="291"/>
      <c r="S47" s="291"/>
      <c r="T47" s="291"/>
      <c r="U47" s="291"/>
      <c r="V47" s="292"/>
      <c r="W47" s="167"/>
    </row>
    <row r="48" spans="1:23" ht="15" thickBot="1" x14ac:dyDescent="0.2">
      <c r="A48" s="167"/>
      <c r="B48" s="202"/>
      <c r="C48" s="202"/>
      <c r="D48" s="202"/>
      <c r="E48" s="202"/>
      <c r="F48" s="202"/>
      <c r="G48" s="202"/>
      <c r="H48" s="202"/>
      <c r="I48" s="202"/>
      <c r="J48" s="202"/>
      <c r="K48" s="202"/>
      <c r="L48" s="167"/>
      <c r="M48" s="167"/>
      <c r="N48" s="167"/>
      <c r="O48" s="167"/>
      <c r="P48" s="167"/>
      <c r="Q48" s="167"/>
      <c r="R48" s="167"/>
      <c r="S48" s="167"/>
      <c r="T48" s="167"/>
      <c r="U48" s="167"/>
      <c r="V48" s="167"/>
      <c r="W48" s="167"/>
    </row>
    <row r="49" spans="1:23" x14ac:dyDescent="0.15">
      <c r="A49" s="293"/>
      <c r="B49" s="294"/>
      <c r="C49" s="294"/>
      <c r="D49" s="294"/>
      <c r="E49" s="294"/>
      <c r="F49" s="294"/>
      <c r="G49" s="294"/>
      <c r="H49" s="294"/>
      <c r="I49" s="294"/>
      <c r="J49" s="294"/>
      <c r="K49" s="294"/>
      <c r="L49" s="294"/>
      <c r="M49" s="294"/>
      <c r="N49" s="294"/>
      <c r="O49" s="294"/>
      <c r="P49" s="294"/>
      <c r="Q49" s="294"/>
      <c r="R49" s="294"/>
      <c r="S49" s="294"/>
      <c r="T49" s="294"/>
      <c r="U49" s="294"/>
      <c r="V49" s="295"/>
      <c r="W49" s="167"/>
    </row>
    <row r="50" spans="1:23" ht="18.75" x14ac:dyDescent="0.2">
      <c r="A50" s="296"/>
      <c r="B50" s="387" t="s">
        <v>181</v>
      </c>
      <c r="C50" s="387"/>
      <c r="D50" s="387"/>
      <c r="E50" s="387"/>
      <c r="F50" s="387"/>
      <c r="G50" s="387"/>
      <c r="H50" s="387"/>
      <c r="I50" s="387"/>
      <c r="J50" s="387"/>
      <c r="K50" s="387"/>
      <c r="L50" s="387"/>
      <c r="M50" s="387"/>
      <c r="N50" s="387"/>
      <c r="O50" s="387"/>
      <c r="P50" s="387"/>
      <c r="Q50" s="387"/>
      <c r="R50" s="387"/>
      <c r="S50" s="387"/>
      <c r="T50" s="387"/>
      <c r="U50" s="387"/>
      <c r="V50" s="288"/>
      <c r="W50" s="167"/>
    </row>
    <row r="51" spans="1:23" x14ac:dyDescent="0.15">
      <c r="A51" s="296"/>
      <c r="B51" s="167"/>
      <c r="C51" s="167"/>
      <c r="D51" s="167"/>
      <c r="E51" s="167"/>
      <c r="F51" s="167"/>
      <c r="G51" s="167"/>
      <c r="H51" s="167"/>
      <c r="I51" s="167"/>
      <c r="J51" s="167"/>
      <c r="K51" s="167"/>
      <c r="L51" s="167"/>
      <c r="M51" s="167"/>
      <c r="N51" s="167"/>
      <c r="O51" s="167"/>
      <c r="P51" s="167"/>
      <c r="Q51" s="167"/>
      <c r="R51" s="167"/>
      <c r="S51" s="289"/>
      <c r="T51" s="167" t="s">
        <v>47</v>
      </c>
      <c r="U51" s="167"/>
      <c r="V51" s="288"/>
      <c r="W51" s="167"/>
    </row>
    <row r="52" spans="1:23" x14ac:dyDescent="0.15">
      <c r="A52" s="296"/>
      <c r="B52" s="167"/>
      <c r="C52" s="167"/>
      <c r="D52" s="167"/>
      <c r="E52" s="167"/>
      <c r="F52" s="167"/>
      <c r="G52" s="167"/>
      <c r="H52" s="167"/>
      <c r="I52" s="167"/>
      <c r="J52" s="167"/>
      <c r="K52" s="167"/>
      <c r="L52" s="167"/>
      <c r="M52" s="167"/>
      <c r="N52" s="167"/>
      <c r="O52" s="167"/>
      <c r="P52" s="167"/>
      <c r="Q52" s="167"/>
      <c r="R52" s="167"/>
      <c r="S52" s="300"/>
      <c r="T52" s="167"/>
      <c r="U52" s="167"/>
      <c r="V52" s="288"/>
      <c r="W52" s="167"/>
    </row>
    <row r="53" spans="1:23" x14ac:dyDescent="0.15">
      <c r="A53" s="296"/>
      <c r="B53" s="167"/>
      <c r="C53" s="167"/>
      <c r="D53" s="167"/>
      <c r="E53" s="167"/>
      <c r="F53" s="167"/>
      <c r="G53" s="167"/>
      <c r="H53" s="167"/>
      <c r="I53" s="167"/>
      <c r="J53" s="167"/>
      <c r="K53" s="167"/>
      <c r="L53" s="167"/>
      <c r="M53" s="167"/>
      <c r="N53" s="167"/>
      <c r="O53" s="167"/>
      <c r="P53" s="167"/>
      <c r="Q53" s="167"/>
      <c r="R53" s="167"/>
      <c r="S53" s="167"/>
      <c r="T53" s="167"/>
      <c r="U53" s="167"/>
      <c r="V53" s="288"/>
      <c r="W53" s="167"/>
    </row>
    <row r="54" spans="1:23" ht="18.75" x14ac:dyDescent="0.2">
      <c r="A54" s="388" t="s">
        <v>155</v>
      </c>
      <c r="B54" s="389"/>
      <c r="C54" s="389"/>
      <c r="D54" s="389"/>
      <c r="E54" s="389"/>
      <c r="F54" s="389"/>
      <c r="G54" s="389"/>
      <c r="H54" s="389"/>
      <c r="I54" s="389"/>
      <c r="J54" s="389"/>
      <c r="K54" s="389"/>
      <c r="L54" s="389"/>
      <c r="M54" s="389"/>
      <c r="N54" s="389"/>
      <c r="O54" s="389"/>
      <c r="P54" s="389"/>
      <c r="Q54" s="389"/>
      <c r="R54" s="389"/>
      <c r="S54" s="389"/>
      <c r="T54" s="389"/>
      <c r="U54" s="389"/>
      <c r="V54" s="390"/>
      <c r="W54" s="167"/>
    </row>
    <row r="55" spans="1:23" x14ac:dyDescent="0.15">
      <c r="A55" s="296"/>
      <c r="B55" s="202"/>
      <c r="C55" s="202"/>
      <c r="D55" s="202"/>
      <c r="E55" s="202"/>
      <c r="F55" s="202"/>
      <c r="G55" s="202"/>
      <c r="H55" s="202"/>
      <c r="I55" s="202"/>
      <c r="J55" s="202"/>
      <c r="K55" s="202"/>
      <c r="L55" s="167"/>
      <c r="M55" s="167"/>
      <c r="N55" s="167"/>
      <c r="O55" s="167"/>
      <c r="P55" s="167"/>
      <c r="Q55" s="167"/>
      <c r="R55" s="167"/>
      <c r="S55" s="167"/>
      <c r="T55" s="167"/>
      <c r="U55" s="167"/>
      <c r="V55" s="288"/>
      <c r="W55" s="167"/>
    </row>
    <row r="56" spans="1:23" x14ac:dyDescent="0.15">
      <c r="A56" s="296"/>
      <c r="L56" s="323"/>
      <c r="M56" s="323"/>
      <c r="O56" s="323"/>
      <c r="P56" s="323"/>
      <c r="Q56" s="323"/>
      <c r="R56" s="323"/>
      <c r="S56" s="323"/>
      <c r="T56" s="323"/>
      <c r="U56" s="167"/>
      <c r="V56" s="288"/>
      <c r="W56" s="167"/>
    </row>
    <row r="57" spans="1:23" x14ac:dyDescent="0.15">
      <c r="A57" s="296"/>
      <c r="B57" s="202"/>
      <c r="C57" s="202"/>
      <c r="D57" s="202"/>
      <c r="E57" s="202"/>
      <c r="F57" s="202"/>
      <c r="G57" s="202"/>
      <c r="H57" s="202"/>
      <c r="I57" s="202"/>
      <c r="J57" s="202"/>
      <c r="K57" s="325"/>
      <c r="L57" s="323"/>
      <c r="M57" s="323"/>
      <c r="O57" s="323"/>
      <c r="P57" s="323"/>
      <c r="Q57" s="323"/>
      <c r="R57" s="323"/>
      <c r="S57" s="323"/>
      <c r="T57" s="326"/>
      <c r="U57" s="167"/>
      <c r="V57" s="288"/>
      <c r="W57" s="167"/>
    </row>
    <row r="58" spans="1:23" x14ac:dyDescent="0.15">
      <c r="A58" s="296"/>
      <c r="B58" s="202"/>
      <c r="F58" s="202"/>
      <c r="G58" s="202"/>
      <c r="H58" s="332" t="s">
        <v>133</v>
      </c>
      <c r="J58" s="398"/>
      <c r="K58" s="399"/>
      <c r="L58" s="202" t="s">
        <v>131</v>
      </c>
      <c r="M58" s="323"/>
      <c r="N58" s="326"/>
      <c r="R58" s="323"/>
      <c r="S58" s="326"/>
      <c r="T58" s="326"/>
      <c r="U58" s="167"/>
      <c r="V58" s="288"/>
      <c r="W58" s="167"/>
    </row>
    <row r="59" spans="1:23" x14ac:dyDescent="0.15">
      <c r="A59" s="296"/>
      <c r="B59" s="202"/>
      <c r="C59" s="202"/>
      <c r="D59" s="167"/>
      <c r="F59" s="251"/>
      <c r="G59" s="251"/>
      <c r="H59" s="251"/>
      <c r="I59" s="202"/>
      <c r="J59" s="202"/>
      <c r="K59" s="202"/>
      <c r="L59" s="323"/>
      <c r="M59" s="323"/>
      <c r="N59" s="326"/>
      <c r="P59" s="324"/>
      <c r="Q59" s="324"/>
      <c r="R59" s="323"/>
      <c r="S59" s="326"/>
      <c r="T59" s="326"/>
      <c r="U59" s="167"/>
      <c r="V59" s="288"/>
      <c r="W59" s="167"/>
    </row>
    <row r="60" spans="1:23" x14ac:dyDescent="0.15">
      <c r="A60" s="296"/>
      <c r="B60" s="202"/>
      <c r="C60" s="202"/>
      <c r="D60" s="251"/>
      <c r="F60" s="167"/>
      <c r="G60" s="167"/>
      <c r="H60" s="167"/>
      <c r="I60" s="167"/>
      <c r="J60" s="202"/>
      <c r="K60" s="202"/>
      <c r="L60" s="323"/>
      <c r="M60" s="323"/>
      <c r="N60" s="322"/>
      <c r="P60" s="322"/>
      <c r="Q60" s="323"/>
      <c r="R60" s="323"/>
      <c r="S60" s="323"/>
      <c r="T60" s="323"/>
      <c r="U60" s="167"/>
      <c r="V60" s="288"/>
      <c r="W60" s="167"/>
    </row>
    <row r="61" spans="1:23" x14ac:dyDescent="0.15">
      <c r="A61" s="296"/>
      <c r="D61" s="167"/>
      <c r="F61" s="167"/>
      <c r="G61" s="202"/>
      <c r="H61" s="202"/>
      <c r="I61" s="202"/>
      <c r="J61" s="202"/>
      <c r="K61" s="202"/>
      <c r="L61" s="298"/>
      <c r="M61" s="202"/>
      <c r="N61" s="323"/>
      <c r="Q61" s="323"/>
      <c r="R61" s="323"/>
      <c r="S61" s="326"/>
      <c r="T61" s="323"/>
      <c r="U61" s="300"/>
      <c r="V61" s="315"/>
      <c r="W61" s="167"/>
    </row>
    <row r="62" spans="1:23" ht="8.25" customHeight="1" x14ac:dyDescent="0.15">
      <c r="A62" s="296"/>
      <c r="D62" s="167"/>
      <c r="F62" s="167"/>
      <c r="G62" s="202"/>
      <c r="H62" s="247"/>
      <c r="I62" s="219"/>
      <c r="J62" s="220"/>
      <c r="K62" s="221"/>
      <c r="L62" s="299"/>
      <c r="M62" s="299"/>
      <c r="N62" s="323"/>
      <c r="Q62" s="324"/>
      <c r="R62" s="324"/>
      <c r="S62" s="326"/>
      <c r="T62" s="324"/>
      <c r="U62" s="300"/>
      <c r="V62" s="315"/>
      <c r="W62" s="167"/>
    </row>
    <row r="63" spans="1:23" ht="8.25" customHeight="1" x14ac:dyDescent="0.15">
      <c r="A63" s="296"/>
      <c r="D63" s="167"/>
      <c r="F63" s="167"/>
      <c r="G63" s="202"/>
      <c r="H63" s="248"/>
      <c r="I63" s="224"/>
      <c r="J63" s="225"/>
      <c r="K63" s="226"/>
      <c r="L63" s="299"/>
      <c r="M63" s="299"/>
      <c r="N63" s="323"/>
      <c r="Q63" s="324"/>
      <c r="R63" s="324"/>
      <c r="S63" s="326"/>
      <c r="T63" s="324"/>
      <c r="U63" s="300"/>
      <c r="V63" s="315"/>
      <c r="W63" s="167"/>
    </row>
    <row r="64" spans="1:23" ht="8.25" customHeight="1" x14ac:dyDescent="0.15">
      <c r="A64" s="296"/>
      <c r="D64" s="167"/>
      <c r="F64" s="167"/>
      <c r="G64" s="202"/>
      <c r="H64" s="248"/>
      <c r="I64" s="224"/>
      <c r="J64" s="225"/>
      <c r="K64" s="226"/>
      <c r="L64" s="299"/>
      <c r="M64" s="299"/>
      <c r="N64" s="323"/>
      <c r="Q64" s="324"/>
      <c r="R64" s="324"/>
      <c r="S64" s="326"/>
      <c r="T64" s="324"/>
      <c r="U64" s="300"/>
      <c r="V64" s="315"/>
      <c r="W64" s="167"/>
    </row>
    <row r="65" spans="1:23" ht="8.25" customHeight="1" x14ac:dyDescent="0.15">
      <c r="A65" s="296"/>
      <c r="D65" s="167"/>
      <c r="F65" s="167"/>
      <c r="G65" s="202"/>
      <c r="H65" s="248"/>
      <c r="I65" s="224"/>
      <c r="J65" s="225"/>
      <c r="K65" s="226"/>
      <c r="L65" s="299"/>
      <c r="M65" s="299"/>
      <c r="N65" s="323"/>
      <c r="Q65" s="324"/>
      <c r="R65" s="324"/>
      <c r="S65" s="326"/>
      <c r="T65" s="324"/>
      <c r="U65" s="300"/>
      <c r="V65" s="315"/>
      <c r="W65" s="167"/>
    </row>
    <row r="66" spans="1:23" ht="8.25" customHeight="1" x14ac:dyDescent="0.15">
      <c r="A66" s="296"/>
      <c r="D66" s="167"/>
      <c r="F66" s="167"/>
      <c r="G66" s="202"/>
      <c r="H66" s="248"/>
      <c r="I66" s="224"/>
      <c r="J66" s="225"/>
      <c r="K66" s="226"/>
      <c r="L66" s="299"/>
      <c r="M66" s="299"/>
      <c r="N66" s="323"/>
      <c r="Q66" s="324"/>
      <c r="R66" s="324"/>
      <c r="S66" s="326"/>
      <c r="T66" s="324"/>
      <c r="U66" s="300"/>
      <c r="V66" s="315"/>
      <c r="W66" s="167"/>
    </row>
    <row r="67" spans="1:23" ht="8.25" customHeight="1" x14ac:dyDescent="0.15">
      <c r="A67" s="296"/>
      <c r="D67" s="167"/>
      <c r="F67" s="167"/>
      <c r="G67" s="202"/>
      <c r="H67" s="248"/>
      <c r="I67" s="224"/>
      <c r="J67" s="225"/>
      <c r="K67" s="226"/>
      <c r="L67" s="299"/>
      <c r="M67" s="299"/>
      <c r="N67" s="323"/>
      <c r="Q67" s="324"/>
      <c r="R67" s="324"/>
      <c r="S67" s="326"/>
      <c r="T67" s="324"/>
      <c r="U67" s="300"/>
      <c r="V67" s="315"/>
      <c r="W67" s="167"/>
    </row>
    <row r="68" spans="1:23" ht="8.25" customHeight="1" x14ac:dyDescent="0.15">
      <c r="A68" s="296"/>
      <c r="D68" s="167"/>
      <c r="F68" s="167"/>
      <c r="G68" s="202"/>
      <c r="H68" s="248"/>
      <c r="I68" s="224"/>
      <c r="J68" s="225"/>
      <c r="K68" s="226"/>
      <c r="L68" s="299"/>
      <c r="M68" s="299"/>
      <c r="N68" s="323"/>
      <c r="Q68" s="324"/>
      <c r="R68" s="324"/>
      <c r="S68" s="326"/>
      <c r="T68" s="324"/>
      <c r="U68" s="300"/>
      <c r="V68" s="315"/>
      <c r="W68" s="167"/>
    </row>
    <row r="69" spans="1:23" ht="8.25" customHeight="1" x14ac:dyDescent="0.15">
      <c r="A69" s="296"/>
      <c r="D69" s="167"/>
      <c r="F69" s="167"/>
      <c r="G69" s="202"/>
      <c r="H69" s="247"/>
      <c r="I69" s="222"/>
      <c r="J69" s="234"/>
      <c r="K69" s="223"/>
      <c r="L69" s="299"/>
      <c r="M69" s="299"/>
      <c r="N69" s="323"/>
      <c r="Q69" s="324"/>
      <c r="R69" s="324"/>
      <c r="S69" s="326"/>
      <c r="T69" s="324"/>
      <c r="U69" s="300"/>
      <c r="V69" s="315"/>
      <c r="W69" s="167"/>
    </row>
    <row r="70" spans="1:23" ht="8.25" customHeight="1" x14ac:dyDescent="0.15">
      <c r="A70" s="296"/>
      <c r="D70" s="167"/>
      <c r="F70" s="167"/>
      <c r="G70" s="202"/>
      <c r="H70" s="248"/>
      <c r="I70" s="227"/>
      <c r="J70" s="235"/>
      <c r="K70" s="228"/>
      <c r="L70" s="299"/>
      <c r="M70" s="299"/>
      <c r="N70" s="323"/>
      <c r="Q70" s="324"/>
      <c r="R70" s="324"/>
      <c r="S70" s="326"/>
      <c r="T70" s="324"/>
      <c r="U70" s="300"/>
      <c r="V70" s="315"/>
      <c r="W70" s="167"/>
    </row>
    <row r="71" spans="1:23" ht="8.25" customHeight="1" x14ac:dyDescent="0.15">
      <c r="A71" s="296"/>
      <c r="D71" s="167"/>
      <c r="F71" s="167"/>
      <c r="G71" s="202"/>
      <c r="H71" s="248"/>
      <c r="I71" s="227"/>
      <c r="J71" s="235"/>
      <c r="K71" s="228"/>
      <c r="L71" s="299"/>
      <c r="M71" s="299"/>
      <c r="N71" s="323"/>
      <c r="Q71" s="324"/>
      <c r="R71" s="324"/>
      <c r="S71" s="326"/>
      <c r="T71" s="324"/>
      <c r="U71" s="300"/>
      <c r="V71" s="315"/>
      <c r="W71" s="167"/>
    </row>
    <row r="72" spans="1:23" ht="8.25" customHeight="1" x14ac:dyDescent="0.15">
      <c r="A72" s="296"/>
      <c r="D72" s="167"/>
      <c r="F72" s="167"/>
      <c r="G72" s="202"/>
      <c r="H72" s="202"/>
      <c r="I72" s="227"/>
      <c r="J72" s="235"/>
      <c r="K72" s="228"/>
      <c r="L72" s="299"/>
      <c r="M72" s="299"/>
      <c r="N72" s="323"/>
      <c r="Q72" s="324"/>
      <c r="R72" s="324"/>
      <c r="S72" s="326"/>
      <c r="T72" s="324"/>
      <c r="U72" s="300"/>
      <c r="V72" s="315"/>
      <c r="W72" s="167"/>
    </row>
    <row r="73" spans="1:23" ht="8.25" customHeight="1" x14ac:dyDescent="0.15">
      <c r="A73" s="296"/>
      <c r="D73" s="167"/>
      <c r="F73" s="167"/>
      <c r="G73" s="202"/>
      <c r="H73" s="202"/>
      <c r="I73" s="227"/>
      <c r="J73" s="235"/>
      <c r="K73" s="228"/>
      <c r="L73" s="299"/>
      <c r="M73" s="299"/>
      <c r="N73" s="323"/>
      <c r="Q73" s="324"/>
      <c r="R73" s="324"/>
      <c r="S73" s="326"/>
      <c r="T73" s="324"/>
      <c r="U73" s="300"/>
      <c r="V73" s="315"/>
      <c r="W73" s="167"/>
    </row>
    <row r="74" spans="1:23" ht="8.25" customHeight="1" x14ac:dyDescent="0.15">
      <c r="A74" s="296"/>
      <c r="D74" s="167"/>
      <c r="F74" s="167"/>
      <c r="G74" s="202"/>
      <c r="H74" s="202"/>
      <c r="I74" s="232"/>
      <c r="J74" s="236"/>
      <c r="K74" s="233"/>
      <c r="L74" s="299"/>
      <c r="M74" s="299"/>
      <c r="N74" s="323"/>
      <c r="Q74" s="324"/>
      <c r="R74" s="324"/>
      <c r="S74" s="326"/>
      <c r="T74" s="324"/>
      <c r="U74" s="300"/>
      <c r="V74" s="315"/>
      <c r="W74" s="167"/>
    </row>
    <row r="75" spans="1:23" ht="8.25" customHeight="1" x14ac:dyDescent="0.15">
      <c r="A75" s="296"/>
      <c r="D75" s="167"/>
      <c r="F75" s="167"/>
      <c r="G75" s="202"/>
      <c r="H75" s="202"/>
      <c r="I75" s="232"/>
      <c r="J75" s="236"/>
      <c r="K75" s="233"/>
      <c r="L75" s="299"/>
      <c r="M75" s="299"/>
      <c r="N75" s="323"/>
      <c r="Q75" s="324"/>
      <c r="R75" s="324"/>
      <c r="S75" s="326"/>
      <c r="T75" s="324"/>
      <c r="U75" s="300"/>
      <c r="V75" s="315"/>
      <c r="W75" s="167"/>
    </row>
    <row r="76" spans="1:23" ht="8.25" customHeight="1" x14ac:dyDescent="0.15">
      <c r="A76" s="296"/>
      <c r="D76" s="167"/>
      <c r="F76" s="167"/>
      <c r="G76" s="202"/>
      <c r="H76" s="202"/>
      <c r="I76" s="232"/>
      <c r="J76" s="236"/>
      <c r="K76" s="233"/>
      <c r="L76" s="299"/>
      <c r="M76" s="299"/>
      <c r="N76" s="323"/>
      <c r="Q76" s="324"/>
      <c r="R76" s="324"/>
      <c r="S76" s="326"/>
      <c r="T76" s="324"/>
      <c r="U76" s="300"/>
      <c r="V76" s="315"/>
      <c r="W76" s="167"/>
    </row>
    <row r="77" spans="1:23" ht="8.25" customHeight="1" x14ac:dyDescent="0.15">
      <c r="A77" s="296"/>
      <c r="D77" s="167"/>
      <c r="F77" s="167"/>
      <c r="G77" s="202"/>
      <c r="H77" s="202"/>
      <c r="I77" s="232"/>
      <c r="J77" s="236"/>
      <c r="K77" s="233"/>
      <c r="L77" s="299"/>
      <c r="M77" s="299"/>
      <c r="N77" s="323"/>
      <c r="Q77" s="324"/>
      <c r="R77" s="324"/>
      <c r="S77" s="326"/>
      <c r="T77" s="324"/>
      <c r="U77" s="300"/>
      <c r="V77" s="315"/>
      <c r="W77" s="167"/>
    </row>
    <row r="78" spans="1:23" ht="8.25" customHeight="1" x14ac:dyDescent="0.15">
      <c r="A78" s="296"/>
      <c r="D78" s="167"/>
      <c r="F78" s="167"/>
      <c r="G78" s="202"/>
      <c r="H78" s="202"/>
      <c r="I78" s="232"/>
      <c r="J78" s="236"/>
      <c r="K78" s="233"/>
      <c r="L78" s="299"/>
      <c r="M78" s="299"/>
      <c r="N78" s="323"/>
      <c r="Q78" s="324"/>
      <c r="R78" s="324"/>
      <c r="S78" s="326"/>
      <c r="T78" s="324"/>
      <c r="U78" s="300"/>
      <c r="V78" s="315"/>
      <c r="W78" s="167"/>
    </row>
    <row r="79" spans="1:23" ht="8.25" customHeight="1" x14ac:dyDescent="0.15">
      <c r="A79" s="296"/>
      <c r="D79" s="167"/>
      <c r="F79" s="167"/>
      <c r="G79" s="202"/>
      <c r="H79" s="250"/>
      <c r="I79" s="312"/>
      <c r="J79" s="313"/>
      <c r="K79" s="314"/>
      <c r="L79" s="299"/>
      <c r="M79" s="299"/>
      <c r="N79" s="323"/>
      <c r="Q79" s="324"/>
      <c r="R79" s="324"/>
      <c r="S79" s="326"/>
      <c r="T79" s="326"/>
      <c r="U79" s="167"/>
      <c r="V79" s="288"/>
      <c r="W79" s="167"/>
    </row>
    <row r="80" spans="1:23" ht="8.25" customHeight="1" x14ac:dyDescent="0.15">
      <c r="A80" s="296"/>
      <c r="D80" s="167"/>
      <c r="F80" s="167"/>
      <c r="G80" s="202"/>
      <c r="H80" s="252"/>
      <c r="I80" s="243"/>
      <c r="J80" s="253"/>
      <c r="K80" s="244"/>
      <c r="L80" s="299"/>
      <c r="M80" s="299"/>
      <c r="N80" s="323"/>
      <c r="Q80" s="324"/>
      <c r="R80" s="324"/>
      <c r="S80" s="326"/>
      <c r="T80" s="326"/>
      <c r="U80" s="167"/>
      <c r="V80" s="288"/>
      <c r="W80" s="167"/>
    </row>
    <row r="81" spans="1:23" ht="8.25" customHeight="1" x14ac:dyDescent="0.15">
      <c r="A81" s="296"/>
      <c r="D81" s="167"/>
      <c r="F81" s="167"/>
      <c r="G81" s="202"/>
      <c r="H81" s="249"/>
      <c r="I81" s="245"/>
      <c r="J81" s="301"/>
      <c r="K81" s="246"/>
      <c r="L81" s="299"/>
      <c r="M81" s="251"/>
      <c r="N81" s="323"/>
      <c r="Q81" s="324"/>
      <c r="R81" s="322"/>
      <c r="S81" s="326"/>
      <c r="T81" s="326"/>
      <c r="U81" s="167"/>
      <c r="V81" s="288"/>
      <c r="W81" s="167"/>
    </row>
    <row r="82" spans="1:23" x14ac:dyDescent="0.15">
      <c r="A82" s="296"/>
      <c r="D82" s="167"/>
      <c r="F82" s="167"/>
      <c r="G82" s="202"/>
      <c r="H82" s="202"/>
      <c r="I82" s="202"/>
      <c r="J82" s="202"/>
      <c r="K82" s="202"/>
      <c r="L82" s="202"/>
      <c r="M82" s="202"/>
      <c r="N82" s="323"/>
      <c r="Q82" s="323"/>
      <c r="R82" s="323"/>
      <c r="S82" s="326"/>
      <c r="T82" s="326"/>
      <c r="U82" s="167"/>
      <c r="V82" s="288"/>
      <c r="W82" s="167"/>
    </row>
    <row r="83" spans="1:23" x14ac:dyDescent="0.15">
      <c r="A83" s="296"/>
      <c r="D83" s="167"/>
      <c r="F83" s="167"/>
      <c r="G83" s="202"/>
      <c r="H83" s="202"/>
      <c r="I83" s="202"/>
      <c r="J83" s="202"/>
      <c r="K83" s="202"/>
      <c r="L83" s="202"/>
      <c r="M83" s="202"/>
      <c r="N83" s="323"/>
      <c r="Q83" s="323"/>
      <c r="R83" s="323"/>
      <c r="S83" s="326"/>
      <c r="T83" s="326"/>
      <c r="U83" s="167"/>
      <c r="V83" s="288"/>
      <c r="W83" s="167"/>
    </row>
    <row r="84" spans="1:23" x14ac:dyDescent="0.15">
      <c r="A84" s="296"/>
      <c r="F84" s="202"/>
      <c r="G84" s="202"/>
      <c r="H84" s="202"/>
      <c r="I84" s="202"/>
      <c r="J84" s="202"/>
      <c r="K84" s="202"/>
      <c r="L84" s="202"/>
      <c r="M84" s="202"/>
      <c r="N84" s="202"/>
      <c r="O84" s="323"/>
      <c r="Q84" s="326"/>
      <c r="R84" s="326"/>
      <c r="S84" s="326"/>
      <c r="T84" s="323"/>
      <c r="U84" s="167"/>
      <c r="V84" s="288"/>
      <c r="W84" s="167"/>
    </row>
    <row r="85" spans="1:23" x14ac:dyDescent="0.15">
      <c r="A85" s="296"/>
      <c r="F85" s="202"/>
      <c r="G85" s="202" t="s">
        <v>156</v>
      </c>
      <c r="H85" s="202"/>
      <c r="I85" s="202"/>
      <c r="J85" s="202"/>
      <c r="K85" s="202"/>
      <c r="L85" s="202"/>
      <c r="M85" s="202"/>
      <c r="N85" s="202"/>
      <c r="O85" s="323"/>
      <c r="Q85" s="326"/>
      <c r="R85" s="326"/>
      <c r="S85" s="326"/>
      <c r="T85" s="323"/>
      <c r="U85" s="167"/>
      <c r="V85" s="288"/>
      <c r="W85" s="167"/>
    </row>
    <row r="86" spans="1:23" x14ac:dyDescent="0.15">
      <c r="A86" s="296"/>
      <c r="F86" s="202"/>
      <c r="G86" s="202"/>
      <c r="H86" s="239"/>
      <c r="I86" s="202" t="s">
        <v>163</v>
      </c>
      <c r="J86" s="202"/>
      <c r="K86" s="202"/>
      <c r="L86" s="391">
        <f>+J58/3</f>
        <v>0</v>
      </c>
      <c r="M86" s="392"/>
      <c r="N86" s="202" t="s">
        <v>131</v>
      </c>
      <c r="O86" s="323"/>
      <c r="Q86" s="326"/>
      <c r="R86" s="326"/>
      <c r="S86" s="326"/>
      <c r="T86" s="323"/>
      <c r="U86" s="167"/>
      <c r="V86" s="288"/>
      <c r="W86" s="167"/>
    </row>
    <row r="87" spans="1:23" x14ac:dyDescent="0.15">
      <c r="A87" s="296"/>
      <c r="F87" s="202"/>
      <c r="G87" s="202"/>
      <c r="H87" s="311"/>
      <c r="I87" s="202" t="s">
        <v>154</v>
      </c>
      <c r="J87" s="202"/>
      <c r="K87" s="202"/>
      <c r="L87" s="391">
        <f>+J58*0.025</f>
        <v>0</v>
      </c>
      <c r="M87" s="392"/>
      <c r="N87" s="202" t="s">
        <v>131</v>
      </c>
      <c r="O87" s="323"/>
      <c r="Q87" s="328"/>
      <c r="R87" s="328"/>
      <c r="S87" s="328"/>
      <c r="T87" s="323"/>
      <c r="U87" s="167"/>
      <c r="V87" s="288"/>
      <c r="W87" s="167"/>
    </row>
    <row r="88" spans="1:23" x14ac:dyDescent="0.15">
      <c r="A88" s="296"/>
      <c r="F88" s="202"/>
      <c r="G88" s="202"/>
      <c r="H88" s="240"/>
      <c r="I88" s="202" t="s">
        <v>130</v>
      </c>
      <c r="J88" s="202"/>
      <c r="K88" s="202"/>
      <c r="L88" s="391">
        <f>+J58*(0.666666666666667-0.1)</f>
        <v>0</v>
      </c>
      <c r="M88" s="392"/>
      <c r="N88" s="202" t="s">
        <v>131</v>
      </c>
      <c r="O88" s="323"/>
      <c r="Q88" s="328"/>
      <c r="R88" s="328"/>
      <c r="S88" s="328"/>
      <c r="T88" s="323"/>
      <c r="U88" s="167"/>
      <c r="V88" s="288"/>
      <c r="W88" s="167"/>
    </row>
    <row r="89" spans="1:23" x14ac:dyDescent="0.15">
      <c r="A89" s="296"/>
      <c r="F89" s="202"/>
      <c r="G89" s="202"/>
      <c r="H89" s="241"/>
      <c r="I89" s="202" t="s">
        <v>132</v>
      </c>
      <c r="J89" s="202"/>
      <c r="K89" s="202"/>
      <c r="L89" s="391">
        <f>+L88*0.45</f>
        <v>0</v>
      </c>
      <c r="M89" s="392"/>
      <c r="N89" s="202" t="s">
        <v>131</v>
      </c>
      <c r="O89" s="323"/>
      <c r="Q89" s="328"/>
      <c r="R89" s="328"/>
      <c r="S89" s="328"/>
      <c r="T89" s="323"/>
      <c r="U89" s="167"/>
      <c r="V89" s="288"/>
      <c r="W89" s="167"/>
    </row>
    <row r="90" spans="1:23" x14ac:dyDescent="0.15">
      <c r="A90" s="296"/>
      <c r="F90" s="202"/>
      <c r="G90" s="202"/>
      <c r="H90" s="242"/>
      <c r="I90" s="202" t="s">
        <v>171</v>
      </c>
      <c r="J90" s="202"/>
      <c r="K90" s="202"/>
      <c r="L90" s="391">
        <f>+J58*0.075</f>
        <v>0</v>
      </c>
      <c r="M90" s="392"/>
      <c r="N90" s="202" t="s">
        <v>131</v>
      </c>
      <c r="O90" s="326"/>
      <c r="Q90" s="328"/>
      <c r="R90" s="328"/>
      <c r="S90" s="328"/>
      <c r="T90" s="323"/>
      <c r="U90" s="167"/>
      <c r="V90" s="288"/>
      <c r="W90" s="167"/>
    </row>
    <row r="91" spans="1:23" x14ac:dyDescent="0.15">
      <c r="A91" s="296"/>
      <c r="F91" s="202"/>
      <c r="G91" s="202"/>
      <c r="H91" s="298"/>
      <c r="I91" s="202"/>
      <c r="J91" s="202"/>
      <c r="K91" s="202"/>
      <c r="L91" s="340"/>
      <c r="M91" s="340"/>
      <c r="N91" s="202"/>
      <c r="O91" s="326"/>
      <c r="Q91" s="328"/>
      <c r="R91" s="328"/>
      <c r="S91" s="328"/>
      <c r="T91" s="323"/>
      <c r="U91" s="167"/>
      <c r="V91" s="288"/>
      <c r="W91" s="167"/>
    </row>
    <row r="92" spans="1:23" x14ac:dyDescent="0.15">
      <c r="A92" s="296"/>
      <c r="F92" s="202"/>
      <c r="G92" s="202"/>
      <c r="H92" s="298"/>
      <c r="I92" s="202"/>
      <c r="J92" s="202"/>
      <c r="K92" s="202"/>
      <c r="L92" s="327"/>
      <c r="M92" s="202"/>
      <c r="N92" s="202"/>
      <c r="O92" s="326"/>
      <c r="Q92" s="328"/>
      <c r="R92" s="328"/>
      <c r="S92" s="328"/>
      <c r="T92" s="323"/>
      <c r="U92" s="167"/>
      <c r="V92" s="288"/>
      <c r="W92" s="167"/>
    </row>
    <row r="93" spans="1:23" x14ac:dyDescent="0.15">
      <c r="A93" s="296"/>
      <c r="C93" s="409" t="s">
        <v>182</v>
      </c>
      <c r="D93" s="409"/>
      <c r="E93" s="409"/>
      <c r="F93" s="409"/>
      <c r="G93" s="409"/>
      <c r="H93" s="409"/>
      <c r="I93" s="409"/>
      <c r="J93" s="409"/>
      <c r="K93" s="409"/>
      <c r="L93" s="409"/>
      <c r="M93" s="409"/>
      <c r="N93" s="409"/>
      <c r="O93" s="409"/>
      <c r="P93" s="409"/>
      <c r="Q93" s="409"/>
      <c r="R93" s="409"/>
      <c r="S93" s="409"/>
      <c r="T93" s="409"/>
      <c r="U93" s="409"/>
      <c r="V93" s="288"/>
      <c r="W93" s="167"/>
    </row>
    <row r="94" spans="1:23" ht="15" thickBot="1" x14ac:dyDescent="0.2">
      <c r="A94" s="297"/>
      <c r="B94" s="290"/>
      <c r="C94" s="290"/>
      <c r="D94" s="290"/>
      <c r="E94" s="290"/>
      <c r="F94" s="290"/>
      <c r="G94" s="290"/>
      <c r="H94" s="290"/>
      <c r="I94" s="290"/>
      <c r="J94" s="290"/>
      <c r="K94" s="290"/>
      <c r="L94" s="291"/>
      <c r="M94" s="291"/>
      <c r="N94" s="291"/>
      <c r="O94" s="291"/>
      <c r="P94" s="291"/>
      <c r="Q94" s="291"/>
      <c r="R94" s="291"/>
      <c r="S94" s="291"/>
      <c r="T94" s="291"/>
      <c r="U94" s="291"/>
      <c r="V94" s="292"/>
      <c r="W94" s="167"/>
    </row>
    <row r="95" spans="1:23" x14ac:dyDescent="0.15">
      <c r="A95" s="167"/>
      <c r="B95" s="202"/>
      <c r="C95" s="202"/>
      <c r="D95" s="202"/>
      <c r="E95" s="202"/>
      <c r="F95" s="202"/>
      <c r="G95" s="202"/>
      <c r="H95" s="202"/>
      <c r="I95" s="202"/>
      <c r="J95" s="202"/>
      <c r="K95" s="202"/>
      <c r="L95" s="167"/>
      <c r="M95" s="167"/>
      <c r="N95" s="167"/>
      <c r="O95" s="167"/>
      <c r="P95" s="167"/>
      <c r="Q95" s="167"/>
      <c r="R95" s="167"/>
      <c r="S95" s="167"/>
      <c r="T95" s="167"/>
      <c r="U95" s="167"/>
      <c r="V95" s="167"/>
      <c r="W95" s="167"/>
    </row>
  </sheetData>
  <mergeCells count="50">
    <mergeCell ref="C46:U46"/>
    <mergeCell ref="C93:U93"/>
    <mergeCell ref="C29:C30"/>
    <mergeCell ref="L88:M88"/>
    <mergeCell ref="A54:V54"/>
    <mergeCell ref="Q43:R43"/>
    <mergeCell ref="L90:M90"/>
    <mergeCell ref="J58:K58"/>
    <mergeCell ref="L86:M86"/>
    <mergeCell ref="L87:M87"/>
    <mergeCell ref="G42:H42"/>
    <mergeCell ref="G43:H43"/>
    <mergeCell ref="A34:B35"/>
    <mergeCell ref="A29:B30"/>
    <mergeCell ref="J34:J35"/>
    <mergeCell ref="I34:I35"/>
    <mergeCell ref="T24:T25"/>
    <mergeCell ref="Q40:R40"/>
    <mergeCell ref="Q41:R41"/>
    <mergeCell ref="Q42:R42"/>
    <mergeCell ref="S34:S35"/>
    <mergeCell ref="S24:S25"/>
    <mergeCell ref="M31:M32"/>
    <mergeCell ref="M34:M35"/>
    <mergeCell ref="L34:L35"/>
    <mergeCell ref="J24:J25"/>
    <mergeCell ref="I24:I25"/>
    <mergeCell ref="L89:M89"/>
    <mergeCell ref="O8:P8"/>
    <mergeCell ref="Q44:R44"/>
    <mergeCell ref="L31:L32"/>
    <mergeCell ref="B50:U50"/>
    <mergeCell ref="G40:H40"/>
    <mergeCell ref="G41:H41"/>
    <mergeCell ref="Q8:R8"/>
    <mergeCell ref="E8:F8"/>
    <mergeCell ref="E9:F9"/>
    <mergeCell ref="T34:T35"/>
    <mergeCell ref="G8:H8"/>
    <mergeCell ref="G9:H9"/>
    <mergeCell ref="E11:F11"/>
    <mergeCell ref="E12:F12"/>
    <mergeCell ref="C34:C35"/>
    <mergeCell ref="O9:P9"/>
    <mergeCell ref="O10:P10"/>
    <mergeCell ref="O11:P11"/>
    <mergeCell ref="Q9:R9"/>
    <mergeCell ref="B2:U2"/>
    <mergeCell ref="A5:K5"/>
    <mergeCell ref="L5:V5"/>
  </mergeCells>
  <phoneticPr fontId="1"/>
  <printOptions horizontalCentered="1" verticalCentered="1"/>
  <pageMargins left="0.78740157480314965" right="0.78740157480314965" top="0.78740157480314965" bottom="0.78740157480314965" header="0.51181102362204722" footer="0.51181102362204722"/>
  <pageSetup paperSize="9" scale="90" orientation="landscape" cellComments="asDisplayed"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zoomScaleNormal="100" workbookViewId="0">
      <selection activeCell="M6" sqref="M6"/>
    </sheetView>
  </sheetViews>
  <sheetFormatPr defaultRowHeight="14.25" x14ac:dyDescent="0.15"/>
  <cols>
    <col min="1" max="2" width="11.625" bestFit="1" customWidth="1"/>
    <col min="3" max="6" width="11.125" customWidth="1"/>
    <col min="7" max="7" width="15.125" customWidth="1"/>
  </cols>
  <sheetData>
    <row r="1" spans="1:12" ht="24.75" customHeight="1" x14ac:dyDescent="0.15">
      <c r="B1" s="414" t="s">
        <v>162</v>
      </c>
      <c r="C1" s="414"/>
      <c r="D1" s="414"/>
      <c r="E1" s="414"/>
      <c r="F1" s="414"/>
    </row>
    <row r="2" spans="1:12" ht="24.75" customHeight="1" thickBot="1" x14ac:dyDescent="0.2">
      <c r="A2" s="167"/>
      <c r="B2" s="167"/>
      <c r="C2" s="167"/>
      <c r="D2" s="167"/>
      <c r="E2" s="167"/>
      <c r="F2" s="167"/>
      <c r="G2" s="167"/>
    </row>
    <row r="3" spans="1:12" s="180" customFormat="1" ht="24.95" customHeight="1" thickBot="1" x14ac:dyDescent="0.2">
      <c r="A3" s="183"/>
      <c r="B3" s="184"/>
      <c r="C3" s="185" t="s">
        <v>105</v>
      </c>
      <c r="D3" s="186" t="s">
        <v>159</v>
      </c>
      <c r="E3" s="186" t="s">
        <v>160</v>
      </c>
      <c r="F3" s="186" t="s">
        <v>161</v>
      </c>
      <c r="G3" s="187" t="s">
        <v>158</v>
      </c>
      <c r="H3" s="178"/>
      <c r="I3" s="179"/>
      <c r="J3" s="179"/>
      <c r="K3" s="179"/>
      <c r="L3" s="179"/>
    </row>
    <row r="4" spans="1:12" ht="24.95" customHeight="1" thickTop="1" x14ac:dyDescent="0.15">
      <c r="A4" s="316" t="s">
        <v>67</v>
      </c>
      <c r="B4" s="80" t="s">
        <v>73</v>
      </c>
      <c r="C4" s="181">
        <v>149</v>
      </c>
      <c r="D4" s="181">
        <v>0</v>
      </c>
      <c r="E4" s="343"/>
      <c r="F4" s="182">
        <v>19.399999999999999</v>
      </c>
      <c r="G4" s="346"/>
      <c r="H4" s="173"/>
      <c r="I4" s="110"/>
      <c r="J4" s="110"/>
      <c r="K4" s="110"/>
      <c r="L4" s="110"/>
    </row>
    <row r="5" spans="1:12" ht="24.95" customHeight="1" x14ac:dyDescent="0.15">
      <c r="A5" s="317" t="s">
        <v>68</v>
      </c>
      <c r="B5" s="81" t="s">
        <v>74</v>
      </c>
      <c r="C5" s="174">
        <v>226</v>
      </c>
      <c r="D5" s="174">
        <v>0</v>
      </c>
      <c r="E5" s="344"/>
      <c r="F5" s="175">
        <v>33.200000000000003</v>
      </c>
      <c r="G5" s="347"/>
      <c r="H5" s="173"/>
      <c r="I5" s="110"/>
      <c r="J5" s="110"/>
      <c r="K5" s="110"/>
      <c r="L5" s="110"/>
    </row>
    <row r="6" spans="1:12" ht="24.95" customHeight="1" x14ac:dyDescent="0.15">
      <c r="A6" s="317" t="s">
        <v>69</v>
      </c>
      <c r="B6" s="81" t="s">
        <v>75</v>
      </c>
      <c r="C6" s="174">
        <v>209</v>
      </c>
      <c r="D6" s="174">
        <v>0</v>
      </c>
      <c r="E6" s="344"/>
      <c r="F6" s="175">
        <v>27.91</v>
      </c>
      <c r="G6" s="347"/>
      <c r="H6" s="173"/>
      <c r="I6" s="110"/>
      <c r="J6" s="110"/>
      <c r="K6" s="110"/>
      <c r="L6" s="110"/>
    </row>
    <row r="7" spans="1:12" ht="24.95" customHeight="1" x14ac:dyDescent="0.15">
      <c r="A7" s="317" t="s">
        <v>70</v>
      </c>
      <c r="B7" s="81" t="s">
        <v>76</v>
      </c>
      <c r="C7" s="174">
        <v>284</v>
      </c>
      <c r="D7" s="174">
        <v>3147</v>
      </c>
      <c r="E7" s="344"/>
      <c r="F7" s="175">
        <v>42.79</v>
      </c>
      <c r="G7" s="347"/>
      <c r="H7" s="173"/>
      <c r="I7" s="110"/>
      <c r="J7" s="110"/>
      <c r="K7" s="110"/>
      <c r="L7" s="110"/>
    </row>
    <row r="8" spans="1:12" ht="24.95" customHeight="1" x14ac:dyDescent="0.15">
      <c r="A8" s="317" t="s">
        <v>71</v>
      </c>
      <c r="B8" s="81" t="s">
        <v>77</v>
      </c>
      <c r="C8" s="174">
        <v>185</v>
      </c>
      <c r="D8" s="174">
        <v>0</v>
      </c>
      <c r="E8" s="344"/>
      <c r="F8" s="175">
        <v>22.43</v>
      </c>
      <c r="G8" s="347"/>
      <c r="H8" s="173"/>
      <c r="I8" s="110"/>
      <c r="J8" s="110"/>
      <c r="K8" s="110"/>
      <c r="L8" s="110"/>
    </row>
    <row r="9" spans="1:12" ht="24.95" customHeight="1" x14ac:dyDescent="0.15">
      <c r="A9" s="317" t="s">
        <v>72</v>
      </c>
      <c r="B9" s="81" t="s">
        <v>77</v>
      </c>
      <c r="C9" s="174">
        <v>149</v>
      </c>
      <c r="D9" s="174">
        <v>12435</v>
      </c>
      <c r="E9" s="344"/>
      <c r="F9" s="175">
        <v>18.82</v>
      </c>
      <c r="G9" s="347"/>
      <c r="H9" s="173"/>
      <c r="I9" s="110"/>
      <c r="J9" s="110"/>
      <c r="K9" s="110"/>
      <c r="L9" s="110"/>
    </row>
    <row r="10" spans="1:12" ht="24.95" customHeight="1" x14ac:dyDescent="0.15">
      <c r="A10" s="317" t="s">
        <v>78</v>
      </c>
      <c r="B10" s="81" t="s">
        <v>55</v>
      </c>
      <c r="C10" s="174">
        <v>263</v>
      </c>
      <c r="D10" s="174">
        <v>0</v>
      </c>
      <c r="E10" s="344"/>
      <c r="F10" s="175">
        <v>24.35</v>
      </c>
      <c r="G10" s="347"/>
      <c r="H10" s="173"/>
      <c r="I10" s="110"/>
      <c r="J10" s="110"/>
      <c r="K10" s="110"/>
      <c r="L10" s="110"/>
    </row>
    <row r="11" spans="1:12" ht="24.95" customHeight="1" x14ac:dyDescent="0.15">
      <c r="A11" s="317" t="s">
        <v>56</v>
      </c>
      <c r="B11" s="81" t="s">
        <v>55</v>
      </c>
      <c r="C11" s="174">
        <v>239</v>
      </c>
      <c r="D11" s="174">
        <v>463</v>
      </c>
      <c r="E11" s="344"/>
      <c r="F11" s="175">
        <v>37.64</v>
      </c>
      <c r="G11" s="347"/>
      <c r="H11" s="173"/>
      <c r="I11" s="110"/>
      <c r="J11" s="110"/>
      <c r="K11" s="110"/>
      <c r="L11" s="110"/>
    </row>
    <row r="12" spans="1:12" ht="24.95" customHeight="1" x14ac:dyDescent="0.15">
      <c r="A12" s="317" t="s">
        <v>79</v>
      </c>
      <c r="B12" s="81" t="s">
        <v>55</v>
      </c>
      <c r="C12" s="174">
        <v>307</v>
      </c>
      <c r="D12" s="174">
        <v>0</v>
      </c>
      <c r="E12" s="344"/>
      <c r="F12" s="175">
        <v>33.35</v>
      </c>
      <c r="G12" s="347"/>
      <c r="H12" s="173"/>
      <c r="I12" s="110"/>
      <c r="J12" s="110"/>
      <c r="K12" s="110"/>
      <c r="L12" s="110"/>
    </row>
    <row r="13" spans="1:12" ht="24.95" customHeight="1" x14ac:dyDescent="0.15">
      <c r="A13" s="317" t="s">
        <v>80</v>
      </c>
      <c r="B13" s="81" t="s">
        <v>83</v>
      </c>
      <c r="C13" s="174">
        <v>234</v>
      </c>
      <c r="D13" s="174">
        <v>5138</v>
      </c>
      <c r="E13" s="344"/>
      <c r="F13" s="175">
        <v>26.3</v>
      </c>
      <c r="G13" s="347"/>
      <c r="H13" s="173"/>
      <c r="I13" s="110"/>
      <c r="J13" s="110"/>
      <c r="K13" s="110"/>
      <c r="L13" s="110"/>
    </row>
    <row r="14" spans="1:12" ht="24.95" customHeight="1" x14ac:dyDescent="0.15">
      <c r="A14" s="317" t="s">
        <v>81</v>
      </c>
      <c r="B14" s="81" t="s">
        <v>83</v>
      </c>
      <c r="C14" s="174">
        <v>311</v>
      </c>
      <c r="D14" s="174">
        <v>0</v>
      </c>
      <c r="E14" s="344"/>
      <c r="F14" s="175">
        <v>37.69</v>
      </c>
      <c r="G14" s="347"/>
      <c r="H14" s="173"/>
      <c r="I14" s="110"/>
      <c r="J14" s="110"/>
      <c r="K14" s="110"/>
      <c r="L14" s="110"/>
    </row>
    <row r="15" spans="1:12" ht="24.95" customHeight="1" thickBot="1" x14ac:dyDescent="0.2">
      <c r="A15" s="318" t="s">
        <v>82</v>
      </c>
      <c r="B15" s="319" t="s">
        <v>83</v>
      </c>
      <c r="C15" s="176">
        <v>363</v>
      </c>
      <c r="D15" s="176">
        <v>0</v>
      </c>
      <c r="E15" s="345"/>
      <c r="F15" s="177">
        <v>51.82</v>
      </c>
      <c r="G15" s="348"/>
      <c r="H15" s="173"/>
      <c r="I15" s="110"/>
      <c r="J15" s="110"/>
      <c r="K15" s="110"/>
      <c r="L15" s="110"/>
    </row>
    <row r="16" spans="1:12" ht="24.95" customHeight="1" thickBot="1" x14ac:dyDescent="0.2">
      <c r="A16" s="320" t="s">
        <v>157</v>
      </c>
      <c r="B16" s="321" t="s">
        <v>157</v>
      </c>
      <c r="C16" s="188">
        <v>1840</v>
      </c>
      <c r="D16" s="188">
        <v>0</v>
      </c>
      <c r="E16" s="189">
        <v>89.8</v>
      </c>
      <c r="F16" s="190">
        <v>144</v>
      </c>
      <c r="G16" s="191">
        <v>180</v>
      </c>
      <c r="H16" s="173"/>
      <c r="I16" s="110"/>
      <c r="J16" s="110"/>
      <c r="K16" s="110"/>
      <c r="L16" s="110"/>
    </row>
    <row r="17" spans="1:7" ht="24.95" customHeight="1" x14ac:dyDescent="0.15">
      <c r="A17" s="167"/>
      <c r="B17" s="167"/>
      <c r="C17" s="167"/>
      <c r="D17" s="167"/>
      <c r="E17" s="167"/>
      <c r="F17" s="167"/>
      <c r="G17" s="167"/>
    </row>
    <row r="18" spans="1:7" x14ac:dyDescent="0.15">
      <c r="A18" s="349"/>
      <c r="B18" s="350" t="s">
        <v>184</v>
      </c>
    </row>
  </sheetData>
  <sheetProtection formatCells="0" formatColumns="0"/>
  <mergeCells count="1">
    <mergeCell ref="B1:F1"/>
  </mergeCells>
  <phoneticPr fontId="1"/>
  <pageMargins left="0.75" right="0.75" top="1" bottom="1" header="0.51200000000000001" footer="0.51200000000000001"/>
  <pageSetup paperSize="9" scale="94" orientation="portrait" cellComments="asDisplayed" horizontalDpi="300" verticalDpi="300" r:id="rId1"/>
  <headerFooter alignWithMargins="0"/>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入力画面１</vt:lpstr>
      <vt:lpstr>入力画面２（10人槽以上の合併処理浄化槽）</vt:lpstr>
      <vt:lpstr>コスト計算モデル（タイプⅠ）</vt:lpstr>
      <vt:lpstr>コスト計算モデル（タイプⅡ）</vt:lpstr>
      <vt:lpstr>財源内訳図</vt:lpstr>
      <vt:lpstr>処理場基本諸元</vt:lpstr>
      <vt:lpstr>'コスト計算モデル（タイプⅠ）'!Print_Area</vt:lpstr>
      <vt:lpstr>'コスト計算モデル（タイプⅡ）'!Print_Area</vt:lpstr>
      <vt:lpstr>財源内訳図!Print_Area</vt:lpstr>
      <vt:lpstr>処理場基本諸元!Print_Area</vt:lpstr>
      <vt:lpstr>入力画面１!Print_Area</vt:lpstr>
      <vt:lpstr>'入力画面２（10人槽以上の合併処理浄化槽）'!Print_Area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りよ</dc:creator>
  <cp:lastModifiedBy>大山　浩司</cp:lastModifiedBy>
  <cp:lastPrinted>2014-03-27T05:01:18Z</cp:lastPrinted>
  <dcterms:created xsi:type="dcterms:W3CDTF">2002-02-07T00:44:18Z</dcterms:created>
  <dcterms:modified xsi:type="dcterms:W3CDTF">2014-07-23T06:41:29Z</dcterms:modified>
</cp:coreProperties>
</file>