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FEF6C799-363A-43B9-BFD1-6F95D09BDAAC}" xr6:coauthVersionLast="46" xr6:coauthVersionMax="46" xr10:uidLastSave="{00000000-0000-0000-0000-000000000000}"/>
  <bookViews>
    <workbookView xWindow="2145" yWindow="2355" windowWidth="14910" windowHeight="16875" xr2:uid="{00000000-000D-0000-FFFF-FFFF00000000}"/>
  </bookViews>
  <sheets>
    <sheet name="有害くん" sheetId="1" r:id="rId1"/>
    <sheet name="Ｋ値一覧シート" sheetId="2" r:id="rId2"/>
    <sheet name="パターン毎のイメー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L17" i="1" s="1"/>
  <c r="C16" i="1"/>
  <c r="J16" i="1"/>
  <c r="K16" i="1"/>
  <c r="K20" i="1"/>
  <c r="K22" i="1"/>
  <c r="C24" i="1"/>
  <c r="J26" i="1" s="1"/>
  <c r="C26" i="1"/>
  <c r="J20" i="1" s="1"/>
  <c r="K26" i="1"/>
  <c r="K28" i="1"/>
  <c r="K30" i="1"/>
  <c r="C33" i="1"/>
  <c r="L29" i="1" l="1"/>
  <c r="L27" i="1"/>
  <c r="L22" i="1"/>
  <c r="J22" i="1"/>
  <c r="J30" i="1" s="1"/>
  <c r="L20" i="1"/>
  <c r="L16" i="1"/>
  <c r="L30" i="1"/>
  <c r="L28" i="1"/>
  <c r="J28" i="1"/>
  <c r="L26" i="1"/>
  <c r="L25" i="1"/>
  <c r="L23" i="1"/>
  <c r="L21" i="1"/>
  <c r="L19" i="1"/>
</calcChain>
</file>

<file path=xl/sharedStrings.xml><?xml version="1.0" encoding="utf-8"?>
<sst xmlns="http://schemas.openxmlformats.org/spreadsheetml/2006/main" count="106" uniqueCount="75">
  <si>
    <t>有害くん！</t>
  </si>
  <si>
    <t>～大阪府生活環境保全条例「有害物質の排出基準」が計算出来ます～</t>
  </si>
  <si>
    <t>（注）条件の設定⑤⑥の「至近建築物」とは…</t>
  </si>
  <si>
    <t>・排出口を頂点とする俯角12度の円すい面から上部に突出する他人の建築物のうち、排出口から最も近い建築物のことです。</t>
  </si>
  <si>
    <t>・排出口を頂点とする俯角12度の円すい面から上部に突出する他人の建築物が無い場合は、入力しなくてもよい。</t>
  </si>
  <si>
    <t>条件の設定</t>
  </si>
  <si>
    <t>基準値の計算</t>
  </si>
  <si>
    <t>対象物質名</t>
  </si>
  <si>
    <t>　♪「白色の欄」に、条件を入力してください。</t>
  </si>
  <si>
    <t>♪「該当」欄に「○」のある行の「Ｃ基準値」が、排出基準です。</t>
  </si>
  <si>
    <t>　対象物質のＫ値は「Ｋ値一覧シート」から選択する。</t>
  </si>
  <si>
    <t>排出の状況</t>
  </si>
  <si>
    <t>排出ガス量（乾）</t>
  </si>
  <si>
    <t>Ｎm3／時</t>
  </si>
  <si>
    <t>ﾊﾟﾀｰﾝ</t>
  </si>
  <si>
    <t>該当</t>
  </si>
  <si>
    <t>Ｓの値</t>
  </si>
  <si>
    <t>Ｃ基準値（mg／Nm3）</t>
  </si>
  <si>
    <t>Ｎm3／分</t>
  </si>
  <si>
    <t>煙突高さ＜６ｍの場合</t>
  </si>
  <si>
    <t>対象物質のＫ値</t>
  </si>
  <si>
    <t>煙突高さ≧６ｍの場合</t>
  </si>
  <si>
    <t>①煙突実高さＨo</t>
  </si>
  <si>
    <t>ｍ</t>
  </si>
  <si>
    <t>６ｍ地点≦敷地境界＜０ｍ地点の場合</t>
  </si>
  <si>
    <t>周囲の状況</t>
  </si>
  <si>
    <t>②至近敷地境界までの距離ｂ</t>
  </si>
  <si>
    <t>敷地境界≧０ｍ地点の場合</t>
  </si>
  <si>
    <t>③4.7（Ho-6)…６ｍ地点</t>
  </si>
  <si>
    <t xml:space="preserve">  敷地境界〈６ｍ地点で、６ｍ地点までの円錐の上に建物がある場合</t>
  </si>
  <si>
    <t>④4.7Ho…０ｍ地点</t>
  </si>
  <si>
    <t>煙突高さ＞建物高さの場合</t>
  </si>
  <si>
    <t>4-1</t>
  </si>
  <si>
    <t>⑤至近建築物までの距離ｄ（注）</t>
  </si>
  <si>
    <t>煙突高さ≦建物高さの場合</t>
  </si>
  <si>
    <t>4-2</t>
  </si>
  <si>
    <t>⑥至近建築物の高さｈ　　（注）</t>
  </si>
  <si>
    <t>　上記以外の場合</t>
  </si>
  <si>
    <t>至近建築物地点における１２度ラインの高さの確認</t>
  </si>
  <si>
    <t>番号</t>
  </si>
  <si>
    <t>物質名</t>
  </si>
  <si>
    <t>Ｋ値</t>
  </si>
  <si>
    <t>規制方法</t>
  </si>
  <si>
    <t>排出口基準</t>
  </si>
  <si>
    <t>塩素</t>
  </si>
  <si>
    <t>設備・構造の基準</t>
  </si>
  <si>
    <t>ベンゼン</t>
  </si>
  <si>
    <t>六価クロム化合物</t>
  </si>
  <si>
    <t>パターン毎のイメージ</t>
  </si>
  <si>
    <t>アクリロニトリル</t>
    <phoneticPr fontId="17"/>
  </si>
  <si>
    <t>アセトアルデヒド</t>
    <phoneticPr fontId="17"/>
  </si>
  <si>
    <t>エチレンオキシド</t>
    <phoneticPr fontId="17"/>
  </si>
  <si>
    <t>塩化メチル</t>
    <rPh sb="0" eb="2">
      <t>エンカ</t>
    </rPh>
    <phoneticPr fontId="17"/>
  </si>
  <si>
    <t>クロム及び三価クロム化合物</t>
    <rPh sb="3" eb="4">
      <t>オヨ</t>
    </rPh>
    <rPh sb="5" eb="7">
      <t>サンカ</t>
    </rPh>
    <rPh sb="10" eb="13">
      <t>カゴウブツ</t>
    </rPh>
    <phoneticPr fontId="17"/>
  </si>
  <si>
    <t>クロロエチレン</t>
    <phoneticPr fontId="17"/>
  </si>
  <si>
    <t>クロロホルム</t>
    <phoneticPr fontId="17"/>
  </si>
  <si>
    <t>1,2-ジクロロエタン</t>
    <phoneticPr fontId="17"/>
  </si>
  <si>
    <t>ジクロロメタン</t>
    <phoneticPr fontId="17"/>
  </si>
  <si>
    <t>テトラクロロエチレン</t>
    <phoneticPr fontId="17"/>
  </si>
  <si>
    <t>トリクロロエチレン</t>
    <phoneticPr fontId="17"/>
  </si>
  <si>
    <t>トルエン</t>
    <phoneticPr fontId="17"/>
  </si>
  <si>
    <t>ニッケル化合物</t>
  </si>
  <si>
    <t>1,3-ブタジエン</t>
    <phoneticPr fontId="17"/>
  </si>
  <si>
    <t>塩化水素</t>
    <phoneticPr fontId="17"/>
  </si>
  <si>
    <t>カドミウム及びその化合物</t>
    <phoneticPr fontId="17"/>
  </si>
  <si>
    <t>水銀及びその化合物</t>
    <phoneticPr fontId="17"/>
  </si>
  <si>
    <t>鉛及びその化合物</t>
    <phoneticPr fontId="17"/>
  </si>
  <si>
    <t>砒素及びその化合物</t>
    <rPh sb="0" eb="2">
      <t>ヒソ</t>
    </rPh>
    <phoneticPr fontId="17"/>
  </si>
  <si>
    <t>ベリリウム及びその化合物</t>
    <phoneticPr fontId="17"/>
  </si>
  <si>
    <t>ホルムアルデヒド</t>
    <phoneticPr fontId="17"/>
  </si>
  <si>
    <t>マンガン及びその化合物</t>
    <phoneticPr fontId="17"/>
  </si>
  <si>
    <t>－</t>
    <phoneticPr fontId="15"/>
  </si>
  <si>
    <t>当分の間、基準の適用猶予</t>
    <rPh sb="0" eb="2">
      <t>トウブン</t>
    </rPh>
    <rPh sb="3" eb="4">
      <t>アイダ</t>
    </rPh>
    <rPh sb="5" eb="7">
      <t>キジュン</t>
    </rPh>
    <rPh sb="8" eb="12">
      <t>テキヨウユウヨ</t>
    </rPh>
    <phoneticPr fontId="15"/>
  </si>
  <si>
    <t>Ｋ値一覧</t>
    <phoneticPr fontId="15"/>
  </si>
  <si>
    <t>排出口基準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</si>
</sst>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00"/>
    <numFmt numFmtId="177" formatCode="0.0"/>
    <numFmt numFmtId="178" formatCode="#,##0.0000"/>
    <numFmt numFmtId="179" formatCode="0_);[Red]\(0\)"/>
    <numFmt numFmtId="180" formatCode="0.00_);[Red]\(0.00\)"/>
    <numFmt numFmtId="181" formatCode="0.000_);[Red]\(0.000\)"/>
    <numFmt numFmtId="182" formatCode="0.00_ "/>
    <numFmt numFmtId="183" formatCode="0.00000_ "/>
    <numFmt numFmtId="184" formatCode="0.0000_ "/>
    <numFmt numFmtId="185" formatCode="0.000_ "/>
    <numFmt numFmtId="186" formatCode="0_ "/>
    <numFmt numFmtId="187" formatCode="0.0_ "/>
  </numFmts>
  <fonts count="21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i/>
      <sz val="14"/>
      <name val="ＭＳ ゴシック"/>
      <family val="3"/>
      <charset val="128"/>
    </font>
    <font>
      <b/>
      <i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明朝"/>
      <family val="1"/>
      <charset val="128"/>
    </font>
    <font>
      <sz val="10.5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6" fillId="5" borderId="1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 wrapText="1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horizontal="center" vertical="center"/>
    </xf>
    <xf numFmtId="179" fontId="1" fillId="2" borderId="1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8" xfId="0" applyFont="1" applyFill="1" applyBorder="1" applyAlignment="1">
      <alignment horizontal="centerContinuous" vertical="center"/>
    </xf>
    <xf numFmtId="176" fontId="1" fillId="2" borderId="0" xfId="0" applyNumberFormat="1" applyFont="1" applyFill="1" applyBorder="1" applyAlignment="1">
      <alignment vertical="center"/>
    </xf>
    <xf numFmtId="179" fontId="1" fillId="2" borderId="0" xfId="0" applyNumberFormat="1" applyFont="1" applyFill="1" applyBorder="1" applyAlignment="1">
      <alignment vertical="center"/>
    </xf>
    <xf numFmtId="177" fontId="1" fillId="2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81" fontId="1" fillId="2" borderId="13" xfId="0" applyNumberFormat="1" applyFont="1" applyFill="1" applyBorder="1" applyAlignment="1">
      <alignment vertical="center"/>
    </xf>
    <xf numFmtId="180" fontId="1" fillId="2" borderId="0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180" fontId="1" fillId="2" borderId="13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right" vertical="center"/>
    </xf>
    <xf numFmtId="0" fontId="1" fillId="2" borderId="13" xfId="0" quotePrefix="1" applyFont="1" applyFill="1" applyBorder="1" applyAlignment="1">
      <alignment vertical="center"/>
    </xf>
    <xf numFmtId="0" fontId="1" fillId="2" borderId="0" xfId="0" quotePrefix="1" applyFont="1" applyFill="1" applyBorder="1" applyAlignment="1">
      <alignment vertical="center"/>
    </xf>
    <xf numFmtId="56" fontId="1" fillId="2" borderId="0" xfId="0" quotePrefix="1" applyNumberFormat="1" applyFont="1" applyFill="1" applyBorder="1" applyAlignment="1">
      <alignment horizontal="right" vertical="center"/>
    </xf>
    <xf numFmtId="56" fontId="1" fillId="2" borderId="13" xfId="0" quotePrefix="1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vertical="center"/>
    </xf>
    <xf numFmtId="179" fontId="1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8" fillId="2" borderId="12" xfId="0" applyFont="1" applyFill="1" applyBorder="1" applyAlignment="1">
      <alignment horizontal="centerContinuous" vertical="center"/>
    </xf>
    <xf numFmtId="0" fontId="1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Continuous" vertical="center"/>
    </xf>
    <xf numFmtId="179" fontId="2" fillId="2" borderId="6" xfId="0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Continuous" vertical="center"/>
    </xf>
    <xf numFmtId="179" fontId="2" fillId="2" borderId="0" xfId="0" applyNumberFormat="1" applyFont="1" applyFill="1" applyBorder="1" applyAlignment="1">
      <alignment horizontal="centerContinuous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79" fontId="0" fillId="2" borderId="0" xfId="0" applyNumberForma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82" fontId="19" fillId="0" borderId="1" xfId="0" applyNumberFormat="1" applyFont="1" applyBorder="1" applyAlignment="1">
      <alignment vertical="center"/>
    </xf>
    <xf numFmtId="183" fontId="19" fillId="0" borderId="1" xfId="0" applyNumberFormat="1" applyFont="1" applyBorder="1" applyAlignment="1">
      <alignment vertical="center"/>
    </xf>
    <xf numFmtId="184" fontId="19" fillId="0" borderId="1" xfId="0" applyNumberFormat="1" applyFont="1" applyBorder="1" applyAlignment="1">
      <alignment vertical="center"/>
    </xf>
    <xf numFmtId="182" fontId="19" fillId="0" borderId="18" xfId="0" applyNumberFormat="1" applyFont="1" applyBorder="1" applyAlignment="1">
      <alignment vertical="center"/>
    </xf>
    <xf numFmtId="185" fontId="19" fillId="0" borderId="1" xfId="0" applyNumberFormat="1" applyFont="1" applyBorder="1" applyAlignment="1">
      <alignment vertical="center"/>
    </xf>
    <xf numFmtId="186" fontId="19" fillId="0" borderId="1" xfId="0" applyNumberFormat="1" applyFont="1" applyBorder="1" applyAlignment="1">
      <alignment vertical="center"/>
    </xf>
    <xf numFmtId="187" fontId="19" fillId="0" borderId="1" xfId="0" applyNumberFormat="1" applyFont="1" applyBorder="1" applyAlignment="1">
      <alignment vertical="center"/>
    </xf>
    <xf numFmtId="0" fontId="0" fillId="0" borderId="0" xfId="0" applyFont="1"/>
    <xf numFmtId="0" fontId="16" fillId="5" borderId="1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</xdr:row>
      <xdr:rowOff>129540</xdr:rowOff>
    </xdr:from>
    <xdr:to>
      <xdr:col>8</xdr:col>
      <xdr:colOff>487680</xdr:colOff>
      <xdr:row>38</xdr:row>
      <xdr:rowOff>0</xdr:rowOff>
    </xdr:to>
    <xdr:pic>
      <xdr:nvPicPr>
        <xdr:cNvPr id="1030" name="図 14">
          <a:extLst>
            <a:ext uri="{FF2B5EF4-FFF2-40B4-BE49-F238E27FC236}">
              <a16:creationId xmlns:a16="http://schemas.microsoft.com/office/drawing/2014/main" id="{EBC64F61-4D46-4708-9B1A-0CDB10D6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64820"/>
          <a:ext cx="5280660" cy="5905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zoomScale="85" workbookViewId="0">
      <selection activeCell="C9" sqref="C9"/>
    </sheetView>
  </sheetViews>
  <sheetFormatPr defaultColWidth="9" defaultRowHeight="20.100000000000001" customHeight="1"/>
  <cols>
    <col min="1" max="1" width="14.25" style="34" customWidth="1"/>
    <col min="2" max="2" width="30.5" style="34" customWidth="1"/>
    <col min="3" max="3" width="18.5" style="120" customWidth="1"/>
    <col min="4" max="4" width="10" style="34" customWidth="1"/>
    <col min="5" max="5" width="3.25" style="34" customWidth="1"/>
    <col min="6" max="6" width="2.25" style="34" customWidth="1"/>
    <col min="7" max="7" width="7.75" style="34" customWidth="1"/>
    <col min="8" max="8" width="32.625" style="34" customWidth="1"/>
    <col min="9" max="9" width="6" style="34" customWidth="1"/>
    <col min="10" max="10" width="4.75" style="69" customWidth="1"/>
    <col min="11" max="11" width="10.625" style="117" customWidth="1"/>
    <col min="12" max="12" width="19.25" style="118" customWidth="1"/>
    <col min="13" max="13" width="3.375" style="69" customWidth="1"/>
    <col min="14" max="16384" width="9" style="34"/>
  </cols>
  <sheetData>
    <row r="1" spans="1:13" s="72" customFormat="1" ht="20.100000000000001" customHeight="1">
      <c r="B1" s="73"/>
      <c r="C1" s="74"/>
      <c r="D1" s="75" t="s">
        <v>0</v>
      </c>
      <c r="E1" s="76"/>
      <c r="F1" s="76"/>
      <c r="G1" s="76"/>
      <c r="H1" s="76"/>
      <c r="J1" s="77"/>
      <c r="K1" s="78"/>
      <c r="L1" s="79"/>
      <c r="M1" s="77"/>
    </row>
    <row r="2" spans="1:13" s="72" customFormat="1" ht="20.100000000000001" customHeight="1">
      <c r="B2" s="74"/>
      <c r="C2" s="74"/>
      <c r="D2" s="80" t="s">
        <v>1</v>
      </c>
      <c r="E2" s="74"/>
      <c r="F2" s="74"/>
      <c r="G2" s="74"/>
      <c r="H2" s="74"/>
      <c r="J2" s="77"/>
      <c r="K2" s="78"/>
      <c r="L2" s="79"/>
      <c r="M2" s="77"/>
    </row>
    <row r="3" spans="1:13" s="72" customFormat="1" ht="20.100000000000001" customHeight="1">
      <c r="A3" s="81"/>
      <c r="B3" s="81"/>
      <c r="C3" s="81"/>
      <c r="D3" s="81"/>
      <c r="E3" s="81"/>
      <c r="F3" s="81"/>
      <c r="G3" s="81"/>
      <c r="H3" s="81"/>
      <c r="J3" s="77"/>
      <c r="K3" s="78"/>
      <c r="L3" s="79"/>
      <c r="M3" s="77"/>
    </row>
    <row r="4" spans="1:13" s="72" customFormat="1" ht="20.100000000000001" customHeight="1">
      <c r="A4" s="82" t="s">
        <v>2</v>
      </c>
      <c r="B4" s="83"/>
      <c r="C4" s="84"/>
      <c r="D4" s="81"/>
      <c r="E4" s="81"/>
      <c r="F4" s="81"/>
      <c r="G4" s="81"/>
      <c r="H4" s="81"/>
      <c r="J4" s="77"/>
      <c r="K4" s="78"/>
      <c r="L4" s="79"/>
      <c r="M4" s="77"/>
    </row>
    <row r="5" spans="1:13" s="72" customFormat="1" ht="20.100000000000001" customHeight="1">
      <c r="A5" s="85" t="s">
        <v>3</v>
      </c>
      <c r="C5" s="81"/>
      <c r="D5" s="81"/>
      <c r="E5" s="81"/>
      <c r="F5" s="81"/>
      <c r="G5" s="81"/>
      <c r="H5" s="81"/>
      <c r="J5" s="77"/>
      <c r="K5" s="78"/>
      <c r="L5" s="79"/>
      <c r="M5" s="77"/>
    </row>
    <row r="6" spans="1:13" s="72" customFormat="1" ht="20.100000000000001" customHeight="1">
      <c r="A6" s="85" t="s">
        <v>4</v>
      </c>
      <c r="C6" s="81"/>
      <c r="D6" s="81"/>
      <c r="E6" s="81"/>
      <c r="F6" s="81"/>
      <c r="G6" s="81"/>
      <c r="H6" s="81"/>
      <c r="J6" s="77"/>
      <c r="K6" s="78"/>
      <c r="L6" s="79"/>
      <c r="M6" s="77"/>
    </row>
    <row r="7" spans="1:13" s="72" customFormat="1" ht="20.100000000000001" customHeight="1" thickBot="1">
      <c r="A7" s="81"/>
      <c r="B7" s="85"/>
      <c r="C7" s="81"/>
      <c r="D7" s="81"/>
      <c r="E7" s="81"/>
      <c r="F7" s="81"/>
      <c r="G7" s="81"/>
      <c r="H7" s="81"/>
      <c r="J7" s="77"/>
      <c r="K7" s="78"/>
      <c r="L7" s="79"/>
      <c r="M7" s="77"/>
    </row>
    <row r="8" spans="1:13" ht="20.100000000000001" customHeight="1" thickBot="1">
      <c r="A8" s="86"/>
      <c r="B8" s="87" t="s">
        <v>5</v>
      </c>
      <c r="C8" s="88"/>
      <c r="D8" s="89"/>
      <c r="F8" s="90"/>
      <c r="G8" s="91"/>
      <c r="H8" s="92"/>
      <c r="I8" s="93" t="s">
        <v>6</v>
      </c>
      <c r="J8" s="92"/>
      <c r="K8" s="94"/>
      <c r="L8" s="95"/>
      <c r="M8" s="96"/>
    </row>
    <row r="9" spans="1:13" ht="20.25" customHeight="1" thickBot="1">
      <c r="A9" s="97"/>
      <c r="B9" s="24" t="s">
        <v>7</v>
      </c>
      <c r="C9" s="25"/>
      <c r="D9" s="35"/>
      <c r="F9" s="98"/>
      <c r="G9" s="99"/>
      <c r="H9" s="100"/>
      <c r="I9" s="101"/>
      <c r="J9" s="100"/>
      <c r="K9" s="102"/>
      <c r="L9" s="103"/>
      <c r="M9" s="33"/>
    </row>
    <row r="10" spans="1:13" ht="20.100000000000001" customHeight="1">
      <c r="A10" s="98"/>
      <c r="B10" s="104" t="s">
        <v>8</v>
      </c>
      <c r="C10" s="105"/>
      <c r="D10" s="35"/>
      <c r="F10" s="98"/>
      <c r="G10" s="99"/>
      <c r="H10" s="106" t="s">
        <v>9</v>
      </c>
      <c r="I10" s="101"/>
      <c r="J10" s="100"/>
      <c r="K10" s="102"/>
      <c r="L10" s="103"/>
      <c r="M10" s="33"/>
    </row>
    <row r="11" spans="1:13" ht="20.100000000000001" customHeight="1">
      <c r="A11" s="98"/>
      <c r="B11" s="104" t="s">
        <v>10</v>
      </c>
      <c r="C11" s="105"/>
      <c r="D11" s="35"/>
      <c r="F11" s="98"/>
      <c r="G11" s="99"/>
      <c r="H11" s="100"/>
      <c r="I11" s="101"/>
      <c r="J11" s="100"/>
      <c r="K11" s="102"/>
      <c r="L11" s="103"/>
      <c r="M11" s="33"/>
    </row>
    <row r="12" spans="1:13" ht="18.75" customHeight="1">
      <c r="A12" s="98"/>
      <c r="B12" s="107"/>
      <c r="C12" s="108"/>
      <c r="D12" s="109"/>
      <c r="F12" s="98"/>
      <c r="G12" s="110"/>
      <c r="H12" s="110"/>
      <c r="I12" s="110"/>
      <c r="J12" s="111"/>
      <c r="K12" s="110"/>
      <c r="L12" s="112"/>
      <c r="M12" s="33"/>
    </row>
    <row r="13" spans="1:13" ht="3" customHeight="1" thickBot="1">
      <c r="A13" s="98"/>
      <c r="B13" s="107"/>
      <c r="C13" s="108"/>
      <c r="D13" s="109"/>
      <c r="F13" s="98"/>
      <c r="G13" s="110"/>
      <c r="H13" s="110"/>
      <c r="I13" s="110"/>
      <c r="J13" s="111"/>
      <c r="K13" s="110"/>
      <c r="L13" s="112"/>
      <c r="M13" s="33"/>
    </row>
    <row r="14" spans="1:13" ht="20.100000000000001" customHeight="1" thickBot="1">
      <c r="A14" s="26" t="s">
        <v>11</v>
      </c>
      <c r="B14" s="24" t="s">
        <v>12</v>
      </c>
      <c r="C14" s="25"/>
      <c r="D14" s="27" t="s">
        <v>13</v>
      </c>
      <c r="E14" s="28"/>
      <c r="F14" s="29"/>
      <c r="G14" s="30"/>
      <c r="H14" s="30"/>
      <c r="I14" s="24" t="s">
        <v>14</v>
      </c>
      <c r="J14" s="4" t="s">
        <v>15</v>
      </c>
      <c r="K14" s="31" t="s">
        <v>16</v>
      </c>
      <c r="L14" s="32" t="s">
        <v>17</v>
      </c>
      <c r="M14" s="33"/>
    </row>
    <row r="15" spans="1:13" ht="3" customHeight="1" thickBot="1">
      <c r="A15" s="29"/>
      <c r="B15" s="30"/>
      <c r="C15" s="35"/>
      <c r="D15" s="27"/>
      <c r="E15" s="28"/>
      <c r="F15" s="29"/>
      <c r="G15" s="30"/>
      <c r="H15" s="30"/>
      <c r="I15" s="30"/>
      <c r="J15" s="5"/>
      <c r="K15" s="36"/>
      <c r="L15" s="37"/>
      <c r="M15" s="33"/>
    </row>
    <row r="16" spans="1:13" ht="20.100000000000001" customHeight="1" thickBot="1">
      <c r="A16" s="29"/>
      <c r="B16" s="24" t="s">
        <v>12</v>
      </c>
      <c r="C16" s="38">
        <f>(C14/60)</f>
        <v>0</v>
      </c>
      <c r="D16" s="27" t="s">
        <v>18</v>
      </c>
      <c r="E16" s="28"/>
      <c r="F16" s="29"/>
      <c r="G16" s="39" t="s">
        <v>19</v>
      </c>
      <c r="H16" s="40"/>
      <c r="I16" s="41">
        <v>1</v>
      </c>
      <c r="J16" s="4" t="str">
        <f>IF($C$20&lt;6,"○","")</f>
        <v>○</v>
      </c>
      <c r="K16" s="42">
        <f>(C22)^2</f>
        <v>0</v>
      </c>
      <c r="L16" s="43" t="e">
        <f>$C$18*K16/$C$16</f>
        <v>#N/A</v>
      </c>
      <c r="M16" s="33"/>
    </row>
    <row r="17" spans="1:13" ht="2.25" customHeight="1" thickBot="1">
      <c r="A17" s="29"/>
      <c r="B17" s="30"/>
      <c r="C17" s="30"/>
      <c r="D17" s="27"/>
      <c r="E17" s="28"/>
      <c r="F17" s="29"/>
      <c r="G17" s="30"/>
      <c r="H17" s="30"/>
      <c r="I17" s="30"/>
      <c r="J17" s="5"/>
      <c r="K17" s="36"/>
      <c r="L17" s="44" t="e">
        <f>($C$18*K17)/$C$16</f>
        <v>#N/A</v>
      </c>
      <c r="M17" s="33"/>
    </row>
    <row r="18" spans="1:13" ht="20.100000000000001" customHeight="1" thickBot="1">
      <c r="A18" s="29"/>
      <c r="B18" s="39" t="s">
        <v>20</v>
      </c>
      <c r="C18" s="45" t="e">
        <f>VLOOKUP(有害くん!C9,Ｋ値一覧シート!B:C,2,FALSE)</f>
        <v>#N/A</v>
      </c>
      <c r="D18" s="27"/>
      <c r="E18" s="28"/>
      <c r="F18" s="29"/>
      <c r="G18" s="30" t="s">
        <v>21</v>
      </c>
      <c r="H18" s="46"/>
      <c r="I18" s="46"/>
      <c r="J18" s="6"/>
      <c r="K18" s="36"/>
      <c r="L18" s="44"/>
      <c r="M18" s="33"/>
    </row>
    <row r="19" spans="1:13" ht="3" customHeight="1" thickBot="1">
      <c r="A19" s="29"/>
      <c r="B19" s="30"/>
      <c r="C19" s="30"/>
      <c r="D19" s="27"/>
      <c r="E19" s="28"/>
      <c r="F19" s="29"/>
      <c r="G19" s="30"/>
      <c r="H19" s="30"/>
      <c r="I19" s="30"/>
      <c r="J19" s="5"/>
      <c r="K19" s="36"/>
      <c r="L19" s="44" t="e">
        <f>($C$18*K19)/$C$16</f>
        <v>#N/A</v>
      </c>
      <c r="M19" s="33"/>
    </row>
    <row r="20" spans="1:13" ht="20.100000000000001" customHeight="1" thickBot="1">
      <c r="A20" s="29"/>
      <c r="B20" s="24" t="s">
        <v>22</v>
      </c>
      <c r="C20" s="25"/>
      <c r="D20" s="27" t="s">
        <v>23</v>
      </c>
      <c r="E20" s="28"/>
      <c r="F20" s="29"/>
      <c r="G20" s="30"/>
      <c r="H20" s="24" t="s">
        <v>24</v>
      </c>
      <c r="I20" s="24">
        <v>2</v>
      </c>
      <c r="J20" s="4" t="str">
        <f>IF(AND($C$20&gt;=6,$C$22&gt;=4.7*($C$20-6),C22&lt;$C$26),"○","")</f>
        <v/>
      </c>
      <c r="K20" s="42">
        <f>(C20-6)^2+C22^2</f>
        <v>36</v>
      </c>
      <c r="L20" s="47" t="e">
        <f>$C$18*K20/$C$16</f>
        <v>#N/A</v>
      </c>
      <c r="M20" s="33"/>
    </row>
    <row r="21" spans="1:13" ht="3" customHeight="1" thickBot="1">
      <c r="A21" s="29"/>
      <c r="B21" s="46"/>
      <c r="C21" s="30"/>
      <c r="D21" s="48"/>
      <c r="E21" s="49"/>
      <c r="F21" s="50"/>
      <c r="G21" s="30"/>
      <c r="H21" s="30"/>
      <c r="I21" s="30"/>
      <c r="J21" s="5"/>
      <c r="K21" s="36"/>
      <c r="L21" s="44" t="e">
        <f>($C$18*K21)/$C$16</f>
        <v>#N/A</v>
      </c>
      <c r="M21" s="33"/>
    </row>
    <row r="22" spans="1:13" ht="20.100000000000001" customHeight="1" thickBot="1">
      <c r="A22" s="26" t="s">
        <v>25</v>
      </c>
      <c r="B22" s="24" t="s">
        <v>26</v>
      </c>
      <c r="C22" s="51"/>
      <c r="D22" s="27" t="s">
        <v>23</v>
      </c>
      <c r="E22" s="28"/>
      <c r="F22" s="29"/>
      <c r="G22" s="30"/>
      <c r="H22" s="24" t="s">
        <v>27</v>
      </c>
      <c r="I22" s="24">
        <v>3</v>
      </c>
      <c r="J22" s="4" t="str">
        <f>IF(AND($C$20&gt;=6,$C$22&gt;=$C$26),"○","")</f>
        <v/>
      </c>
      <c r="K22" s="42">
        <f>(C20-6)^2+22.1*C20^2</f>
        <v>36</v>
      </c>
      <c r="L22" s="47" t="e">
        <f>$C$18*K22/$C$16</f>
        <v>#N/A</v>
      </c>
      <c r="M22" s="33"/>
    </row>
    <row r="23" spans="1:13" ht="3" customHeight="1" thickBot="1">
      <c r="A23" s="29"/>
      <c r="B23" s="30"/>
      <c r="C23" s="30"/>
      <c r="D23" s="27"/>
      <c r="E23" s="28"/>
      <c r="F23" s="29"/>
      <c r="G23" s="30"/>
      <c r="H23" s="30"/>
      <c r="I23" s="30"/>
      <c r="J23" s="5"/>
      <c r="K23" s="36"/>
      <c r="L23" s="44" t="e">
        <f>($C$18*K23)/$C$16</f>
        <v>#N/A</v>
      </c>
      <c r="M23" s="33"/>
    </row>
    <row r="24" spans="1:13" ht="20.100000000000001" customHeight="1" thickBot="1">
      <c r="A24" s="29"/>
      <c r="B24" s="52" t="s">
        <v>28</v>
      </c>
      <c r="C24" s="24">
        <f>(C20-6)*4.7</f>
        <v>-28.200000000000003</v>
      </c>
      <c r="D24" s="27" t="s">
        <v>23</v>
      </c>
      <c r="E24" s="28"/>
      <c r="F24" s="29"/>
      <c r="G24" s="30" t="s">
        <v>29</v>
      </c>
      <c r="H24" s="30"/>
      <c r="I24" s="30"/>
      <c r="J24" s="5"/>
      <c r="K24" s="36"/>
      <c r="L24" s="44"/>
      <c r="M24" s="33"/>
    </row>
    <row r="25" spans="1:13" ht="3" customHeight="1" thickBot="1">
      <c r="A25" s="29"/>
      <c r="B25" s="53"/>
      <c r="C25" s="30"/>
      <c r="D25" s="27"/>
      <c r="E25" s="28"/>
      <c r="F25" s="29"/>
      <c r="G25" s="30"/>
      <c r="H25" s="30"/>
      <c r="I25" s="30"/>
      <c r="J25" s="5"/>
      <c r="K25" s="36"/>
      <c r="L25" s="44" t="e">
        <f>($C$18*K25)/$C$16</f>
        <v>#N/A</v>
      </c>
      <c r="M25" s="33"/>
    </row>
    <row r="26" spans="1:13" ht="20.100000000000001" customHeight="1" thickBot="1">
      <c r="A26" s="29"/>
      <c r="B26" s="24" t="s">
        <v>30</v>
      </c>
      <c r="C26" s="24">
        <f>(C20*4.7)</f>
        <v>0</v>
      </c>
      <c r="D26" s="27" t="s">
        <v>23</v>
      </c>
      <c r="E26" s="28"/>
      <c r="F26" s="29"/>
      <c r="G26" s="54"/>
      <c r="H26" s="24" t="s">
        <v>31</v>
      </c>
      <c r="I26" s="55" t="s">
        <v>32</v>
      </c>
      <c r="J26" s="4" t="str">
        <f>IF(AND($C$20&gt;=6,$C$22&lt;$C$24,$C$33&lt;$C$30,$C$28&lt;=$C$24,$C$30&lt;$C$20),"○","")</f>
        <v/>
      </c>
      <c r="K26" s="42">
        <f>(C20-C30)^2+C28^2</f>
        <v>0</v>
      </c>
      <c r="L26" s="47" t="e">
        <f>$C$18*K26/$C$16</f>
        <v>#N/A</v>
      </c>
      <c r="M26" s="33"/>
    </row>
    <row r="27" spans="1:13" ht="3" customHeight="1" thickBot="1">
      <c r="A27" s="29"/>
      <c r="B27" s="30"/>
      <c r="C27" s="30"/>
      <c r="D27" s="27"/>
      <c r="E27" s="28"/>
      <c r="F27" s="29"/>
      <c r="G27" s="54"/>
      <c r="H27" s="30"/>
      <c r="I27" s="30"/>
      <c r="J27" s="5"/>
      <c r="K27" s="36"/>
      <c r="L27" s="44" t="e">
        <f>($C$18*K27)/$C$16</f>
        <v>#N/A</v>
      </c>
      <c r="M27" s="33"/>
    </row>
    <row r="28" spans="1:13" ht="20.100000000000001" customHeight="1" thickBot="1">
      <c r="A28" s="29"/>
      <c r="B28" s="56" t="s">
        <v>33</v>
      </c>
      <c r="C28" s="57"/>
      <c r="D28" s="27" t="s">
        <v>23</v>
      </c>
      <c r="E28" s="28"/>
      <c r="F28" s="29"/>
      <c r="G28" s="54"/>
      <c r="H28" s="24" t="s">
        <v>34</v>
      </c>
      <c r="I28" s="55" t="s">
        <v>35</v>
      </c>
      <c r="J28" s="4" t="str">
        <f>IF(AND($C$20&gt;=6,$C$22&lt;$C$24,$C$33&lt;$C$30,$C$28&lt;=$C$24,$C$30&gt;=$C$20),"○","")</f>
        <v/>
      </c>
      <c r="K28" s="42">
        <f>(C28)^2</f>
        <v>0</v>
      </c>
      <c r="L28" s="47" t="e">
        <f>$C$18*K28/$C$16</f>
        <v>#N/A</v>
      </c>
      <c r="M28" s="33"/>
    </row>
    <row r="29" spans="1:13" ht="3" customHeight="1" thickBot="1">
      <c r="A29" s="29"/>
      <c r="B29" s="58"/>
      <c r="C29" s="30"/>
      <c r="D29" s="27"/>
      <c r="E29" s="28"/>
      <c r="F29" s="29"/>
      <c r="G29" s="30"/>
      <c r="H29" s="30"/>
      <c r="I29" s="30"/>
      <c r="J29" s="5"/>
      <c r="K29" s="36"/>
      <c r="L29" s="44" t="e">
        <f>($C$18*K29)/$C$16</f>
        <v>#N/A</v>
      </c>
      <c r="M29" s="33"/>
    </row>
    <row r="30" spans="1:13" ht="20.100000000000001" customHeight="1" thickBot="1">
      <c r="A30" s="29"/>
      <c r="B30" s="56" t="s">
        <v>36</v>
      </c>
      <c r="C30" s="57"/>
      <c r="D30" s="27" t="s">
        <v>23</v>
      </c>
      <c r="E30" s="28"/>
      <c r="F30" s="29"/>
      <c r="G30" s="39" t="s">
        <v>37</v>
      </c>
      <c r="H30" s="59"/>
      <c r="I30" s="24">
        <v>5</v>
      </c>
      <c r="J30" s="4" t="str">
        <f>IF(AND($J$16="",$J$20="",$J$22="",$J$26="",$J$28=""),"○","")</f>
        <v/>
      </c>
      <c r="K30" s="42">
        <f>23.1*(C20-6)^2</f>
        <v>831.6</v>
      </c>
      <c r="L30" s="47" t="e">
        <f>$C$18*K30/$C$16</f>
        <v>#N/A</v>
      </c>
      <c r="M30" s="33"/>
    </row>
    <row r="31" spans="1:13" ht="12.75" customHeight="1" thickBot="1">
      <c r="A31" s="29"/>
      <c r="B31" s="30"/>
      <c r="C31" s="46"/>
      <c r="D31" s="27"/>
      <c r="E31" s="28"/>
      <c r="F31" s="60"/>
      <c r="G31" s="61"/>
      <c r="H31" s="61"/>
      <c r="I31" s="61"/>
      <c r="J31" s="62"/>
      <c r="K31" s="63"/>
      <c r="L31" s="64"/>
      <c r="M31" s="65"/>
    </row>
    <row r="32" spans="1:13" ht="20.100000000000001" customHeight="1" thickBot="1">
      <c r="A32" s="29"/>
      <c r="B32" s="30"/>
      <c r="C32" s="46"/>
      <c r="D32" s="27"/>
      <c r="E32" s="28"/>
      <c r="F32" s="28"/>
      <c r="G32" s="28"/>
      <c r="H32" s="28"/>
      <c r="I32" s="28"/>
      <c r="J32" s="66"/>
      <c r="K32" s="67"/>
      <c r="L32" s="68"/>
    </row>
    <row r="33" spans="1:12" ht="31.5" customHeight="1" thickBot="1">
      <c r="A33" s="29"/>
      <c r="B33" s="70" t="s">
        <v>38</v>
      </c>
      <c r="C33" s="71">
        <f>(C20-0.22*C28)</f>
        <v>0</v>
      </c>
      <c r="D33" s="27" t="s">
        <v>23</v>
      </c>
      <c r="E33" s="28"/>
      <c r="F33" s="28"/>
      <c r="G33" s="28"/>
      <c r="H33" s="28"/>
      <c r="I33" s="28"/>
      <c r="J33" s="66"/>
      <c r="K33" s="67"/>
      <c r="L33" s="68"/>
    </row>
    <row r="34" spans="1:12" ht="6" customHeight="1" thickBot="1">
      <c r="A34" s="113"/>
      <c r="B34" s="114"/>
      <c r="C34" s="115"/>
      <c r="D34" s="116"/>
    </row>
    <row r="35" spans="1:12" ht="31.5" customHeight="1">
      <c r="B35" s="119"/>
      <c r="C35" s="119"/>
      <c r="D35" s="119"/>
      <c r="F35" s="119"/>
      <c r="G35" s="119"/>
    </row>
    <row r="36" spans="1:12" ht="20.100000000000001" customHeight="1">
      <c r="K36" s="121"/>
    </row>
  </sheetData>
  <phoneticPr fontId="15"/>
  <printOptions gridLinesSet="0"/>
  <pageMargins left="0.66" right="0.54" top="1.03" bottom="1" header="0.5" footer="0.5"/>
  <pageSetup paperSize="9" scale="8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Ｋ値一覧シート!$B$4:$B$28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A2" sqref="A2"/>
    </sheetView>
  </sheetViews>
  <sheetFormatPr defaultRowHeight="13.5"/>
  <cols>
    <col min="1" max="1" width="5" customWidth="1"/>
    <col min="2" max="2" width="24.125" style="129" customWidth="1"/>
    <col min="3" max="3" width="9.5" bestFit="1" customWidth="1"/>
    <col min="4" max="4" width="24.875" bestFit="1" customWidth="1"/>
  </cols>
  <sheetData>
    <row r="1" spans="1:6" ht="17.25">
      <c r="A1" s="23" t="s">
        <v>73</v>
      </c>
      <c r="B1" s="22"/>
      <c r="C1" s="22"/>
      <c r="D1" s="22"/>
      <c r="E1" s="2"/>
      <c r="F1" s="1"/>
    </row>
    <row r="2" spans="1:6" ht="8.25" customHeight="1" thickBot="1"/>
    <row r="3" spans="1:6" ht="15" customHeight="1" thickBot="1">
      <c r="A3" s="18" t="s">
        <v>39</v>
      </c>
      <c r="B3" s="19" t="s">
        <v>40</v>
      </c>
      <c r="C3" s="20" t="s">
        <v>41</v>
      </c>
      <c r="D3" s="21" t="s">
        <v>42</v>
      </c>
      <c r="F3" s="3"/>
    </row>
    <row r="4" spans="1:6" ht="15" customHeight="1" thickTop="1">
      <c r="A4" s="15">
        <v>1</v>
      </c>
      <c r="B4" s="16" t="s">
        <v>49</v>
      </c>
      <c r="C4" s="125">
        <v>2.72</v>
      </c>
      <c r="D4" s="17" t="s">
        <v>74</v>
      </c>
    </row>
    <row r="5" spans="1:6" ht="15" customHeight="1">
      <c r="A5" s="9">
        <v>2</v>
      </c>
      <c r="B5" s="7" t="s">
        <v>50</v>
      </c>
      <c r="C5" s="127">
        <v>163</v>
      </c>
      <c r="D5" s="11" t="s">
        <v>43</v>
      </c>
    </row>
    <row r="6" spans="1:6" ht="15" customHeight="1">
      <c r="A6" s="9">
        <v>3</v>
      </c>
      <c r="B6" s="8" t="s">
        <v>51</v>
      </c>
      <c r="C6" s="12" t="s">
        <v>71</v>
      </c>
      <c r="D6" s="11" t="s">
        <v>45</v>
      </c>
    </row>
    <row r="7" spans="1:6" ht="15" customHeight="1">
      <c r="A7" s="9">
        <v>4</v>
      </c>
      <c r="B7" s="7" t="s">
        <v>63</v>
      </c>
      <c r="C7" s="122">
        <v>5.54</v>
      </c>
      <c r="D7" s="11" t="s">
        <v>43</v>
      </c>
    </row>
    <row r="8" spans="1:6" ht="15" customHeight="1">
      <c r="A8" s="9">
        <v>5</v>
      </c>
      <c r="B8" s="7" t="s">
        <v>52</v>
      </c>
      <c r="C8" s="127">
        <v>128</v>
      </c>
      <c r="D8" s="11" t="s">
        <v>43</v>
      </c>
    </row>
    <row r="9" spans="1:6" ht="15" customHeight="1">
      <c r="A9" s="9">
        <v>6</v>
      </c>
      <c r="B9" s="7" t="s">
        <v>44</v>
      </c>
      <c r="C9" s="122">
        <v>3.23</v>
      </c>
      <c r="D9" s="11" t="s">
        <v>43</v>
      </c>
    </row>
    <row r="10" spans="1:6" ht="15" customHeight="1">
      <c r="A10" s="9">
        <v>7</v>
      </c>
      <c r="B10" s="7" t="s">
        <v>64</v>
      </c>
      <c r="C10" s="124">
        <v>1.7000000000000001E-2</v>
      </c>
      <c r="D10" s="11" t="s">
        <v>43</v>
      </c>
    </row>
    <row r="11" spans="1:6" ht="15" customHeight="1">
      <c r="A11" s="9">
        <v>8</v>
      </c>
      <c r="B11" s="7" t="s">
        <v>53</v>
      </c>
      <c r="C11" s="12" t="s">
        <v>71</v>
      </c>
      <c r="D11" s="11" t="s">
        <v>72</v>
      </c>
    </row>
    <row r="12" spans="1:6" ht="15" customHeight="1">
      <c r="A12" s="9">
        <v>9</v>
      </c>
      <c r="B12" s="8" t="s">
        <v>54</v>
      </c>
      <c r="C12" s="128">
        <v>13.6</v>
      </c>
      <c r="D12" s="11" t="s">
        <v>43</v>
      </c>
    </row>
    <row r="13" spans="1:6" ht="15" customHeight="1">
      <c r="A13" s="9">
        <v>10</v>
      </c>
      <c r="B13" s="7" t="s">
        <v>55</v>
      </c>
      <c r="C13" s="128">
        <v>24.5</v>
      </c>
      <c r="D13" s="11" t="s">
        <v>43</v>
      </c>
    </row>
    <row r="14" spans="1:6" ht="15" customHeight="1">
      <c r="A14" s="9">
        <v>11</v>
      </c>
      <c r="B14" s="7" t="s">
        <v>56</v>
      </c>
      <c r="C14" s="122">
        <v>2.1800000000000002</v>
      </c>
      <c r="D14" s="11" t="s">
        <v>43</v>
      </c>
    </row>
    <row r="15" spans="1:6" ht="15" customHeight="1">
      <c r="A15" s="9">
        <v>12</v>
      </c>
      <c r="B15" s="7" t="s">
        <v>57</v>
      </c>
      <c r="C15" s="127">
        <v>204</v>
      </c>
      <c r="D15" s="11" t="s">
        <v>43</v>
      </c>
    </row>
    <row r="16" spans="1:6" ht="15" customHeight="1">
      <c r="A16" s="9">
        <v>13</v>
      </c>
      <c r="B16" s="7" t="s">
        <v>65</v>
      </c>
      <c r="C16" s="124">
        <v>3.4000000000000002E-2</v>
      </c>
      <c r="D16" s="11" t="s">
        <v>43</v>
      </c>
    </row>
    <row r="17" spans="1:4" ht="15" customHeight="1">
      <c r="A17" s="9">
        <v>14</v>
      </c>
      <c r="B17" s="7" t="s">
        <v>58</v>
      </c>
      <c r="C17" s="127">
        <v>272</v>
      </c>
      <c r="D17" s="11" t="s">
        <v>43</v>
      </c>
    </row>
    <row r="18" spans="1:4" ht="15" customHeight="1">
      <c r="A18" s="9">
        <v>15</v>
      </c>
      <c r="B18" s="7" t="s">
        <v>59</v>
      </c>
      <c r="C18" s="127">
        <v>177</v>
      </c>
      <c r="D18" s="11" t="s">
        <v>43</v>
      </c>
    </row>
    <row r="19" spans="1:4" ht="15" customHeight="1">
      <c r="A19" s="9">
        <v>16</v>
      </c>
      <c r="B19" s="7" t="s">
        <v>60</v>
      </c>
      <c r="C19" s="12" t="s">
        <v>71</v>
      </c>
      <c r="D19" s="11" t="s">
        <v>72</v>
      </c>
    </row>
    <row r="20" spans="1:4" ht="15" customHeight="1">
      <c r="A20" s="9">
        <v>17</v>
      </c>
      <c r="B20" s="7" t="s">
        <v>66</v>
      </c>
      <c r="C20" s="124">
        <v>6.8000000000000005E-2</v>
      </c>
      <c r="D20" s="11" t="s">
        <v>43</v>
      </c>
    </row>
    <row r="21" spans="1:4" ht="15" customHeight="1">
      <c r="A21" s="9">
        <v>18</v>
      </c>
      <c r="B21" s="7" t="s">
        <v>61</v>
      </c>
      <c r="C21" s="124">
        <v>3.4000000000000002E-2</v>
      </c>
      <c r="D21" s="11" t="s">
        <v>43</v>
      </c>
    </row>
    <row r="22" spans="1:4" ht="15" customHeight="1">
      <c r="A22" s="9">
        <v>19</v>
      </c>
      <c r="B22" s="7" t="s">
        <v>67</v>
      </c>
      <c r="C22" s="123">
        <v>8.1600000000000006E-3</v>
      </c>
      <c r="D22" s="11" t="s">
        <v>43</v>
      </c>
    </row>
    <row r="23" spans="1:4" ht="15" customHeight="1">
      <c r="A23" s="9">
        <v>20</v>
      </c>
      <c r="B23" s="7" t="s">
        <v>62</v>
      </c>
      <c r="C23" s="122">
        <v>3.4</v>
      </c>
      <c r="D23" s="11" t="s">
        <v>43</v>
      </c>
    </row>
    <row r="24" spans="1:4" ht="15" customHeight="1">
      <c r="A24" s="9">
        <v>21</v>
      </c>
      <c r="B24" s="7" t="s">
        <v>68</v>
      </c>
      <c r="C24" s="123">
        <v>3.3999999999999998E-3</v>
      </c>
      <c r="D24" s="11" t="s">
        <v>43</v>
      </c>
    </row>
    <row r="25" spans="1:4" ht="15" customHeight="1">
      <c r="A25" s="9">
        <v>22</v>
      </c>
      <c r="B25" s="7" t="s">
        <v>46</v>
      </c>
      <c r="C25" s="122">
        <v>4.08</v>
      </c>
      <c r="D25" s="11" t="s">
        <v>43</v>
      </c>
    </row>
    <row r="26" spans="1:4" ht="15" customHeight="1">
      <c r="A26" s="9">
        <v>23</v>
      </c>
      <c r="B26" s="7" t="s">
        <v>69</v>
      </c>
      <c r="C26" s="126">
        <v>0.45600000000000002</v>
      </c>
      <c r="D26" s="11" t="s">
        <v>43</v>
      </c>
    </row>
    <row r="27" spans="1:4" ht="15" customHeight="1">
      <c r="A27" s="9">
        <v>24</v>
      </c>
      <c r="B27" s="7" t="s">
        <v>70</v>
      </c>
      <c r="C27" s="126">
        <v>0.13600000000000001</v>
      </c>
      <c r="D27" s="11" t="s">
        <v>43</v>
      </c>
    </row>
    <row r="28" spans="1:4" ht="15" customHeight="1" thickBot="1">
      <c r="A28" s="10">
        <v>25</v>
      </c>
      <c r="B28" s="130" t="s">
        <v>47</v>
      </c>
      <c r="C28" s="13" t="s">
        <v>71</v>
      </c>
      <c r="D28" s="14" t="s">
        <v>45</v>
      </c>
    </row>
  </sheetData>
  <phoneticPr fontId="15"/>
  <printOptions gridLinesSet="0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3.5"/>
  <sheetData>
    <row r="1" spans="1:1">
      <c r="A1" t="s">
        <v>48</v>
      </c>
    </row>
  </sheetData>
  <phoneticPr fontId="15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有害くん</vt:lpstr>
      <vt:lpstr>Ｋ値一覧シート</vt:lpstr>
      <vt:lpstr>パターン毎のイメージ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2022-03-30T06:01:12Z</dcterms:created>
  <dcterms:modified xsi:type="dcterms:W3CDTF">2022-09-02T04:46:41Z</dcterms:modified>
</cp:coreProperties>
</file>