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14799A3-6D13-4C14-99B7-C54F6415D83D}" xr6:coauthVersionLast="47" xr6:coauthVersionMax="47" xr10:uidLastSave="{00000000-0000-0000-0000-000000000000}"/>
  <bookViews>
    <workbookView xWindow="-110" yWindow="-110" windowWidth="19420" windowHeight="10560" tabRatio="706" xr2:uid="{00000000-000D-0000-FFFF-FFFF00000000}"/>
  </bookViews>
  <sheets>
    <sheet name="様式23号の16" sheetId="1" r:id="rId1"/>
    <sheet name="別紙１" sheetId="2" r:id="rId2"/>
    <sheet name="別紙２" sheetId="3" r:id="rId3"/>
    <sheet name="別紙1-1" sheetId="4" r:id="rId4"/>
    <sheet name="別紙2-1" sheetId="5" r:id="rId5"/>
    <sheet name="確認シート" sheetId="6" r:id="rId6"/>
    <sheet name="参考_間接CO2" sheetId="15" r:id="rId7"/>
    <sheet name="別紙１入力" sheetId="7" state="hidden" r:id="rId8"/>
    <sheet name="別紙２入力" sheetId="8" state="hidden" r:id="rId9"/>
    <sheet name="用途" sheetId="9" state="hidden" r:id="rId10"/>
    <sheet name="公共用水域と下水" sheetId="10" state="hidden" r:id="rId11"/>
    <sheet name="業種一覧" sheetId="11" state="hidden" r:id="rId12"/>
    <sheet name="廃棄物" sheetId="12" state="hidden" r:id="rId13"/>
    <sheet name="PRTR法対象物質" sheetId="13" state="hidden" r:id="rId14"/>
    <sheet name="府条例対象物質" sheetId="14" state="hidden" r:id="rId15"/>
  </sheets>
  <externalReferences>
    <externalReference r:id="rId16"/>
  </externalReferences>
  <definedNames>
    <definedName name="_xlnm._FilterDatabase" localSheetId="13" hidden="1">PRTR法対象物質!$A$2:$E$464</definedName>
    <definedName name="_xlnm.Print_Area" localSheetId="5">確認シート!$A$1:$C$137</definedName>
    <definedName name="_xlnm.Print_Area" localSheetId="1">別紙１!$A$1:$X$33</definedName>
    <definedName name="_xlnm.Print_Area" localSheetId="3">'別紙1-1'!$B$1:$AB$22</definedName>
    <definedName name="_xlnm.Print_Area" localSheetId="4">'別紙2-1'!$B$1:$N$160</definedName>
    <definedName name="_xlnm.Print_Area" localSheetId="0">様式23号の16!$A$1:$T$41</definedName>
    <definedName name="下水名" localSheetId="6">[1]公共用水域と下水!$E$3:$E$42</definedName>
    <definedName name="下水名">公共用水域と下水!$E$3:$E$42</definedName>
    <definedName name="河川名" localSheetId="6">[1]公共用水域と下水!$B$3:$B$104</definedName>
    <definedName name="河川名">公共用水域と下水!$B$3:$B$104</definedName>
    <definedName name="業種名" localSheetId="6">[1]業種一覧!$B$2:$B$58</definedName>
    <definedName name="業種名">業種一覧!$B$2:$B$58</definedName>
    <definedName name="公共用水域の名称">公共用水域と下水!$B$4:$B$104</definedName>
    <definedName name="条例ＶＯＣ" localSheetId="6">[1]府条例対象物質!#REF!</definedName>
    <definedName name="条例ＶＯＣ">府条例対象物質!#REF!</definedName>
    <definedName name="条例物質名" localSheetId="6">[1]府条例対象物質!$A$3:$A$3</definedName>
    <definedName name="条例物質名">府条例対象物質!$A$3:$A$3</definedName>
    <definedName name="廃棄物種類">廃棄物!$E$2:$E$19</definedName>
    <definedName name="廃棄物処理方法">廃棄物!$A$2:$A$8</definedName>
    <definedName name="法ＶＯＣ">PRTR法対象物質!$B$3:$E$464</definedName>
    <definedName name="法物質名">PRTR法対象物質!$A$3:$A$464</definedName>
    <definedName name="用途一覧" localSheetId="6">[1]用途!$A$4:$A$42</definedName>
    <definedName name="用途一覧">用途!$A$4:$A$42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1" i="4" l="1"/>
  <c r="AO11" i="4"/>
  <c r="B10" i="15" l="1"/>
  <c r="AC13" i="4"/>
  <c r="AS12" i="4"/>
  <c r="AR12" i="4"/>
  <c r="AQ12" i="4"/>
  <c r="AN12" i="4"/>
  <c r="AL12" i="4"/>
  <c r="AJ12" i="4"/>
  <c r="AI12" i="4"/>
  <c r="AG12" i="4"/>
  <c r="AF12" i="4"/>
  <c r="AT12" i="4" s="1"/>
  <c r="AS11" i="4"/>
  <c r="AR11" i="4"/>
  <c r="AQ11" i="4"/>
  <c r="AN11" i="4"/>
  <c r="AM11" i="4"/>
  <c r="AL11" i="4"/>
  <c r="AK11" i="4"/>
  <c r="AJ11" i="4"/>
  <c r="AI11" i="4"/>
  <c r="AH11" i="4"/>
  <c r="AG11" i="4"/>
  <c r="AF11" i="4"/>
  <c r="AE11" i="4"/>
  <c r="AD11" i="4"/>
  <c r="X9" i="5"/>
  <c r="X10" i="5"/>
  <c r="X11" i="5"/>
  <c r="X12" i="5"/>
  <c r="X13" i="5"/>
  <c r="X14" i="5"/>
  <c r="O14" i="5" s="1"/>
  <c r="X15" i="5"/>
  <c r="O15" i="5" s="1"/>
  <c r="X16" i="5"/>
  <c r="O16" i="5" s="1"/>
  <c r="X17" i="5"/>
  <c r="X18" i="5"/>
  <c r="X19" i="5"/>
  <c r="X20" i="5"/>
  <c r="X21" i="5"/>
  <c r="X22" i="5"/>
  <c r="O22" i="5" s="1"/>
  <c r="X23" i="5"/>
  <c r="O23" i="5" s="1"/>
  <c r="X24" i="5"/>
  <c r="O24" i="5" s="1"/>
  <c r="X25" i="5"/>
  <c r="X26" i="5"/>
  <c r="X27" i="5"/>
  <c r="X40" i="5"/>
  <c r="O40" i="5" s="1"/>
  <c r="X41" i="5"/>
  <c r="X42" i="5"/>
  <c r="X43" i="5"/>
  <c r="X44" i="5"/>
  <c r="X45" i="5"/>
  <c r="X46" i="5"/>
  <c r="X47" i="5"/>
  <c r="X48" i="5"/>
  <c r="X49" i="5"/>
  <c r="X50" i="5"/>
  <c r="X51" i="5"/>
  <c r="X52" i="5"/>
  <c r="X53" i="5"/>
  <c r="X54" i="5"/>
  <c r="X55" i="5"/>
  <c r="X56" i="5"/>
  <c r="X57" i="5"/>
  <c r="X58" i="5"/>
  <c r="X59" i="5"/>
  <c r="X72" i="5"/>
  <c r="X73" i="5"/>
  <c r="X74" i="5"/>
  <c r="X75" i="5"/>
  <c r="X76" i="5"/>
  <c r="X77" i="5"/>
  <c r="O77" i="5" s="1"/>
  <c r="X78" i="5"/>
  <c r="O78" i="5" s="1"/>
  <c r="X79" i="5"/>
  <c r="O79" i="5" s="1"/>
  <c r="X80" i="5"/>
  <c r="O80" i="5" s="1"/>
  <c r="X81" i="5"/>
  <c r="X82" i="5"/>
  <c r="X83" i="5"/>
  <c r="X84" i="5"/>
  <c r="X85" i="5"/>
  <c r="O85" i="5" s="1"/>
  <c r="X86" i="5"/>
  <c r="O86" i="5" s="1"/>
  <c r="X87" i="5"/>
  <c r="O87" i="5" s="1"/>
  <c r="X88" i="5"/>
  <c r="O88" i="5" s="1"/>
  <c r="X89" i="5"/>
  <c r="X90" i="5"/>
  <c r="X91" i="5"/>
  <c r="X104" i="5"/>
  <c r="O104" i="5" s="1"/>
  <c r="X105" i="5"/>
  <c r="X106" i="5"/>
  <c r="X107" i="5"/>
  <c r="X108" i="5"/>
  <c r="X109" i="5"/>
  <c r="X110" i="5"/>
  <c r="X111" i="5"/>
  <c r="X112" i="5"/>
  <c r="X113" i="5"/>
  <c r="X114" i="5"/>
  <c r="X115" i="5"/>
  <c r="X116" i="5"/>
  <c r="X117" i="5"/>
  <c r="X118" i="5"/>
  <c r="X119" i="5"/>
  <c r="X120" i="5"/>
  <c r="X121" i="5"/>
  <c r="X122" i="5"/>
  <c r="X123" i="5"/>
  <c r="X136" i="5"/>
  <c r="X137" i="5"/>
  <c r="X138" i="5"/>
  <c r="X139" i="5"/>
  <c r="X140" i="5"/>
  <c r="X141" i="5"/>
  <c r="O141" i="5" s="1"/>
  <c r="X142" i="5"/>
  <c r="O142" i="5" s="1"/>
  <c r="X143" i="5"/>
  <c r="O143" i="5" s="1"/>
  <c r="X144" i="5"/>
  <c r="O144" i="5" s="1"/>
  <c r="X145" i="5"/>
  <c r="X146" i="5"/>
  <c r="X147" i="5"/>
  <c r="X148" i="5"/>
  <c r="X149" i="5"/>
  <c r="O149" i="5" s="1"/>
  <c r="X150" i="5"/>
  <c r="O150" i="5" s="1"/>
  <c r="X151" i="5"/>
  <c r="O151" i="5" s="1"/>
  <c r="X152" i="5"/>
  <c r="O152" i="5" s="1"/>
  <c r="X153" i="5"/>
  <c r="X154" i="5"/>
  <c r="X155" i="5"/>
  <c r="O137" i="5"/>
  <c r="O138" i="5"/>
  <c r="O139" i="5"/>
  <c r="O140" i="5"/>
  <c r="O145" i="5"/>
  <c r="O146" i="5"/>
  <c r="O147" i="5"/>
  <c r="O148" i="5"/>
  <c r="O153" i="5"/>
  <c r="O154" i="5"/>
  <c r="O155" i="5"/>
  <c r="O136" i="5"/>
  <c r="O105" i="5"/>
  <c r="O106" i="5"/>
  <c r="O107" i="5"/>
  <c r="O108" i="5"/>
  <c r="O109" i="5"/>
  <c r="O110" i="5"/>
  <c r="O111" i="5"/>
  <c r="O112" i="5"/>
  <c r="O113" i="5"/>
  <c r="O114" i="5"/>
  <c r="O115" i="5"/>
  <c r="O116" i="5"/>
  <c r="O117" i="5"/>
  <c r="O118" i="5"/>
  <c r="O119" i="5"/>
  <c r="O120" i="5"/>
  <c r="O121" i="5"/>
  <c r="O122" i="5"/>
  <c r="O123" i="5"/>
  <c r="O73" i="5"/>
  <c r="O74" i="5"/>
  <c r="O75" i="5"/>
  <c r="O76" i="5"/>
  <c r="O81" i="5"/>
  <c r="O82" i="5"/>
  <c r="O83" i="5"/>
  <c r="O84" i="5"/>
  <c r="O89" i="5"/>
  <c r="O90" i="5"/>
  <c r="O91" i="5"/>
  <c r="O72" i="5"/>
  <c r="O41" i="5"/>
  <c r="O42" i="5"/>
  <c r="O43" i="5"/>
  <c r="O44" i="5"/>
  <c r="O45" i="5"/>
  <c r="O46" i="5"/>
  <c r="O47" i="5"/>
  <c r="O48" i="5"/>
  <c r="O49" i="5"/>
  <c r="O50" i="5"/>
  <c r="O51" i="5"/>
  <c r="O52" i="5"/>
  <c r="O53" i="5"/>
  <c r="O54" i="5"/>
  <c r="O55" i="5"/>
  <c r="O56" i="5"/>
  <c r="O57" i="5"/>
  <c r="O58" i="5"/>
  <c r="O59" i="5"/>
  <c r="O11" i="5"/>
  <c r="O12" i="5"/>
  <c r="O13" i="5"/>
  <c r="O17" i="5"/>
  <c r="O18" i="5"/>
  <c r="O19" i="5"/>
  <c r="O20" i="5"/>
  <c r="O21" i="5"/>
  <c r="O25" i="5"/>
  <c r="O26" i="5"/>
  <c r="O27" i="5"/>
  <c r="X8" i="5"/>
  <c r="B102" i="6"/>
  <c r="E8" i="5"/>
  <c r="AC11" i="4" l="1"/>
  <c r="C33" i="6" s="1"/>
  <c r="B5" i="7"/>
  <c r="T72" i="5" l="1"/>
  <c r="T59" i="5"/>
  <c r="T28" i="5"/>
  <c r="U28" i="5"/>
  <c r="V28" i="5"/>
  <c r="W28" i="5"/>
  <c r="T40" i="5"/>
  <c r="U40" i="5"/>
  <c r="V40" i="5"/>
  <c r="W40" i="5"/>
  <c r="T41" i="5"/>
  <c r="U41" i="5"/>
  <c r="V41" i="5"/>
  <c r="W41" i="5"/>
  <c r="T42" i="5"/>
  <c r="U42" i="5"/>
  <c r="V42" i="5"/>
  <c r="W42" i="5"/>
  <c r="T43" i="5"/>
  <c r="U43" i="5"/>
  <c r="V43" i="5"/>
  <c r="W43" i="5"/>
  <c r="T44" i="5"/>
  <c r="U44" i="5"/>
  <c r="V44" i="5"/>
  <c r="W44" i="5"/>
  <c r="T45" i="5"/>
  <c r="U45" i="5"/>
  <c r="V45" i="5"/>
  <c r="W45" i="5"/>
  <c r="T46" i="5"/>
  <c r="U46" i="5"/>
  <c r="V46" i="5"/>
  <c r="W46" i="5"/>
  <c r="T47" i="5"/>
  <c r="U47" i="5"/>
  <c r="V47" i="5"/>
  <c r="W47" i="5"/>
  <c r="T48" i="5"/>
  <c r="U48" i="5"/>
  <c r="V48" i="5"/>
  <c r="W48" i="5"/>
  <c r="T49" i="5"/>
  <c r="U49" i="5"/>
  <c r="V49" i="5"/>
  <c r="W49" i="5"/>
  <c r="T50" i="5"/>
  <c r="U50" i="5"/>
  <c r="V50" i="5"/>
  <c r="W50" i="5"/>
  <c r="T51" i="5"/>
  <c r="U51" i="5"/>
  <c r="V51" i="5"/>
  <c r="W51" i="5"/>
  <c r="T52" i="5"/>
  <c r="U52" i="5"/>
  <c r="V52" i="5"/>
  <c r="W52" i="5"/>
  <c r="T53" i="5"/>
  <c r="U53" i="5"/>
  <c r="V53" i="5"/>
  <c r="W53" i="5"/>
  <c r="T54" i="5"/>
  <c r="U54" i="5"/>
  <c r="V54" i="5"/>
  <c r="W54" i="5"/>
  <c r="T55" i="5"/>
  <c r="U55" i="5"/>
  <c r="V55" i="5"/>
  <c r="W55" i="5"/>
  <c r="T56" i="5"/>
  <c r="U56" i="5"/>
  <c r="V56" i="5"/>
  <c r="W56" i="5"/>
  <c r="T57" i="5"/>
  <c r="U57" i="5"/>
  <c r="V57" i="5"/>
  <c r="W57" i="5"/>
  <c r="T58" i="5"/>
  <c r="U58" i="5"/>
  <c r="V58" i="5"/>
  <c r="W58" i="5"/>
  <c r="U59" i="5"/>
  <c r="V59" i="5"/>
  <c r="W59" i="5"/>
  <c r="U72" i="5"/>
  <c r="V72" i="5"/>
  <c r="W72" i="5"/>
  <c r="T73" i="5"/>
  <c r="U73" i="5"/>
  <c r="V73" i="5"/>
  <c r="W73" i="5"/>
  <c r="T74" i="5"/>
  <c r="U74" i="5"/>
  <c r="V74" i="5"/>
  <c r="W74" i="5"/>
  <c r="T75" i="5"/>
  <c r="U75" i="5"/>
  <c r="V75" i="5"/>
  <c r="W75" i="5"/>
  <c r="T76" i="5"/>
  <c r="U76" i="5"/>
  <c r="V76" i="5"/>
  <c r="W76" i="5"/>
  <c r="T77" i="5"/>
  <c r="U77" i="5"/>
  <c r="V77" i="5"/>
  <c r="W77" i="5"/>
  <c r="T78" i="5"/>
  <c r="U78" i="5"/>
  <c r="V78" i="5"/>
  <c r="W78" i="5"/>
  <c r="T79" i="5"/>
  <c r="U79" i="5"/>
  <c r="V79" i="5"/>
  <c r="W79" i="5"/>
  <c r="T80" i="5"/>
  <c r="U80" i="5"/>
  <c r="V80" i="5"/>
  <c r="W80" i="5"/>
  <c r="T81" i="5"/>
  <c r="U81" i="5"/>
  <c r="V81" i="5"/>
  <c r="W81" i="5"/>
  <c r="T82" i="5"/>
  <c r="U82" i="5"/>
  <c r="V82" i="5"/>
  <c r="W82" i="5"/>
  <c r="T83" i="5"/>
  <c r="U83" i="5"/>
  <c r="V83" i="5"/>
  <c r="W83" i="5"/>
  <c r="T84" i="5"/>
  <c r="U84" i="5"/>
  <c r="V84" i="5"/>
  <c r="W84" i="5"/>
  <c r="T85" i="5"/>
  <c r="U85" i="5"/>
  <c r="V85" i="5"/>
  <c r="W85" i="5"/>
  <c r="T86" i="5"/>
  <c r="U86" i="5"/>
  <c r="V86" i="5"/>
  <c r="W86" i="5"/>
  <c r="T87" i="5"/>
  <c r="U87" i="5"/>
  <c r="V87" i="5"/>
  <c r="W87" i="5"/>
  <c r="T88" i="5"/>
  <c r="U88" i="5"/>
  <c r="V88" i="5"/>
  <c r="W88" i="5"/>
  <c r="T89" i="5"/>
  <c r="U89" i="5"/>
  <c r="V89" i="5"/>
  <c r="W89" i="5"/>
  <c r="T90" i="5"/>
  <c r="U90" i="5"/>
  <c r="V90" i="5"/>
  <c r="W90" i="5"/>
  <c r="T91" i="5"/>
  <c r="U91" i="5"/>
  <c r="V91" i="5"/>
  <c r="W91" i="5"/>
  <c r="T104" i="5"/>
  <c r="U104" i="5"/>
  <c r="V104" i="5"/>
  <c r="W104" i="5"/>
  <c r="T105" i="5"/>
  <c r="U105" i="5"/>
  <c r="V105" i="5"/>
  <c r="W105" i="5"/>
  <c r="T106" i="5"/>
  <c r="U106" i="5"/>
  <c r="V106" i="5"/>
  <c r="W106" i="5"/>
  <c r="T107" i="5"/>
  <c r="U107" i="5"/>
  <c r="V107" i="5"/>
  <c r="W107" i="5"/>
  <c r="T108" i="5"/>
  <c r="U108" i="5"/>
  <c r="V108" i="5"/>
  <c r="W108" i="5"/>
  <c r="T109" i="5"/>
  <c r="U109" i="5"/>
  <c r="V109" i="5"/>
  <c r="W109" i="5"/>
  <c r="T110" i="5"/>
  <c r="U110" i="5"/>
  <c r="V110" i="5"/>
  <c r="W110" i="5"/>
  <c r="T111" i="5"/>
  <c r="U111" i="5"/>
  <c r="V111" i="5"/>
  <c r="W111" i="5"/>
  <c r="T112" i="5"/>
  <c r="U112" i="5"/>
  <c r="V112" i="5"/>
  <c r="W112" i="5"/>
  <c r="T113" i="5"/>
  <c r="U113" i="5"/>
  <c r="V113" i="5"/>
  <c r="W113" i="5"/>
  <c r="T114" i="5"/>
  <c r="U114" i="5"/>
  <c r="V114" i="5"/>
  <c r="W114" i="5"/>
  <c r="T115" i="5"/>
  <c r="U115" i="5"/>
  <c r="V115" i="5"/>
  <c r="W115" i="5"/>
  <c r="T116" i="5"/>
  <c r="U116" i="5"/>
  <c r="V116" i="5"/>
  <c r="W116" i="5"/>
  <c r="T117" i="5"/>
  <c r="U117" i="5"/>
  <c r="V117" i="5"/>
  <c r="W117" i="5"/>
  <c r="T118" i="5"/>
  <c r="U118" i="5"/>
  <c r="V118" i="5"/>
  <c r="W118" i="5"/>
  <c r="T119" i="5"/>
  <c r="U119" i="5"/>
  <c r="V119" i="5"/>
  <c r="W119" i="5"/>
  <c r="T120" i="5"/>
  <c r="U120" i="5"/>
  <c r="V120" i="5"/>
  <c r="W120" i="5"/>
  <c r="T121" i="5"/>
  <c r="U121" i="5"/>
  <c r="V121" i="5"/>
  <c r="W121" i="5"/>
  <c r="T122" i="5"/>
  <c r="U122" i="5"/>
  <c r="V122" i="5"/>
  <c r="W122" i="5"/>
  <c r="T123" i="5"/>
  <c r="U123" i="5"/>
  <c r="V123" i="5"/>
  <c r="W123" i="5"/>
  <c r="T136" i="5"/>
  <c r="U136" i="5"/>
  <c r="V136" i="5"/>
  <c r="W136" i="5"/>
  <c r="T137" i="5"/>
  <c r="U137" i="5"/>
  <c r="V137" i="5"/>
  <c r="W137" i="5"/>
  <c r="T138" i="5"/>
  <c r="U138" i="5"/>
  <c r="V138" i="5"/>
  <c r="W138" i="5"/>
  <c r="T139" i="5"/>
  <c r="U139" i="5"/>
  <c r="V139" i="5"/>
  <c r="W139" i="5"/>
  <c r="T140" i="5"/>
  <c r="U140" i="5"/>
  <c r="V140" i="5"/>
  <c r="W140" i="5"/>
  <c r="T141" i="5"/>
  <c r="U141" i="5"/>
  <c r="V141" i="5"/>
  <c r="W141" i="5"/>
  <c r="T142" i="5"/>
  <c r="U142" i="5"/>
  <c r="V142" i="5"/>
  <c r="W142" i="5"/>
  <c r="T143" i="5"/>
  <c r="U143" i="5"/>
  <c r="V143" i="5"/>
  <c r="W143" i="5"/>
  <c r="T144" i="5"/>
  <c r="U144" i="5"/>
  <c r="V144" i="5"/>
  <c r="W144" i="5"/>
  <c r="T145" i="5"/>
  <c r="U145" i="5"/>
  <c r="V145" i="5"/>
  <c r="W145" i="5"/>
  <c r="T146" i="5"/>
  <c r="U146" i="5"/>
  <c r="V146" i="5"/>
  <c r="W146" i="5"/>
  <c r="T147" i="5"/>
  <c r="U147" i="5"/>
  <c r="V147" i="5"/>
  <c r="W147" i="5"/>
  <c r="T148" i="5"/>
  <c r="U148" i="5"/>
  <c r="V148" i="5"/>
  <c r="W148" i="5"/>
  <c r="T149" i="5"/>
  <c r="U149" i="5"/>
  <c r="V149" i="5"/>
  <c r="W149" i="5"/>
  <c r="T150" i="5"/>
  <c r="U150" i="5"/>
  <c r="V150" i="5"/>
  <c r="W150" i="5"/>
  <c r="T151" i="5"/>
  <c r="U151" i="5"/>
  <c r="V151" i="5"/>
  <c r="W151" i="5"/>
  <c r="T152" i="5"/>
  <c r="U152" i="5"/>
  <c r="V152" i="5"/>
  <c r="W152" i="5"/>
  <c r="T153" i="5"/>
  <c r="U153" i="5"/>
  <c r="V153" i="5"/>
  <c r="W153" i="5"/>
  <c r="T154" i="5"/>
  <c r="U154" i="5"/>
  <c r="V154" i="5"/>
  <c r="W154" i="5"/>
  <c r="T155" i="5"/>
  <c r="U155" i="5"/>
  <c r="V155" i="5"/>
  <c r="W155" i="5"/>
  <c r="T9" i="5"/>
  <c r="U9" i="5"/>
  <c r="V9" i="5"/>
  <c r="T10" i="5"/>
  <c r="W10" i="5" s="1"/>
  <c r="U10" i="5"/>
  <c r="V10" i="5"/>
  <c r="T11" i="5"/>
  <c r="U11" i="5"/>
  <c r="V11" i="5"/>
  <c r="W11" i="5"/>
  <c r="T12" i="5"/>
  <c r="U12" i="5"/>
  <c r="V12" i="5"/>
  <c r="W12" i="5"/>
  <c r="T13" i="5"/>
  <c r="U13" i="5"/>
  <c r="V13" i="5"/>
  <c r="W13" i="5"/>
  <c r="T14" i="5"/>
  <c r="U14" i="5"/>
  <c r="V14" i="5"/>
  <c r="W14" i="5"/>
  <c r="T15" i="5"/>
  <c r="U15" i="5"/>
  <c r="V15" i="5"/>
  <c r="W15" i="5"/>
  <c r="T16" i="5"/>
  <c r="U16" i="5"/>
  <c r="V16" i="5"/>
  <c r="W16" i="5"/>
  <c r="T17" i="5"/>
  <c r="U17" i="5"/>
  <c r="V17" i="5"/>
  <c r="W17" i="5"/>
  <c r="T18" i="5"/>
  <c r="U18" i="5"/>
  <c r="V18" i="5"/>
  <c r="W18" i="5"/>
  <c r="T19" i="5"/>
  <c r="U19" i="5"/>
  <c r="V19" i="5"/>
  <c r="W19" i="5"/>
  <c r="T20" i="5"/>
  <c r="U20" i="5"/>
  <c r="V20" i="5"/>
  <c r="W20" i="5"/>
  <c r="T21" i="5"/>
  <c r="U21" i="5"/>
  <c r="V21" i="5"/>
  <c r="W21" i="5"/>
  <c r="T22" i="5"/>
  <c r="U22" i="5"/>
  <c r="V22" i="5"/>
  <c r="W22" i="5"/>
  <c r="T23" i="5"/>
  <c r="U23" i="5"/>
  <c r="V23" i="5"/>
  <c r="W23" i="5"/>
  <c r="T24" i="5"/>
  <c r="U24" i="5"/>
  <c r="V24" i="5"/>
  <c r="W24" i="5"/>
  <c r="T25" i="5"/>
  <c r="U25" i="5"/>
  <c r="V25" i="5"/>
  <c r="W25" i="5"/>
  <c r="T26" i="5"/>
  <c r="U26" i="5"/>
  <c r="V26" i="5"/>
  <c r="W26" i="5"/>
  <c r="T27" i="5"/>
  <c r="U27" i="5"/>
  <c r="V27" i="5"/>
  <c r="W27" i="5"/>
  <c r="V8" i="5"/>
  <c r="U8" i="5"/>
  <c r="T8" i="5"/>
  <c r="W9" i="5" l="1"/>
  <c r="W8" i="5"/>
  <c r="A10" i="4" l="1"/>
  <c r="A8" i="4" s="1"/>
  <c r="P152" i="5" l="1"/>
  <c r="P116" i="5"/>
  <c r="P112" i="5"/>
  <c r="P108" i="5"/>
  <c r="P72" i="5"/>
  <c r="P12" i="5"/>
  <c r="P16" i="5"/>
  <c r="B134" i="6"/>
  <c r="E136" i="5"/>
  <c r="A136" i="5" s="1"/>
  <c r="A152" i="5"/>
  <c r="A144" i="5"/>
  <c r="A140" i="5"/>
  <c r="A108" i="5"/>
  <c r="A104" i="5"/>
  <c r="A88" i="5"/>
  <c r="A84" i="5"/>
  <c r="A20" i="5"/>
  <c r="A24" i="5"/>
  <c r="E155" i="5"/>
  <c r="P155" i="5" s="1"/>
  <c r="E154" i="5"/>
  <c r="P154" i="5" s="1"/>
  <c r="E153" i="5"/>
  <c r="A153" i="5" s="1"/>
  <c r="E152" i="5"/>
  <c r="E151" i="5"/>
  <c r="P151" i="5" s="1"/>
  <c r="E150" i="5"/>
  <c r="P150" i="5" s="1"/>
  <c r="E149" i="5"/>
  <c r="P149" i="5" s="1"/>
  <c r="E148" i="5"/>
  <c r="P148" i="5" s="1"/>
  <c r="E147" i="5"/>
  <c r="P147" i="5" s="1"/>
  <c r="E146" i="5"/>
  <c r="P146" i="5" s="1"/>
  <c r="E145" i="5"/>
  <c r="P145" i="5" s="1"/>
  <c r="E144" i="5"/>
  <c r="P144" i="5" s="1"/>
  <c r="E143" i="5"/>
  <c r="P143" i="5" s="1"/>
  <c r="E142" i="5"/>
  <c r="P142" i="5" s="1"/>
  <c r="E141" i="5"/>
  <c r="P141" i="5" s="1"/>
  <c r="E140" i="5"/>
  <c r="P140" i="5" s="1"/>
  <c r="E139" i="5"/>
  <c r="P139" i="5" s="1"/>
  <c r="E138" i="5"/>
  <c r="P138" i="5" s="1"/>
  <c r="E137" i="5"/>
  <c r="P137" i="5" s="1"/>
  <c r="E123" i="5"/>
  <c r="P123" i="5" s="1"/>
  <c r="E122" i="5"/>
  <c r="P122" i="5" s="1"/>
  <c r="E121" i="5"/>
  <c r="P121" i="5" s="1"/>
  <c r="E120" i="5"/>
  <c r="A120" i="5" s="1"/>
  <c r="E119" i="5"/>
  <c r="P119" i="5" s="1"/>
  <c r="E118" i="5"/>
  <c r="P118" i="5" s="1"/>
  <c r="E117" i="5"/>
  <c r="P117" i="5" s="1"/>
  <c r="E116" i="5"/>
  <c r="A116" i="5" s="1"/>
  <c r="E115" i="5"/>
  <c r="P115" i="5" s="1"/>
  <c r="E114" i="5"/>
  <c r="P114" i="5" s="1"/>
  <c r="E113" i="5"/>
  <c r="P113" i="5" s="1"/>
  <c r="E112" i="5"/>
  <c r="A112" i="5" s="1"/>
  <c r="E111" i="5"/>
  <c r="P111" i="5" s="1"/>
  <c r="E110" i="5"/>
  <c r="P110" i="5" s="1"/>
  <c r="E109" i="5"/>
  <c r="P109" i="5" s="1"/>
  <c r="E108" i="5"/>
  <c r="E107" i="5"/>
  <c r="P107" i="5" s="1"/>
  <c r="E106" i="5"/>
  <c r="P106" i="5" s="1"/>
  <c r="E105" i="5"/>
  <c r="P105" i="5" s="1"/>
  <c r="E104" i="5"/>
  <c r="P104" i="5" s="1"/>
  <c r="E74" i="5"/>
  <c r="P74" i="5" s="1"/>
  <c r="E91" i="5"/>
  <c r="P91" i="5" s="1"/>
  <c r="E90" i="5"/>
  <c r="P90" i="5" s="1"/>
  <c r="E89" i="5"/>
  <c r="P89" i="5" s="1"/>
  <c r="E88" i="5"/>
  <c r="P88" i="5" s="1"/>
  <c r="E87" i="5"/>
  <c r="P87" i="5" s="1"/>
  <c r="E86" i="5"/>
  <c r="P86" i="5" s="1"/>
  <c r="E85" i="5"/>
  <c r="P85" i="5" s="1"/>
  <c r="E84" i="5"/>
  <c r="P84" i="5" s="1"/>
  <c r="E83" i="5"/>
  <c r="P83" i="5" s="1"/>
  <c r="E82" i="5"/>
  <c r="P82" i="5" s="1"/>
  <c r="E81" i="5"/>
  <c r="P81" i="5" s="1"/>
  <c r="E80" i="5"/>
  <c r="A80" i="5" s="1"/>
  <c r="E79" i="5"/>
  <c r="P79" i="5" s="1"/>
  <c r="E78" i="5"/>
  <c r="P78" i="5" s="1"/>
  <c r="E77" i="5"/>
  <c r="P77" i="5" s="1"/>
  <c r="E76" i="5"/>
  <c r="A76" i="5" s="1"/>
  <c r="E75" i="5"/>
  <c r="P75" i="5" s="1"/>
  <c r="E73" i="5"/>
  <c r="P73" i="5" s="1"/>
  <c r="E72" i="5"/>
  <c r="A72" i="5" s="1"/>
  <c r="E59" i="5"/>
  <c r="P59" i="5" s="1"/>
  <c r="E58" i="5"/>
  <c r="A58" i="5" s="1"/>
  <c r="E57" i="5"/>
  <c r="P57" i="5" s="1"/>
  <c r="E56" i="5"/>
  <c r="P56" i="5" s="1"/>
  <c r="E55" i="5"/>
  <c r="P55" i="5" s="1"/>
  <c r="E54" i="5"/>
  <c r="A54" i="5" s="1"/>
  <c r="E53" i="5"/>
  <c r="P53" i="5" s="1"/>
  <c r="E52" i="5"/>
  <c r="P52" i="5" s="1"/>
  <c r="E51" i="5"/>
  <c r="P51" i="5" s="1"/>
  <c r="E50" i="5"/>
  <c r="A50" i="5" s="1"/>
  <c r="E49" i="5"/>
  <c r="P49" i="5" s="1"/>
  <c r="E48" i="5"/>
  <c r="P48" i="5" s="1"/>
  <c r="E47" i="5"/>
  <c r="P47" i="5" s="1"/>
  <c r="E46" i="5"/>
  <c r="A46" i="5" s="1"/>
  <c r="E45" i="5"/>
  <c r="P45" i="5" s="1"/>
  <c r="E44" i="5"/>
  <c r="P44" i="5" s="1"/>
  <c r="E43" i="5"/>
  <c r="P43" i="5" s="1"/>
  <c r="E42" i="5"/>
  <c r="A42" i="5" s="1"/>
  <c r="E41" i="5"/>
  <c r="P41" i="5" s="1"/>
  <c r="E40" i="5"/>
  <c r="P40" i="5" s="1"/>
  <c r="E9" i="5"/>
  <c r="P9" i="5" s="1"/>
  <c r="E10" i="5"/>
  <c r="P10" i="5" s="1"/>
  <c r="O10" i="5" s="1"/>
  <c r="E11" i="5"/>
  <c r="P11" i="5" s="1"/>
  <c r="E12" i="5"/>
  <c r="A12" i="5" s="1"/>
  <c r="E13" i="5"/>
  <c r="P13" i="5" s="1"/>
  <c r="E14" i="5"/>
  <c r="P14" i="5" s="1"/>
  <c r="E15" i="5"/>
  <c r="P15" i="5" s="1"/>
  <c r="E16" i="5"/>
  <c r="A16" i="5" s="1"/>
  <c r="E17" i="5"/>
  <c r="P17" i="5" s="1"/>
  <c r="E18" i="5"/>
  <c r="P18" i="5" s="1"/>
  <c r="E19" i="5"/>
  <c r="P19" i="5" s="1"/>
  <c r="E20" i="5"/>
  <c r="P20" i="5" s="1"/>
  <c r="E21" i="5"/>
  <c r="P21" i="5" s="1"/>
  <c r="E22" i="5"/>
  <c r="P22" i="5" s="1"/>
  <c r="E23" i="5"/>
  <c r="P23" i="5" s="1"/>
  <c r="E24" i="5"/>
  <c r="P24" i="5" s="1"/>
  <c r="E25" i="5"/>
  <c r="P25" i="5" s="1"/>
  <c r="E26" i="5"/>
  <c r="P26" i="5" s="1"/>
  <c r="E27" i="5"/>
  <c r="P27" i="5" s="1"/>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P120" i="5" l="1"/>
  <c r="P80" i="5"/>
  <c r="P136" i="5"/>
  <c r="A148" i="5"/>
  <c r="P76" i="5"/>
  <c r="A27" i="5"/>
  <c r="A53" i="5"/>
  <c r="A45" i="5"/>
  <c r="A23" i="5"/>
  <c r="A19" i="5"/>
  <c r="A15" i="5"/>
  <c r="A11" i="5"/>
  <c r="A40" i="5"/>
  <c r="A56" i="5"/>
  <c r="A52" i="5"/>
  <c r="A48" i="5"/>
  <c r="A44" i="5"/>
  <c r="A73" i="5"/>
  <c r="A77" i="5"/>
  <c r="A81" i="5"/>
  <c r="A85" i="5"/>
  <c r="A89" i="5"/>
  <c r="A105" i="5"/>
  <c r="A109" i="5"/>
  <c r="A113" i="5"/>
  <c r="A117" i="5"/>
  <c r="A121" i="5"/>
  <c r="A137" i="5"/>
  <c r="A141" i="5"/>
  <c r="A145" i="5"/>
  <c r="A149" i="5"/>
  <c r="A154" i="5"/>
  <c r="P42" i="5"/>
  <c r="C59" i="6" s="1"/>
  <c r="P46" i="5"/>
  <c r="P50" i="5"/>
  <c r="P54" i="5"/>
  <c r="P58" i="5"/>
  <c r="P153" i="5"/>
  <c r="A57" i="5"/>
  <c r="A49" i="5"/>
  <c r="A41" i="5"/>
  <c r="A26" i="5"/>
  <c r="A22" i="5"/>
  <c r="A18" i="5"/>
  <c r="A14" i="5"/>
  <c r="A10" i="5"/>
  <c r="A59" i="5"/>
  <c r="A55" i="5"/>
  <c r="A51" i="5"/>
  <c r="A47" i="5"/>
  <c r="A43" i="5"/>
  <c r="A74" i="5"/>
  <c r="A78" i="5"/>
  <c r="A82" i="5"/>
  <c r="A86" i="5"/>
  <c r="A90" i="5"/>
  <c r="A106" i="5"/>
  <c r="A110" i="5"/>
  <c r="A114" i="5"/>
  <c r="A118" i="5"/>
  <c r="A122" i="5"/>
  <c r="A138" i="5"/>
  <c r="A142" i="5"/>
  <c r="A146" i="5"/>
  <c r="A150" i="5"/>
  <c r="A155" i="5"/>
  <c r="A25" i="5"/>
  <c r="A21" i="5"/>
  <c r="A17" i="5"/>
  <c r="A13" i="5"/>
  <c r="A9" i="5"/>
  <c r="A75" i="5"/>
  <c r="A79" i="5"/>
  <c r="A83" i="5"/>
  <c r="A87" i="5"/>
  <c r="A91" i="5"/>
  <c r="A107" i="5"/>
  <c r="A111" i="5"/>
  <c r="A115" i="5"/>
  <c r="A119" i="5"/>
  <c r="A123" i="5"/>
  <c r="A139" i="5"/>
  <c r="A143" i="5"/>
  <c r="A147" i="5"/>
  <c r="A151" i="5"/>
  <c r="P8" i="5"/>
  <c r="A8" i="5"/>
  <c r="C89" i="8"/>
  <c r="C78" i="8"/>
  <c r="C72" i="8"/>
  <c r="C71" i="8"/>
  <c r="C67" i="8"/>
  <c r="C64" i="8"/>
  <c r="C62" i="8"/>
  <c r="C56" i="8"/>
  <c r="C44" i="8"/>
  <c r="C41" i="8"/>
  <c r="C38" i="8"/>
  <c r="C36" i="8"/>
  <c r="C35" i="8"/>
  <c r="C17" i="8"/>
  <c r="U22" i="1"/>
  <c r="C23" i="6" s="1"/>
  <c r="U12" i="1"/>
  <c r="C18" i="6"/>
  <c r="U21" i="1"/>
  <c r="C22" i="6" s="1"/>
  <c r="U19" i="1"/>
  <c r="U25" i="1"/>
  <c r="U24" i="1"/>
  <c r="K5" i="7"/>
  <c r="Z5" i="7"/>
  <c r="AA5" i="7"/>
  <c r="AB5" i="7"/>
  <c r="AC5" i="7"/>
  <c r="AD5" i="7"/>
  <c r="AE5" i="7"/>
  <c r="AF5" i="7"/>
  <c r="AG5" i="7"/>
  <c r="AH5" i="7"/>
  <c r="AI5" i="7"/>
  <c r="AJ5" i="7"/>
  <c r="AK5" i="7"/>
  <c r="AL5" i="7"/>
  <c r="AM5" i="7"/>
  <c r="AN5" i="7"/>
  <c r="AO5" i="7"/>
  <c r="AP5" i="7"/>
  <c r="AQ5" i="7"/>
  <c r="U5" i="1"/>
  <c r="C15" i="6" s="1"/>
  <c r="U4" i="1"/>
  <c r="C14" i="6" s="1"/>
  <c r="U34" i="1"/>
  <c r="U32" i="1"/>
  <c r="U31" i="1"/>
  <c r="C28" i="6"/>
  <c r="S5" i="7"/>
  <c r="T5" i="7"/>
  <c r="U5" i="7"/>
  <c r="V5" i="7"/>
  <c r="W5" i="7"/>
  <c r="X5" i="7"/>
  <c r="Y5" i="7"/>
  <c r="C83" i="6"/>
  <c r="C51" i="6"/>
  <c r="Q8" i="5"/>
  <c r="R8" i="5"/>
  <c r="S8" i="5"/>
  <c r="B136" i="6"/>
  <c r="B135"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R12" i="5"/>
  <c r="R11" i="5"/>
  <c r="R10" i="5"/>
  <c r="R9" i="5"/>
  <c r="O9" i="5" s="1"/>
  <c r="Q9" i="5"/>
  <c r="C88" i="8"/>
  <c r="C81" i="8"/>
  <c r="C80" i="8"/>
  <c r="C104" i="8"/>
  <c r="C102" i="8"/>
  <c r="C95" i="8"/>
  <c r="C94" i="8"/>
  <c r="C86" i="8"/>
  <c r="C83" i="8"/>
  <c r="C77" i="8"/>
  <c r="C63" i="8"/>
  <c r="C61" i="8"/>
  <c r="C58" i="8"/>
  <c r="C57" i="8"/>
  <c r="C55" i="8"/>
  <c r="C54" i="8"/>
  <c r="C51" i="8"/>
  <c r="C50" i="8"/>
  <c r="C47" i="8"/>
  <c r="C46" i="8"/>
  <c r="C43" i="8"/>
  <c r="C40" i="8"/>
  <c r="C39" i="8"/>
  <c r="C32" i="8"/>
  <c r="C26" i="8"/>
  <c r="C25" i="8"/>
  <c r="C21" i="8"/>
  <c r="C19" i="8"/>
  <c r="C14" i="8"/>
  <c r="C8" i="8"/>
  <c r="M5" i="7"/>
  <c r="R5" i="7"/>
  <c r="P5" i="7"/>
  <c r="O5" i="7"/>
  <c r="N5" i="7"/>
  <c r="L5" i="7"/>
  <c r="J5" i="7"/>
  <c r="I5" i="7"/>
  <c r="H5" i="7"/>
  <c r="G5" i="7"/>
  <c r="F5" i="7"/>
  <c r="E5" i="7"/>
  <c r="D5" i="7"/>
  <c r="B33" i="6"/>
  <c r="C26" i="6"/>
  <c r="C25" i="6"/>
  <c r="U23" i="1"/>
  <c r="C24" i="6"/>
  <c r="U20" i="1"/>
  <c r="C21" i="6"/>
  <c r="C20" i="6"/>
  <c r="U18" i="1"/>
  <c r="C19" i="6" s="1"/>
  <c r="U11" i="1"/>
  <c r="C17" i="6" s="1"/>
  <c r="U8" i="1"/>
  <c r="C16" i="6" s="1"/>
  <c r="U26" i="1"/>
  <c r="C27" i="6" s="1"/>
  <c r="S155" i="5"/>
  <c r="R155" i="5"/>
  <c r="C136" i="6" s="1"/>
  <c r="Q155" i="5"/>
  <c r="S154" i="5"/>
  <c r="R154" i="5"/>
  <c r="Q154" i="5"/>
  <c r="S153" i="5"/>
  <c r="R153" i="5"/>
  <c r="Q153" i="5"/>
  <c r="S152" i="5"/>
  <c r="R152" i="5"/>
  <c r="Q152" i="5"/>
  <c r="S151" i="5"/>
  <c r="R151" i="5"/>
  <c r="Q151" i="5"/>
  <c r="C132" i="6" s="1"/>
  <c r="S150" i="5"/>
  <c r="R150" i="5"/>
  <c r="Q150" i="5"/>
  <c r="S149" i="5"/>
  <c r="R149" i="5"/>
  <c r="Q149" i="5"/>
  <c r="C130" i="6" s="1"/>
  <c r="S148" i="5"/>
  <c r="R148" i="5"/>
  <c r="Q148" i="5"/>
  <c r="S147" i="5"/>
  <c r="R147" i="5"/>
  <c r="Q147" i="5"/>
  <c r="S146" i="5"/>
  <c r="R146" i="5"/>
  <c r="Q146" i="5"/>
  <c r="C127" i="6" s="1"/>
  <c r="S145" i="5"/>
  <c r="R145" i="5"/>
  <c r="Q145" i="5"/>
  <c r="S144" i="5"/>
  <c r="R144" i="5"/>
  <c r="Q144" i="5"/>
  <c r="C125" i="6" s="1"/>
  <c r="S143" i="5"/>
  <c r="R143" i="5"/>
  <c r="Q143" i="5"/>
  <c r="C124" i="6" s="1"/>
  <c r="S142" i="5"/>
  <c r="R142" i="5"/>
  <c r="Q142" i="5"/>
  <c r="S141" i="5"/>
  <c r="R141" i="5"/>
  <c r="Q141" i="5"/>
  <c r="S140" i="5"/>
  <c r="R140" i="5"/>
  <c r="C121" i="6" s="1"/>
  <c r="Q140" i="5"/>
  <c r="S139" i="5"/>
  <c r="R139" i="5"/>
  <c r="Q139" i="5"/>
  <c r="S138" i="5"/>
  <c r="R138" i="5"/>
  <c r="Q138" i="5"/>
  <c r="C119" i="6" s="1"/>
  <c r="S137" i="5"/>
  <c r="C118" i="6" s="1"/>
  <c r="R137" i="5"/>
  <c r="Q137" i="5"/>
  <c r="S136" i="5"/>
  <c r="R136" i="5"/>
  <c r="Q136" i="5"/>
  <c r="C117" i="6" s="1"/>
  <c r="S123" i="5"/>
  <c r="R123" i="5"/>
  <c r="Q123" i="5"/>
  <c r="S122" i="5"/>
  <c r="R122" i="5"/>
  <c r="Q122" i="5"/>
  <c r="C115" i="6" s="1"/>
  <c r="S121" i="5"/>
  <c r="R121" i="5"/>
  <c r="Q121" i="5"/>
  <c r="C114" i="6" s="1"/>
  <c r="S120" i="5"/>
  <c r="R120" i="5"/>
  <c r="Q120" i="5"/>
  <c r="S119" i="5"/>
  <c r="R119" i="5"/>
  <c r="C112" i="6" s="1"/>
  <c r="Q119" i="5"/>
  <c r="S118" i="5"/>
  <c r="R118" i="5"/>
  <c r="Q118" i="5"/>
  <c r="C111" i="6" s="1"/>
  <c r="S117" i="5"/>
  <c r="C110" i="6" s="1"/>
  <c r="R117" i="5"/>
  <c r="Q117" i="5"/>
  <c r="S116" i="5"/>
  <c r="R116" i="5"/>
  <c r="Q116" i="5"/>
  <c r="C109" i="6" s="1"/>
  <c r="S115" i="5"/>
  <c r="R115" i="5"/>
  <c r="Q115" i="5"/>
  <c r="S114" i="5"/>
  <c r="R114" i="5"/>
  <c r="Q114" i="5"/>
  <c r="S113" i="5"/>
  <c r="R113" i="5"/>
  <c r="Q113" i="5"/>
  <c r="S112" i="5"/>
  <c r="R112" i="5"/>
  <c r="Q112" i="5"/>
  <c r="S111" i="5"/>
  <c r="R111" i="5"/>
  <c r="Q111" i="5"/>
  <c r="S110" i="5"/>
  <c r="R110" i="5"/>
  <c r="Q110" i="5"/>
  <c r="S109" i="5"/>
  <c r="R109" i="5"/>
  <c r="Q109" i="5"/>
  <c r="S108" i="5"/>
  <c r="R108" i="5"/>
  <c r="Q108" i="5"/>
  <c r="C101" i="6" s="1"/>
  <c r="S107" i="5"/>
  <c r="R107" i="5"/>
  <c r="Q107" i="5"/>
  <c r="S106" i="5"/>
  <c r="R106" i="5"/>
  <c r="Q106" i="5"/>
  <c r="C99" i="6" s="1"/>
  <c r="S105" i="5"/>
  <c r="R105" i="5"/>
  <c r="Q105" i="5"/>
  <c r="C98" i="6" s="1"/>
  <c r="S104" i="5"/>
  <c r="R104" i="5"/>
  <c r="Q104" i="5"/>
  <c r="S91" i="5"/>
  <c r="R91" i="5"/>
  <c r="Q91" i="5"/>
  <c r="S90" i="5"/>
  <c r="R90" i="5"/>
  <c r="Q90" i="5"/>
  <c r="C95" i="6" s="1"/>
  <c r="S89" i="5"/>
  <c r="R89" i="5"/>
  <c r="Q89" i="5"/>
  <c r="S88" i="5"/>
  <c r="R88" i="5"/>
  <c r="Q88" i="5"/>
  <c r="C93" i="6" s="1"/>
  <c r="S87" i="5"/>
  <c r="R87" i="5"/>
  <c r="Q87" i="5"/>
  <c r="S86" i="5"/>
  <c r="R86" i="5"/>
  <c r="Q86" i="5"/>
  <c r="S85" i="5"/>
  <c r="R85" i="5"/>
  <c r="Q85" i="5"/>
  <c r="C90" i="6" s="1"/>
  <c r="S84" i="5"/>
  <c r="R84" i="5"/>
  <c r="Q84" i="5"/>
  <c r="S83" i="5"/>
  <c r="R83" i="5"/>
  <c r="Q83" i="5"/>
  <c r="S82" i="5"/>
  <c r="R82" i="5"/>
  <c r="Q82" i="5"/>
  <c r="C87" i="6" s="1"/>
  <c r="S81" i="5"/>
  <c r="R81" i="5"/>
  <c r="Q81" i="5"/>
  <c r="S80" i="5"/>
  <c r="R80" i="5"/>
  <c r="Q80" i="5"/>
  <c r="C85" i="6" s="1"/>
  <c r="S79" i="5"/>
  <c r="R79" i="5"/>
  <c r="Q79" i="5"/>
  <c r="S78" i="5"/>
  <c r="R78" i="5"/>
  <c r="Q78" i="5"/>
  <c r="S77" i="5"/>
  <c r="R77" i="5"/>
  <c r="Q77" i="5"/>
  <c r="C82" i="6" s="1"/>
  <c r="S76" i="5"/>
  <c r="R76" i="5"/>
  <c r="Q76" i="5"/>
  <c r="S75" i="5"/>
  <c r="R75" i="5"/>
  <c r="Q75" i="5"/>
  <c r="S74" i="5"/>
  <c r="R74" i="5"/>
  <c r="Q74" i="5"/>
  <c r="C79" i="6" s="1"/>
  <c r="S73" i="5"/>
  <c r="R73" i="5"/>
  <c r="Q73" i="5"/>
  <c r="C78" i="6" s="1"/>
  <c r="S72" i="5"/>
  <c r="R72" i="5"/>
  <c r="Q72" i="5"/>
  <c r="C77" i="6" s="1"/>
  <c r="S59" i="5"/>
  <c r="R59" i="5"/>
  <c r="Q59" i="5"/>
  <c r="S58" i="5"/>
  <c r="R58" i="5"/>
  <c r="Q58" i="5"/>
  <c r="S57" i="5"/>
  <c r="R57" i="5"/>
  <c r="Q57" i="5"/>
  <c r="S56" i="5"/>
  <c r="R56" i="5"/>
  <c r="Q56" i="5"/>
  <c r="S55" i="5"/>
  <c r="R55" i="5"/>
  <c r="Q55" i="5"/>
  <c r="C72" i="6" s="1"/>
  <c r="S54" i="5"/>
  <c r="R54" i="5"/>
  <c r="Q54" i="5"/>
  <c r="C71" i="6" s="1"/>
  <c r="S53" i="5"/>
  <c r="R53" i="5"/>
  <c r="Q53" i="5"/>
  <c r="S52" i="5"/>
  <c r="R52" i="5"/>
  <c r="Q52" i="5"/>
  <c r="C69" i="6" s="1"/>
  <c r="S51" i="5"/>
  <c r="R51" i="5"/>
  <c r="Q51" i="5"/>
  <c r="S50" i="5"/>
  <c r="R50" i="5"/>
  <c r="Q50" i="5"/>
  <c r="S49" i="5"/>
  <c r="R49" i="5"/>
  <c r="Q49" i="5"/>
  <c r="S48" i="5"/>
  <c r="R48" i="5"/>
  <c r="Q48" i="5"/>
  <c r="S47" i="5"/>
  <c r="R47" i="5"/>
  <c r="Q47" i="5"/>
  <c r="C64" i="6" s="1"/>
  <c r="S46" i="5"/>
  <c r="R46" i="5"/>
  <c r="Q46" i="5"/>
  <c r="C63" i="6" s="1"/>
  <c r="S45" i="5"/>
  <c r="R45" i="5"/>
  <c r="Q45" i="5"/>
  <c r="S44" i="5"/>
  <c r="R44" i="5"/>
  <c r="Q44" i="5"/>
  <c r="C61" i="6" s="1"/>
  <c r="S43" i="5"/>
  <c r="R43" i="5"/>
  <c r="Q43" i="5"/>
  <c r="S42" i="5"/>
  <c r="R42" i="5"/>
  <c r="Q42" i="5"/>
  <c r="S41" i="5"/>
  <c r="R41" i="5"/>
  <c r="Q41" i="5"/>
  <c r="S40" i="5"/>
  <c r="R40" i="5"/>
  <c r="Q40" i="5"/>
  <c r="S27" i="5"/>
  <c r="R27" i="5"/>
  <c r="Q27" i="5"/>
  <c r="C56" i="6" s="1"/>
  <c r="S26" i="5"/>
  <c r="R26" i="5"/>
  <c r="Q26" i="5"/>
  <c r="C55" i="6" s="1"/>
  <c r="S25" i="5"/>
  <c r="R25" i="5"/>
  <c r="Q25" i="5"/>
  <c r="C54" i="6" s="1"/>
  <c r="S24" i="5"/>
  <c r="R24" i="5"/>
  <c r="Q24" i="5"/>
  <c r="C53" i="6" s="1"/>
  <c r="S23" i="5"/>
  <c r="R23" i="5"/>
  <c r="Q23" i="5"/>
  <c r="S22" i="5"/>
  <c r="R22" i="5"/>
  <c r="Q22" i="5"/>
  <c r="S21" i="5"/>
  <c r="R21" i="5"/>
  <c r="Q21" i="5"/>
  <c r="S20" i="5"/>
  <c r="R20" i="5"/>
  <c r="Q20" i="5"/>
  <c r="S19" i="5"/>
  <c r="R19" i="5"/>
  <c r="Q19" i="5"/>
  <c r="C48" i="6" s="1"/>
  <c r="S18" i="5"/>
  <c r="R18" i="5"/>
  <c r="Q18" i="5"/>
  <c r="C47" i="6" s="1"/>
  <c r="S17" i="5"/>
  <c r="R17" i="5"/>
  <c r="Q17" i="5"/>
  <c r="S16" i="5"/>
  <c r="R16" i="5"/>
  <c r="Q16" i="5"/>
  <c r="S15" i="5"/>
  <c r="R15" i="5"/>
  <c r="Q15" i="5"/>
  <c r="S14" i="5"/>
  <c r="R14" i="5"/>
  <c r="Q14" i="5"/>
  <c r="S13" i="5"/>
  <c r="R13" i="5"/>
  <c r="Q13" i="5"/>
  <c r="S12" i="5"/>
  <c r="Q12" i="5"/>
  <c r="S11" i="5"/>
  <c r="Q11" i="5"/>
  <c r="S10" i="5"/>
  <c r="Q10" i="5"/>
  <c r="S9" i="5"/>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E19" i="12"/>
  <c r="E18" i="12"/>
  <c r="E17" i="12"/>
  <c r="E16" i="12"/>
  <c r="E15" i="12"/>
  <c r="E14" i="12"/>
  <c r="E13" i="12"/>
  <c r="E12" i="12"/>
  <c r="E11" i="12"/>
  <c r="E10" i="12"/>
  <c r="E9" i="12"/>
  <c r="E8" i="12"/>
  <c r="E7" i="12"/>
  <c r="E6" i="12"/>
  <c r="E5" i="12"/>
  <c r="E4" i="12"/>
  <c r="E3" i="12"/>
  <c r="E2" i="12"/>
  <c r="A8" i="12"/>
  <c r="A7" i="12"/>
  <c r="A6" i="12"/>
  <c r="A5" i="12"/>
  <c r="A4" i="12"/>
  <c r="A3" i="12"/>
  <c r="A2" i="12"/>
  <c r="O26" i="1"/>
  <c r="D29" i="1" s="1"/>
  <c r="U13" i="1"/>
  <c r="U35" i="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G5" i="8"/>
  <c r="F5" i="8"/>
  <c r="H5" i="8"/>
  <c r="G8" i="8"/>
  <c r="F8" i="8"/>
  <c r="H8" i="8"/>
  <c r="G6" i="8"/>
  <c r="F6" i="8"/>
  <c r="H6" i="8"/>
  <c r="N68" i="5"/>
  <c r="N67" i="5"/>
  <c r="N66" i="5"/>
  <c r="N65" i="5"/>
  <c r="N64" i="5"/>
  <c r="N63" i="5"/>
  <c r="N62" i="5"/>
  <c r="N61" i="5"/>
  <c r="N60" i="5"/>
  <c r="F7" i="8"/>
  <c r="G7" i="8"/>
  <c r="H7" i="8"/>
  <c r="F9" i="8"/>
  <c r="G9" i="8"/>
  <c r="H9" i="8"/>
  <c r="F10" i="8"/>
  <c r="G10" i="8"/>
  <c r="H10" i="8"/>
  <c r="F11" i="8"/>
  <c r="G11" i="8"/>
  <c r="H11" i="8"/>
  <c r="F12" i="8"/>
  <c r="G12" i="8"/>
  <c r="H12" i="8"/>
  <c r="F15" i="8"/>
  <c r="G15" i="8"/>
  <c r="H15" i="8"/>
  <c r="F16" i="8"/>
  <c r="G16" i="8"/>
  <c r="H16" i="8"/>
  <c r="F26" i="8"/>
  <c r="G26" i="8"/>
  <c r="H26" i="8"/>
  <c r="F32" i="8"/>
  <c r="G32" i="8"/>
  <c r="H32" i="8"/>
  <c r="F44" i="8"/>
  <c r="G44" i="8"/>
  <c r="H44" i="8"/>
  <c r="F45" i="8"/>
  <c r="G45" i="8"/>
  <c r="H45" i="8"/>
  <c r="F46" i="8"/>
  <c r="G46" i="8"/>
  <c r="H46" i="8"/>
  <c r="F47" i="8"/>
  <c r="G47" i="8"/>
  <c r="H47" i="8"/>
  <c r="F48" i="8"/>
  <c r="G48" i="8"/>
  <c r="H48" i="8"/>
  <c r="F49" i="8"/>
  <c r="G49" i="8"/>
  <c r="H49" i="8"/>
  <c r="F50" i="8"/>
  <c r="G50" i="8"/>
  <c r="H50" i="8"/>
  <c r="F58" i="8"/>
  <c r="G58" i="8"/>
  <c r="H58" i="8"/>
  <c r="F60" i="8"/>
  <c r="G60" i="8"/>
  <c r="H60" i="8"/>
  <c r="F67" i="8"/>
  <c r="G67" i="8"/>
  <c r="H67" i="8"/>
  <c r="F69" i="8"/>
  <c r="G69" i="8"/>
  <c r="H69" i="8"/>
  <c r="F74" i="8"/>
  <c r="G74" i="8"/>
  <c r="H74" i="8"/>
  <c r="F78" i="8"/>
  <c r="G78" i="8"/>
  <c r="H78" i="8"/>
  <c r="F80" i="8"/>
  <c r="G80" i="8"/>
  <c r="H80" i="8"/>
  <c r="F81" i="8"/>
  <c r="G81" i="8"/>
  <c r="H81" i="8"/>
  <c r="F85" i="8"/>
  <c r="G85" i="8"/>
  <c r="H85" i="8"/>
  <c r="F88" i="8"/>
  <c r="G88" i="8"/>
  <c r="H88" i="8"/>
  <c r="F89" i="8"/>
  <c r="G89" i="8"/>
  <c r="H89" i="8"/>
  <c r="F90" i="8"/>
  <c r="G90" i="8"/>
  <c r="H90" i="8"/>
  <c r="F91" i="8"/>
  <c r="G91" i="8"/>
  <c r="H91" i="8"/>
  <c r="F92" i="8"/>
  <c r="G92" i="8"/>
  <c r="H92" i="8"/>
  <c r="F95" i="8"/>
  <c r="G95" i="8"/>
  <c r="H95" i="8"/>
  <c r="F97" i="8"/>
  <c r="G97" i="8"/>
  <c r="H97" i="8"/>
  <c r="F98" i="8"/>
  <c r="G98" i="8"/>
  <c r="H98" i="8"/>
  <c r="F99" i="8"/>
  <c r="G99" i="8"/>
  <c r="H99" i="8"/>
  <c r="F100" i="8"/>
  <c r="G100" i="8"/>
  <c r="H100" i="8"/>
  <c r="F13" i="8"/>
  <c r="G13" i="8"/>
  <c r="H13" i="8"/>
  <c r="F14" i="8"/>
  <c r="G14" i="8"/>
  <c r="H14" i="8"/>
  <c r="F17" i="8"/>
  <c r="G17" i="8"/>
  <c r="H17" i="8"/>
  <c r="F18" i="8"/>
  <c r="G18" i="8"/>
  <c r="H18" i="8"/>
  <c r="F19" i="8"/>
  <c r="G19" i="8"/>
  <c r="H19" i="8"/>
  <c r="F20" i="8"/>
  <c r="G20" i="8"/>
  <c r="H20" i="8"/>
  <c r="F21" i="8"/>
  <c r="G21" i="8"/>
  <c r="H21" i="8"/>
  <c r="F22" i="8"/>
  <c r="G22" i="8"/>
  <c r="H22" i="8"/>
  <c r="F23" i="8"/>
  <c r="G23" i="8"/>
  <c r="H23" i="8"/>
  <c r="F24" i="8"/>
  <c r="G24" i="8"/>
  <c r="H24" i="8"/>
  <c r="F25" i="8"/>
  <c r="G25" i="8"/>
  <c r="H25" i="8"/>
  <c r="F27" i="8"/>
  <c r="G27" i="8"/>
  <c r="H27" i="8"/>
  <c r="F28" i="8"/>
  <c r="G28" i="8"/>
  <c r="H28" i="8"/>
  <c r="F29" i="8"/>
  <c r="G29" i="8"/>
  <c r="H29" i="8"/>
  <c r="F30" i="8"/>
  <c r="G30" i="8"/>
  <c r="H30" i="8"/>
  <c r="F31" i="8"/>
  <c r="G31" i="8"/>
  <c r="H31" i="8"/>
  <c r="F33" i="8"/>
  <c r="G33" i="8"/>
  <c r="H33" i="8"/>
  <c r="F34" i="8"/>
  <c r="G34" i="8"/>
  <c r="H34" i="8"/>
  <c r="F35" i="8"/>
  <c r="G35" i="8"/>
  <c r="H35" i="8"/>
  <c r="F36" i="8"/>
  <c r="G36" i="8"/>
  <c r="H36" i="8"/>
  <c r="F37" i="8"/>
  <c r="G37" i="8"/>
  <c r="H37" i="8"/>
  <c r="F38" i="8"/>
  <c r="G38" i="8"/>
  <c r="H38" i="8"/>
  <c r="F39" i="8"/>
  <c r="G39" i="8"/>
  <c r="H39" i="8"/>
  <c r="F40" i="8"/>
  <c r="G40" i="8"/>
  <c r="H40" i="8"/>
  <c r="F41" i="8"/>
  <c r="G41" i="8"/>
  <c r="H41" i="8"/>
  <c r="F42" i="8"/>
  <c r="G42" i="8"/>
  <c r="H42" i="8"/>
  <c r="F43" i="8"/>
  <c r="G43" i="8"/>
  <c r="H43" i="8"/>
  <c r="F51" i="8"/>
  <c r="G51" i="8"/>
  <c r="H51" i="8"/>
  <c r="F52" i="8"/>
  <c r="G52" i="8"/>
  <c r="H52" i="8"/>
  <c r="F53" i="8"/>
  <c r="G53" i="8"/>
  <c r="H53" i="8"/>
  <c r="F54" i="8"/>
  <c r="G54" i="8"/>
  <c r="H54" i="8"/>
  <c r="F55" i="8"/>
  <c r="G55" i="8"/>
  <c r="H55" i="8"/>
  <c r="F56" i="8"/>
  <c r="G56" i="8"/>
  <c r="H56" i="8"/>
  <c r="F57" i="8"/>
  <c r="G57" i="8"/>
  <c r="H57" i="8"/>
  <c r="F59" i="8"/>
  <c r="G59" i="8"/>
  <c r="H59" i="8"/>
  <c r="F61" i="8"/>
  <c r="G61" i="8"/>
  <c r="H61" i="8"/>
  <c r="F62" i="8"/>
  <c r="G62" i="8"/>
  <c r="H62" i="8"/>
  <c r="F63" i="8"/>
  <c r="G63" i="8"/>
  <c r="H63" i="8"/>
  <c r="F64" i="8"/>
  <c r="G64" i="8"/>
  <c r="H64" i="8"/>
  <c r="F65" i="8"/>
  <c r="G65" i="8"/>
  <c r="H65" i="8"/>
  <c r="F66" i="8"/>
  <c r="G66" i="8"/>
  <c r="H66" i="8"/>
  <c r="F68" i="8"/>
  <c r="G68" i="8"/>
  <c r="H68" i="8"/>
  <c r="F70" i="8"/>
  <c r="G70" i="8"/>
  <c r="H70" i="8"/>
  <c r="F71" i="8"/>
  <c r="G71" i="8"/>
  <c r="H71" i="8"/>
  <c r="F72" i="8"/>
  <c r="G72" i="8"/>
  <c r="H72" i="8"/>
  <c r="F73" i="8"/>
  <c r="G73" i="8"/>
  <c r="H73" i="8"/>
  <c r="F75" i="8"/>
  <c r="G75" i="8"/>
  <c r="H75" i="8"/>
  <c r="F76" i="8"/>
  <c r="G76" i="8"/>
  <c r="H76" i="8"/>
  <c r="F77" i="8"/>
  <c r="G77" i="8"/>
  <c r="H77" i="8"/>
  <c r="F79" i="8"/>
  <c r="G79" i="8"/>
  <c r="H79" i="8"/>
  <c r="F82" i="8"/>
  <c r="G82" i="8"/>
  <c r="H82" i="8"/>
  <c r="F83" i="8"/>
  <c r="G83" i="8"/>
  <c r="H83" i="8"/>
  <c r="F84" i="8"/>
  <c r="G84" i="8"/>
  <c r="H84" i="8"/>
  <c r="F86" i="8"/>
  <c r="G86" i="8"/>
  <c r="H86" i="8"/>
  <c r="F87" i="8"/>
  <c r="G87" i="8"/>
  <c r="H87" i="8"/>
  <c r="F93" i="8"/>
  <c r="G93" i="8"/>
  <c r="H93" i="8"/>
  <c r="F94" i="8"/>
  <c r="G94" i="8"/>
  <c r="H94" i="8"/>
  <c r="F96" i="8"/>
  <c r="G96" i="8"/>
  <c r="H96" i="8"/>
  <c r="F101" i="8"/>
  <c r="G101" i="8"/>
  <c r="H101" i="8"/>
  <c r="F102" i="8"/>
  <c r="G102" i="8"/>
  <c r="H102" i="8"/>
  <c r="F103" i="8"/>
  <c r="G103" i="8"/>
  <c r="H103" i="8"/>
  <c r="F104" i="8"/>
  <c r="G104" i="8"/>
  <c r="H104" i="8"/>
  <c r="Q5" i="7"/>
  <c r="D96" i="8"/>
  <c r="E96" i="8"/>
  <c r="I96" i="8"/>
  <c r="D97" i="8"/>
  <c r="E97" i="8"/>
  <c r="I97" i="8"/>
  <c r="D98" i="8"/>
  <c r="E98" i="8"/>
  <c r="I98" i="8"/>
  <c r="D99" i="8"/>
  <c r="E99" i="8"/>
  <c r="I99" i="8"/>
  <c r="D100" i="8"/>
  <c r="E100" i="8"/>
  <c r="I100" i="8"/>
  <c r="D101" i="8"/>
  <c r="E101" i="8"/>
  <c r="I101" i="8"/>
  <c r="D102" i="8"/>
  <c r="E102" i="8"/>
  <c r="I102" i="8"/>
  <c r="D103" i="8"/>
  <c r="E103" i="8"/>
  <c r="I103" i="8"/>
  <c r="D104" i="8"/>
  <c r="E104" i="8"/>
  <c r="I104" i="8"/>
  <c r="D95" i="8"/>
  <c r="E95" i="8"/>
  <c r="I95" i="8"/>
  <c r="D66" i="8"/>
  <c r="E66" i="8"/>
  <c r="I66" i="8"/>
  <c r="D67" i="8"/>
  <c r="E67" i="8"/>
  <c r="I67" i="8"/>
  <c r="D68" i="8"/>
  <c r="E68" i="8"/>
  <c r="I68" i="8"/>
  <c r="D69" i="8"/>
  <c r="E69" i="8"/>
  <c r="I69" i="8"/>
  <c r="D70" i="8"/>
  <c r="E70" i="8"/>
  <c r="I70" i="8"/>
  <c r="D71" i="8"/>
  <c r="E71" i="8"/>
  <c r="I71" i="8"/>
  <c r="D72" i="8"/>
  <c r="E72" i="8"/>
  <c r="I72" i="8"/>
  <c r="D73" i="8"/>
  <c r="E73" i="8"/>
  <c r="I73" i="8"/>
  <c r="D74" i="8"/>
  <c r="E74" i="8"/>
  <c r="I74" i="8"/>
  <c r="D75" i="8"/>
  <c r="E75" i="8"/>
  <c r="I75" i="8"/>
  <c r="D76" i="8"/>
  <c r="E76" i="8"/>
  <c r="I76" i="8"/>
  <c r="D77" i="8"/>
  <c r="E77" i="8"/>
  <c r="I77" i="8"/>
  <c r="D78" i="8"/>
  <c r="E78" i="8"/>
  <c r="I78" i="8"/>
  <c r="D79" i="8"/>
  <c r="E79" i="8"/>
  <c r="I79" i="8"/>
  <c r="D80" i="8"/>
  <c r="E80" i="8"/>
  <c r="I80" i="8"/>
  <c r="D81" i="8"/>
  <c r="E81" i="8"/>
  <c r="I81" i="8"/>
  <c r="D82" i="8"/>
  <c r="E82" i="8"/>
  <c r="I82" i="8"/>
  <c r="D83" i="8"/>
  <c r="E83" i="8"/>
  <c r="I83" i="8"/>
  <c r="D84" i="8"/>
  <c r="E84" i="8"/>
  <c r="I84" i="8"/>
  <c r="D85" i="8"/>
  <c r="E85" i="8"/>
  <c r="I85" i="8"/>
  <c r="D86" i="8"/>
  <c r="E86" i="8"/>
  <c r="I86" i="8"/>
  <c r="D87" i="8"/>
  <c r="E87" i="8"/>
  <c r="I87" i="8"/>
  <c r="D88" i="8"/>
  <c r="E88" i="8"/>
  <c r="I88" i="8"/>
  <c r="D89" i="8"/>
  <c r="E89" i="8"/>
  <c r="I89" i="8"/>
  <c r="D90" i="8"/>
  <c r="E90" i="8"/>
  <c r="I90" i="8"/>
  <c r="D91" i="8"/>
  <c r="E91" i="8"/>
  <c r="I91" i="8"/>
  <c r="D92" i="8"/>
  <c r="E92" i="8"/>
  <c r="I92" i="8"/>
  <c r="D93" i="8"/>
  <c r="E93" i="8"/>
  <c r="I93" i="8"/>
  <c r="D94" i="8"/>
  <c r="E94" i="8"/>
  <c r="I94" i="8"/>
  <c r="D65" i="8"/>
  <c r="E65" i="8"/>
  <c r="I65" i="8"/>
  <c r="D36" i="8"/>
  <c r="E36" i="8"/>
  <c r="I36" i="8"/>
  <c r="D37" i="8"/>
  <c r="E37" i="8"/>
  <c r="I37" i="8"/>
  <c r="D38" i="8"/>
  <c r="E38" i="8"/>
  <c r="I38" i="8"/>
  <c r="D39" i="8"/>
  <c r="E39" i="8"/>
  <c r="I39" i="8"/>
  <c r="D40" i="8"/>
  <c r="E40" i="8"/>
  <c r="I40" i="8"/>
  <c r="D41" i="8"/>
  <c r="E41" i="8"/>
  <c r="I41" i="8"/>
  <c r="D42" i="8"/>
  <c r="E42" i="8"/>
  <c r="I42" i="8"/>
  <c r="D43" i="8"/>
  <c r="E43" i="8"/>
  <c r="I43" i="8"/>
  <c r="D44" i="8"/>
  <c r="E44" i="8"/>
  <c r="I44" i="8"/>
  <c r="D45" i="8"/>
  <c r="E45" i="8"/>
  <c r="I45" i="8"/>
  <c r="D46" i="8"/>
  <c r="E46" i="8"/>
  <c r="I46" i="8"/>
  <c r="D47" i="8"/>
  <c r="E47" i="8"/>
  <c r="I47" i="8"/>
  <c r="D48" i="8"/>
  <c r="E48" i="8"/>
  <c r="I48" i="8"/>
  <c r="D49" i="8"/>
  <c r="E49" i="8"/>
  <c r="I49" i="8"/>
  <c r="D50" i="8"/>
  <c r="E50" i="8"/>
  <c r="I50" i="8"/>
  <c r="D51" i="8"/>
  <c r="E51" i="8"/>
  <c r="I51" i="8"/>
  <c r="D52" i="8"/>
  <c r="E52" i="8"/>
  <c r="I52" i="8"/>
  <c r="D53" i="8"/>
  <c r="E53" i="8"/>
  <c r="I53" i="8"/>
  <c r="D54" i="8"/>
  <c r="E54" i="8"/>
  <c r="I54" i="8"/>
  <c r="D55" i="8"/>
  <c r="E55" i="8"/>
  <c r="I55" i="8"/>
  <c r="D56" i="8"/>
  <c r="E56" i="8"/>
  <c r="I56" i="8"/>
  <c r="D57" i="8"/>
  <c r="E57" i="8"/>
  <c r="I57" i="8"/>
  <c r="D58" i="8"/>
  <c r="E58" i="8"/>
  <c r="I58" i="8"/>
  <c r="D59" i="8"/>
  <c r="E59" i="8"/>
  <c r="I59" i="8"/>
  <c r="D60" i="8"/>
  <c r="E60" i="8"/>
  <c r="I60" i="8"/>
  <c r="D61" i="8"/>
  <c r="E61" i="8"/>
  <c r="I61" i="8"/>
  <c r="D62" i="8"/>
  <c r="E62" i="8"/>
  <c r="I62" i="8"/>
  <c r="D63" i="8"/>
  <c r="E63" i="8"/>
  <c r="I63" i="8"/>
  <c r="D64" i="8"/>
  <c r="E64" i="8"/>
  <c r="I64" i="8"/>
  <c r="D35" i="8"/>
  <c r="E35" i="8"/>
  <c r="I35" i="8"/>
  <c r="D6" i="8"/>
  <c r="E6" i="8"/>
  <c r="I6" i="8"/>
  <c r="D7" i="8"/>
  <c r="E7" i="8"/>
  <c r="I7" i="8"/>
  <c r="D8" i="8"/>
  <c r="E8" i="8"/>
  <c r="I8" i="8"/>
  <c r="D9" i="8"/>
  <c r="E9" i="8"/>
  <c r="I9" i="8"/>
  <c r="D10" i="8"/>
  <c r="E10" i="8"/>
  <c r="I10" i="8"/>
  <c r="D11" i="8"/>
  <c r="E11" i="8"/>
  <c r="I11" i="8"/>
  <c r="D12" i="8"/>
  <c r="E12" i="8"/>
  <c r="I12" i="8"/>
  <c r="D13" i="8"/>
  <c r="E13" i="8"/>
  <c r="I13" i="8"/>
  <c r="D14" i="8"/>
  <c r="E14" i="8"/>
  <c r="I14" i="8"/>
  <c r="D15" i="8"/>
  <c r="E15" i="8"/>
  <c r="I15" i="8"/>
  <c r="D16" i="8"/>
  <c r="E16" i="8"/>
  <c r="I16" i="8"/>
  <c r="D17" i="8"/>
  <c r="E17" i="8"/>
  <c r="I17" i="8"/>
  <c r="D18" i="8"/>
  <c r="E18" i="8"/>
  <c r="I18" i="8"/>
  <c r="D19" i="8"/>
  <c r="E19" i="8"/>
  <c r="I19" i="8"/>
  <c r="D20" i="8"/>
  <c r="E20" i="8"/>
  <c r="I20" i="8"/>
  <c r="D21" i="8"/>
  <c r="E21" i="8"/>
  <c r="I21" i="8"/>
  <c r="D22" i="8"/>
  <c r="E22" i="8"/>
  <c r="I22" i="8"/>
  <c r="D23" i="8"/>
  <c r="E23" i="8"/>
  <c r="I23" i="8"/>
  <c r="D24" i="8"/>
  <c r="E24" i="8"/>
  <c r="I24" i="8"/>
  <c r="D25" i="8"/>
  <c r="E25" i="8"/>
  <c r="I25" i="8"/>
  <c r="D26" i="8"/>
  <c r="E26" i="8"/>
  <c r="I26" i="8"/>
  <c r="D27" i="8"/>
  <c r="E27" i="8"/>
  <c r="I27" i="8"/>
  <c r="D28" i="8"/>
  <c r="E28" i="8"/>
  <c r="I28" i="8"/>
  <c r="D29" i="8"/>
  <c r="E29" i="8"/>
  <c r="I29" i="8"/>
  <c r="D30" i="8"/>
  <c r="E30" i="8"/>
  <c r="I30" i="8"/>
  <c r="D31" i="8"/>
  <c r="E31" i="8"/>
  <c r="I31" i="8"/>
  <c r="D32" i="8"/>
  <c r="E32" i="8"/>
  <c r="I32" i="8"/>
  <c r="D33" i="8"/>
  <c r="E33" i="8"/>
  <c r="I33" i="8"/>
  <c r="D34" i="8"/>
  <c r="E34" i="8"/>
  <c r="I34" i="8"/>
  <c r="D5" i="8"/>
  <c r="E5" i="8"/>
  <c r="I5" i="8"/>
  <c r="N97" i="5"/>
  <c r="N96" i="5"/>
  <c r="N95" i="5"/>
  <c r="N94" i="5"/>
  <c r="N93" i="5"/>
  <c r="N92" i="5"/>
  <c r="N36" i="5"/>
  <c r="N35" i="5"/>
  <c r="N34" i="5"/>
  <c r="N33" i="5"/>
  <c r="N32" i="5"/>
  <c r="C66" i="8"/>
  <c r="C74" i="8"/>
  <c r="C90" i="8"/>
  <c r="C120" i="6"/>
  <c r="C99" i="8"/>
  <c r="C106" i="6"/>
  <c r="C123" i="6"/>
  <c r="C70" i="8"/>
  <c r="C92" i="8"/>
  <c r="C103" i="8"/>
  <c r="C13" i="8"/>
  <c r="C73" i="8"/>
  <c r="C91" i="8"/>
  <c r="C15" i="8"/>
  <c r="C34" i="8"/>
  <c r="C31" i="8"/>
  <c r="C85" i="8"/>
  <c r="C9" i="8"/>
  <c r="C79" i="8"/>
  <c r="C48" i="8"/>
  <c r="C69" i="8"/>
  <c r="C28" i="8"/>
  <c r="C76" i="8"/>
  <c r="C84" i="8"/>
  <c r="C100" i="8"/>
  <c r="C12" i="8"/>
  <c r="C7" i="8"/>
  <c r="C11" i="8"/>
  <c r="C16" i="8"/>
  <c r="C23" i="8"/>
  <c r="C27" i="8"/>
  <c r="C30" i="8"/>
  <c r="C96" i="8"/>
  <c r="C82" i="8"/>
  <c r="C53" i="8"/>
  <c r="O8" i="5" l="1"/>
  <c r="C43" i="6"/>
  <c r="C91" i="6"/>
  <c r="C75" i="6"/>
  <c r="C39" i="6"/>
  <c r="C58" i="6"/>
  <c r="C40" i="6"/>
  <c r="C108" i="6"/>
  <c r="C66" i="6"/>
  <c r="C122" i="6"/>
  <c r="C57" i="6"/>
  <c r="C86" i="6"/>
  <c r="C89" i="6"/>
  <c r="C96" i="6"/>
  <c r="C102" i="6"/>
  <c r="C126" i="6"/>
  <c r="C128" i="6"/>
  <c r="C131" i="6"/>
  <c r="C38" i="6"/>
  <c r="C100" i="6"/>
  <c r="C105" i="6"/>
  <c r="C135" i="6"/>
  <c r="C41" i="6"/>
  <c r="C44" i="6"/>
  <c r="C46" i="6"/>
  <c r="C60" i="6"/>
  <c r="C62" i="6"/>
  <c r="C68" i="6"/>
  <c r="C84" i="6"/>
  <c r="AR5" i="7"/>
  <c r="C134" i="6"/>
  <c r="C103" i="6"/>
  <c r="C73" i="6"/>
  <c r="C76" i="6"/>
  <c r="C50" i="6"/>
  <c r="C80" i="6"/>
  <c r="C129" i="6"/>
  <c r="C88" i="6"/>
  <c r="C29" i="8"/>
  <c r="C37" i="8"/>
  <c r="C18" i="8"/>
  <c r="C60" i="8"/>
  <c r="C22" i="8"/>
  <c r="C97" i="8"/>
  <c r="C93" i="8"/>
  <c r="C92" i="6"/>
  <c r="C10" i="8"/>
  <c r="C33" i="8"/>
  <c r="C65" i="6"/>
  <c r="C101" i="8"/>
  <c r="C116" i="6"/>
  <c r="C20" i="8"/>
  <c r="C87" i="8"/>
  <c r="C70" i="6"/>
  <c r="C74" i="6"/>
  <c r="C104" i="6"/>
  <c r="C113" i="6"/>
  <c r="C24" i="8"/>
  <c r="C59" i="8"/>
  <c r="C65" i="8"/>
  <c r="C75" i="8"/>
  <c r="C42" i="6"/>
  <c r="C49" i="6"/>
  <c r="C94" i="6"/>
  <c r="A7" i="5"/>
  <c r="A1" i="5" s="1"/>
  <c r="C10" i="6" s="1"/>
  <c r="C133" i="6"/>
  <c r="C68" i="8"/>
  <c r="C52" i="8"/>
  <c r="C42" i="8"/>
  <c r="C45" i="6"/>
  <c r="C98" i="8"/>
  <c r="C6" i="8"/>
  <c r="C49" i="8"/>
  <c r="C67" i="6"/>
  <c r="C107" i="6"/>
  <c r="C45" i="8"/>
  <c r="C52" i="6"/>
  <c r="C81" i="6"/>
  <c r="C97" i="6"/>
  <c r="C5" i="8"/>
  <c r="C3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b/>
            <sz val="9"/>
            <color indexed="81"/>
            <rFont val="ＭＳ Ｐゴシック"/>
            <family val="3"/>
            <charset val="128"/>
          </rPr>
          <t>届出先の行政の長を記入してください。
※事業所の所在地（①～③）により異なります。
①大阪市、堺市、岸和田市、豊中市、池田市、吹田市、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J13" authorId="0" shapeId="0" xr:uid="{00000000-0006-0000-0000-000002000000}">
      <text>
        <r>
          <rPr>
            <sz val="9"/>
            <color indexed="81"/>
            <rFont val="ＭＳ Ｐゴシック"/>
            <family val="3"/>
            <charset val="128"/>
          </rPr>
          <t>代理人による届出の場合は、上の欄に代表者の職・氏名を記入した上で、この欄に代理人の職・氏名を記入してください。</t>
        </r>
      </text>
    </comment>
    <comment ref="F22" authorId="0" shapeId="0" xr:uid="{00000000-0006-0000-0000-000003000000}">
      <text>
        <r>
          <rPr>
            <sz val="9"/>
            <color indexed="81"/>
            <rFont val="ＭＳ Ｐゴシック"/>
            <family val="3"/>
            <charset val="128"/>
          </rPr>
          <t>郵便番号は半角、ハイフンなしで入力してください。（例）5400008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100-000001000000}">
      <text>
        <r>
          <rPr>
            <sz val="14"/>
            <color indexed="81"/>
            <rFont val="ＭＳ 明朝"/>
            <family val="1"/>
            <charset val="128"/>
          </rPr>
          <t>Ｅxcel版の電子ファイルで届出される場合、該当する物質は全て"別紙１－１"シートに記入してください。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200-000001000000}">
      <text>
        <r>
          <rPr>
            <sz val="12"/>
            <color indexed="81"/>
            <rFont val="ＭＳ Ｐ明朝"/>
            <family val="1"/>
            <charset val="128"/>
          </rPr>
          <t>Ｅxcel版の電子ファイルで届出される場合、該当する物質は全て"別紙２－１"シートに記入してください。</t>
        </r>
      </text>
    </comment>
  </commentList>
</comments>
</file>

<file path=xl/sharedStrings.xml><?xml version="1.0" encoding="utf-8"?>
<sst xmlns="http://schemas.openxmlformats.org/spreadsheetml/2006/main" count="2039" uniqueCount="1250">
  <si>
    <r>
      <t>　このシートでは、作成された届出書について記入漏れなどの形式確認をし、</t>
    </r>
    <r>
      <rPr>
        <sz val="10"/>
        <color indexed="10"/>
        <rFont val="ＭＳ Ｐゴシック"/>
        <family val="3"/>
        <charset val="128"/>
      </rPr>
      <t>誤り（記入漏れ等）があるおそれがある場合はその具体的な内容を確認事項欄に表示しています。</t>
    </r>
    <r>
      <rPr>
        <sz val="10"/>
        <rFont val="ＭＳ Ｐゴシック"/>
        <family val="3"/>
        <charset val="128"/>
      </rPr>
      <t xml:space="preserve">
　届出書の提出前にこのシートをご確認いただき、確認事項欄に表示がある場合は必要に応じて届出書を修正してください。</t>
    </r>
    <rPh sb="9" eb="11">
      <t>サクセイ</t>
    </rPh>
    <rPh sb="14" eb="17">
      <t>トドケデショ</t>
    </rPh>
    <rPh sb="21" eb="23">
      <t>キニュウ</t>
    </rPh>
    <rPh sb="23" eb="24">
      <t>モ</t>
    </rPh>
    <rPh sb="28" eb="30">
      <t>ケイシキ</t>
    </rPh>
    <rPh sb="30" eb="32">
      <t>カクニン</t>
    </rPh>
    <rPh sb="35" eb="36">
      <t>アヤマ</t>
    </rPh>
    <rPh sb="38" eb="40">
      <t>キニュウ</t>
    </rPh>
    <rPh sb="40" eb="41">
      <t>モ</t>
    </rPh>
    <rPh sb="42" eb="43">
      <t>ナド</t>
    </rPh>
    <rPh sb="53" eb="55">
      <t>バアイ</t>
    </rPh>
    <rPh sb="58" eb="61">
      <t>グタイテキ</t>
    </rPh>
    <rPh sb="62" eb="64">
      <t>ナイヨウ</t>
    </rPh>
    <rPh sb="65" eb="67">
      <t>カクニン</t>
    </rPh>
    <rPh sb="67" eb="69">
      <t>ジコウ</t>
    </rPh>
    <rPh sb="69" eb="70">
      <t>ラン</t>
    </rPh>
    <rPh sb="71" eb="73">
      <t>ヒョウジ</t>
    </rPh>
    <rPh sb="81" eb="83">
      <t>トドケデ</t>
    </rPh>
    <rPh sb="83" eb="84">
      <t>ショ</t>
    </rPh>
    <rPh sb="85" eb="87">
      <t>テイシュツ</t>
    </rPh>
    <rPh sb="87" eb="88">
      <t>マエ</t>
    </rPh>
    <rPh sb="96" eb="98">
      <t>カクニン</t>
    </rPh>
    <rPh sb="103" eb="105">
      <t>カクニン</t>
    </rPh>
    <rPh sb="105" eb="107">
      <t>ジコウ</t>
    </rPh>
    <rPh sb="107" eb="108">
      <t>ラン</t>
    </rPh>
    <rPh sb="109" eb="111">
      <t>ヒョウジ</t>
    </rPh>
    <rPh sb="114" eb="116">
      <t>バアイ</t>
    </rPh>
    <rPh sb="117" eb="119">
      <t>ヒツヨウ</t>
    </rPh>
    <rPh sb="120" eb="121">
      <t>オウ</t>
    </rPh>
    <rPh sb="123" eb="125">
      <t>トドケデ</t>
    </rPh>
    <rPh sb="125" eb="126">
      <t>ショ</t>
    </rPh>
    <rPh sb="127" eb="129">
      <t>シュウセイ</t>
    </rPh>
    <phoneticPr fontId="2"/>
  </si>
  <si>
    <t>埋立処分</t>
  </si>
  <si>
    <t>大気への
排出</t>
    <rPh sb="0" eb="2">
      <t>タイキ</t>
    </rPh>
    <rPh sb="5" eb="7">
      <t>ハイシュツ</t>
    </rPh>
    <phoneticPr fontId="2"/>
  </si>
  <si>
    <t>第一種管理化学物質の名称</t>
    <phoneticPr fontId="2"/>
  </si>
  <si>
    <t>公共用水域への排出</t>
    <phoneticPr fontId="2"/>
  </si>
  <si>
    <t>当該事業所における</t>
    <phoneticPr fontId="2"/>
  </si>
  <si>
    <t>下水道への移動</t>
    <phoneticPr fontId="2"/>
  </si>
  <si>
    <t>当該事業所の外への移動（イ以外）</t>
    <phoneticPr fontId="2"/>
  </si>
  <si>
    <t>排出先の
河川、湖沼
海域等の名前</t>
    <phoneticPr fontId="2"/>
  </si>
  <si>
    <t>埋立処分</t>
    <phoneticPr fontId="2"/>
  </si>
  <si>
    <t>埋立処分を行う場所
1.安定型
2.管理型
3.遮断型</t>
    <phoneticPr fontId="2"/>
  </si>
  <si>
    <t>当該第一種管理化学物質を含む廃棄物の処理方法又は種類</t>
    <phoneticPr fontId="2"/>
  </si>
  <si>
    <t>廃棄物の処理方法
(該当するものに○を記入すること(複数選択可))</t>
    <rPh sb="0" eb="3">
      <t>ハイキブツ</t>
    </rPh>
    <rPh sb="4" eb="6">
      <t>ショリ</t>
    </rPh>
    <rPh sb="6" eb="8">
      <t>ホウホウ</t>
    </rPh>
    <rPh sb="10" eb="12">
      <t>ガイトウ</t>
    </rPh>
    <rPh sb="19" eb="21">
      <t>キニュウ</t>
    </rPh>
    <rPh sb="26" eb="28">
      <t>フクスウ</t>
    </rPh>
    <rPh sb="28" eb="30">
      <t>センタク</t>
    </rPh>
    <rPh sb="30" eb="31">
      <t>カ</t>
    </rPh>
    <phoneticPr fontId="2"/>
  </si>
  <si>
    <t>その他</t>
  </si>
  <si>
    <t>燃え殻</t>
  </si>
  <si>
    <t>汚泥</t>
  </si>
  <si>
    <t>廃油</t>
  </si>
  <si>
    <t>廃酸</t>
  </si>
  <si>
    <t>廃ｱﾙｶﾘ</t>
  </si>
  <si>
    <t>廃ﾌﾟﾗｽﾁｯｸ類</t>
  </si>
  <si>
    <t>紙くず</t>
  </si>
  <si>
    <t>ゴムくず</t>
    <phoneticPr fontId="2"/>
  </si>
  <si>
    <t>排出量及び移動量の増減に関する事項</t>
    <phoneticPr fontId="2"/>
  </si>
  <si>
    <t>（府条例）第一種管理化学物質排出量等届出書　確認シート</t>
    <rPh sb="1" eb="2">
      <t>フ</t>
    </rPh>
    <rPh sb="2" eb="4">
      <t>ジョウレイ</t>
    </rPh>
    <rPh sb="5" eb="6">
      <t>ダイ</t>
    </rPh>
    <rPh sb="6" eb="8">
      <t>イッシュ</t>
    </rPh>
    <rPh sb="8" eb="10">
      <t>カンリ</t>
    </rPh>
    <rPh sb="10" eb="12">
      <t>カガク</t>
    </rPh>
    <rPh sb="12" eb="14">
      <t>ブッシツ</t>
    </rPh>
    <rPh sb="14" eb="16">
      <t>ハイシュツ</t>
    </rPh>
    <rPh sb="16" eb="17">
      <t>リョウ</t>
    </rPh>
    <rPh sb="17" eb="18">
      <t>ナド</t>
    </rPh>
    <rPh sb="18" eb="20">
      <t>トドケデ</t>
    </rPh>
    <rPh sb="20" eb="21">
      <t>ショ</t>
    </rPh>
    <rPh sb="22" eb="24">
      <t>カクニン</t>
    </rPh>
    <phoneticPr fontId="2"/>
  </si>
  <si>
    <t>(書面届出の場合、このシートは、印刷して届出いただく必要はありません。）</t>
    <rPh sb="1" eb="3">
      <t>ショメン</t>
    </rPh>
    <rPh sb="3" eb="5">
      <t>トドケデ</t>
    </rPh>
    <rPh sb="6" eb="8">
      <t>バアイ</t>
    </rPh>
    <rPh sb="20" eb="22">
      <t>トドケデ</t>
    </rPh>
    <phoneticPr fontId="2"/>
  </si>
  <si>
    <t>VOC（揮発性有機化合物）について</t>
    <rPh sb="4" eb="6">
      <t>キハツ</t>
    </rPh>
    <rPh sb="6" eb="7">
      <t>セイ</t>
    </rPh>
    <rPh sb="7" eb="9">
      <t>ユウキ</t>
    </rPh>
    <rPh sb="9" eb="11">
      <t>カゴウ</t>
    </rPh>
    <rPh sb="11" eb="12">
      <t>ブツ</t>
    </rPh>
    <phoneticPr fontId="2"/>
  </si>
  <si>
    <t>項目</t>
    <rPh sb="0" eb="2">
      <t>コウモク</t>
    </rPh>
    <phoneticPr fontId="2"/>
  </si>
  <si>
    <t>確認事項</t>
    <rPh sb="0" eb="2">
      <t>カクニン</t>
    </rPh>
    <rPh sb="2" eb="4">
      <t>ジコウ</t>
    </rPh>
    <phoneticPr fontId="2"/>
  </si>
  <si>
    <t>VOC届出の有無</t>
    <rPh sb="3" eb="5">
      <t>トドケデ</t>
    </rPh>
    <rPh sb="6" eb="8">
      <t>ウム</t>
    </rPh>
    <phoneticPr fontId="2"/>
  </si>
  <si>
    <t>本紙（様式23号の16）</t>
    <rPh sb="0" eb="2">
      <t>ホンシ</t>
    </rPh>
    <phoneticPr fontId="2"/>
  </si>
  <si>
    <t>届出日</t>
    <rPh sb="0" eb="2">
      <t>トドケデ</t>
    </rPh>
    <rPh sb="2" eb="3">
      <t>ビ</t>
    </rPh>
    <phoneticPr fontId="2"/>
  </si>
  <si>
    <t>届出先</t>
    <rPh sb="0" eb="2">
      <t>トドケデ</t>
    </rPh>
    <rPh sb="2" eb="3">
      <t>サキ</t>
    </rPh>
    <phoneticPr fontId="2"/>
  </si>
  <si>
    <t>届出者　住所</t>
    <rPh sb="0" eb="2">
      <t>トドケデ</t>
    </rPh>
    <rPh sb="2" eb="3">
      <t>シャ</t>
    </rPh>
    <rPh sb="4" eb="6">
      <t>ジュウショ</t>
    </rPh>
    <phoneticPr fontId="2"/>
  </si>
  <si>
    <t>届出者　法人の名称</t>
    <rPh sb="0" eb="2">
      <t>トドケデ</t>
    </rPh>
    <rPh sb="2" eb="3">
      <t>シャ</t>
    </rPh>
    <rPh sb="4" eb="6">
      <t>ホウジン</t>
    </rPh>
    <rPh sb="7" eb="9">
      <t>メイショウ</t>
    </rPh>
    <phoneticPr fontId="2"/>
  </si>
  <si>
    <t>届出者　代表者の職・氏名</t>
    <rPh sb="0" eb="2">
      <t>トドケデ</t>
    </rPh>
    <rPh sb="2" eb="3">
      <t>シャ</t>
    </rPh>
    <rPh sb="4" eb="7">
      <t>ダイヒョウシャ</t>
    </rPh>
    <rPh sb="8" eb="9">
      <t>ショク</t>
    </rPh>
    <rPh sb="10" eb="12">
      <t>シメイ</t>
    </rPh>
    <phoneticPr fontId="2"/>
  </si>
  <si>
    <t>事業所の名称</t>
    <rPh sb="0" eb="2">
      <t>ジギョウ</t>
    </rPh>
    <rPh sb="2" eb="3">
      <t>ショ</t>
    </rPh>
    <rPh sb="4" eb="6">
      <t>メイショウ</t>
    </rPh>
    <phoneticPr fontId="2"/>
  </si>
  <si>
    <t>事業所の所在地　郵便番号</t>
    <rPh sb="0" eb="2">
      <t>ジギョウ</t>
    </rPh>
    <rPh sb="2" eb="3">
      <t>ショ</t>
    </rPh>
    <rPh sb="4" eb="7">
      <t>ショザイチ</t>
    </rPh>
    <rPh sb="8" eb="10">
      <t>ユウビン</t>
    </rPh>
    <rPh sb="10" eb="12">
      <t>バンゴウ</t>
    </rPh>
    <phoneticPr fontId="2"/>
  </si>
  <si>
    <t>事業所の所在地　住所</t>
    <rPh sb="0" eb="2">
      <t>ジギョウ</t>
    </rPh>
    <rPh sb="2" eb="3">
      <t>ショ</t>
    </rPh>
    <rPh sb="4" eb="7">
      <t>ショザイチ</t>
    </rPh>
    <rPh sb="8" eb="10">
      <t>ジュウショ</t>
    </rPh>
    <phoneticPr fontId="2"/>
  </si>
  <si>
    <t>事業所において常時使用される従業員の数</t>
    <rPh sb="0" eb="2">
      <t>ジギョウ</t>
    </rPh>
    <rPh sb="2" eb="3">
      <t>ジョ</t>
    </rPh>
    <rPh sb="7" eb="9">
      <t>ジョウジ</t>
    </rPh>
    <rPh sb="9" eb="11">
      <t>シヨウ</t>
    </rPh>
    <rPh sb="14" eb="17">
      <t>ジュウギョウイン</t>
    </rPh>
    <rPh sb="18" eb="19">
      <t>カズ</t>
    </rPh>
    <phoneticPr fontId="2"/>
  </si>
  <si>
    <t>事業所において行われる事業が属する業種</t>
    <rPh sb="0" eb="2">
      <t>ジギョウ</t>
    </rPh>
    <rPh sb="2" eb="3">
      <t>ジョ</t>
    </rPh>
    <rPh sb="7" eb="8">
      <t>オコナ</t>
    </rPh>
    <rPh sb="11" eb="13">
      <t>ジギョウ</t>
    </rPh>
    <rPh sb="14" eb="15">
      <t>ゾク</t>
    </rPh>
    <rPh sb="17" eb="19">
      <t>ギョウシュ</t>
    </rPh>
    <phoneticPr fontId="2"/>
  </si>
  <si>
    <t>担当者</t>
    <rPh sb="0" eb="3">
      <t>タントウシャ</t>
    </rPh>
    <phoneticPr fontId="2"/>
  </si>
  <si>
    <t>届出書の記入項目の形式確認一覧</t>
    <rPh sb="0" eb="2">
      <t>トドケデ</t>
    </rPh>
    <rPh sb="2" eb="3">
      <t>ショ</t>
    </rPh>
    <rPh sb="4" eb="6">
      <t>キニュウ</t>
    </rPh>
    <rPh sb="6" eb="8">
      <t>コウモク</t>
    </rPh>
    <rPh sb="9" eb="11">
      <t>ケイシキ</t>
    </rPh>
    <rPh sb="11" eb="13">
      <t>カクニン</t>
    </rPh>
    <rPh sb="13" eb="15">
      <t>イチラン</t>
    </rPh>
    <phoneticPr fontId="2"/>
  </si>
  <si>
    <t>特定
第１種</t>
    <rPh sb="0" eb="2">
      <t>トクテイ</t>
    </rPh>
    <rPh sb="3" eb="4">
      <t>ダイ</t>
    </rPh>
    <rPh sb="5" eb="6">
      <t>シュ</t>
    </rPh>
    <phoneticPr fontId="2"/>
  </si>
  <si>
    <t>物質名称</t>
    <phoneticPr fontId="2"/>
  </si>
  <si>
    <t>VOC確認</t>
    <rPh sb="3" eb="5">
      <t>カクニン</t>
    </rPh>
    <phoneticPr fontId="2"/>
  </si>
  <si>
    <t>取扱量の確認</t>
    <rPh sb="0" eb="2">
      <t>トリアツカイ</t>
    </rPh>
    <rPh sb="2" eb="3">
      <t>リョウ</t>
    </rPh>
    <rPh sb="4" eb="6">
      <t>カクニン</t>
    </rPh>
    <phoneticPr fontId="2"/>
  </si>
  <si>
    <t>有効数字確認
（製造）</t>
    <rPh sb="0" eb="2">
      <t>ユウコウ</t>
    </rPh>
    <rPh sb="2" eb="4">
      <t>スウジ</t>
    </rPh>
    <rPh sb="4" eb="6">
      <t>カクニン</t>
    </rPh>
    <rPh sb="8" eb="10">
      <t>セイゾウ</t>
    </rPh>
    <phoneticPr fontId="2"/>
  </si>
  <si>
    <t>有効数字確認
（使用）</t>
    <rPh sb="0" eb="2">
      <t>ユウコウ</t>
    </rPh>
    <rPh sb="2" eb="4">
      <t>スウジ</t>
    </rPh>
    <rPh sb="4" eb="6">
      <t>カクニン</t>
    </rPh>
    <rPh sb="8" eb="10">
      <t>シヨウ</t>
    </rPh>
    <phoneticPr fontId="2"/>
  </si>
  <si>
    <t>有効数字確認
（その他）</t>
    <rPh sb="0" eb="2">
      <t>ユウコウ</t>
    </rPh>
    <rPh sb="2" eb="4">
      <t>スウジ</t>
    </rPh>
    <rPh sb="4" eb="6">
      <t>カクニン</t>
    </rPh>
    <rPh sb="10" eb="11">
      <t>タ</t>
    </rPh>
    <phoneticPr fontId="2"/>
  </si>
  <si>
    <t>イ　</t>
    <phoneticPr fontId="2"/>
  </si>
  <si>
    <t>ロ</t>
    <phoneticPr fontId="2"/>
  </si>
  <si>
    <t>ハ</t>
    <phoneticPr fontId="2"/>
  </si>
  <si>
    <t>VOC（印刷・塗装・接着工程に限る）</t>
  </si>
  <si>
    <t>府独自指定物質</t>
    <rPh sb="0" eb="1">
      <t>フ</t>
    </rPh>
    <rPh sb="1" eb="3">
      <t>ドクジ</t>
    </rPh>
    <rPh sb="3" eb="5">
      <t>シテイ</t>
    </rPh>
    <rPh sb="5" eb="7">
      <t>ブッシツ</t>
    </rPh>
    <phoneticPr fontId="2"/>
  </si>
  <si>
    <t>原田処理場（原田水みらいセンター）</t>
    <rPh sb="0" eb="2">
      <t>ハラダ</t>
    </rPh>
    <rPh sb="2" eb="5">
      <t>ショリジョウ</t>
    </rPh>
    <rPh sb="8" eb="9">
      <t>ミズ</t>
    </rPh>
    <phoneticPr fontId="2"/>
  </si>
  <si>
    <t>津守下水処理場</t>
  </si>
  <si>
    <t>海老江下水処理場</t>
  </si>
  <si>
    <t>中浜下水処理場</t>
  </si>
  <si>
    <t>市岡下水処理場</t>
  </si>
  <si>
    <t>千島下水処理場</t>
  </si>
  <si>
    <t>住之江下水処理場</t>
  </si>
  <si>
    <t>今福下水処理場</t>
  </si>
  <si>
    <t>放出下水処理場</t>
  </si>
  <si>
    <t>大野下水処理場</t>
  </si>
  <si>
    <t>此花下水処理場</t>
  </si>
  <si>
    <t>十八条下水処理場</t>
  </si>
  <si>
    <t>平野下水処理場</t>
  </si>
  <si>
    <t>磯ノ上下水処理場</t>
  </si>
  <si>
    <t>牛滝浄化センター</t>
  </si>
  <si>
    <t>庄内下水処理場</t>
  </si>
  <si>
    <t>池田市下水処理場</t>
  </si>
  <si>
    <t>川面下水処理場</t>
  </si>
  <si>
    <t>南吹田下水処理場</t>
  </si>
  <si>
    <t>守口処理場</t>
  </si>
  <si>
    <t>滝畑浄化センター</t>
  </si>
  <si>
    <t>田原処理場</t>
  </si>
  <si>
    <t>能勢浄化センター</t>
  </si>
  <si>
    <t>竜華水みらいセンター</t>
    <rPh sb="0" eb="1">
      <t>リュウ</t>
    </rPh>
    <rPh sb="1" eb="2">
      <t>ハナ</t>
    </rPh>
    <rPh sb="2" eb="3">
      <t>ミズ</t>
    </rPh>
    <phoneticPr fontId="3"/>
  </si>
  <si>
    <t>なわて水みらいセンター</t>
    <rPh sb="3" eb="4">
      <t>ミズ</t>
    </rPh>
    <phoneticPr fontId="3"/>
  </si>
  <si>
    <t>市町村等団体名</t>
  </si>
  <si>
    <t>事業名</t>
    <rPh sb="0" eb="2">
      <t>ジギョウ</t>
    </rPh>
    <rPh sb="2" eb="3">
      <t>メイ</t>
    </rPh>
    <phoneticPr fontId="3"/>
  </si>
  <si>
    <t>大阪府</t>
    <rPh sb="0" eb="3">
      <t>オオサカフ</t>
    </rPh>
    <phoneticPr fontId="2"/>
  </si>
  <si>
    <t>流域下水道</t>
    <rPh sb="0" eb="2">
      <t>リュウイキ</t>
    </rPh>
    <rPh sb="2" eb="5">
      <t>ゲスイドウ</t>
    </rPh>
    <phoneticPr fontId="3"/>
  </si>
  <si>
    <t>大阪市</t>
  </si>
  <si>
    <t>公共下水道</t>
    <rPh sb="0" eb="2">
      <t>コウキョウ</t>
    </rPh>
    <rPh sb="2" eb="5">
      <t>ゲスイドウ</t>
    </rPh>
    <phoneticPr fontId="3"/>
  </si>
  <si>
    <t>堺市</t>
  </si>
  <si>
    <t>岸和田市</t>
  </si>
  <si>
    <t>特定環境保全公共下水道</t>
    <rPh sb="0" eb="2">
      <t>トクテイ</t>
    </rPh>
    <rPh sb="2" eb="4">
      <t>カンキョウ</t>
    </rPh>
    <rPh sb="4" eb="6">
      <t>ホゼン</t>
    </rPh>
    <rPh sb="6" eb="8">
      <t>コウキョウ</t>
    </rPh>
    <rPh sb="8" eb="11">
      <t>ゲスイドウ</t>
    </rPh>
    <phoneticPr fontId="3"/>
  </si>
  <si>
    <t>豊中市</t>
  </si>
  <si>
    <t>池田市</t>
  </si>
  <si>
    <t>吹田市</t>
  </si>
  <si>
    <t>守口市</t>
  </si>
  <si>
    <t>河内長野市</t>
  </si>
  <si>
    <t>四條畷市</t>
  </si>
  <si>
    <t>能勢町</t>
  </si>
  <si>
    <t>大阪府</t>
    <rPh sb="0" eb="3">
      <t>オオサカフ</t>
    </rPh>
    <phoneticPr fontId="3"/>
  </si>
  <si>
    <t>下水道終末処理施設の名称</t>
    <rPh sb="0" eb="2">
      <t>ゲスイ</t>
    </rPh>
    <rPh sb="2" eb="3">
      <t>ドウ</t>
    </rPh>
    <rPh sb="3" eb="5">
      <t>シュウマツ</t>
    </rPh>
    <rPh sb="5" eb="7">
      <t>ショリ</t>
    </rPh>
    <rPh sb="7" eb="9">
      <t>シセツ</t>
    </rPh>
    <rPh sb="10" eb="12">
      <t>メイショウ</t>
    </rPh>
    <phoneticPr fontId="2"/>
  </si>
  <si>
    <t>取扱量</t>
  </si>
  <si>
    <t>用途</t>
  </si>
  <si>
    <t>大気</t>
  </si>
  <si>
    <t>公共</t>
  </si>
  <si>
    <t>公共（先）</t>
  </si>
  <si>
    <t>土壌</t>
  </si>
  <si>
    <t>埋立場所</t>
  </si>
  <si>
    <t>下水道</t>
  </si>
  <si>
    <t>下水道終末処理施設名</t>
  </si>
  <si>
    <t>廃棄物</t>
  </si>
  <si>
    <t>製造</t>
  </si>
  <si>
    <t>使用</t>
  </si>
  <si>
    <t>２，４－ジニトロフェノール</t>
  </si>
  <si>
    <t>２，６－ジ－ターシャリ－ブチル－４－クレゾール</t>
  </si>
  <si>
    <t>ジブロモクロロメタン</t>
  </si>
  <si>
    <t>２，２－ジブロモ－２－シアノアセトアミド</t>
  </si>
  <si>
    <t>Ｎ，Ｎ－ジメチルアセトアミド</t>
  </si>
  <si>
    <t>ジメチルアミン</t>
  </si>
  <si>
    <t>ジメチルジスルフィド</t>
  </si>
  <si>
    <t>Ｎ，Ｎ－ジメチルドデシルアミン</t>
  </si>
  <si>
    <t>Ｎ－（１，３－ジメチルブチル）－Ｎ’－フェニル－パラ－フェニレンジアミン</t>
  </si>
  <si>
    <t>水素化テルフェニル</t>
  </si>
  <si>
    <t>デカブロモジフェニルエーテル</t>
  </si>
  <si>
    <t>ドデシル硫酸ナトリウム</t>
  </si>
  <si>
    <t>トリエチルアミン</t>
  </si>
  <si>
    <t>２，４，６－トリクロロフェノール</t>
  </si>
  <si>
    <t>１，２，３－トリクロロプロパン</t>
  </si>
  <si>
    <t>トリクロロベンゼン</t>
  </si>
  <si>
    <t>トリブチルアミン</t>
  </si>
  <si>
    <t>トリレンジイソシアネート</t>
  </si>
  <si>
    <t>トルイジン</t>
  </si>
  <si>
    <t>オルト－ニトロアニリン</t>
  </si>
  <si>
    <t>パラ－ニトロクロロベンゼン</t>
  </si>
  <si>
    <t>ニトロメタン</t>
  </si>
  <si>
    <t>バナジウム化合物</t>
  </si>
  <si>
    <t>ビフェニル</t>
  </si>
  <si>
    <t>２－フェニルフェノール</t>
  </si>
  <si>
    <t>Ｎ－フェニルマレイミド</t>
  </si>
  <si>
    <t>フェニレンジアミン</t>
  </si>
  <si>
    <t>フェノール</t>
  </si>
  <si>
    <t>２－ブテナール</t>
  </si>
  <si>
    <t>ブロモジクロロメタン</t>
  </si>
  <si>
    <t>１－ブロモプロパン</t>
  </si>
  <si>
    <t>ヘキサデシルトリメチルアンモニウム＝クロリド</t>
  </si>
  <si>
    <t>ヘキサメチレン＝ジイソシアネート</t>
  </si>
  <si>
    <t>ベタナフトール</t>
  </si>
  <si>
    <t>ペルオキソ二硫酸の水溶性塩</t>
  </si>
  <si>
    <t>ベンゾフェノン</t>
  </si>
  <si>
    <t>ペンタクロロフェノール</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</si>
  <si>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</si>
  <si>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</si>
  <si>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</si>
  <si>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メチル＝イソチオシアネート</t>
  </si>
  <si>
    <t>アルファ－メチルスチレン</t>
  </si>
  <si>
    <t>メチルナフタレン</t>
  </si>
  <si>
    <t>メチレンビス（４，１－フェニレン）＝ジイソシアネート</t>
  </si>
  <si>
    <t>別紙２－１</t>
    <rPh sb="0" eb="2">
      <t>ベッシ</t>
    </rPh>
    <phoneticPr fontId="2"/>
  </si>
  <si>
    <t>排出量及び移動量の増減に関する事項</t>
    <rPh sb="0" eb="2">
      <t>ハイシュツ</t>
    </rPh>
    <rPh sb="2" eb="3">
      <t>リョウ</t>
    </rPh>
    <rPh sb="3" eb="4">
      <t>オヨ</t>
    </rPh>
    <rPh sb="5" eb="7">
      <t>イドウ</t>
    </rPh>
    <rPh sb="7" eb="8">
      <t>リョウ</t>
    </rPh>
    <rPh sb="9" eb="11">
      <t>ゾウゲン</t>
    </rPh>
    <rPh sb="12" eb="13">
      <t>カン</t>
    </rPh>
    <rPh sb="15" eb="17">
      <t>ジコウ</t>
    </rPh>
    <phoneticPr fontId="2"/>
  </si>
  <si>
    <t>その他（イ、ロ
以外）</t>
    <rPh sb="2" eb="3">
      <t>タ</t>
    </rPh>
    <rPh sb="8" eb="10">
      <t>イガイ</t>
    </rPh>
    <phoneticPr fontId="2"/>
  </si>
  <si>
    <t>青色のセルに入力してください</t>
    <rPh sb="0" eb="2">
      <t>アオイロ</t>
    </rPh>
    <rPh sb="6" eb="8">
      <t>ニュウリョク</t>
    </rPh>
    <phoneticPr fontId="2"/>
  </si>
  <si>
    <t>物質名</t>
    <rPh sb="0" eb="2">
      <t>ブッシツ</t>
    </rPh>
    <rPh sb="2" eb="3">
      <t>メイ</t>
    </rPh>
    <phoneticPr fontId="2"/>
  </si>
  <si>
    <t>アクリル酸エチル</t>
  </si>
  <si>
    <t>アクリル酸メチル</t>
  </si>
  <si>
    <t>アクリロニトリル</t>
  </si>
  <si>
    <t>アクロレイン</t>
  </si>
  <si>
    <t>アセトアルデヒド</t>
  </si>
  <si>
    <t>アニリン</t>
  </si>
  <si>
    <t>１－アリルオキシ－２，３－エポキシプロパン</t>
  </si>
  <si>
    <t>イソプレン</t>
  </si>
  <si>
    <t>エチルベンゼン</t>
  </si>
  <si>
    <t>エチレンオキシド</t>
  </si>
  <si>
    <t>エチレンジアミン</t>
  </si>
  <si>
    <t>エピクロロヒドリン</t>
  </si>
  <si>
    <t>酸化プロピレン</t>
  </si>
  <si>
    <t>４，４’－メチレンジアニリン</t>
  </si>
  <si>
    <t>ピリブチカルブ</t>
  </si>
  <si>
    <t>モリブデン及びその化合物</t>
  </si>
  <si>
    <t>ジクロルボス又はＤＤＶＰ</t>
  </si>
  <si>
    <t>りん酸トリス（２－クロロエチル）</t>
  </si>
  <si>
    <t>ロ</t>
    <phoneticPr fontId="2"/>
  </si>
  <si>
    <t>ハ</t>
    <phoneticPr fontId="2"/>
  </si>
  <si>
    <t>※</t>
    <phoneticPr fontId="2"/>
  </si>
  <si>
    <t>No.</t>
    <phoneticPr fontId="2"/>
  </si>
  <si>
    <t>01:安定剤</t>
    <phoneticPr fontId="2"/>
  </si>
  <si>
    <t>02:医薬品等</t>
    <phoneticPr fontId="2"/>
  </si>
  <si>
    <t>03:エアゾ－ル</t>
    <phoneticPr fontId="2"/>
  </si>
  <si>
    <t>04:可塑剤</t>
    <phoneticPr fontId="2"/>
  </si>
  <si>
    <t>05:紙用</t>
    <phoneticPr fontId="2"/>
  </si>
  <si>
    <t>06:火薬・爆薬</t>
    <phoneticPr fontId="2"/>
  </si>
  <si>
    <t>07:化粧品</t>
    <phoneticPr fontId="2"/>
  </si>
  <si>
    <t>08:香料</t>
    <phoneticPr fontId="2"/>
  </si>
  <si>
    <t>09:ゴム製品</t>
    <phoneticPr fontId="2"/>
  </si>
  <si>
    <t>ガソリン、灯油、ナフサ等</t>
    <phoneticPr fontId="2"/>
  </si>
  <si>
    <t>潤滑油添加剤、顔料･インキ･塗料添加剤、食品･飼料添加剤、分散剤、発泡剤、
凝集剤、酸化剤、土壌改質材、滑剤、帯電防止剤、結晶核剤、乾燥剤、助剤等</t>
    <phoneticPr fontId="2"/>
  </si>
  <si>
    <t>ガラス、陶磁器用、耐火煉瓦、ファインセラミックス等</t>
    <phoneticPr fontId="2"/>
  </si>
  <si>
    <t>37:溶剤</t>
    <phoneticPr fontId="2"/>
  </si>
  <si>
    <t>38:その他の有機物</t>
    <phoneticPr fontId="2"/>
  </si>
  <si>
    <t>0500</t>
    <phoneticPr fontId="2"/>
  </si>
  <si>
    <t>0700</t>
    <phoneticPr fontId="2"/>
  </si>
  <si>
    <t>1200</t>
    <phoneticPr fontId="2"/>
  </si>
  <si>
    <t>1300</t>
    <phoneticPr fontId="2"/>
  </si>
  <si>
    <t>1320</t>
    <phoneticPr fontId="2"/>
  </si>
  <si>
    <t>1350</t>
    <phoneticPr fontId="2"/>
  </si>
  <si>
    <t>1400</t>
    <phoneticPr fontId="2"/>
  </si>
  <si>
    <t>1500</t>
    <phoneticPr fontId="2"/>
  </si>
  <si>
    <t>1600</t>
    <phoneticPr fontId="2"/>
  </si>
  <si>
    <t>1700</t>
    <phoneticPr fontId="2"/>
  </si>
  <si>
    <t>2025</t>
    <phoneticPr fontId="2"/>
  </si>
  <si>
    <t>2060</t>
    <phoneticPr fontId="2"/>
  </si>
  <si>
    <t>2092</t>
    <phoneticPr fontId="2"/>
  </si>
  <si>
    <t>3060</t>
    <phoneticPr fontId="2"/>
  </si>
  <si>
    <t>3070</t>
    <phoneticPr fontId="2"/>
  </si>
  <si>
    <t>3120</t>
    <phoneticPr fontId="2"/>
  </si>
  <si>
    <t>3140</t>
    <phoneticPr fontId="2"/>
  </si>
  <si>
    <t>3230</t>
    <phoneticPr fontId="2"/>
  </si>
  <si>
    <t>3830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</si>
  <si>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</si>
  <si>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</si>
  <si>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</si>
  <si>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</si>
  <si>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</si>
  <si>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</si>
  <si>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</si>
  <si>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</si>
  <si>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</si>
  <si>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</si>
  <si>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</si>
  <si>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</si>
  <si>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8722</t>
    <phoneticPr fontId="2"/>
  </si>
  <si>
    <t>8724</t>
    <phoneticPr fontId="2"/>
  </si>
  <si>
    <t>9140</t>
    <phoneticPr fontId="2"/>
  </si>
  <si>
    <t>9210</t>
    <phoneticPr fontId="2"/>
  </si>
  <si>
    <t>下水道終末処理施設の名称</t>
    <rPh sb="0" eb="3">
      <t>ゲスイドウ</t>
    </rPh>
    <rPh sb="3" eb="5">
      <t>シュウマツ</t>
    </rPh>
    <rPh sb="5" eb="7">
      <t>ショリ</t>
    </rPh>
    <rPh sb="7" eb="9">
      <t>シセツ</t>
    </rPh>
    <rPh sb="10" eb="12">
      <t>メイショウ</t>
    </rPh>
    <phoneticPr fontId="2"/>
  </si>
  <si>
    <t>中央水みらいセンター</t>
  </si>
  <si>
    <t>高槻水みらいセンター</t>
  </si>
  <si>
    <t>渚水みらいセンター</t>
  </si>
  <si>
    <t>鴻池水みらいセンター</t>
  </si>
  <si>
    <t>川俣水みらいセンター</t>
  </si>
  <si>
    <t>今池水みらいセンター</t>
  </si>
  <si>
    <t>大井水みらいセンター</t>
  </si>
  <si>
    <t>狭山水みらいセンター</t>
  </si>
  <si>
    <t>北部水みらいセンター</t>
  </si>
  <si>
    <t>中部水みらいセンター</t>
  </si>
  <si>
    <t>南部水みらいセンター</t>
  </si>
  <si>
    <t>廃棄物の種類</t>
    <rPh sb="0" eb="3">
      <t>ハイキブツ</t>
    </rPh>
    <rPh sb="4" eb="6">
      <t>シュルイ</t>
    </rPh>
    <phoneticPr fontId="2"/>
  </si>
  <si>
    <t>移動先の終末処理施設の名称</t>
    <rPh sb="0" eb="2">
      <t>イドウ</t>
    </rPh>
    <rPh sb="2" eb="3">
      <t>サキ</t>
    </rPh>
    <rPh sb="4" eb="6">
      <t>シュウマツ</t>
    </rPh>
    <rPh sb="6" eb="8">
      <t>ショリ</t>
    </rPh>
    <rPh sb="8" eb="10">
      <t>シセツ</t>
    </rPh>
    <rPh sb="11" eb="13">
      <t>メイショウ</t>
    </rPh>
    <phoneticPr fontId="2"/>
  </si>
  <si>
    <t>廃棄物の処理方法
（01:脱水・乾燥）</t>
    <rPh sb="0" eb="3">
      <t>ハイキブツ</t>
    </rPh>
    <rPh sb="4" eb="6">
      <t>ショリ</t>
    </rPh>
    <rPh sb="6" eb="8">
      <t>ホウホウ</t>
    </rPh>
    <rPh sb="13" eb="15">
      <t>ダッスイ</t>
    </rPh>
    <rPh sb="16" eb="18">
      <t>カンソウ</t>
    </rPh>
    <phoneticPr fontId="2"/>
  </si>
  <si>
    <t>02:焼却・溶融</t>
    <rPh sb="3" eb="5">
      <t>ショウキャク</t>
    </rPh>
    <rPh sb="6" eb="8">
      <t>ヨウユウ</t>
    </rPh>
    <phoneticPr fontId="2"/>
  </si>
  <si>
    <t>03:油水分離</t>
    <rPh sb="3" eb="4">
      <t>ユ</t>
    </rPh>
    <rPh sb="4" eb="5">
      <t>スイ</t>
    </rPh>
    <rPh sb="5" eb="7">
      <t>ブンリ</t>
    </rPh>
    <phoneticPr fontId="2"/>
  </si>
  <si>
    <t>04:中和</t>
    <rPh sb="3" eb="5">
      <t>チュウワ</t>
    </rPh>
    <phoneticPr fontId="2"/>
  </si>
  <si>
    <t>05:破砕・圧縮</t>
    <rPh sb="3" eb="5">
      <t>ハサイ</t>
    </rPh>
    <rPh sb="6" eb="8">
      <t>アッシュク</t>
    </rPh>
    <phoneticPr fontId="2"/>
  </si>
  <si>
    <t>06:最終処分</t>
    <rPh sb="3" eb="5">
      <t>サイシュウ</t>
    </rPh>
    <rPh sb="5" eb="7">
      <t>ショブン</t>
    </rPh>
    <phoneticPr fontId="2"/>
  </si>
  <si>
    <t>07:その他</t>
    <rPh sb="5" eb="6">
      <t>タ</t>
    </rPh>
    <phoneticPr fontId="2"/>
  </si>
  <si>
    <t>廃棄物の種類
01:燃え殻</t>
    <rPh sb="0" eb="3">
      <t>ハイキブツ</t>
    </rPh>
    <rPh sb="4" eb="6">
      <t>シュルイ</t>
    </rPh>
    <rPh sb="10" eb="11">
      <t>モ</t>
    </rPh>
    <rPh sb="12" eb="13">
      <t>ガラ</t>
    </rPh>
    <phoneticPr fontId="2"/>
  </si>
  <si>
    <t>02:汚泥</t>
    <rPh sb="3" eb="5">
      <t>オデイ</t>
    </rPh>
    <phoneticPr fontId="2"/>
  </si>
  <si>
    <t>03:廃油</t>
    <rPh sb="3" eb="5">
      <t>ハイユ</t>
    </rPh>
    <phoneticPr fontId="2"/>
  </si>
  <si>
    <t>04:廃酸</t>
    <rPh sb="3" eb="4">
      <t>ハイ</t>
    </rPh>
    <rPh sb="4" eb="5">
      <t>サン</t>
    </rPh>
    <phoneticPr fontId="2"/>
  </si>
  <si>
    <t>05:廃アルカリ</t>
    <rPh sb="3" eb="4">
      <t>ハイ</t>
    </rPh>
    <phoneticPr fontId="2"/>
  </si>
  <si>
    <t>06:廃プラスチック類</t>
    <rPh sb="3" eb="4">
      <t>ハイ</t>
    </rPh>
    <rPh sb="10" eb="11">
      <t>ルイ</t>
    </rPh>
    <phoneticPr fontId="2"/>
  </si>
  <si>
    <t>07:紙くず</t>
    <rPh sb="3" eb="4">
      <t>カミ</t>
    </rPh>
    <phoneticPr fontId="2"/>
  </si>
  <si>
    <t>08:木くず</t>
    <rPh sb="3" eb="4">
      <t>キ</t>
    </rPh>
    <phoneticPr fontId="2"/>
  </si>
  <si>
    <t>09:繊維くず</t>
    <rPh sb="3" eb="5">
      <t>センイ</t>
    </rPh>
    <phoneticPr fontId="2"/>
  </si>
  <si>
    <t>10:動物性残さ</t>
    <rPh sb="3" eb="6">
      <t>ドウブツセイ</t>
    </rPh>
    <rPh sb="6" eb="7">
      <t>ザン</t>
    </rPh>
    <phoneticPr fontId="2"/>
  </si>
  <si>
    <t>11:動物系固形不要物</t>
    <rPh sb="3" eb="5">
      <t>ドウブツ</t>
    </rPh>
    <rPh sb="5" eb="6">
      <t>ケイ</t>
    </rPh>
    <rPh sb="6" eb="8">
      <t>コケイ</t>
    </rPh>
    <rPh sb="8" eb="10">
      <t>フヨウ</t>
    </rPh>
    <rPh sb="10" eb="11">
      <t>ブツ</t>
    </rPh>
    <phoneticPr fontId="2"/>
  </si>
  <si>
    <t>12:ゴムくず</t>
    <phoneticPr fontId="2"/>
  </si>
  <si>
    <t>13:金属くず</t>
    <rPh sb="3" eb="5">
      <t>キンゾク</t>
    </rPh>
    <phoneticPr fontId="2"/>
  </si>
  <si>
    <t>14:ガラスくず・コンクリートくず・陶磁器くず</t>
    <rPh sb="18" eb="21">
      <t>トウジキ</t>
    </rPh>
    <phoneticPr fontId="2"/>
  </si>
  <si>
    <t>15:鉱さい</t>
    <rPh sb="3" eb="4">
      <t>コウ</t>
    </rPh>
    <phoneticPr fontId="2"/>
  </si>
  <si>
    <t>16:がれき類</t>
    <rPh sb="6" eb="7">
      <t>ルイ</t>
    </rPh>
    <phoneticPr fontId="2"/>
  </si>
  <si>
    <t>17:ばいじん</t>
    <phoneticPr fontId="2"/>
  </si>
  <si>
    <t>第一種管理化学物質排出量等届出書</t>
    <rPh sb="0" eb="2">
      <t>ダイイチ</t>
    </rPh>
    <rPh sb="2" eb="3">
      <t>シュ</t>
    </rPh>
    <rPh sb="3" eb="5">
      <t>カンリ</t>
    </rPh>
    <rPh sb="5" eb="7">
      <t>カガク</t>
    </rPh>
    <rPh sb="7" eb="9">
      <t>ブッシツ</t>
    </rPh>
    <rPh sb="9" eb="11">
      <t>ハイシュツ</t>
    </rPh>
    <rPh sb="11" eb="12">
      <t>リョウ</t>
    </rPh>
    <rPh sb="12" eb="13">
      <t>トウ</t>
    </rPh>
    <rPh sb="13" eb="15">
      <t>トドケデ</t>
    </rPh>
    <rPh sb="15" eb="16">
      <t>ショ</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</si>
  <si>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</si>
  <si>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</si>
  <si>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</si>
  <si>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</si>
  <si>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事業所の名称</t>
    <rPh sb="0" eb="3">
      <t>ジギョウショ</t>
    </rPh>
    <rPh sb="4" eb="6">
      <t>メイショウ</t>
    </rPh>
    <phoneticPr fontId="2"/>
  </si>
  <si>
    <t>事業所の所在地</t>
    <rPh sb="0" eb="3">
      <t>ジギョウショ</t>
    </rPh>
    <rPh sb="4" eb="7">
      <t>ショザイチ</t>
    </rPh>
    <phoneticPr fontId="2"/>
  </si>
  <si>
    <t>人</t>
    <rPh sb="0" eb="1">
      <t>ニン</t>
    </rPh>
    <phoneticPr fontId="2"/>
  </si>
  <si>
    <t>業種コード</t>
    <rPh sb="0" eb="2">
      <t>ギョウシュ</t>
    </rPh>
    <phoneticPr fontId="2"/>
  </si>
  <si>
    <t>本届出について生産技術上・営業上の秘密に係る情報の有無</t>
    <rPh sb="0" eb="1">
      <t>ホン</t>
    </rPh>
    <rPh sb="1" eb="3">
      <t>トドケデ</t>
    </rPh>
    <rPh sb="7" eb="9">
      <t>セイサン</t>
    </rPh>
    <rPh sb="9" eb="11">
      <t>ギジュツ</t>
    </rPh>
    <rPh sb="11" eb="12">
      <t>ウエ</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</si>
  <si>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</si>
  <si>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1</t>
  </si>
  <si>
    <t>脱水・乾燥</t>
    <rPh sb="0" eb="2">
      <t>ダッスイ</t>
    </rPh>
    <rPh sb="3" eb="5">
      <t>カンソウ</t>
    </rPh>
    <phoneticPr fontId="2"/>
  </si>
  <si>
    <t>8</t>
  </si>
  <si>
    <t>15</t>
  </si>
  <si>
    <t>2</t>
  </si>
  <si>
    <t>焼却・溶融</t>
    <rPh sb="0" eb="2">
      <t>ショウキャク</t>
    </rPh>
    <rPh sb="3" eb="5">
      <t>ヨウユウ</t>
    </rPh>
    <phoneticPr fontId="2"/>
  </si>
  <si>
    <t>9</t>
  </si>
  <si>
    <t>16</t>
  </si>
  <si>
    <t>3</t>
  </si>
  <si>
    <t>油水分離</t>
    <rPh sb="0" eb="1">
      <t>ユ</t>
    </rPh>
    <rPh sb="1" eb="2">
      <t>スイ</t>
    </rPh>
    <rPh sb="2" eb="4">
      <t>ブンリ</t>
    </rPh>
    <phoneticPr fontId="2"/>
  </si>
  <si>
    <t>廃油</t>
    <phoneticPr fontId="2"/>
  </si>
  <si>
    <t>10</t>
  </si>
  <si>
    <t>動植物性残さ</t>
    <phoneticPr fontId="2"/>
  </si>
  <si>
    <t>17</t>
  </si>
  <si>
    <t>ばいじん</t>
    <phoneticPr fontId="2"/>
  </si>
  <si>
    <t>4</t>
  </si>
  <si>
    <t>中和</t>
    <rPh sb="0" eb="2">
      <t>チュウワ</t>
    </rPh>
    <phoneticPr fontId="2"/>
  </si>
  <si>
    <t>11</t>
  </si>
  <si>
    <t>18</t>
  </si>
  <si>
    <t>その他</t>
    <rPh sb="2" eb="3">
      <t>タ</t>
    </rPh>
    <phoneticPr fontId="2"/>
  </si>
  <si>
    <t>5</t>
  </si>
  <si>
    <t>破砕・圧縮</t>
    <rPh sb="0" eb="2">
      <t>ハサイ</t>
    </rPh>
    <rPh sb="3" eb="5">
      <t>アッシュク</t>
    </rPh>
    <phoneticPr fontId="2"/>
  </si>
  <si>
    <t>12</t>
  </si>
  <si>
    <t>6</t>
  </si>
  <si>
    <t>最終処分</t>
    <rPh sb="0" eb="2">
      <t>サイシュウ</t>
    </rPh>
    <rPh sb="2" eb="4">
      <t>ショブン</t>
    </rPh>
    <phoneticPr fontId="2"/>
  </si>
  <si>
    <t>13</t>
  </si>
  <si>
    <t>7</t>
  </si>
  <si>
    <t>14</t>
  </si>
  <si>
    <t>イ</t>
    <phoneticPr fontId="2"/>
  </si>
  <si>
    <t>ロ</t>
    <phoneticPr fontId="2"/>
  </si>
  <si>
    <t>ハ</t>
    <phoneticPr fontId="2"/>
  </si>
  <si>
    <t>ニ</t>
    <phoneticPr fontId="2"/>
  </si>
  <si>
    <t>イ　</t>
    <phoneticPr fontId="2"/>
  </si>
  <si>
    <t>燃え殻</t>
    <phoneticPr fontId="2"/>
  </si>
  <si>
    <t>木くず</t>
    <phoneticPr fontId="2"/>
  </si>
  <si>
    <t>鉱さい</t>
    <phoneticPr fontId="2"/>
  </si>
  <si>
    <t>汚泥</t>
    <phoneticPr fontId="2"/>
  </si>
  <si>
    <t>繊維くず</t>
    <phoneticPr fontId="2"/>
  </si>
  <si>
    <t>がれき類</t>
    <phoneticPr fontId="2"/>
  </si>
  <si>
    <t>廃酸</t>
    <phoneticPr fontId="2"/>
  </si>
  <si>
    <t>動物系固形不要物</t>
    <phoneticPr fontId="2"/>
  </si>
  <si>
    <t>廃ｱﾙｶﾘ</t>
    <phoneticPr fontId="2"/>
  </si>
  <si>
    <t>ゴムくず</t>
    <phoneticPr fontId="2"/>
  </si>
  <si>
    <t>廃ﾌﾟﾗｽﾁｯｸ類</t>
    <phoneticPr fontId="2"/>
  </si>
  <si>
    <t>金属くず</t>
    <phoneticPr fontId="2"/>
  </si>
  <si>
    <t>紙くず</t>
    <phoneticPr fontId="2"/>
  </si>
  <si>
    <t>ｶﾞﾗｽくず・ｺﾝｸﾘｰﾄ
くず・陶磁器くず</t>
    <phoneticPr fontId="2"/>
  </si>
  <si>
    <t>※</t>
    <phoneticPr fontId="2"/>
  </si>
  <si>
    <t>公共用水域の名称</t>
    <rPh sb="0" eb="3">
      <t>コウキョウヨウ</t>
    </rPh>
    <rPh sb="3" eb="5">
      <t>スイイキ</t>
    </rPh>
    <rPh sb="6" eb="8">
      <t>メイショウ</t>
    </rPh>
    <phoneticPr fontId="2"/>
  </si>
  <si>
    <t>部 署 名</t>
    <rPh sb="0" eb="1">
      <t>ブ</t>
    </rPh>
    <rPh sb="2" eb="3">
      <t>ショ</t>
    </rPh>
    <rPh sb="4" eb="5">
      <t>メイ</t>
    </rPh>
    <phoneticPr fontId="2"/>
  </si>
  <si>
    <t>〒</t>
    <phoneticPr fontId="2"/>
  </si>
  <si>
    <t>のとおり</t>
    <phoneticPr fontId="2"/>
  </si>
  <si>
    <t>(秘密とする内容を記載した書類を添付してください。)</t>
    <phoneticPr fontId="2"/>
  </si>
  <si>
    <t>医療業</t>
    <rPh sb="0" eb="2">
      <t>イリョウ</t>
    </rPh>
    <rPh sb="2" eb="3">
      <t>ギョウ</t>
    </rPh>
    <phoneticPr fontId="2"/>
  </si>
  <si>
    <t>二十三</t>
    <rPh sb="0" eb="3">
      <t>ニジュウサン</t>
    </rPh>
    <phoneticPr fontId="2"/>
  </si>
  <si>
    <t>二十四</t>
    <rPh sb="0" eb="3">
      <t>ニジュウヨン</t>
    </rPh>
    <phoneticPr fontId="2"/>
  </si>
  <si>
    <t>8800</t>
    <phoneticPr fontId="2"/>
  </si>
  <si>
    <t>排出量（ｋｇ）</t>
    <rPh sb="0" eb="2">
      <t>ハイシュツ</t>
    </rPh>
    <rPh sb="2" eb="3">
      <t>リョウ</t>
    </rPh>
    <phoneticPr fontId="2"/>
  </si>
  <si>
    <t>移動量（ｋｇ）</t>
    <rPh sb="0" eb="2">
      <t>イドウ</t>
    </rPh>
    <rPh sb="2" eb="3">
      <t>リョウ</t>
    </rPh>
    <phoneticPr fontId="2"/>
  </si>
  <si>
    <t>取扱量（ｋｇ）</t>
    <rPh sb="0" eb="2">
      <t>トリアツカイ</t>
    </rPh>
    <rPh sb="2" eb="3">
      <t>リョウ</t>
    </rPh>
    <phoneticPr fontId="2"/>
  </si>
  <si>
    <t>溶媒</t>
    <rPh sb="0" eb="2">
      <t>ヨウバイ</t>
    </rPh>
    <phoneticPr fontId="2"/>
  </si>
  <si>
    <t>原材料</t>
    <rPh sb="0" eb="3">
      <t>ゲンザイリョウ</t>
    </rPh>
    <phoneticPr fontId="2"/>
  </si>
  <si>
    <t>洗浄用</t>
    <rPh sb="0" eb="2">
      <t>センジョウ</t>
    </rPh>
    <rPh sb="2" eb="3">
      <t>ヨウ</t>
    </rPh>
    <phoneticPr fontId="2"/>
  </si>
  <si>
    <t>燃料</t>
    <rPh sb="0" eb="2">
      <t>ネンリョウ</t>
    </rPh>
    <phoneticPr fontId="2"/>
  </si>
  <si>
    <t>事業者の名称</t>
    <rPh sb="0" eb="3">
      <t>ジギョウシャ</t>
    </rPh>
    <rPh sb="4" eb="6">
      <t>メイショウ</t>
    </rPh>
    <phoneticPr fontId="2"/>
  </si>
  <si>
    <t>前回の届出における事業者の名称</t>
    <rPh sb="0" eb="2">
      <t>ゼンカイ</t>
    </rPh>
    <rPh sb="3" eb="5">
      <t>トドケデ</t>
    </rPh>
    <rPh sb="9" eb="12">
      <t>ジギョウシャ</t>
    </rPh>
    <rPh sb="13" eb="15">
      <t>メイショウ</t>
    </rPh>
    <phoneticPr fontId="2"/>
  </si>
  <si>
    <t>前回の届出における事業所の名称</t>
    <rPh sb="0" eb="2">
      <t>ゼンカイ</t>
    </rPh>
    <rPh sb="3" eb="5">
      <t>トドケデ</t>
    </rPh>
    <rPh sb="9" eb="12">
      <t>ジギョウショ</t>
    </rPh>
    <rPh sb="13" eb="15">
      <t>メイショウ</t>
    </rPh>
    <phoneticPr fontId="2"/>
  </si>
  <si>
    <t>：無</t>
    <rPh sb="1" eb="2">
      <t>ム</t>
    </rPh>
    <phoneticPr fontId="2"/>
  </si>
  <si>
    <t>製品</t>
    <rPh sb="0" eb="2">
      <t>セイヒン</t>
    </rPh>
    <phoneticPr fontId="2"/>
  </si>
  <si>
    <t>臭素</t>
  </si>
  <si>
    <t>アントラセン</t>
  </si>
  <si>
    <t>エチレングリコールモノブチルエーテル</t>
  </si>
  <si>
    <t>酢酸ブチル</t>
  </si>
  <si>
    <t>三塩化リン</t>
  </si>
  <si>
    <t>シクロヘキサノン</t>
  </si>
  <si>
    <t>ジアニシジン</t>
  </si>
  <si>
    <t>4,4'-ジアミノジフェニルエーテル</t>
  </si>
  <si>
    <t>1,5-ジニトロナフタレン</t>
  </si>
  <si>
    <t>1,8-ジニトロナフタレン</t>
  </si>
  <si>
    <t>2,4-ジメチルアニリン</t>
  </si>
  <si>
    <t>チオセミカルバジド</t>
  </si>
  <si>
    <t>トリエタノールアミン</t>
  </si>
  <si>
    <t>ナフタレン</t>
  </si>
  <si>
    <t>1-ナフチルアミン</t>
  </si>
  <si>
    <t>パラ―ニトロトルエン</t>
  </si>
  <si>
    <t>フルフリルアルコール</t>
  </si>
  <si>
    <t>1-ブタノール</t>
  </si>
  <si>
    <t>淀川</t>
  </si>
  <si>
    <t>船橋川</t>
  </si>
  <si>
    <t>利根川</t>
  </si>
  <si>
    <t>穂谷川</t>
  </si>
  <si>
    <t>檜尾川</t>
  </si>
  <si>
    <t>天野川</t>
  </si>
  <si>
    <t>安居川</t>
  </si>
  <si>
    <t>番田井路</t>
  </si>
  <si>
    <t>安威川</t>
  </si>
  <si>
    <t>山田川</t>
  </si>
  <si>
    <t>正雀川</t>
  </si>
  <si>
    <t>茨木川</t>
  </si>
  <si>
    <t>勝尾寺川</t>
  </si>
  <si>
    <t>猪名川</t>
  </si>
  <si>
    <t>備考</t>
    <rPh sb="0" eb="2">
      <t>ビコウ</t>
    </rPh>
    <phoneticPr fontId="2"/>
  </si>
  <si>
    <t>別紙２　表番号１～</t>
    <rPh sb="0" eb="2">
      <t>ベッシ</t>
    </rPh>
    <rPh sb="4" eb="5">
      <t>ヒョウ</t>
    </rPh>
    <rPh sb="5" eb="7">
      <t>バンゴウ</t>
    </rPh>
    <phoneticPr fontId="2"/>
  </si>
  <si>
    <t>表番号</t>
    <rPh sb="0" eb="1">
      <t>ヒョウ</t>
    </rPh>
    <rPh sb="1" eb="3">
      <t>バンゴウ</t>
    </rPh>
    <phoneticPr fontId="2"/>
  </si>
  <si>
    <t>　大阪府生活環境の保全等に関する条例第８１条の２６第２項の規定により、第一種管理化学物質の排出量等</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ダイ</t>
    </rPh>
    <rPh sb="36" eb="37">
      <t>イチ</t>
    </rPh>
    <rPh sb="37" eb="38">
      <t>シュ</t>
    </rPh>
    <rPh sb="38" eb="40">
      <t>カンリ</t>
    </rPh>
    <rPh sb="40" eb="42">
      <t>カガク</t>
    </rPh>
    <rPh sb="42" eb="44">
      <t>ブッシツ</t>
    </rPh>
    <rPh sb="45" eb="47">
      <t>ハイシュツ</t>
    </rPh>
    <rPh sb="47" eb="48">
      <t>リョウ</t>
    </rPh>
    <rPh sb="48" eb="49">
      <t>トウ</t>
    </rPh>
    <phoneticPr fontId="2"/>
  </si>
  <si>
    <t>について、次のとおり届け出ます。</t>
    <rPh sb="5" eb="6">
      <t>ツギ</t>
    </rPh>
    <rPh sb="10" eb="11">
      <t>トド</t>
    </rPh>
    <rPh sb="12" eb="13">
      <t>デ</t>
    </rPh>
    <phoneticPr fontId="2"/>
  </si>
  <si>
    <t>事業者が常時使用する従業員の数</t>
    <rPh sb="0" eb="3">
      <t>ジギョウシャ</t>
    </rPh>
    <rPh sb="4" eb="6">
      <t>ジョウジ</t>
    </rPh>
    <rPh sb="6" eb="8">
      <t>シヨウ</t>
    </rPh>
    <rPh sb="10" eb="13">
      <t>ジュウギョウイン</t>
    </rPh>
    <rPh sb="14" eb="15">
      <t>カズ</t>
    </rPh>
    <phoneticPr fontId="2"/>
  </si>
  <si>
    <t>事業所において常時使用される従業員の数</t>
    <rPh sb="0" eb="3">
      <t>ジギョウショ</t>
    </rPh>
    <rPh sb="7" eb="9">
      <t>ジョウジ</t>
    </rPh>
    <rPh sb="9" eb="11">
      <t>シヨウ</t>
    </rPh>
    <rPh sb="14" eb="17">
      <t>ジュウギョウイン</t>
    </rPh>
    <rPh sb="18" eb="19">
      <t>カズ</t>
    </rPh>
    <phoneticPr fontId="2"/>
  </si>
  <si>
    <t>：有</t>
    <rPh sb="1" eb="2">
      <t>アリ</t>
    </rPh>
    <phoneticPr fontId="2"/>
  </si>
  <si>
    <t>届出をする事業所数の変動に関する
事項</t>
    <rPh sb="0" eb="2">
      <t>トドケデ</t>
    </rPh>
    <rPh sb="5" eb="8">
      <t>ジギョウショ</t>
    </rPh>
    <rPh sb="8" eb="9">
      <t>スウ</t>
    </rPh>
    <rPh sb="10" eb="12">
      <t>ヘンドウ</t>
    </rPh>
    <rPh sb="13" eb="14">
      <t>カン</t>
    </rPh>
    <rPh sb="17" eb="19">
      <t>ジコウ</t>
    </rPh>
    <phoneticPr fontId="2"/>
  </si>
  <si>
    <t>氏　名</t>
    <rPh sb="0" eb="1">
      <t>シ</t>
    </rPh>
    <rPh sb="2" eb="3">
      <t>メイ</t>
    </rPh>
    <phoneticPr fontId="2"/>
  </si>
  <si>
    <t>（ふりがな）</t>
    <phoneticPr fontId="2"/>
  </si>
  <si>
    <t>別紙１</t>
    <rPh sb="0" eb="2">
      <t>ベッシ</t>
    </rPh>
    <phoneticPr fontId="2"/>
  </si>
  <si>
    <t>イ　製造</t>
    <rPh sb="2" eb="4">
      <t>セイゾウ</t>
    </rPh>
    <phoneticPr fontId="2"/>
  </si>
  <si>
    <t>ロ　使用</t>
    <rPh sb="2" eb="4">
      <t>シヨウ</t>
    </rPh>
    <phoneticPr fontId="2"/>
  </si>
  <si>
    <t>第一種管理化学物質の名称</t>
    <rPh sb="0" eb="1">
      <t>ダイ</t>
    </rPh>
    <rPh sb="1" eb="2">
      <t>イチ</t>
    </rPh>
    <rPh sb="2" eb="3">
      <t>シュ</t>
    </rPh>
    <rPh sb="3" eb="5">
      <t>カンリ</t>
    </rPh>
    <rPh sb="5" eb="7">
      <t>カガク</t>
    </rPh>
    <rPh sb="7" eb="9">
      <t>ブッシツ</t>
    </rPh>
    <rPh sb="10" eb="12">
      <t>メイショウ</t>
    </rPh>
    <phoneticPr fontId="2"/>
  </si>
  <si>
    <t>排出先の河川、湖沼、海域等の名前</t>
    <rPh sb="0" eb="2">
      <t>ハイシュツ</t>
    </rPh>
    <rPh sb="2" eb="3">
      <t>サキ</t>
    </rPh>
    <rPh sb="4" eb="6">
      <t>カセン</t>
    </rPh>
    <rPh sb="7" eb="9">
      <t>コショウ</t>
    </rPh>
    <rPh sb="10" eb="12">
      <t>カイイキ</t>
    </rPh>
    <rPh sb="12" eb="13">
      <t>トウ</t>
    </rPh>
    <rPh sb="14" eb="16">
      <t>ナマエ</t>
    </rPh>
    <phoneticPr fontId="2"/>
  </si>
  <si>
    <t>ウレタン</t>
    <phoneticPr fontId="2"/>
  </si>
  <si>
    <t>ギ酸</t>
    <phoneticPr fontId="2"/>
  </si>
  <si>
    <t>クロロプレン</t>
    <phoneticPr fontId="2"/>
  </si>
  <si>
    <t>2-ナフトール</t>
    <phoneticPr fontId="2"/>
  </si>
  <si>
    <t>イソホロン</t>
    <phoneticPr fontId="2"/>
  </si>
  <si>
    <t>別紙２</t>
    <rPh sb="0" eb="2">
      <t>ベッシ</t>
    </rPh>
    <phoneticPr fontId="2"/>
  </si>
  <si>
    <t>取　　　扱　　　量　（ｋｇ）</t>
    <rPh sb="0" eb="1">
      <t>トリ</t>
    </rPh>
    <rPh sb="4" eb="5">
      <t>アツカイ</t>
    </rPh>
    <rPh sb="8" eb="9">
      <t>リョウ</t>
    </rPh>
    <phoneticPr fontId="2"/>
  </si>
  <si>
    <t>第一種管理化学物質の号番号</t>
    <rPh sb="0" eb="1">
      <t>ダイ</t>
    </rPh>
    <rPh sb="1" eb="2">
      <t>イチ</t>
    </rPh>
    <rPh sb="2" eb="3">
      <t>シュ</t>
    </rPh>
    <rPh sb="3" eb="5">
      <t>カンリ</t>
    </rPh>
    <rPh sb="5" eb="7">
      <t>カガク</t>
    </rPh>
    <rPh sb="7" eb="9">
      <t>ブッシツ</t>
    </rPh>
    <rPh sb="10" eb="11">
      <t>ゴウ</t>
    </rPh>
    <rPh sb="11" eb="13">
      <t>バンゴウ</t>
    </rPh>
    <phoneticPr fontId="2"/>
  </si>
  <si>
    <t>第一種管理化学物質（第一種指定化学物質に限る。）の取扱量</t>
    <rPh sb="0" eb="1">
      <t>ダイ</t>
    </rPh>
    <rPh sb="1" eb="3">
      <t>イッシュ</t>
    </rPh>
    <rPh sb="3" eb="5">
      <t>カンリ</t>
    </rPh>
    <rPh sb="5" eb="7">
      <t>カガク</t>
    </rPh>
    <rPh sb="7" eb="9">
      <t>ブッシツ</t>
    </rPh>
    <rPh sb="10" eb="11">
      <t>ダイ</t>
    </rPh>
    <rPh sb="11" eb="13">
      <t>イッシュ</t>
    </rPh>
    <rPh sb="13" eb="15">
      <t>シテイ</t>
    </rPh>
    <rPh sb="15" eb="17">
      <t>カガク</t>
    </rPh>
    <rPh sb="17" eb="19">
      <t>ブッシツ</t>
    </rPh>
    <rPh sb="20" eb="21">
      <t>カギ</t>
    </rPh>
    <rPh sb="25" eb="27">
      <t>トリアツカイ</t>
    </rPh>
    <rPh sb="27" eb="28">
      <t>リョウ</t>
    </rPh>
    <phoneticPr fontId="2"/>
  </si>
  <si>
    <t>第一種管理化学物質（第一種指定化学物質に限る。）の取扱量</t>
    <rPh sb="0" eb="2">
      <t>ダイイチ</t>
    </rPh>
    <rPh sb="2" eb="3">
      <t>シュ</t>
    </rPh>
    <rPh sb="3" eb="5">
      <t>カンリ</t>
    </rPh>
    <rPh sb="5" eb="7">
      <t>カガク</t>
    </rPh>
    <rPh sb="7" eb="9">
      <t>ブッシツ</t>
    </rPh>
    <rPh sb="10" eb="12">
      <t>ダイイチ</t>
    </rPh>
    <rPh sb="12" eb="13">
      <t>シュ</t>
    </rPh>
    <rPh sb="13" eb="15">
      <t>シテイ</t>
    </rPh>
    <rPh sb="15" eb="17">
      <t>カガク</t>
    </rPh>
    <rPh sb="17" eb="19">
      <t>ブッシツ</t>
    </rPh>
    <rPh sb="20" eb="21">
      <t>カギ</t>
    </rPh>
    <rPh sb="25" eb="27">
      <t>トリアツカイ</t>
    </rPh>
    <rPh sb="27" eb="28">
      <t>リョウ</t>
    </rPh>
    <phoneticPr fontId="2"/>
  </si>
  <si>
    <t>排　出　量　及　び　移　動　量　の　増　減　に　関　す　る　事　項</t>
    <rPh sb="0" eb="1">
      <t>ハイ</t>
    </rPh>
    <rPh sb="2" eb="3">
      <t>デ</t>
    </rPh>
    <rPh sb="4" eb="5">
      <t>リョウ</t>
    </rPh>
    <rPh sb="6" eb="7">
      <t>オヨ</t>
    </rPh>
    <rPh sb="10" eb="11">
      <t>ウツリ</t>
    </rPh>
    <rPh sb="12" eb="13">
      <t>ドウ</t>
    </rPh>
    <rPh sb="14" eb="15">
      <t>リョウ</t>
    </rPh>
    <rPh sb="18" eb="19">
      <t>ゾウ</t>
    </rPh>
    <rPh sb="20" eb="21">
      <t>ゲン</t>
    </rPh>
    <rPh sb="24" eb="25">
      <t>カン</t>
    </rPh>
    <rPh sb="30" eb="31">
      <t>コト</t>
    </rPh>
    <rPh sb="32" eb="33">
      <t>コウ</t>
    </rPh>
    <phoneticPr fontId="2"/>
  </si>
  <si>
    <t>事業所において行われる事業が属する業種
（うち主たるもの）</t>
    <rPh sb="0" eb="3">
      <t>ジギョウショ</t>
    </rPh>
    <rPh sb="7" eb="8">
      <t>オコナ</t>
    </rPh>
    <rPh sb="11" eb="13">
      <t>ジギョウ</t>
    </rPh>
    <rPh sb="14" eb="15">
      <t>ゾク</t>
    </rPh>
    <rPh sb="17" eb="19">
      <t>ギョウシュ</t>
    </rPh>
    <rPh sb="23" eb="24">
      <t>シュ</t>
    </rPh>
    <phoneticPr fontId="2"/>
  </si>
  <si>
    <t>イ</t>
    <phoneticPr fontId="2"/>
  </si>
  <si>
    <t>大気への排出</t>
    <rPh sb="0" eb="2">
      <t>タイキ</t>
    </rPh>
    <rPh sb="4" eb="6">
      <t>ハイシュツ</t>
    </rPh>
    <phoneticPr fontId="2"/>
  </si>
  <si>
    <t>ロ</t>
    <phoneticPr fontId="2"/>
  </si>
  <si>
    <t>ハ</t>
    <phoneticPr fontId="2"/>
  </si>
  <si>
    <t>当該事業所における土壌への排出
（ニ以外）</t>
    <rPh sb="0" eb="2">
      <t>トウガイ</t>
    </rPh>
    <rPh sb="2" eb="4">
      <t>ジギョウ</t>
    </rPh>
    <rPh sb="4" eb="5">
      <t>ショ</t>
    </rPh>
    <rPh sb="9" eb="10">
      <t>ツチ</t>
    </rPh>
    <rPh sb="10" eb="11">
      <t>ユズル</t>
    </rPh>
    <rPh sb="13" eb="14">
      <t>ハイ</t>
    </rPh>
    <rPh sb="14" eb="15">
      <t>デ</t>
    </rPh>
    <rPh sb="18" eb="20">
      <t>イガイ</t>
    </rPh>
    <phoneticPr fontId="2"/>
  </si>
  <si>
    <t>ニ</t>
    <phoneticPr fontId="2"/>
  </si>
  <si>
    <t>当該事業所における埋立処分</t>
    <rPh sb="0" eb="2">
      <t>トウガイ</t>
    </rPh>
    <rPh sb="2" eb="4">
      <t>ジギョウ</t>
    </rPh>
    <rPh sb="4" eb="5">
      <t>ショ</t>
    </rPh>
    <rPh sb="9" eb="10">
      <t>マイ</t>
    </rPh>
    <rPh sb="10" eb="11">
      <t>リツ</t>
    </rPh>
    <rPh sb="11" eb="13">
      <t>ショブン</t>
    </rPh>
    <phoneticPr fontId="2"/>
  </si>
  <si>
    <t>下水道への移動</t>
    <rPh sb="0" eb="3">
      <t>ゲスイドウ</t>
    </rPh>
    <rPh sb="5" eb="7">
      <t>イドウ</t>
    </rPh>
    <phoneticPr fontId="2"/>
  </si>
  <si>
    <t>イ　</t>
    <phoneticPr fontId="2"/>
  </si>
  <si>
    <t>製造</t>
    <rPh sb="0" eb="2">
      <t>セイゾウ</t>
    </rPh>
    <phoneticPr fontId="2"/>
  </si>
  <si>
    <t>使用</t>
    <rPh sb="0" eb="2">
      <t>シヨウ</t>
    </rPh>
    <phoneticPr fontId="2"/>
  </si>
  <si>
    <t>その他（イ、ロ以外）</t>
    <rPh sb="2" eb="3">
      <t>タ</t>
    </rPh>
    <rPh sb="7" eb="9">
      <t>イガイ</t>
    </rPh>
    <phoneticPr fontId="2"/>
  </si>
  <si>
    <t>ハ　その他
（イ、ロ以外）</t>
    <rPh sb="4" eb="5">
      <t>タ</t>
    </rPh>
    <rPh sb="10" eb="12">
      <t>イガイ</t>
    </rPh>
    <phoneticPr fontId="2"/>
  </si>
  <si>
    <t>※</t>
    <phoneticPr fontId="2"/>
  </si>
  <si>
    <t>※　受付欄</t>
    <rPh sb="2" eb="4">
      <t>ウケツケ</t>
    </rPh>
    <rPh sb="4" eb="5">
      <t>ラン</t>
    </rPh>
    <phoneticPr fontId="2"/>
  </si>
  <si>
    <t>様式第23号の16（第50条の15関係）</t>
    <rPh sb="0" eb="2">
      <t>ヨウシキ</t>
    </rPh>
    <rPh sb="2" eb="3">
      <t>ダイ</t>
    </rPh>
    <rPh sb="5" eb="6">
      <t>ゴウ</t>
    </rPh>
    <rPh sb="10" eb="11">
      <t>ダイ</t>
    </rPh>
    <rPh sb="13" eb="14">
      <t>ジョウ</t>
    </rPh>
    <rPh sb="17" eb="19">
      <t>カンケイ</t>
    </rPh>
    <phoneticPr fontId="2"/>
  </si>
  <si>
    <t>主な用途</t>
    <rPh sb="0" eb="1">
      <t>オモ</t>
    </rPh>
    <rPh sb="2" eb="4">
      <t>ヨウト</t>
    </rPh>
    <phoneticPr fontId="2"/>
  </si>
  <si>
    <t>備考　　※印の欄には、記載しないこと。</t>
    <rPh sb="0" eb="2">
      <t>ビコウ</t>
    </rPh>
    <rPh sb="5" eb="6">
      <t>イン</t>
    </rPh>
    <rPh sb="7" eb="8">
      <t>ラン</t>
    </rPh>
    <rPh sb="11" eb="13">
      <t>キサイ</t>
    </rPh>
    <phoneticPr fontId="2"/>
  </si>
  <si>
    <t>電子ﾒｰﾙｱﾄﾞﾚｽ</t>
    <rPh sb="0" eb="2">
      <t>デンシ</t>
    </rPh>
    <phoneticPr fontId="2"/>
  </si>
  <si>
    <t>当該第一種管理化学物質を含む廃棄物の処理方法又は種類</t>
    <rPh sb="0" eb="2">
      <t>トウガイ</t>
    </rPh>
    <rPh sb="2" eb="5">
      <t>ダイイッシュ</t>
    </rPh>
    <rPh sb="5" eb="7">
      <t>カンリ</t>
    </rPh>
    <rPh sb="7" eb="9">
      <t>カガク</t>
    </rPh>
    <rPh sb="9" eb="11">
      <t>ブッシツ</t>
    </rPh>
    <rPh sb="12" eb="13">
      <t>フク</t>
    </rPh>
    <rPh sb="14" eb="17">
      <t>ハイキブツ</t>
    </rPh>
    <rPh sb="18" eb="20">
      <t>ショリ</t>
    </rPh>
    <rPh sb="20" eb="22">
      <t>ホウホウ</t>
    </rPh>
    <rPh sb="22" eb="23">
      <t>マタ</t>
    </rPh>
    <rPh sb="24" eb="26">
      <t>シュルイ</t>
    </rPh>
    <phoneticPr fontId="2"/>
  </si>
  <si>
    <t xml:space="preserve"> </t>
    <phoneticPr fontId="2"/>
  </si>
  <si>
    <t>処理方法</t>
    <rPh sb="0" eb="2">
      <t>ショリ</t>
    </rPh>
    <rPh sb="2" eb="4">
      <t>ホウホウ</t>
    </rPh>
    <phoneticPr fontId="2"/>
  </si>
  <si>
    <t>番号</t>
    <rPh sb="0" eb="2">
      <t>バンゴウ</t>
    </rPh>
    <phoneticPr fontId="2"/>
  </si>
  <si>
    <t>方法</t>
    <rPh sb="0" eb="2">
      <t>ホウホウ</t>
    </rPh>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</si>
  <si>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</si>
  <si>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</si>
  <si>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</si>
  <si>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</si>
  <si>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廃ｱﾙｶﾘ</t>
    <rPh sb="0" eb="1">
      <t>ハイ</t>
    </rPh>
    <phoneticPr fontId="2"/>
  </si>
  <si>
    <t>廃ﾌﾟﾗｽﾁｯｸ類</t>
    <rPh sb="0" eb="1">
      <t>ハイ</t>
    </rPh>
    <rPh sb="8" eb="9">
      <t>ルイ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</si>
  <si>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</si>
  <si>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</si>
  <si>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</si>
  <si>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</si>
  <si>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動物系固形不要物</t>
    <rPh sb="0" eb="2">
      <t>ドウブツ</t>
    </rPh>
    <rPh sb="2" eb="3">
      <t>ケイ</t>
    </rPh>
    <rPh sb="3" eb="5">
      <t>コケイ</t>
    </rPh>
    <rPh sb="5" eb="7">
      <t>フヨウ</t>
    </rPh>
    <rPh sb="7" eb="8">
      <t>ブツ</t>
    </rPh>
    <phoneticPr fontId="2"/>
  </si>
  <si>
    <t>ゴムくず</t>
    <phoneticPr fontId="2"/>
  </si>
  <si>
    <t>金属くず</t>
    <rPh sb="0" eb="2">
      <t>キンゾク</t>
    </rPh>
    <phoneticPr fontId="2"/>
  </si>
  <si>
    <t>ｶﾞﾗｽくず・ｺﾝｸﾘｰﾄくず・陶磁器くず</t>
    <rPh sb="16" eb="19">
      <t>トウジキ</t>
    </rPh>
    <phoneticPr fontId="2"/>
  </si>
  <si>
    <t>鉱さい</t>
    <rPh sb="0" eb="1">
      <t>コウ</t>
    </rPh>
    <phoneticPr fontId="2"/>
  </si>
  <si>
    <t>がれき類</t>
    <rPh sb="3" eb="4">
      <t>ルイ</t>
    </rPh>
    <phoneticPr fontId="2"/>
  </si>
  <si>
    <t>移　動　量　（ｋｇ）</t>
    <rPh sb="0" eb="1">
      <t>ウツリ</t>
    </rPh>
    <rPh sb="2" eb="3">
      <t>ドウ</t>
    </rPh>
    <rPh sb="4" eb="5">
      <t>リョウ</t>
    </rPh>
    <phoneticPr fontId="2"/>
  </si>
  <si>
    <t>取　扱　量　（ｋｇ）</t>
    <rPh sb="0" eb="1">
      <t>トリ</t>
    </rPh>
    <rPh sb="2" eb="3">
      <t>アツカイ</t>
    </rPh>
    <rPh sb="4" eb="5">
      <t>リョウ</t>
    </rPh>
    <phoneticPr fontId="2"/>
  </si>
  <si>
    <t>移動先の下水道終末処理施設の名称</t>
    <rPh sb="0" eb="2">
      <t>イドウ</t>
    </rPh>
    <rPh sb="2" eb="3">
      <t>サキ</t>
    </rPh>
    <rPh sb="4" eb="7">
      <t>ゲスイドウ</t>
    </rPh>
    <rPh sb="7" eb="9">
      <t>シュウマツ</t>
    </rPh>
    <rPh sb="9" eb="11">
      <t>ショリ</t>
    </rPh>
    <rPh sb="11" eb="13">
      <t>シセツ</t>
    </rPh>
    <rPh sb="14" eb="16">
      <t>メイショウ</t>
    </rPh>
    <phoneticPr fontId="2"/>
  </si>
  <si>
    <t>公共用水域への排出</t>
    <rPh sb="0" eb="3">
      <t>コウキョウヨウ</t>
    </rPh>
    <rPh sb="3" eb="4">
      <t>ミズ</t>
    </rPh>
    <rPh sb="4" eb="5">
      <t>イキ</t>
    </rPh>
    <rPh sb="7" eb="8">
      <t>ハイ</t>
    </rPh>
    <rPh sb="8" eb="9">
      <t>デ</t>
    </rPh>
    <phoneticPr fontId="2"/>
  </si>
  <si>
    <t>排出先の河川、湖沼、海域等の名前</t>
    <rPh sb="0" eb="2">
      <t>ハイシュツ</t>
    </rPh>
    <rPh sb="2" eb="3">
      <t>サキ</t>
    </rPh>
    <rPh sb="4" eb="5">
      <t>カワ</t>
    </rPh>
    <rPh sb="5" eb="6">
      <t>カワ</t>
    </rPh>
    <rPh sb="7" eb="9">
      <t>コショウ</t>
    </rPh>
    <rPh sb="10" eb="12">
      <t>カイイキ</t>
    </rPh>
    <rPh sb="12" eb="13">
      <t>トウ</t>
    </rPh>
    <rPh sb="14" eb="16">
      <t>ナマエ</t>
    </rPh>
    <phoneticPr fontId="2"/>
  </si>
  <si>
    <t>当該事業所の外への移動
（イ以外）</t>
    <rPh sb="0" eb="2">
      <t>トウガイ</t>
    </rPh>
    <rPh sb="2" eb="4">
      <t>ジギョウ</t>
    </rPh>
    <rPh sb="4" eb="5">
      <t>ショ</t>
    </rPh>
    <rPh sb="6" eb="7">
      <t>ソト</t>
    </rPh>
    <rPh sb="9" eb="11">
      <t>イドウ</t>
    </rPh>
    <rPh sb="14" eb="16">
      <t>イガイ</t>
    </rPh>
    <phoneticPr fontId="2"/>
  </si>
  <si>
    <t>埋立処分を行う場所
1.安定型
2.管理型
3.遮断型
（該当番号を記入）</t>
    <rPh sb="0" eb="2">
      <t>ウメタテ</t>
    </rPh>
    <rPh sb="2" eb="4">
      <t>ショブン</t>
    </rPh>
    <rPh sb="5" eb="6">
      <t>オコ</t>
    </rPh>
    <rPh sb="7" eb="9">
      <t>バショ</t>
    </rPh>
    <rPh sb="12" eb="15">
      <t>アンテイガタ</t>
    </rPh>
    <rPh sb="18" eb="21">
      <t>カンリガタ</t>
    </rPh>
    <rPh sb="24" eb="27">
      <t>シャダンガタ</t>
    </rPh>
    <rPh sb="29" eb="31">
      <t>ガイトウ</t>
    </rPh>
    <rPh sb="31" eb="33">
      <t>バンゴウ</t>
    </rPh>
    <rPh sb="34" eb="36">
      <t>キニュウ</t>
    </rPh>
    <phoneticPr fontId="2"/>
  </si>
  <si>
    <t>その他
（イ、ロ以外）</t>
    <rPh sb="2" eb="3">
      <t>タ</t>
    </rPh>
    <rPh sb="8" eb="10">
      <t>イガイ</t>
    </rPh>
    <phoneticPr fontId="2"/>
  </si>
  <si>
    <r>
      <t xml:space="preserve">廃棄物の種類
</t>
    </r>
    <r>
      <rPr>
        <sz val="10"/>
        <rFont val="ＭＳ 明朝"/>
        <family val="1"/>
        <charset val="128"/>
      </rPr>
      <t>（該当するものに○を記入すること（複数選択可））</t>
    </r>
    <rPh sb="0" eb="3">
      <t>ハイキブツ</t>
    </rPh>
    <rPh sb="4" eb="6">
      <t>シュルイ</t>
    </rPh>
    <rPh sb="8" eb="10">
      <t>ガイトウ</t>
    </rPh>
    <rPh sb="17" eb="19">
      <t>キニュウ</t>
    </rPh>
    <rPh sb="24" eb="26">
      <t>フクスウ</t>
    </rPh>
    <rPh sb="26" eb="28">
      <t>センタク</t>
    </rPh>
    <rPh sb="28" eb="29">
      <t>カ</t>
    </rPh>
    <phoneticPr fontId="2"/>
  </si>
  <si>
    <r>
      <rPr>
        <sz val="12"/>
        <rFont val="ＭＳ 明朝"/>
        <family val="1"/>
        <charset val="128"/>
      </rPr>
      <t>廃棄物の処理方法</t>
    </r>
    <r>
      <rPr>
        <sz val="11"/>
        <rFont val="ＭＳ 明朝"/>
        <family val="1"/>
        <charset val="128"/>
      </rPr>
      <t xml:space="preserve">
</t>
    </r>
    <r>
      <rPr>
        <sz val="10"/>
        <rFont val="ＭＳ 明朝"/>
        <family val="1"/>
        <charset val="128"/>
      </rPr>
      <t>（該当するものに○を記入すること（複数選択可））</t>
    </r>
    <rPh sb="0" eb="3">
      <t>ハイキブツ</t>
    </rPh>
    <rPh sb="4" eb="6">
      <t>ショリ</t>
    </rPh>
    <rPh sb="6" eb="8">
      <t>ホウホウ</t>
    </rPh>
    <rPh sb="10" eb="12">
      <t>ガイトウ</t>
    </rPh>
    <rPh sb="19" eb="21">
      <t>キニュウ</t>
    </rPh>
    <rPh sb="26" eb="28">
      <t>フクスウ</t>
    </rPh>
    <rPh sb="28" eb="30">
      <t>センタク</t>
    </rPh>
    <rPh sb="30" eb="31">
      <t>カ</t>
    </rPh>
    <phoneticPr fontId="2"/>
  </si>
  <si>
    <t>別紙１-１</t>
    <rPh sb="0" eb="2">
      <t>ベッシ</t>
    </rPh>
    <phoneticPr fontId="2"/>
  </si>
  <si>
    <t>　　記入欄番号</t>
    <rPh sb="2" eb="4">
      <t>キニュウ</t>
    </rPh>
    <rPh sb="4" eb="5">
      <t>ラン</t>
    </rPh>
    <rPh sb="5" eb="6">
      <t>バン</t>
    </rPh>
    <rPh sb="6" eb="7">
      <t>ゴウ</t>
    </rPh>
    <phoneticPr fontId="2"/>
  </si>
  <si>
    <t>排　　出　　量　　（ｋｇ）</t>
    <rPh sb="0" eb="1">
      <t>ハイ</t>
    </rPh>
    <rPh sb="3" eb="4">
      <t>デ</t>
    </rPh>
    <rPh sb="6" eb="7">
      <t>リョウ</t>
    </rPh>
    <phoneticPr fontId="2"/>
  </si>
  <si>
    <t>青色のセルに必要事項を記入して下さい</t>
    <rPh sb="0" eb="2">
      <t>アオイロ</t>
    </rPh>
    <rPh sb="6" eb="8">
      <t>ヒツヨウ</t>
    </rPh>
    <rPh sb="8" eb="10">
      <t>ジコウ</t>
    </rPh>
    <rPh sb="11" eb="13">
      <t>キニュウ</t>
    </rPh>
    <rPh sb="15" eb="16">
      <t>クダ</t>
    </rPh>
    <phoneticPr fontId="2"/>
  </si>
  <si>
    <t>排出量及び移動量の増減に関する事項</t>
  </si>
  <si>
    <t>VOC</t>
  </si>
  <si>
    <t>公共用水
域への排出</t>
    <rPh sb="0" eb="3">
      <t>コウキョウヨウ</t>
    </rPh>
    <rPh sb="3" eb="4">
      <t>ミズ</t>
    </rPh>
    <rPh sb="5" eb="6">
      <t>イキ</t>
    </rPh>
    <rPh sb="8" eb="9">
      <t>ハイ</t>
    </rPh>
    <rPh sb="9" eb="10">
      <t>デ</t>
    </rPh>
    <phoneticPr fontId="2"/>
  </si>
  <si>
    <t>クロリダゾン</t>
  </si>
  <si>
    <t>メトリブジン</t>
  </si>
  <si>
    <t>メタミトロン</t>
  </si>
  <si>
    <t>ビスフェノールＡ</t>
  </si>
  <si>
    <t>ビフェナゼート</t>
  </si>
  <si>
    <t>フルトラニル</t>
  </si>
  <si>
    <t>モリネート</t>
  </si>
  <si>
    <t>アラニカルブ</t>
  </si>
  <si>
    <t>ホスチアゼート</t>
  </si>
  <si>
    <t>エトフェンプロックス</t>
  </si>
  <si>
    <t>シアナジン</t>
  </si>
  <si>
    <t>トルフェンピラド</t>
  </si>
  <si>
    <t>メトラクロール</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</si>
  <si>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</si>
  <si>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</si>
  <si>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</si>
  <si>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</si>
  <si>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</si>
  <si>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</si>
  <si>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</si>
  <si>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</si>
  <si>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</si>
  <si>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</si>
  <si>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</si>
  <si>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</si>
  <si>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</si>
  <si>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</si>
  <si>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</si>
  <si>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イプロジオン</t>
  </si>
  <si>
    <t>プロピコナゾール</t>
  </si>
  <si>
    <t>オキサジクロメホン</t>
  </si>
  <si>
    <t>ピラゾレート</t>
  </si>
  <si>
    <t>ジメトエート</t>
  </si>
  <si>
    <t>ＣＩフルオレスセント２６０</t>
  </si>
  <si>
    <t>アセフェート</t>
  </si>
  <si>
    <t>チオシクラム</t>
  </si>
  <si>
    <t>ベンフラカルブ</t>
  </si>
  <si>
    <t>トリクロルホン又はＤＥＰ</t>
  </si>
  <si>
    <t>パラコート又はパラコートジクロリド</t>
  </si>
  <si>
    <t>チオファネートメチル</t>
  </si>
  <si>
    <t>フェントエート又はＰＡＰ</t>
  </si>
  <si>
    <t>デカノール</t>
  </si>
  <si>
    <t>ジスルフィラム</t>
  </si>
  <si>
    <t>フサライド</t>
  </si>
  <si>
    <t>テフルトリン</t>
  </si>
  <si>
    <t>チオジカルブ</t>
  </si>
  <si>
    <t>ノルマル－ドデシルアルコール</t>
  </si>
  <si>
    <t>ノルマル－ノニルアルコール</t>
  </si>
  <si>
    <t>ポリカーバメート</t>
  </si>
  <si>
    <t>カズサホス</t>
  </si>
  <si>
    <t>カテコール</t>
  </si>
  <si>
    <t>ジアフェンチウロン</t>
  </si>
  <si>
    <t>オキサジアゾン</t>
  </si>
  <si>
    <t>ブタクロール</t>
  </si>
  <si>
    <t>ブロマシル</t>
  </si>
  <si>
    <t>ＰＦＯＳ</t>
  </si>
  <si>
    <t>アゾキシストロビン</t>
  </si>
  <si>
    <t>カーバム</t>
  </si>
  <si>
    <t>メプロニル</t>
  </si>
  <si>
    <t>メソミル</t>
  </si>
  <si>
    <t>トリフロキシストロビン</t>
  </si>
  <si>
    <t>クレソキシムメチル</t>
  </si>
  <si>
    <t>フェンメディファム</t>
  </si>
  <si>
    <t>４，４’－ジアミノジフェニルエーテル</t>
  </si>
  <si>
    <t>ジクロロアニリン</t>
  </si>
  <si>
    <t>キシレン</t>
  </si>
  <si>
    <t>塩化ビニル</t>
  </si>
  <si>
    <t>クロロ酢酸</t>
  </si>
  <si>
    <t>ＨＣＦＣ－１３３</t>
  </si>
  <si>
    <t>塩化アリル</t>
  </si>
  <si>
    <t>クロロベンゼン</t>
  </si>
  <si>
    <t>ＣＦＣ－１１５</t>
  </si>
  <si>
    <t>クロロホルム</t>
  </si>
  <si>
    <t>酢酸ビニル</t>
  </si>
  <si>
    <t>四塩化炭素</t>
  </si>
  <si>
    <t>１，４－ジオキサン</t>
  </si>
  <si>
    <t>シクロヘキシルアミン</t>
  </si>
  <si>
    <t>１，２－ジクロロエタン</t>
  </si>
  <si>
    <t>塩化ビニリデン</t>
  </si>
  <si>
    <t>ＣＦＣ－１２</t>
  </si>
  <si>
    <t>ＣＦＣ－１１４</t>
  </si>
  <si>
    <t>ＨＣＦＣ－１２３</t>
  </si>
  <si>
    <t>ＨＣＦＣ－２１</t>
  </si>
  <si>
    <t>１，２－ジクロロプロパン</t>
  </si>
  <si>
    <t>塩化メチレン</t>
  </si>
  <si>
    <t>プロチオホス</t>
  </si>
  <si>
    <t>カルボスルファン</t>
  </si>
  <si>
    <t>ハロン－２４０２</t>
  </si>
  <si>
    <t>Ｎ，Ｎ－ジメチルホルムアミド</t>
  </si>
  <si>
    <t>スチレン</t>
  </si>
  <si>
    <t>テトラクロロエチレン</t>
  </si>
  <si>
    <t>１，１，１－トリクロロエタン</t>
  </si>
  <si>
    <t>１，１，２－トリクロロエタン</t>
  </si>
  <si>
    <t>トリクロロエチレン</t>
  </si>
  <si>
    <t>ＣＦＣ－１１３</t>
  </si>
  <si>
    <t>クロロピクリン</t>
  </si>
  <si>
    <t>ＣＦＣ－１１</t>
  </si>
  <si>
    <t>トルエン</t>
  </si>
  <si>
    <t>ニトロベンゼン</t>
  </si>
  <si>
    <t>二硫化炭素</t>
  </si>
  <si>
    <t>ヒドラジン</t>
  </si>
  <si>
    <t>４－ビニル－１－シクロヘキセン</t>
  </si>
  <si>
    <t>ピペラジン</t>
  </si>
  <si>
    <t>ピリジン</t>
  </si>
  <si>
    <t>１，３－ブタジエン</t>
  </si>
  <si>
    <t>プロパルギット又はＢＰＰＳ</t>
  </si>
  <si>
    <t>ハロン－１２１１</t>
  </si>
  <si>
    <t>ハロン－１３０１</t>
  </si>
  <si>
    <t>２－ブロモプロパン</t>
  </si>
  <si>
    <t>臭化メチル</t>
  </si>
  <si>
    <t>ヘキサメチレンジアミン</t>
  </si>
  <si>
    <t>ベンジリジン＝トリクロリド</t>
  </si>
  <si>
    <t>塩化ベンジル</t>
  </si>
  <si>
    <t>ベンズアルデヒド</t>
  </si>
  <si>
    <t>ベンゼン</t>
  </si>
  <si>
    <t>ホルムアルデヒド</t>
  </si>
  <si>
    <t>メタクリル酸</t>
  </si>
  <si>
    <t>メタクリル酸メチル</t>
  </si>
  <si>
    <t>３－メチルピリジン</t>
  </si>
  <si>
    <t>１，２－エポキシブタン</t>
  </si>
  <si>
    <t>２，４－キシレノール</t>
  </si>
  <si>
    <t>パラ－クロロフェノール</t>
  </si>
  <si>
    <t>イ</t>
  </si>
  <si>
    <t>用 途 一 覧</t>
    <rPh sb="0" eb="1">
      <t>ヨウ</t>
    </rPh>
    <rPh sb="2" eb="3">
      <t>ト</t>
    </rPh>
    <rPh sb="4" eb="5">
      <t>イチ</t>
    </rPh>
    <rPh sb="6" eb="7">
      <t>ラン</t>
    </rPh>
    <phoneticPr fontId="2"/>
  </si>
  <si>
    <t>届出書の別紙１－１、別紙２－１の「主な用途」欄につきましては、下表の「用途｣欄の中から選んで下さい。</t>
    <rPh sb="0" eb="2">
      <t>トドケデ</t>
    </rPh>
    <rPh sb="2" eb="3">
      <t>ショ</t>
    </rPh>
    <rPh sb="4" eb="6">
      <t>ベッシ</t>
    </rPh>
    <rPh sb="10" eb="12">
      <t>ベッシ</t>
    </rPh>
    <rPh sb="17" eb="18">
      <t>オモ</t>
    </rPh>
    <rPh sb="19" eb="21">
      <t>ヨウト</t>
    </rPh>
    <rPh sb="22" eb="23">
      <t>ラン</t>
    </rPh>
    <rPh sb="31" eb="33">
      <t>カヒョウ</t>
    </rPh>
    <rPh sb="35" eb="37">
      <t>ヨウト</t>
    </rPh>
    <rPh sb="38" eb="39">
      <t>ラン</t>
    </rPh>
    <rPh sb="40" eb="41">
      <t>ナカ</t>
    </rPh>
    <rPh sb="43" eb="44">
      <t>エラ</t>
    </rPh>
    <rPh sb="46" eb="47">
      <t>クダ</t>
    </rPh>
    <phoneticPr fontId="2"/>
  </si>
  <si>
    <t>用途</t>
    <rPh sb="0" eb="2">
      <t>ヨウト</t>
    </rPh>
    <phoneticPr fontId="2"/>
  </si>
  <si>
    <t>用途の内容</t>
    <rPh sb="0" eb="2">
      <t>ヨウト</t>
    </rPh>
    <rPh sb="3" eb="5">
      <t>ナイヨウ</t>
    </rPh>
    <phoneticPr fontId="2"/>
  </si>
  <si>
    <t>分解反応防止剤、酸化防止剤、老化防止剤、重合防止・禁止剤等</t>
  </si>
  <si>
    <t>医薬品等に使用される物質</t>
  </si>
  <si>
    <t>エアゾ－ル噴霧</t>
  </si>
  <si>
    <t>可塑性を付与又は増大する為に使用される物質</t>
  </si>
  <si>
    <t>紙の製造・加工用、強化剤、サイズ(吸水性減少・インキ滲み防止)剤用</t>
  </si>
  <si>
    <t>火薬、爆薬、花火、ロケット推進薬、ダイナマイト等</t>
  </si>
  <si>
    <t>美容用、化粧品、パ－マネント液等</t>
  </si>
  <si>
    <t>香料等</t>
  </si>
  <si>
    <t>ゴムに使用される充填剤、加硫・素練促進剤、膨張剤、ゴム等</t>
  </si>
  <si>
    <t>10:合成樹脂</t>
  </si>
  <si>
    <t>縮合､重合等の反応で合成される高分子化合物、エンプラ等</t>
  </si>
  <si>
    <t>11:合成繊維</t>
  </si>
  <si>
    <t>モノマ－等を重合し繊維状高分子を作り紡糸して繊維化したもの</t>
  </si>
  <si>
    <t>12:合金</t>
  </si>
  <si>
    <t>特殊鋼、２種以上の金属を融解混合したもの</t>
  </si>
  <si>
    <t>13:殺虫・殺菌等</t>
  </si>
  <si>
    <t>農薬以外の殺虫・殺菌、防虫・防除、防腐剤等</t>
  </si>
  <si>
    <t>14:樹脂用</t>
  </si>
  <si>
    <t>増粘剤、レザ－、フィルム、シ－ト等への使用等</t>
  </si>
  <si>
    <t>15:色材</t>
  </si>
  <si>
    <t>染料、顔料等</t>
  </si>
  <si>
    <t>16:触媒</t>
  </si>
  <si>
    <t>触媒作用を行う物質、硬化促進剤、重合開始剤、反応促進剤</t>
  </si>
  <si>
    <t>17:写真・複写機用品</t>
  </si>
  <si>
    <t>写真薬、現像・定着等</t>
  </si>
  <si>
    <t>18:試薬</t>
  </si>
  <si>
    <t>純度の高い化学品、指示薬、分析薬等</t>
  </si>
  <si>
    <t>19:消火剤</t>
  </si>
  <si>
    <t>消火に用いられるもの等</t>
  </si>
  <si>
    <t>20:石油・燃料</t>
  </si>
  <si>
    <t>21:石鹸・洗剤</t>
  </si>
  <si>
    <t>界面活性剤(表面)、乳化剤、帯電防止、湿潤剤等</t>
  </si>
  <si>
    <t>22:接着剤</t>
  </si>
  <si>
    <t>二面の接合に使用する物質、接合剤、粘着剤等</t>
  </si>
  <si>
    <t>23:繊維用</t>
  </si>
  <si>
    <t>紡績油、媒染剤、防皺、防水、繊維改質、糊付、撥水、洗浄剤、漂白剤等</t>
  </si>
  <si>
    <t>24:洗浄剤</t>
  </si>
  <si>
    <t>洗浄用、清浄剤(ボイラ－内沈着缶石除去)、グリ－ス・汚染物除去等</t>
  </si>
  <si>
    <t>25:体温計・計量器</t>
  </si>
  <si>
    <t>体温計・計量器等</t>
  </si>
  <si>
    <t>26:着色</t>
  </si>
  <si>
    <t>色付け、染め、染色等</t>
  </si>
  <si>
    <t>27:添加剤</t>
  </si>
  <si>
    <t>28:電池</t>
  </si>
  <si>
    <t>電極、電池材料等</t>
  </si>
  <si>
    <t>29:電子工業材料</t>
  </si>
  <si>
    <t>半導体、電子電気機器用、電子通信機器、整流器等</t>
  </si>
  <si>
    <t>30:塗料・インキ</t>
  </si>
  <si>
    <t>ペイント、ワニス、印刷インキ等</t>
  </si>
  <si>
    <t>31:難燃剤</t>
  </si>
  <si>
    <t>防火・耐火等</t>
  </si>
  <si>
    <t>32:農薬</t>
  </si>
  <si>
    <t>農業薬剤(殺菌剤､殺虫剤､その他誘引剤、忌避剤等)、植物成長調節剤(成長促進剤、発芽抑制剤等)等</t>
  </si>
  <si>
    <t>33:表面処理</t>
  </si>
  <si>
    <t>金属防錆防蝕、メッキ、防錆剤、研磨剤等</t>
  </si>
  <si>
    <t>34:窯業品</t>
  </si>
  <si>
    <t>35:油用</t>
  </si>
  <si>
    <t>潤滑剤、切削油(摩擦発生防止)、絶縁油、ギヤ－油、作動油等</t>
  </si>
  <si>
    <t>36:保温剤</t>
  </si>
  <si>
    <t>熱媒体、冷媒、保温剤等</t>
  </si>
  <si>
    <t>固体を溶かし、溶液にする為に使用する媒体、希釈剤(粘度低下、不揮発分低下等のため溶液を薄める溶媒)等</t>
  </si>
  <si>
    <t>この表の他欄に掲げる用途以外に使われる有機物又は有機性の副成物</t>
    <rPh sb="2" eb="3">
      <t>ヒョウ</t>
    </rPh>
    <rPh sb="4" eb="5">
      <t>タ</t>
    </rPh>
    <rPh sb="5" eb="6">
      <t>ラン</t>
    </rPh>
    <rPh sb="7" eb="8">
      <t>カカ</t>
    </rPh>
    <rPh sb="10" eb="12">
      <t>ヨウト</t>
    </rPh>
    <rPh sb="15" eb="16">
      <t>ツカ</t>
    </rPh>
    <rPh sb="21" eb="22">
      <t>ブツ</t>
    </rPh>
    <rPh sb="22" eb="23">
      <t>マタ</t>
    </rPh>
    <rPh sb="24" eb="26">
      <t>ユウキ</t>
    </rPh>
    <rPh sb="26" eb="27">
      <t>セイ</t>
    </rPh>
    <rPh sb="28" eb="29">
      <t>フク</t>
    </rPh>
    <rPh sb="29" eb="30">
      <t>シゲル</t>
    </rPh>
    <rPh sb="30" eb="31">
      <t>モノ</t>
    </rPh>
    <phoneticPr fontId="2"/>
  </si>
  <si>
    <t>39:その他の無機物</t>
  </si>
  <si>
    <t>この表の他欄に掲げる用途以外に使われる無機物又は無機性の副成物</t>
    <rPh sb="2" eb="3">
      <t>ヒョウ</t>
    </rPh>
    <rPh sb="4" eb="5">
      <t>タ</t>
    </rPh>
    <rPh sb="5" eb="6">
      <t>ラン</t>
    </rPh>
    <rPh sb="7" eb="8">
      <t>カカ</t>
    </rPh>
    <rPh sb="10" eb="12">
      <t>ヨウト</t>
    </rPh>
    <rPh sb="15" eb="16">
      <t>ツカ</t>
    </rPh>
    <rPh sb="19" eb="21">
      <t>ムキ</t>
    </rPh>
    <rPh sb="21" eb="22">
      <t>ブツ</t>
    </rPh>
    <rPh sb="22" eb="23">
      <t>マタ</t>
    </rPh>
    <rPh sb="24" eb="27">
      <t>ムキセイ</t>
    </rPh>
    <rPh sb="28" eb="30">
      <t>フクセイ</t>
    </rPh>
    <rPh sb="30" eb="31">
      <t>モノ</t>
    </rPh>
    <phoneticPr fontId="2"/>
  </si>
  <si>
    <t>大阪湾</t>
    <rPh sb="0" eb="2">
      <t>オオサカ</t>
    </rPh>
    <rPh sb="2" eb="3">
      <t>ワン</t>
    </rPh>
    <phoneticPr fontId="2"/>
  </si>
  <si>
    <t>大阪市</t>
    <rPh sb="0" eb="2">
      <t>オオサカ</t>
    </rPh>
    <rPh sb="2" eb="3">
      <t>シ</t>
    </rPh>
    <phoneticPr fontId="2"/>
  </si>
  <si>
    <t>藤本川</t>
    <rPh sb="0" eb="2">
      <t>フジモト</t>
    </rPh>
    <phoneticPr fontId="2"/>
  </si>
  <si>
    <t>黒田川</t>
  </si>
  <si>
    <t>水無瀬川</t>
    <rPh sb="0" eb="3">
      <t>ミナセ</t>
    </rPh>
    <rPh sb="3" eb="4">
      <t>カワ</t>
    </rPh>
    <phoneticPr fontId="2"/>
  </si>
  <si>
    <t>芥川</t>
    <rPh sb="0" eb="1">
      <t>アクタ</t>
    </rPh>
    <rPh sb="1" eb="2">
      <t>カワ</t>
    </rPh>
    <phoneticPr fontId="2"/>
  </si>
  <si>
    <t>女瀬川</t>
    <rPh sb="0" eb="1">
      <t>オンナ</t>
    </rPh>
    <rPh sb="1" eb="2">
      <t>セ</t>
    </rPh>
    <rPh sb="2" eb="3">
      <t>カワ</t>
    </rPh>
    <phoneticPr fontId="2"/>
  </si>
  <si>
    <t>神崎川</t>
    <rPh sb="0" eb="2">
      <t>カンザキ</t>
    </rPh>
    <rPh sb="2" eb="3">
      <t>カワ</t>
    </rPh>
    <phoneticPr fontId="2"/>
  </si>
  <si>
    <t>天竺川</t>
    <rPh sb="0" eb="2">
      <t>テンジク</t>
    </rPh>
    <rPh sb="2" eb="3">
      <t>カワ</t>
    </rPh>
    <phoneticPr fontId="2"/>
  </si>
  <si>
    <t>大正川（吹田市）</t>
  </si>
  <si>
    <t>箕面川</t>
  </si>
  <si>
    <t>余野川</t>
  </si>
  <si>
    <t>千里川</t>
  </si>
  <si>
    <t>正蓮寺川</t>
  </si>
  <si>
    <t>安治川</t>
  </si>
  <si>
    <t>六軒家川</t>
  </si>
  <si>
    <t>土佐堀川</t>
  </si>
  <si>
    <t>堂島川</t>
  </si>
  <si>
    <t>大川（大阪市）</t>
  </si>
  <si>
    <t>寝屋川</t>
  </si>
  <si>
    <t>寝屋川導水路</t>
  </si>
  <si>
    <t>古川</t>
  </si>
  <si>
    <t>城北川</t>
  </si>
  <si>
    <t>恩智川</t>
  </si>
  <si>
    <t>第２寝屋川</t>
  </si>
  <si>
    <t>平野川</t>
  </si>
  <si>
    <t>大正川（八尾市）</t>
  </si>
  <si>
    <t>平野川分水路</t>
  </si>
  <si>
    <t>長瀬川</t>
  </si>
  <si>
    <t>楠根川</t>
  </si>
  <si>
    <t>玉串川</t>
  </si>
  <si>
    <t>尻無川</t>
  </si>
  <si>
    <t>道頓堀川</t>
  </si>
  <si>
    <t>東横堀川</t>
  </si>
  <si>
    <t>木津川運河</t>
  </si>
  <si>
    <t>木津川</t>
  </si>
  <si>
    <t>住吉川（大阪市）</t>
    <rPh sb="4" eb="7">
      <t>オオサカシ</t>
    </rPh>
    <phoneticPr fontId="2"/>
  </si>
  <si>
    <t>大和川</t>
  </si>
  <si>
    <t>石川</t>
  </si>
  <si>
    <t>千早川</t>
  </si>
  <si>
    <t>天見川</t>
  </si>
  <si>
    <t>石見川</t>
  </si>
  <si>
    <t>東除川</t>
  </si>
  <si>
    <t>落堀川</t>
  </si>
  <si>
    <t>今井戸川</t>
  </si>
  <si>
    <t>西除川</t>
  </si>
  <si>
    <t>狭間川</t>
  </si>
  <si>
    <t>内川放水路</t>
  </si>
  <si>
    <t>内川</t>
  </si>
  <si>
    <t>石津川</t>
  </si>
  <si>
    <t>百済川</t>
  </si>
  <si>
    <t>百舌鳥川</t>
  </si>
  <si>
    <t>和田川</t>
  </si>
  <si>
    <t>陶器川</t>
  </si>
  <si>
    <t>王子川</t>
  </si>
  <si>
    <t>新川</t>
  </si>
  <si>
    <t>大津川</t>
  </si>
  <si>
    <t>槙尾川</t>
  </si>
  <si>
    <t>東槙尾川</t>
  </si>
  <si>
    <t>父鬼川</t>
  </si>
  <si>
    <t>牛滝川</t>
  </si>
  <si>
    <t>松尾川</t>
  </si>
  <si>
    <t>春木川</t>
  </si>
  <si>
    <t>津田川</t>
  </si>
  <si>
    <t>近木川</t>
  </si>
  <si>
    <t>秬谷川</t>
  </si>
  <si>
    <t>見出川</t>
  </si>
  <si>
    <t>佐野川</t>
  </si>
  <si>
    <t>住吉川（熊取町）</t>
    <rPh sb="4" eb="6">
      <t>クマトリ</t>
    </rPh>
    <rPh sb="6" eb="7">
      <t>マチ</t>
    </rPh>
    <phoneticPr fontId="2"/>
  </si>
  <si>
    <t>雨山川</t>
  </si>
  <si>
    <t>田尻川</t>
  </si>
  <si>
    <t>樫井川</t>
  </si>
  <si>
    <t>新家川</t>
  </si>
  <si>
    <t>大里川</t>
  </si>
  <si>
    <t>男里川</t>
  </si>
  <si>
    <t>金熊寺川</t>
  </si>
  <si>
    <t>山中川</t>
  </si>
  <si>
    <t>菟砥川</t>
  </si>
  <si>
    <t>茶屋川</t>
  </si>
  <si>
    <t>番川</t>
  </si>
  <si>
    <t>大川（岬町）</t>
  </si>
  <si>
    <t>東川</t>
  </si>
  <si>
    <t>西川</t>
  </si>
  <si>
    <t>桂川</t>
    <rPh sb="0" eb="1">
      <t>カツラ</t>
    </rPh>
    <rPh sb="1" eb="2">
      <t>カワ</t>
    </rPh>
    <phoneticPr fontId="2"/>
  </si>
  <si>
    <t>政令番号</t>
    <rPh sb="0" eb="2">
      <t>セイレイ</t>
    </rPh>
    <rPh sb="2" eb="4">
      <t>バンゴウ</t>
    </rPh>
    <phoneticPr fontId="2"/>
  </si>
  <si>
    <t>業種名</t>
    <rPh sb="0" eb="2">
      <t>ギョウシュ</t>
    </rPh>
    <rPh sb="2" eb="3">
      <t>メイ</t>
    </rPh>
    <phoneticPr fontId="2"/>
  </si>
  <si>
    <t>一</t>
    <rPh sb="0" eb="1">
      <t>1</t>
    </rPh>
    <phoneticPr fontId="2"/>
  </si>
  <si>
    <t>金属鉱業</t>
    <rPh sb="0" eb="2">
      <t>キンゾク</t>
    </rPh>
    <rPh sb="2" eb="4">
      <t>コウギョウ</t>
    </rPh>
    <phoneticPr fontId="2"/>
  </si>
  <si>
    <t>二</t>
    <rPh sb="0" eb="1">
      <t>2</t>
    </rPh>
    <phoneticPr fontId="2"/>
  </si>
  <si>
    <t>原油・天然ガス鉱業</t>
    <rPh sb="0" eb="2">
      <t>ゲンユ</t>
    </rPh>
    <rPh sb="3" eb="5">
      <t>テンネン</t>
    </rPh>
    <rPh sb="7" eb="9">
      <t>コウギョウ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</si>
  <si>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</si>
  <si>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</si>
  <si>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酒類製造業</t>
    <rPh sb="0" eb="1">
      <t>サケ</t>
    </rPh>
    <rPh sb="1" eb="2">
      <t>ルイ</t>
    </rPh>
    <rPh sb="2" eb="5">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</si>
  <si>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</si>
  <si>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</si>
  <si>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</si>
  <si>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t>
  </si>
  <si>
    <t>家具・装備品製造業</t>
    <rPh sb="0" eb="2">
      <t>カグ</t>
    </rPh>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</si>
  <si>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</si>
  <si>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1800</t>
  </si>
  <si>
    <t>出版・印刷・同関連産業</t>
    <rPh sb="0" eb="2">
      <t>シュッパン</t>
    </rPh>
    <rPh sb="3" eb="5">
      <t>インサツ</t>
    </rPh>
    <rPh sb="6" eb="7">
      <t>ドウ</t>
    </rPh>
    <rPh sb="7" eb="9">
      <t>カンレン</t>
    </rPh>
    <rPh sb="9" eb="11">
      <t>サンギョウ</t>
    </rPh>
    <phoneticPr fontId="2"/>
  </si>
  <si>
    <t>1900</t>
  </si>
  <si>
    <t>化学工業</t>
  </si>
  <si>
    <t>2000</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</si>
  <si>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</si>
  <si>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</si>
  <si>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</si>
  <si>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石油製品・石炭製品製造業</t>
    <rPh sb="0" eb="2">
      <t>セキユ</t>
    </rPh>
    <rPh sb="2" eb="4">
      <t>セイヒン</t>
    </rPh>
    <rPh sb="5" eb="7">
      <t>セキタン</t>
    </rPh>
    <rPh sb="7" eb="9">
      <t>セイヒン</t>
    </rPh>
    <rPh sb="9" eb="12">
      <t>セイゾウギョウ</t>
    </rPh>
    <phoneticPr fontId="2"/>
  </si>
  <si>
    <t>2100</t>
  </si>
  <si>
    <t>プラスチック製品製造業</t>
    <rPh sb="6" eb="8">
      <t>セイヒン</t>
    </rPh>
    <rPh sb="8" eb="11">
      <t>セイゾウギョウ</t>
    </rPh>
    <phoneticPr fontId="2"/>
  </si>
  <si>
    <t>2200</t>
  </si>
  <si>
    <t>ゴム製品製造業</t>
    <rPh sb="2" eb="4">
      <t>セイヒン</t>
    </rPh>
    <rPh sb="4" eb="7">
      <t>セイゾウギョウ</t>
    </rPh>
    <phoneticPr fontId="2"/>
  </si>
  <si>
    <t>2300</t>
  </si>
  <si>
    <t>なめし革・同製品・毛皮製造業</t>
    <rPh sb="3" eb="4">
      <t>ガワ</t>
    </rPh>
    <rPh sb="5" eb="6">
      <t>ドウ</t>
    </rPh>
    <rPh sb="6" eb="8">
      <t>セイヒン</t>
    </rPh>
    <rPh sb="9" eb="11">
      <t>ケガワ</t>
    </rPh>
    <rPh sb="11" eb="14">
      <t>セイゾウギョウ</t>
    </rPh>
    <phoneticPr fontId="2"/>
  </si>
  <si>
    <t>2400</t>
  </si>
  <si>
    <t>窯業・土石製品製造業</t>
    <rPh sb="0" eb="2">
      <t>ヨウギョウ</t>
    </rPh>
    <rPh sb="3" eb="5">
      <t>ドセキ</t>
    </rPh>
    <rPh sb="5" eb="7">
      <t>セイヒン</t>
    </rPh>
    <rPh sb="7" eb="10">
      <t>セイゾウギョウ</t>
    </rPh>
    <phoneticPr fontId="2"/>
  </si>
  <si>
    <t>2500</t>
  </si>
  <si>
    <t>鉄鋼業</t>
    <rPh sb="0" eb="3">
      <t>テッコウギョウ</t>
    </rPh>
    <phoneticPr fontId="2"/>
  </si>
  <si>
    <t>2600</t>
  </si>
  <si>
    <t>非鉄金属製造業</t>
    <rPh sb="0" eb="2">
      <t>ヒテツ</t>
    </rPh>
    <rPh sb="2" eb="4">
      <t>キンゾク</t>
    </rPh>
    <rPh sb="4" eb="7">
      <t>セイゾウギョウ</t>
    </rPh>
    <phoneticPr fontId="2"/>
  </si>
  <si>
    <t>2700</t>
  </si>
  <si>
    <t>金属製品製造業</t>
    <rPh sb="0" eb="2">
      <t>キンゾク</t>
    </rPh>
    <rPh sb="2" eb="4">
      <t>セイヒン</t>
    </rPh>
    <rPh sb="4" eb="7">
      <t>セイゾウギョウ</t>
    </rPh>
    <phoneticPr fontId="2"/>
  </si>
  <si>
    <t>2800</t>
  </si>
  <si>
    <t>一般機械器具製造業</t>
    <rPh sb="0" eb="2">
      <t>イッパン</t>
    </rPh>
    <rPh sb="2" eb="4">
      <t>キカイ</t>
    </rPh>
    <rPh sb="4" eb="6">
      <t>キグ</t>
    </rPh>
    <rPh sb="6" eb="9">
      <t>セイゾウギョウ</t>
    </rPh>
    <phoneticPr fontId="2"/>
  </si>
  <si>
    <t>2900</t>
  </si>
  <si>
    <t>電気機械器具製造業</t>
  </si>
  <si>
    <t>3000</t>
  </si>
  <si>
    <t>電子応用装置製造業</t>
    <rPh sb="0" eb="2">
      <t>デンシ</t>
    </rPh>
    <rPh sb="2" eb="4">
      <t>オウヨウ</t>
    </rPh>
    <rPh sb="4" eb="6">
      <t>ソウチ</t>
    </rPh>
    <rPh sb="6" eb="9">
      <t>セイゾウギョウ</t>
    </rPh>
    <phoneticPr fontId="2"/>
  </si>
  <si>
    <t>電気計測器製造業</t>
    <rPh sb="0" eb="2">
      <t>デンキ</t>
    </rPh>
    <rPh sb="2" eb="4">
      <t>ケイソク</t>
    </rPh>
    <rPh sb="4" eb="5">
      <t>キ</t>
    </rPh>
    <rPh sb="5" eb="8">
      <t>セイゾウギョウ</t>
    </rPh>
    <phoneticPr fontId="2"/>
  </si>
  <si>
    <t>輸送用機械器具製造業</t>
    <rPh sb="0" eb="3">
      <t>ユソウヨウ</t>
    </rPh>
    <rPh sb="3" eb="5">
      <t>キカイ</t>
    </rPh>
    <rPh sb="5" eb="7">
      <t>キグ</t>
    </rPh>
    <rPh sb="7" eb="10">
      <t>セイゾウギョウ</t>
    </rPh>
    <phoneticPr fontId="2"/>
  </si>
  <si>
    <t>3100</t>
  </si>
  <si>
    <t>鉄道車両・同部分品製造業</t>
    <rPh sb="0" eb="2">
      <t>テツドウ</t>
    </rPh>
    <rPh sb="2" eb="4">
      <t>シャリョウ</t>
    </rPh>
    <rPh sb="5" eb="6">
      <t>ドウ</t>
    </rPh>
    <rPh sb="6" eb="8">
      <t>ブブン</t>
    </rPh>
    <rPh sb="8" eb="9">
      <t>ヒン</t>
    </rPh>
    <rPh sb="9" eb="12">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</si>
  <si>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</si>
  <si>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精密機械器具製造業</t>
    <rPh sb="0" eb="2">
      <t>セイミツ</t>
    </rPh>
    <rPh sb="2" eb="4">
      <t>キカイ</t>
    </rPh>
    <rPh sb="4" eb="6">
      <t>キグ</t>
    </rPh>
    <rPh sb="6" eb="9">
      <t>セイゾウギョウ</t>
    </rPh>
    <phoneticPr fontId="2"/>
  </si>
  <si>
    <t>3200</t>
  </si>
  <si>
    <t>医療用機械器具・医療用品製造業</t>
    <rPh sb="0" eb="3">
      <t>イリョウヨウ</t>
    </rPh>
    <rPh sb="3" eb="5">
      <t>キカイ</t>
    </rPh>
    <rPh sb="5" eb="7">
      <t>キグ</t>
    </rPh>
    <rPh sb="8" eb="10">
      <t>イリョウ</t>
    </rPh>
    <rPh sb="10" eb="12">
      <t>ヨウヒン</t>
    </rPh>
    <rPh sb="12" eb="15">
      <t>セイゾウギョウ</t>
    </rPh>
    <phoneticPr fontId="2"/>
  </si>
  <si>
    <t>武器製造業</t>
    <rPh sb="0" eb="2">
      <t>ブキ</t>
    </rPh>
    <rPh sb="2" eb="5">
      <t>セイゾウギョウ</t>
    </rPh>
    <phoneticPr fontId="2"/>
  </si>
  <si>
    <t>3300</t>
  </si>
  <si>
    <t>その他の製造業</t>
    <rPh sb="2" eb="3">
      <t>タ</t>
    </rPh>
    <rPh sb="4" eb="7">
      <t>セイゾウギョウ</t>
    </rPh>
    <phoneticPr fontId="2"/>
  </si>
  <si>
    <t>3400</t>
  </si>
  <si>
    <t>四</t>
    <rPh sb="0" eb="1">
      <t>4</t>
    </rPh>
    <phoneticPr fontId="2"/>
  </si>
  <si>
    <t>電気業</t>
    <rPh sb="0" eb="3">
      <t>デンキギョウ</t>
    </rPh>
    <phoneticPr fontId="2"/>
  </si>
  <si>
    <t>3500</t>
  </si>
  <si>
    <t>五</t>
    <rPh sb="0" eb="1">
      <t>5</t>
    </rPh>
    <phoneticPr fontId="2"/>
  </si>
  <si>
    <t>ガス業</t>
    <rPh sb="2" eb="3">
      <t>ギョウ</t>
    </rPh>
    <phoneticPr fontId="2"/>
  </si>
  <si>
    <t>3600</t>
  </si>
  <si>
    <t>六</t>
    <rPh sb="0" eb="1">
      <t>6</t>
    </rPh>
    <phoneticPr fontId="2"/>
  </si>
  <si>
    <t>熱供給業</t>
    <rPh sb="0" eb="3">
      <t>ネツキョウキュウ</t>
    </rPh>
    <rPh sb="3" eb="4">
      <t>ギョウ</t>
    </rPh>
    <phoneticPr fontId="2"/>
  </si>
  <si>
    <t>3700</t>
  </si>
  <si>
    <t>七</t>
    <rPh sb="0" eb="1">
      <t>7</t>
    </rPh>
    <phoneticPr fontId="2"/>
  </si>
  <si>
    <t>下水道業</t>
    <rPh sb="0" eb="3">
      <t>ゲスイドウ</t>
    </rPh>
    <rPh sb="3" eb="4">
      <t>ギョウ</t>
    </rPh>
    <phoneticPr fontId="2"/>
  </si>
  <si>
    <t>八</t>
    <rPh sb="0" eb="1">
      <t>8</t>
    </rPh>
    <phoneticPr fontId="2"/>
  </si>
  <si>
    <t>鉄道業</t>
    <rPh sb="0" eb="2">
      <t>テツドウ</t>
    </rPh>
    <rPh sb="2" eb="3">
      <t>ギョウ</t>
    </rPh>
    <phoneticPr fontId="2"/>
  </si>
  <si>
    <t>3900</t>
  </si>
  <si>
    <t>九</t>
    <rPh sb="0" eb="1">
      <t>9</t>
    </rPh>
    <phoneticPr fontId="2"/>
  </si>
  <si>
    <t>倉庫業</t>
    <rPh sb="0" eb="3">
      <t>ソウコギョウ</t>
    </rPh>
    <phoneticPr fontId="2"/>
  </si>
  <si>
    <t>十</t>
    <rPh sb="0" eb="1">
      <t>10</t>
    </rPh>
    <phoneticPr fontId="2"/>
  </si>
  <si>
    <t>石油卸売業</t>
    <rPh sb="0" eb="2">
      <t>セキユ</t>
    </rPh>
    <rPh sb="2" eb="5">
      <t>オロシウリギョウ</t>
    </rPh>
    <phoneticPr fontId="2"/>
  </si>
  <si>
    <t>十一</t>
    <rPh sb="0" eb="2">
      <t>11</t>
    </rPh>
    <phoneticPr fontId="2"/>
  </si>
  <si>
    <t>鉄スクラップ卸売業</t>
    <rPh sb="0" eb="1">
      <t>テツ</t>
    </rPh>
    <rPh sb="6" eb="9">
      <t>オロシウリギョウ</t>
    </rPh>
    <phoneticPr fontId="2"/>
  </si>
  <si>
    <t>十二</t>
    <rPh sb="0" eb="2">
      <t>12</t>
    </rPh>
    <phoneticPr fontId="2"/>
  </si>
  <si>
    <t>自動車卸売業</t>
    <rPh sb="0" eb="3">
      <t>ジドウシャ</t>
    </rPh>
    <rPh sb="3" eb="6">
      <t>オロシウリギョウ</t>
    </rPh>
    <phoneticPr fontId="2"/>
  </si>
  <si>
    <t>十三</t>
    <rPh sb="0" eb="2">
      <t>13</t>
    </rPh>
    <phoneticPr fontId="2"/>
  </si>
  <si>
    <t>燃料小売業</t>
    <rPh sb="0" eb="2">
      <t>ネンリョウ</t>
    </rPh>
    <rPh sb="2" eb="5">
      <t>コウリギョウ</t>
    </rPh>
    <phoneticPr fontId="2"/>
  </si>
  <si>
    <t>十四</t>
    <rPh sb="0" eb="2">
      <t>14</t>
    </rPh>
    <phoneticPr fontId="2"/>
  </si>
  <si>
    <t>洗濯業</t>
    <rPh sb="0" eb="3">
      <t>センタクギョウ</t>
    </rPh>
    <phoneticPr fontId="2"/>
  </si>
  <si>
    <t>十五</t>
    <rPh sb="0" eb="2">
      <t>15</t>
    </rPh>
    <phoneticPr fontId="2"/>
  </si>
  <si>
    <t>写真業</t>
    <rPh sb="0" eb="3">
      <t>シャシンギョウ</t>
    </rPh>
    <phoneticPr fontId="2"/>
  </si>
  <si>
    <t>十六</t>
    <rPh sb="0" eb="2">
      <t>16</t>
    </rPh>
    <phoneticPr fontId="2"/>
  </si>
  <si>
    <t>自動車整備業</t>
    <rPh sb="0" eb="3">
      <t>ジドウシャ</t>
    </rPh>
    <rPh sb="3" eb="5">
      <t>セイビ</t>
    </rPh>
    <rPh sb="5" eb="6">
      <t>ギョウ</t>
    </rPh>
    <phoneticPr fontId="2"/>
  </si>
  <si>
    <t>十七</t>
    <rPh sb="0" eb="2">
      <t>17</t>
    </rPh>
    <phoneticPr fontId="2"/>
  </si>
  <si>
    <t>機械修理業</t>
    <rPh sb="0" eb="2">
      <t>キカイ</t>
    </rPh>
    <rPh sb="2" eb="5">
      <t>シュウリギョウ</t>
    </rPh>
    <phoneticPr fontId="2"/>
  </si>
  <si>
    <t>十八</t>
    <rPh sb="0" eb="2">
      <t>18</t>
    </rPh>
    <phoneticPr fontId="2"/>
  </si>
  <si>
    <t>商品検査業</t>
    <rPh sb="0" eb="2">
      <t>ショウヒン</t>
    </rPh>
    <rPh sb="2" eb="4">
      <t>ケンサ</t>
    </rPh>
    <rPh sb="4" eb="5">
      <t>ギョウ</t>
    </rPh>
    <phoneticPr fontId="2"/>
  </si>
  <si>
    <t>十九</t>
    <rPh sb="0" eb="2">
      <t>19</t>
    </rPh>
    <phoneticPr fontId="2"/>
  </si>
  <si>
    <t>計量証明業</t>
    <rPh sb="0" eb="2">
      <t>ケイリョウ</t>
    </rPh>
    <rPh sb="2" eb="4">
      <t>ショウメイ</t>
    </rPh>
    <rPh sb="4" eb="5">
      <t>ギョウ</t>
    </rPh>
    <phoneticPr fontId="2"/>
  </si>
  <si>
    <t>二十</t>
    <rPh sb="0" eb="2">
      <t>20</t>
    </rPh>
    <phoneticPr fontId="2"/>
  </si>
  <si>
    <t>一般廃棄物処理業（ごみ処分業に限る。）</t>
  </si>
  <si>
    <t>二十一</t>
    <rPh sb="0" eb="3">
      <t>21</t>
    </rPh>
    <phoneticPr fontId="2"/>
  </si>
  <si>
    <t>産業廃棄物処分業</t>
    <rPh sb="0" eb="2">
      <t>サンギョウ</t>
    </rPh>
    <rPh sb="2" eb="5">
      <t>ハイキブツ</t>
    </rPh>
    <rPh sb="5" eb="7">
      <t>ショブン</t>
    </rPh>
    <rPh sb="7" eb="8">
      <t>ギョウ</t>
    </rPh>
    <phoneticPr fontId="2"/>
  </si>
  <si>
    <t>特別管理産業廃棄物処分業</t>
  </si>
  <si>
    <t>二十二</t>
    <rPh sb="0" eb="3">
      <t>22</t>
    </rPh>
    <phoneticPr fontId="2"/>
  </si>
  <si>
    <t>高等教育機関</t>
    <rPh sb="0" eb="2">
      <t>コウトウ</t>
    </rPh>
    <rPh sb="2" eb="4">
      <t>キョウイク</t>
    </rPh>
    <rPh sb="4" eb="6">
      <t>キカン</t>
    </rPh>
    <phoneticPr fontId="2"/>
  </si>
  <si>
    <t>自然科学研究所</t>
    <rPh sb="0" eb="2">
      <t>シゼン</t>
    </rPh>
    <rPh sb="2" eb="4">
      <t>カガク</t>
    </rPh>
    <rPh sb="4" eb="7">
      <t>ケンキュウショ</t>
    </rPh>
    <phoneticPr fontId="2"/>
  </si>
  <si>
    <t>国の機関又は地方公共団体の公務　（注２，３）</t>
    <rPh sb="0" eb="1">
      <t>クニ</t>
    </rPh>
    <rPh sb="2" eb="4">
      <t>キカン</t>
    </rPh>
    <rPh sb="4" eb="5">
      <t>マタ</t>
    </rPh>
    <rPh sb="6" eb="8">
      <t>チホウ</t>
    </rPh>
    <rPh sb="8" eb="10">
      <t>コウキョウ</t>
    </rPh>
    <rPh sb="10" eb="12">
      <t>ダンタイ</t>
    </rPh>
    <rPh sb="13" eb="15">
      <t>コウム</t>
    </rPh>
    <rPh sb="17" eb="18">
      <t>チュウ</t>
    </rPh>
    <phoneticPr fontId="2"/>
  </si>
  <si>
    <t>上記のいずれか</t>
    <rPh sb="0" eb="2">
      <t>ジョウキ</t>
    </rPh>
    <phoneticPr fontId="2"/>
  </si>
  <si>
    <t>注１</t>
    <rPh sb="0" eb="1">
      <t>チュウ</t>
    </rPh>
    <phoneticPr fontId="2"/>
  </si>
  <si>
    <t>自然科学研究所については、主たる研究対象に最も近い事業が属する業種によりあて先を判断して下さい。</t>
    <rPh sb="0" eb="2">
      <t>シゼン</t>
    </rPh>
    <rPh sb="2" eb="4">
      <t>カガク</t>
    </rPh>
    <rPh sb="4" eb="7">
      <t>ケンキュウショ</t>
    </rPh>
    <rPh sb="13" eb="14">
      <t>シュ</t>
    </rPh>
    <rPh sb="16" eb="18">
      <t>ケンキュウ</t>
    </rPh>
    <rPh sb="18" eb="20">
      <t>タイショウ</t>
    </rPh>
    <rPh sb="21" eb="22">
      <t>モット</t>
    </rPh>
    <rPh sb="23" eb="24">
      <t>チカ</t>
    </rPh>
    <rPh sb="25" eb="27">
      <t>ジギョウ</t>
    </rPh>
    <rPh sb="28" eb="29">
      <t>ゾク</t>
    </rPh>
    <rPh sb="31" eb="33">
      <t>ギョウシュ</t>
    </rPh>
    <rPh sb="38" eb="39">
      <t>サキ</t>
    </rPh>
    <rPh sb="40" eb="42">
      <t>ハンダン</t>
    </rPh>
    <rPh sb="44" eb="45">
      <t>クダ</t>
    </rPh>
    <phoneticPr fontId="2"/>
  </si>
  <si>
    <t>注２</t>
    <rPh sb="0" eb="1">
      <t>チュウ</t>
    </rPh>
    <phoneticPr fontId="2"/>
  </si>
  <si>
    <t>国の機関又は地方公共団体の公務については、公務の具体的内容に対応した業種を分類し、法の対象となる業種に属する事業を営んでる場合には、当該対象業種のコード番号を記載して下さい。</t>
    <rPh sb="0" eb="1">
      <t>クニ</t>
    </rPh>
    <rPh sb="2" eb="4">
      <t>キカン</t>
    </rPh>
    <rPh sb="4" eb="5">
      <t>マタ</t>
    </rPh>
    <rPh sb="6" eb="8">
      <t>チホウ</t>
    </rPh>
    <rPh sb="8" eb="10">
      <t>コウキョウ</t>
    </rPh>
    <rPh sb="10" eb="12">
      <t>ダンタイ</t>
    </rPh>
    <rPh sb="13" eb="15">
      <t>コウム</t>
    </rPh>
    <rPh sb="21" eb="23">
      <t>コウム</t>
    </rPh>
    <rPh sb="24" eb="27">
      <t>グタイテキ</t>
    </rPh>
    <rPh sb="27" eb="29">
      <t>ナイヨウ</t>
    </rPh>
    <rPh sb="30" eb="32">
      <t>タイオウ</t>
    </rPh>
    <rPh sb="34" eb="36">
      <t>ギョウシュ</t>
    </rPh>
    <rPh sb="37" eb="39">
      <t>ブンルイ</t>
    </rPh>
    <rPh sb="41" eb="42">
      <t>ホウ</t>
    </rPh>
    <rPh sb="43" eb="45">
      <t>タイショウ</t>
    </rPh>
    <rPh sb="48" eb="50">
      <t>ギョウシュ</t>
    </rPh>
    <rPh sb="51" eb="52">
      <t>ゾク</t>
    </rPh>
    <rPh sb="54" eb="56">
      <t>ジギョウ</t>
    </rPh>
    <rPh sb="57" eb="58">
      <t>イトナ</t>
    </rPh>
    <rPh sb="61" eb="63">
      <t>バアイ</t>
    </rPh>
    <rPh sb="66" eb="68">
      <t>トウガイ</t>
    </rPh>
    <rPh sb="68" eb="70">
      <t>タイショウ</t>
    </rPh>
    <rPh sb="70" eb="72">
      <t>ギョウシュ</t>
    </rPh>
    <rPh sb="76" eb="78">
      <t>バンゴウ</t>
    </rPh>
    <rPh sb="79" eb="81">
      <t>キサイ</t>
    </rPh>
    <rPh sb="83" eb="84">
      <t>クダ</t>
    </rPh>
    <phoneticPr fontId="2"/>
  </si>
  <si>
    <t>注３</t>
    <rPh sb="0" eb="1">
      <t>チュウ</t>
    </rPh>
    <phoneticPr fontId="2"/>
  </si>
  <si>
    <t>国の機関については、その営む事業に関わらず、当該機関を所管する大臣をあて先として下さい。また、地方公共団体の公務については、その営む事業が属する業種を所管する大臣をあて先として下さい</t>
    <rPh sb="0" eb="1">
      <t>クニ</t>
    </rPh>
    <rPh sb="2" eb="4">
      <t>キカン</t>
    </rPh>
    <rPh sb="12" eb="13">
      <t>イトナ</t>
    </rPh>
    <rPh sb="14" eb="16">
      <t>ジギョウ</t>
    </rPh>
    <rPh sb="17" eb="18">
      <t>カカ</t>
    </rPh>
    <rPh sb="22" eb="24">
      <t>トウガイ</t>
    </rPh>
    <rPh sb="24" eb="26">
      <t>キカン</t>
    </rPh>
    <rPh sb="27" eb="29">
      <t>ショカン</t>
    </rPh>
    <rPh sb="31" eb="33">
      <t>ダイジン</t>
    </rPh>
    <rPh sb="36" eb="37">
      <t>サキ</t>
    </rPh>
    <rPh sb="40" eb="41">
      <t>クダ</t>
    </rPh>
    <rPh sb="47" eb="49">
      <t>チホウ</t>
    </rPh>
    <rPh sb="49" eb="51">
      <t>コウキョウ</t>
    </rPh>
    <rPh sb="51" eb="53">
      <t>ダンタイ</t>
    </rPh>
    <rPh sb="54" eb="56">
      <t>コウム</t>
    </rPh>
    <rPh sb="64" eb="65">
      <t>イトナ</t>
    </rPh>
    <rPh sb="66" eb="68">
      <t>ジギョウ</t>
    </rPh>
    <rPh sb="69" eb="70">
      <t>ゾク</t>
    </rPh>
    <rPh sb="72" eb="74">
      <t>ギョウシュ</t>
    </rPh>
    <rPh sb="75" eb="77">
      <t>ショカン</t>
    </rPh>
    <rPh sb="79" eb="81">
      <t>ダイジン</t>
    </rPh>
    <rPh sb="84" eb="85">
      <t>サキ</t>
    </rPh>
    <rPh sb="88" eb="89">
      <t>クダ</t>
    </rPh>
    <phoneticPr fontId="2"/>
  </si>
  <si>
    <t>亜鉛の水溶性化合物</t>
  </si>
  <si>
    <t>アクリルアミド</t>
  </si>
  <si>
    <t>アクリル酸２－（ジメチルアミノ）エチル</t>
  </si>
  <si>
    <t>フィプロニル</t>
  </si>
  <si>
    <t>直鎖アルキルベンゼンスルホン酸及びその塩（アルキル基の炭素数が１０から１４までのもの及びその混合物に限る。）</t>
  </si>
  <si>
    <t>アンチモン及びその化合物</t>
  </si>
  <si>
    <t>石綿</t>
  </si>
  <si>
    <t>○</t>
  </si>
  <si>
    <t>アクリル酸及びその水溶性塩</t>
  </si>
  <si>
    <t>アセトンシアノヒドリン</t>
  </si>
  <si>
    <t>アセナフテン</t>
  </si>
  <si>
    <t>２－アミノエタノール</t>
  </si>
  <si>
    <t>パラ－アミノフェノール</t>
  </si>
  <si>
    <t>アリルアルコール</t>
  </si>
  <si>
    <t>３－イソシアナトメチル－３，５，５－トリメチルシクロヘキシル＝イソシアネート</t>
  </si>
  <si>
    <t>インジウム及びその化合物</t>
  </si>
  <si>
    <t>エチレングリコールモノエチルエーテル</t>
  </si>
  <si>
    <t>エチレングリコールモノメチルエーテル</t>
  </si>
  <si>
    <t>塩化パラフィン（炭素数が１０から１３までのもの及びその混合物に限る。）</t>
  </si>
  <si>
    <t>１－オクタノール</t>
  </si>
  <si>
    <t>２，６－キシレノール</t>
  </si>
  <si>
    <t>キノリン</t>
  </si>
  <si>
    <t>クメン</t>
  </si>
  <si>
    <t>グリオキサール</t>
  </si>
  <si>
    <t>クレゾール</t>
  </si>
  <si>
    <t>クロロアニリン</t>
  </si>
  <si>
    <t>りん化アルミニウム</t>
  </si>
  <si>
    <t>りん酸トリス（２－エチルヘキシル）</t>
  </si>
  <si>
    <t>りん酸トリトリル</t>
  </si>
  <si>
    <t>りん酸トリフェニル</t>
  </si>
  <si>
    <t>キザロホップエチル</t>
  </si>
  <si>
    <t>ブタミホス</t>
  </si>
  <si>
    <t>ＥＰＮ</t>
  </si>
  <si>
    <t>ペンディメタリン</t>
  </si>
  <si>
    <t>マンネブ</t>
  </si>
  <si>
    <t>マンコゼブ又はマンゼブ</t>
  </si>
  <si>
    <t>ジクアトジブロミド又はジクワット</t>
  </si>
  <si>
    <t>カドミウム及びその化合物</t>
  </si>
  <si>
    <t>銀及びその水溶性化合物</t>
  </si>
  <si>
    <t>グルタルアルデヒド</t>
  </si>
  <si>
    <t>クロム及び三価クロム化合物</t>
  </si>
  <si>
    <t>六価クロム化合物</t>
  </si>
  <si>
    <t>アトラジン</t>
  </si>
  <si>
    <t>フルアジナム</t>
  </si>
  <si>
    <t>ＨＣＦＣ－１４２ｂ</t>
  </si>
  <si>
    <t>ＨＣＦＣ－２２</t>
  </si>
  <si>
    <t>ＨＣＦＣ－１２４</t>
  </si>
  <si>
    <t>シマジン又はＣＡＴ</t>
  </si>
  <si>
    <t>コバルト及びその化合物</t>
  </si>
  <si>
    <t>無機シアン化合物（錯塩及びシアン酸塩を除く。）</t>
  </si>
  <si>
    <t>３，３’－ジクロロ－４，４’－ジアミノジフェニルメタン</t>
  </si>
  <si>
    <t>プロピザミド</t>
  </si>
  <si>
    <t>ジウロン又はＤＣＭＵ</t>
  </si>
  <si>
    <t>リニュロン</t>
  </si>
  <si>
    <t>２，４－Ｄ又は２，４－ＰＡ</t>
  </si>
  <si>
    <t>ＨＣＦＣ－１４１ｂ</t>
  </si>
  <si>
    <t>ピラゾキシフェン</t>
  </si>
  <si>
    <t>ジクロベニル又はＤＢＮ</t>
  </si>
  <si>
    <t>ＨＣＦＣ－２２５</t>
  </si>
  <si>
    <t>ジチアノン</t>
  </si>
  <si>
    <t>イソプロチオラン</t>
  </si>
  <si>
    <t>メチダチオン又はＤＭＴＰ</t>
  </si>
  <si>
    <t>マラソン又はマラチオン</t>
  </si>
  <si>
    <t>ジニトロトルエン</t>
  </si>
  <si>
    <t>ジフェニルアミン</t>
  </si>
  <si>
    <t>Ｎ，Ｎ－ジメチルドデシルアミン＝Ｎ－オキシド</t>
  </si>
  <si>
    <t>アイオキシニル</t>
  </si>
  <si>
    <t>水銀及びその化合物</t>
  </si>
  <si>
    <t>セレン及びその化合物</t>
  </si>
  <si>
    <t>ダイオキシン類</t>
  </si>
  <si>
    <t>ダゾメット</t>
  </si>
  <si>
    <t>チオ尿素</t>
  </si>
  <si>
    <t>ダイアジノン</t>
  </si>
  <si>
    <t>クロルピリホス</t>
  </si>
  <si>
    <t>イソキサチオン</t>
  </si>
  <si>
    <t>フェニトロチオン又はＭＥＰ</t>
  </si>
  <si>
    <t>フェンチオン又はＭＰＰ</t>
  </si>
  <si>
    <t>イプロベンホス又はＩＢＰ</t>
  </si>
  <si>
    <t>ヘキサメチレンテトラミン</t>
  </si>
  <si>
    <t>クロロタロニル又はＴＰＮ</t>
  </si>
  <si>
    <t>テトラヒドロメチル無水フタル酸</t>
  </si>
  <si>
    <t>チウラム又はチラム</t>
  </si>
  <si>
    <t>テレフタル酸</t>
  </si>
  <si>
    <t>テレフタル酸ジメチル</t>
  </si>
  <si>
    <t>銅水溶性塩（錯塩を除く。）</t>
  </si>
  <si>
    <t>トリクロピル</t>
  </si>
  <si>
    <t>トリフルラリン</t>
  </si>
  <si>
    <t>ニッケル</t>
  </si>
  <si>
    <t>ニッケル化合物</t>
  </si>
  <si>
    <t>シメトリン</t>
  </si>
  <si>
    <t>オキシン銅又は有機銅</t>
  </si>
  <si>
    <t>ジラム</t>
  </si>
  <si>
    <t>18:その他</t>
    <rPh sb="5" eb="6">
      <t>タ</t>
    </rPh>
    <phoneticPr fontId="2"/>
  </si>
  <si>
    <t>廃棄物の種類</t>
  </si>
  <si>
    <t>廃棄物の処理方法</t>
  </si>
  <si>
    <t>移動量</t>
    <rPh sb="0" eb="2">
      <t>イドウ</t>
    </rPh>
    <rPh sb="2" eb="3">
      <t>リョウ</t>
    </rPh>
    <phoneticPr fontId="2"/>
  </si>
  <si>
    <t>旧規則番号</t>
    <rPh sb="0" eb="1">
      <t>キュウ</t>
    </rPh>
    <rPh sb="1" eb="3">
      <t>キソク</t>
    </rPh>
    <rPh sb="3" eb="5">
      <t>バンゴウ</t>
    </rPh>
    <phoneticPr fontId="2"/>
  </si>
  <si>
    <t>砒素及びその無機化合物</t>
  </si>
  <si>
    <t>ヒドロキノン</t>
  </si>
  <si>
    <t>ペルメトリン</t>
  </si>
  <si>
    <t>フタル酸ビス（２－エチルヘキシル）</t>
  </si>
  <si>
    <t>ブプロフェジン</t>
  </si>
  <si>
    <t>テブフェノジド</t>
  </si>
  <si>
    <t>ベノミル</t>
  </si>
  <si>
    <t>シハロホップブチル</t>
  </si>
  <si>
    <t>ふっ化水素及びその水溶性塩</t>
  </si>
  <si>
    <t>プロピネブ</t>
  </si>
  <si>
    <t>エンドスルファン又はベンゾエピン</t>
  </si>
  <si>
    <t>ベリリウム及びその化合物</t>
  </si>
  <si>
    <t>１，２，４－ベンゼントリカルボン酸１，２－無水物</t>
  </si>
  <si>
    <t>メフェナセット</t>
  </si>
  <si>
    <t>ＰＣＢ</t>
  </si>
  <si>
    <t>マンガン及びその化合物</t>
  </si>
  <si>
    <t>無水フタル酸</t>
  </si>
  <si>
    <t>フェリムゾン</t>
  </si>
  <si>
    <t>カルボフラン</t>
  </si>
  <si>
    <t>カルバリル又はＮＡＣ</t>
  </si>
  <si>
    <t>フェノブカルブ又はＢＰＭＣ</t>
  </si>
  <si>
    <t>ジクロロベンゼン</t>
  </si>
  <si>
    <t>Ｎ，Ｎ－ジシクロヘキシルアミン</t>
  </si>
  <si>
    <t>ジシクロペンタジエン</t>
  </si>
  <si>
    <t>その他
(イ、ロ以外)</t>
    <rPh sb="2" eb="3">
      <t>タ</t>
    </rPh>
    <rPh sb="8" eb="10">
      <t>イガイ</t>
    </rPh>
    <phoneticPr fontId="2"/>
  </si>
  <si>
    <t>当該事業所における
土壌への排出
（ニ以外）</t>
    <rPh sb="0" eb="2">
      <t>トウガイ</t>
    </rPh>
    <rPh sb="2" eb="4">
      <t>ジギョウ</t>
    </rPh>
    <rPh sb="4" eb="5">
      <t>ショ</t>
    </rPh>
    <rPh sb="10" eb="11">
      <t>ツチ</t>
    </rPh>
    <rPh sb="11" eb="12">
      <t>ユズル</t>
    </rPh>
    <rPh sb="14" eb="15">
      <t>ハイ</t>
    </rPh>
    <rPh sb="15" eb="16">
      <t>デ</t>
    </rPh>
    <rPh sb="19" eb="21">
      <t>イガイ</t>
    </rPh>
    <phoneticPr fontId="2"/>
  </si>
  <si>
    <t>廃棄物の種類
(該当するものに○を記入すること(複数選択可))</t>
    <rPh sb="0" eb="3">
      <t>ハイキブツ</t>
    </rPh>
    <rPh sb="4" eb="6">
      <t>シュルイ</t>
    </rPh>
    <phoneticPr fontId="2"/>
  </si>
  <si>
    <t>移動先の
下水道終末
処理施設の
名称</t>
    <rPh sb="0" eb="2">
      <t>イドウ</t>
    </rPh>
    <rPh sb="2" eb="3">
      <t>サキ</t>
    </rPh>
    <rPh sb="5" eb="8">
      <t>ゲスイドウ</t>
    </rPh>
    <rPh sb="8" eb="10">
      <t>シュウマツ</t>
    </rPh>
    <rPh sb="11" eb="13">
      <t>ショリ</t>
    </rPh>
    <rPh sb="13" eb="15">
      <t>シセツ</t>
    </rPh>
    <rPh sb="17" eb="19">
      <t>メイショウ</t>
    </rPh>
    <phoneticPr fontId="2"/>
  </si>
  <si>
    <t>イ</t>
    <phoneticPr fontId="2"/>
  </si>
  <si>
    <t>ロ</t>
    <phoneticPr fontId="2"/>
  </si>
  <si>
    <t>ハ</t>
    <phoneticPr fontId="2"/>
  </si>
  <si>
    <t>ニ</t>
    <phoneticPr fontId="2"/>
  </si>
  <si>
    <t>No.</t>
    <phoneticPr fontId="2"/>
  </si>
  <si>
    <t xml:space="preserve">埋立処分を行う場所
</t>
    <rPh sb="0" eb="2">
      <t>ウメタテ</t>
    </rPh>
    <rPh sb="2" eb="4">
      <t>ショブン</t>
    </rPh>
    <rPh sb="5" eb="6">
      <t>オコ</t>
    </rPh>
    <rPh sb="7" eb="9">
      <t>バショ</t>
    </rPh>
    <phoneticPr fontId="2"/>
  </si>
  <si>
    <t>当該事業所における土壌への排出（ニ以外）</t>
    <rPh sb="0" eb="2">
      <t>トウガイ</t>
    </rPh>
    <rPh sb="2" eb="4">
      <t>ジギョウ</t>
    </rPh>
    <rPh sb="4" eb="5">
      <t>ショ</t>
    </rPh>
    <rPh sb="9" eb="10">
      <t>ツチ</t>
    </rPh>
    <rPh sb="10" eb="11">
      <t>ユズル</t>
    </rPh>
    <rPh sb="13" eb="14">
      <t>ハイ</t>
    </rPh>
    <rPh sb="14" eb="15">
      <t>デ</t>
    </rPh>
    <rPh sb="17" eb="19">
      <t>イガイ</t>
    </rPh>
    <phoneticPr fontId="2"/>
  </si>
  <si>
    <t>廃棄物処理方法</t>
    <rPh sb="0" eb="3">
      <t>ハイキブツ</t>
    </rPh>
    <rPh sb="3" eb="5">
      <t>ショリ</t>
    </rPh>
    <rPh sb="5" eb="7">
      <t>ホウホウ</t>
    </rPh>
    <phoneticPr fontId="2"/>
  </si>
  <si>
    <t>　</t>
  </si>
  <si>
    <t>別紙2-1のとおり</t>
  </si>
  <si>
    <t>秘密に係る情報の有無</t>
    <rPh sb="0" eb="2">
      <t>ヒミツ</t>
    </rPh>
    <rPh sb="3" eb="4">
      <t>カカ</t>
    </rPh>
    <rPh sb="5" eb="7">
      <t>ジョウホウ</t>
    </rPh>
    <rPh sb="8" eb="10">
      <t>ウム</t>
    </rPh>
    <phoneticPr fontId="2"/>
  </si>
  <si>
    <t>左門殿川</t>
    <rPh sb="0" eb="2">
      <t>サモン</t>
    </rPh>
    <rPh sb="2" eb="3">
      <t>ドノ</t>
    </rPh>
    <rPh sb="3" eb="4">
      <t>カワ</t>
    </rPh>
    <phoneticPr fontId="2"/>
  </si>
  <si>
    <t>淀川左岸幹線第１水路</t>
    <rPh sb="0" eb="2">
      <t>ヨドガワ</t>
    </rPh>
    <rPh sb="2" eb="4">
      <t>サガン</t>
    </rPh>
    <rPh sb="4" eb="6">
      <t>カンセン</t>
    </rPh>
    <rPh sb="6" eb="7">
      <t>ダイ</t>
    </rPh>
    <rPh sb="8" eb="10">
      <t>スイロ</t>
    </rPh>
    <phoneticPr fontId="2"/>
  </si>
  <si>
    <t>飛鳥川</t>
    <rPh sb="0" eb="2">
      <t>アスカ</t>
    </rPh>
    <rPh sb="2" eb="3">
      <t>ガワ</t>
    </rPh>
    <phoneticPr fontId="2"/>
  </si>
  <si>
    <t>梅川</t>
    <rPh sb="0" eb="2">
      <t>ウメカワ</t>
    </rPh>
    <phoneticPr fontId="2"/>
  </si>
  <si>
    <t>佐備川</t>
    <rPh sb="0" eb="2">
      <t>サビ</t>
    </rPh>
    <rPh sb="2" eb="3">
      <t>カワ</t>
    </rPh>
    <phoneticPr fontId="2"/>
  </si>
  <si>
    <t>担　当　者（問合せ先）</t>
    <rPh sb="0" eb="1">
      <t>タン</t>
    </rPh>
    <rPh sb="2" eb="3">
      <t>トウ</t>
    </rPh>
    <rPh sb="4" eb="5">
      <t>シャ</t>
    </rPh>
    <rPh sb="6" eb="7">
      <t>ト</t>
    </rPh>
    <rPh sb="7" eb="8">
      <t>ア</t>
    </rPh>
    <rPh sb="9" eb="10">
      <t>サキ</t>
    </rPh>
    <phoneticPr fontId="2"/>
  </si>
  <si>
    <t xml:space="preserve">　様    </t>
    <rPh sb="1" eb="2">
      <t>サマ</t>
    </rPh>
    <phoneticPr fontId="2"/>
  </si>
  <si>
    <t>　　　年　　月　　日</t>
    <phoneticPr fontId="2"/>
  </si>
  <si>
    <t>三宝水再生センター</t>
  </si>
  <si>
    <t>泉北水再生センター</t>
  </si>
  <si>
    <t>石津水再生センター</t>
  </si>
  <si>
    <t>別紙１のとおり</t>
    <rPh sb="0" eb="2">
      <t>ベッシ</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</si>
  <si>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3">
      <t>キハツセイ</t>
    </rPh>
    <rPh sb="13" eb="15">
      <t>ユウキ</t>
    </rPh>
    <rPh sb="15" eb="18">
      <t>カゴウブツ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</si>
  <si>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第一種管理化学物質の名称：揮発性有機化合物</t>
    <rPh sb="0" eb="1">
      <t>ダイ</t>
    </rPh>
    <rPh sb="1" eb="2">
      <t>イチ</t>
    </rPh>
    <rPh sb="2" eb="3">
      <t>シュ</t>
    </rPh>
    <rPh sb="3" eb="5">
      <t>カンリ</t>
    </rPh>
    <rPh sb="5" eb="7">
      <t>カガク</t>
    </rPh>
    <rPh sb="7" eb="9">
      <t>ブッシツ</t>
    </rPh>
    <rPh sb="10" eb="12">
      <t>メイショウ</t>
    </rPh>
    <rPh sb="13" eb="16">
      <t>キハツセイ</t>
    </rPh>
    <rPh sb="16" eb="18">
      <t>ユウキ</t>
    </rPh>
    <rPh sb="18" eb="21">
      <t>カゴウブツ</t>
    </rPh>
    <phoneticPr fontId="2"/>
  </si>
  <si>
    <t>１　移動量のうち、ロは、廃棄物としての移動量を記載すること。</t>
    <phoneticPr fontId="2"/>
  </si>
  <si>
    <t>２　排出量、移動量及び取扱量の有効数字は、２桁とすること。ただし、排出量又は移動量が１キログラム未満の場合は、小数第２位以下を四捨五入すること。</t>
    <rPh sb="2" eb="4">
      <t>ハイシュツ</t>
    </rPh>
    <rPh sb="4" eb="5">
      <t>リョウ</t>
    </rPh>
    <rPh sb="6" eb="8">
      <t>イドウ</t>
    </rPh>
    <rPh sb="8" eb="9">
      <t>リョウ</t>
    </rPh>
    <rPh sb="9" eb="10">
      <t>オヨ</t>
    </rPh>
    <rPh sb="11" eb="13">
      <t>トリアツカイ</t>
    </rPh>
    <rPh sb="13" eb="14">
      <t>リョウ</t>
    </rPh>
    <rPh sb="15" eb="17">
      <t>ユウコウ</t>
    </rPh>
    <rPh sb="17" eb="19">
      <t>スウジ</t>
    </rPh>
    <rPh sb="22" eb="23">
      <t>ケタ</t>
    </rPh>
    <rPh sb="33" eb="35">
      <t>ハイシュツ</t>
    </rPh>
    <rPh sb="35" eb="36">
      <t>リョウ</t>
    </rPh>
    <rPh sb="36" eb="37">
      <t>マタ</t>
    </rPh>
    <rPh sb="38" eb="40">
      <t>イドウ</t>
    </rPh>
    <rPh sb="40" eb="41">
      <t>リョウ</t>
    </rPh>
    <rPh sb="48" eb="50">
      <t>ミマン</t>
    </rPh>
    <rPh sb="51" eb="53">
      <t>バアイ</t>
    </rPh>
    <rPh sb="55" eb="57">
      <t>ショウスウ</t>
    </rPh>
    <rPh sb="57" eb="58">
      <t>ダイ</t>
    </rPh>
    <rPh sb="59" eb="60">
      <t>イ</t>
    </rPh>
    <rPh sb="60" eb="62">
      <t>イカ</t>
    </rPh>
    <rPh sb="63" eb="67">
      <t>シシャゴニュウ</t>
    </rPh>
    <phoneticPr fontId="2"/>
  </si>
  <si>
    <t>３　※印の欄には、記載しないこと。</t>
    <rPh sb="3" eb="4">
      <t>イン</t>
    </rPh>
    <rPh sb="5" eb="6">
      <t>ラン</t>
    </rPh>
    <rPh sb="9" eb="11">
      <t>キサイ</t>
    </rPh>
    <phoneticPr fontId="2"/>
  </si>
  <si>
    <t>第一種管理化学物質の管理番号</t>
    <rPh sb="0" eb="1">
      <t>ダイ</t>
    </rPh>
    <rPh sb="1" eb="2">
      <t>イチ</t>
    </rPh>
    <rPh sb="2" eb="3">
      <t>シュ</t>
    </rPh>
    <rPh sb="3" eb="5">
      <t>カンリ</t>
    </rPh>
    <rPh sb="5" eb="7">
      <t>カガク</t>
    </rPh>
    <rPh sb="7" eb="9">
      <t>ブッシツ</t>
    </rPh>
    <rPh sb="10" eb="12">
      <t>カンリ</t>
    </rPh>
    <rPh sb="12" eb="14">
      <t>バンゴウ</t>
    </rPh>
    <phoneticPr fontId="2"/>
  </si>
  <si>
    <t>　　　３　取扱量の有効数字は２桁とすること。</t>
    <rPh sb="5" eb="7">
      <t>トリアツカイ</t>
    </rPh>
    <rPh sb="7" eb="8">
      <t>リョウ</t>
    </rPh>
    <rPh sb="9" eb="11">
      <t>ユウコウ</t>
    </rPh>
    <rPh sb="11" eb="13">
      <t>スウジ</t>
    </rPh>
    <rPh sb="15" eb="16">
      <t>ケタ</t>
    </rPh>
    <phoneticPr fontId="2"/>
  </si>
  <si>
    <t>　　　４　※印の欄には、記載しないこと。</t>
    <rPh sb="6" eb="7">
      <t>イン</t>
    </rPh>
    <rPh sb="8" eb="9">
      <t>ラン</t>
    </rPh>
    <rPh sb="12" eb="14">
      <t>キサイ</t>
    </rPh>
    <phoneticPr fontId="2"/>
  </si>
  <si>
    <t>　　　２　第一種管理化学物質の管理番号の欄には、経済産業省及び環境省策定の「ＰＲＴＲ届出の手引き」を参考とした管理番号を記載すること。</t>
    <rPh sb="5" eb="8">
      <t>ダイイッシュ</t>
    </rPh>
    <rPh sb="8" eb="10">
      <t>カンリ</t>
    </rPh>
    <rPh sb="10" eb="12">
      <t>カガク</t>
    </rPh>
    <rPh sb="12" eb="14">
      <t>ブッシツ</t>
    </rPh>
    <rPh sb="15" eb="17">
      <t>カンリ</t>
    </rPh>
    <rPh sb="17" eb="19">
      <t>バンゴウ</t>
    </rPh>
    <rPh sb="20" eb="21">
      <t>ラン</t>
    </rPh>
    <rPh sb="24" eb="26">
      <t>ケイザイ</t>
    </rPh>
    <rPh sb="26" eb="29">
      <t>サンギョウショウ</t>
    </rPh>
    <rPh sb="29" eb="30">
      <t>オヨ</t>
    </rPh>
    <rPh sb="31" eb="34">
      <t>カンキョウショウ</t>
    </rPh>
    <rPh sb="34" eb="36">
      <t>サクテイ</t>
    </rPh>
    <rPh sb="42" eb="44">
      <t>トドケデ</t>
    </rPh>
    <rPh sb="45" eb="47">
      <t>テビ</t>
    </rPh>
    <rPh sb="50" eb="52">
      <t>サンコウ</t>
    </rPh>
    <rPh sb="55" eb="57">
      <t>カンリ</t>
    </rPh>
    <rPh sb="57" eb="59">
      <t>バンゴウ</t>
    </rPh>
    <rPh sb="60" eb="62">
      <t>キサイ</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</si>
  <si>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2">
      <t>キハツ</t>
    </rPh>
    <rPh sb="12" eb="13">
      <t>セイ</t>
    </rPh>
    <rPh sb="13" eb="15">
      <t>ユウキ</t>
    </rPh>
    <rPh sb="15" eb="17">
      <t>カゴウ</t>
    </rPh>
    <rPh sb="17" eb="18">
      <t>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</si>
  <si>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備考　　  1　移動量のうち、ロは、廃棄物としての移動量を記載すること。
　　　　　2　排出量、移動量及び取扱量の有効数字は、２桁とすること。ただし、排出量又は移動量が１キログラム未満の場合は、小数第２位以下を四捨五入すること。
　　　　　3　※の欄には記入しないこと。</t>
    <rPh sb="0" eb="2">
      <t>ビコウ</t>
    </rPh>
    <rPh sb="8" eb="10">
      <t>イドウ</t>
    </rPh>
    <rPh sb="10" eb="11">
      <t>リョウ</t>
    </rPh>
    <rPh sb="18" eb="21">
      <t>ハイキブツ</t>
    </rPh>
    <rPh sb="25" eb="27">
      <t>イドウ</t>
    </rPh>
    <rPh sb="27" eb="28">
      <t>リョウ</t>
    </rPh>
    <rPh sb="29" eb="31">
      <t>キサイ</t>
    </rPh>
    <rPh sb="44" eb="46">
      <t>ハイシュツ</t>
    </rPh>
    <rPh sb="46" eb="47">
      <t>リョウ</t>
    </rPh>
    <rPh sb="48" eb="50">
      <t>イドウ</t>
    </rPh>
    <rPh sb="50" eb="51">
      <t>リョウ</t>
    </rPh>
    <rPh sb="51" eb="52">
      <t>オヨ</t>
    </rPh>
    <rPh sb="53" eb="55">
      <t>トリアツカイ</t>
    </rPh>
    <rPh sb="55" eb="56">
      <t>リョウ</t>
    </rPh>
    <rPh sb="57" eb="59">
      <t>ユウコウ</t>
    </rPh>
    <rPh sb="59" eb="61">
      <t>スウジ</t>
    </rPh>
    <rPh sb="64" eb="65">
      <t>ケタ</t>
    </rPh>
    <rPh sb="75" eb="77">
      <t>ハイシュツ</t>
    </rPh>
    <rPh sb="77" eb="78">
      <t>リョウ</t>
    </rPh>
    <rPh sb="78" eb="79">
      <t>マタ</t>
    </rPh>
    <rPh sb="80" eb="82">
      <t>イドウ</t>
    </rPh>
    <rPh sb="82" eb="83">
      <t>リョウ</t>
    </rPh>
    <rPh sb="90" eb="92">
      <t>ミマン</t>
    </rPh>
    <rPh sb="93" eb="95">
      <t>バアイ</t>
    </rPh>
    <rPh sb="99" eb="100">
      <t>ダイ</t>
    </rPh>
    <rPh sb="105" eb="109">
      <t>シシャゴニュウ</t>
    </rPh>
    <rPh sb="124" eb="125">
      <t>ラン</t>
    </rPh>
    <rPh sb="127" eb="129">
      <t>キニュウ</t>
    </rPh>
    <phoneticPr fontId="2"/>
  </si>
  <si>
    <t>第一種管理化学物質の管理番号</t>
    <rPh sb="0" eb="1">
      <t>ダイ</t>
    </rPh>
    <rPh sb="1" eb="3">
      <t>イチシュ</t>
    </rPh>
    <rPh sb="3" eb="5">
      <t>カンリ</t>
    </rPh>
    <rPh sb="5" eb="7">
      <t>カガク</t>
    </rPh>
    <rPh sb="7" eb="9">
      <t>ブッシツ</t>
    </rPh>
    <rPh sb="10" eb="12">
      <t>カンリ</t>
    </rPh>
    <rPh sb="12" eb="14">
      <t>バンゴウ</t>
    </rPh>
    <phoneticPr fontId="2"/>
  </si>
  <si>
    <t>備考　１　第一種管理化学物質の名称の欄には、特定化学物質の環境への排出量の把握等及び管理の改善に関する法律施行令別表第一に掲げる名称</t>
    <rPh sb="0" eb="2">
      <t>ビコウ</t>
    </rPh>
    <rPh sb="5" eb="6">
      <t>ダイ</t>
    </rPh>
    <rPh sb="6" eb="7">
      <t>イチ</t>
    </rPh>
    <rPh sb="7" eb="8">
      <t>シュ</t>
    </rPh>
    <rPh sb="8" eb="10">
      <t>カンリ</t>
    </rPh>
    <rPh sb="10" eb="12">
      <t>カガク</t>
    </rPh>
    <rPh sb="12" eb="14">
      <t>ブッシツ</t>
    </rPh>
    <rPh sb="15" eb="17">
      <t>メイショウ</t>
    </rPh>
    <rPh sb="18" eb="19">
      <t>ラン</t>
    </rPh>
    <rPh sb="22" eb="24">
      <t>トクテイ</t>
    </rPh>
    <rPh sb="24" eb="26">
      <t>カガク</t>
    </rPh>
    <rPh sb="26" eb="28">
      <t>ブッシツ</t>
    </rPh>
    <rPh sb="29" eb="31">
      <t>カンキョウ</t>
    </rPh>
    <rPh sb="33" eb="35">
      <t>ハイシュツ</t>
    </rPh>
    <rPh sb="35" eb="36">
      <t>リョウ</t>
    </rPh>
    <rPh sb="37" eb="39">
      <t>ハアク</t>
    </rPh>
    <rPh sb="39" eb="40">
      <t>トウ</t>
    </rPh>
    <rPh sb="40" eb="41">
      <t>オヨ</t>
    </rPh>
    <rPh sb="42" eb="44">
      <t>カンリ</t>
    </rPh>
    <rPh sb="48" eb="49">
      <t>カン</t>
    </rPh>
    <phoneticPr fontId="2"/>
  </si>
  <si>
    <t>　　　　(同表に別名の記載がある第一種管理化学物質にあっては、当該別名)を記載すること。</t>
    <rPh sb="5" eb="7">
      <t>ドウヒョウ</t>
    </rPh>
    <rPh sb="8" eb="10">
      <t>ベツメイ</t>
    </rPh>
    <rPh sb="11" eb="13">
      <t>キサイ</t>
    </rPh>
    <rPh sb="16" eb="19">
      <t>ダイイッシュ</t>
    </rPh>
    <rPh sb="19" eb="21">
      <t>カンリ</t>
    </rPh>
    <rPh sb="21" eb="23">
      <t>カガク</t>
    </rPh>
    <rPh sb="23" eb="25">
      <t>ブッシツ</t>
    </rPh>
    <rPh sb="31" eb="33">
      <t>トウガイ</t>
    </rPh>
    <rPh sb="33" eb="35">
      <t>ベツメイ</t>
    </rPh>
    <rPh sb="37" eb="39">
      <t>キサイ</t>
    </rPh>
    <phoneticPr fontId="2"/>
  </si>
  <si>
    <t>備考　　1　第一種管理化学物質の名称の欄には、特定化学物質の環境への排出量の把握等及び管理の改善に関する法律施行令別表第一に掲げる名称(同表に別名の記載がある第一種管理化学物質にあっては、当該別名)を記載すること。
　　　　2　第一種管理化学物質の管理番号の欄には、経済産業省及び環境省策定の「ＰＲＴＲ届出の手引き」を参考とした管理番号を記載すること。
　　　　3　取扱量の有効数字は2桁とすること。
　　　　4　※印の欄には、記載しないこと。</t>
    <rPh sb="0" eb="2">
      <t>ビコウ</t>
    </rPh>
    <phoneticPr fontId="2"/>
  </si>
  <si>
    <t>記入欄番号</t>
    <rPh sb="0" eb="2">
      <t>キニュウ</t>
    </rPh>
    <rPh sb="2" eb="3">
      <t>ラン</t>
    </rPh>
    <rPh sb="3" eb="4">
      <t>バン</t>
    </rPh>
    <rPh sb="4" eb="5">
      <t>ゴウ</t>
    </rPh>
    <phoneticPr fontId="2"/>
  </si>
  <si>
    <t>ＶＯＣ（揮発性有機化合物）</t>
  </si>
  <si>
    <t>別紙２－１　化管法（PRTR法）対象物質</t>
    <rPh sb="0" eb="2">
      <t>ベッシ</t>
    </rPh>
    <rPh sb="6" eb="9">
      <t>カカンホウ</t>
    </rPh>
    <rPh sb="14" eb="15">
      <t>ホウ</t>
    </rPh>
    <rPh sb="16" eb="18">
      <t>タイショウ</t>
    </rPh>
    <rPh sb="18" eb="20">
      <t>ブッシツ</t>
    </rPh>
    <phoneticPr fontId="2"/>
  </si>
  <si>
    <t>管理番号物質名称</t>
    <rPh sb="0" eb="2">
      <t>カンリ</t>
    </rPh>
    <rPh sb="2" eb="4">
      <t>バンゴウ</t>
    </rPh>
    <rPh sb="4" eb="6">
      <t>ブッシツ</t>
    </rPh>
    <rPh sb="6" eb="8">
      <t>メイショウ</t>
    </rPh>
    <phoneticPr fontId="2"/>
  </si>
  <si>
    <t>管理番号</t>
    <rPh sb="0" eb="2">
      <t>カンリ</t>
    </rPh>
    <phoneticPr fontId="2"/>
  </si>
  <si>
    <t>アクリル酸ブチル</t>
  </si>
  <si>
    <t>パラ－アルキルフェノール（アルキル基の炭素数が８のものに限る。）</t>
  </si>
  <si>
    <t>クロロメタン</t>
  </si>
  <si>
    <t>１，３－ジクロロプロペン</t>
  </si>
  <si>
    <t>アルキルフェノール（アルキル基の炭素数が９のものに限る。）</t>
  </si>
  <si>
    <t>フタル酸ジブチル</t>
  </si>
  <si>
    <t>フタル酸ブチル＝ベンジル</t>
  </si>
  <si>
    <t>ヘキサン</t>
  </si>
  <si>
    <t>ポリ（オキシエチレン）＝アルキルフェニルエーテル（アルキル基の炭素数が８のものに限る。）</t>
  </si>
  <si>
    <t>ポリ（オキシエチレン）＝アルキルフェニルエーテル（アルキル基の炭素数が９のものに限る。）</t>
  </si>
  <si>
    <t>りん酸トリブチル</t>
  </si>
  <si>
    <t>４－アリル－１，２－ジメトキシベンゼン</t>
  </si>
  <si>
    <t>４，４’－オキシビスベンゼンスルホニルヒドラジド</t>
  </si>
  <si>
    <t>ベンゾフェナップ</t>
  </si>
  <si>
    <t>１，３－ジクロロ－２－プロパノール</t>
  </si>
  <si>
    <t>二臭化エチレン又はＥＤＢ</t>
  </si>
  <si>
    <t>ジベンジルエーテル</t>
  </si>
  <si>
    <t>四塩化アセチレン</t>
  </si>
  <si>
    <t>ブロモホルム</t>
  </si>
  <si>
    <t>ナトリウム＝１，１’－ビフェニル－２－オラート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</si>
  <si>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</si>
  <si>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</si>
  <si>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</si>
  <si>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</si>
  <si>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</si>
  <si>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</si>
  <si>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</si>
  <si>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</si>
  <si>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ピリフルキナゾン</t>
  </si>
  <si>
    <t>オルト－アミノフェノール</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</si>
  <si>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</si>
  <si>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</si>
  <si>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</si>
  <si>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</si>
  <si>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</si>
  <si>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</si>
  <si>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</si>
  <si>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</si>
  <si>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</si>
  <si>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</si>
  <si>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</si>
  <si>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ホセチル又はホセチルアルミニウム</t>
  </si>
  <si>
    <t>安息香酸ベンジル</t>
  </si>
  <si>
    <t>アントラキノン</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</si>
  <si>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</si>
  <si>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</si>
  <si>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</si>
  <si>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</si>
  <si>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イミノクタジン酢酸塩</t>
  </si>
  <si>
    <t>エチリデンノルボルネン</t>
  </si>
  <si>
    <t>エチルシクロヘキサン</t>
  </si>
  <si>
    <t>オキソリニック酸</t>
  </si>
  <si>
    <t>Ｎ－エチル－Ｎ，Ｎ－ジメチルテトラデカン－１－アミニウムの塩</t>
  </si>
  <si>
    <t>ブチルセロソルブ</t>
  </si>
  <si>
    <t>エチレンジアミン四酢酸並びにそのカリウム塩及びナトリウム塩</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</si>
  <si>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</si>
  <si>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</si>
  <si>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</si>
  <si>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</si>
  <si>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</si>
  <si>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</si>
  <si>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</si>
  <si>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</si>
  <si>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</si>
  <si>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</si>
  <si>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イマゾスルフロン</t>
  </si>
  <si>
    <t>Ｓ－メトラクロール</t>
  </si>
  <si>
    <t>ペントキサゾン</t>
  </si>
  <si>
    <t>トリクロサン</t>
  </si>
  <si>
    <t>フラメトピル</t>
  </si>
  <si>
    <t>チアジニル</t>
  </si>
  <si>
    <t>ジメテナミド</t>
  </si>
  <si>
    <t>ジメテナミドＰ</t>
  </si>
  <si>
    <t>メタゾスルフロン</t>
  </si>
  <si>
    <t>チアメトキサム</t>
  </si>
  <si>
    <t>クロチアニジン</t>
  </si>
  <si>
    <t>アセタミプリド</t>
  </si>
  <si>
    <t>イミダクロプリド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</si>
  <si>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</si>
  <si>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</si>
  <si>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</si>
  <si>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</si>
  <si>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</si>
  <si>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</si>
  <si>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</si>
  <si>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</si>
  <si>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</si>
  <si>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</si>
  <si>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</si>
  <si>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</si>
  <si>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</si>
  <si>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</si>
  <si>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</si>
  <si>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イソチアニル</t>
  </si>
  <si>
    <t>フルスルファミド</t>
  </si>
  <si>
    <t>トルクロホスメチル</t>
  </si>
  <si>
    <t>イプフェンカルバゾン</t>
  </si>
  <si>
    <t>プロシミドン</t>
  </si>
  <si>
    <t>フルオルイミド</t>
  </si>
  <si>
    <t>クロメプロップ</t>
  </si>
  <si>
    <t>クラリスロマイシン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</si>
  <si>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</si>
  <si>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</si>
  <si>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</si>
  <si>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フルジオキソニル</t>
  </si>
  <si>
    <t>プロスルホカルブ</t>
  </si>
  <si>
    <t>チフルザミド</t>
  </si>
  <si>
    <t>オキシテトラサイクリン</t>
  </si>
  <si>
    <t>カルブチレート</t>
  </si>
  <si>
    <t>酢酸ゲラニル</t>
  </si>
  <si>
    <t>Ｎ，Ｎ－ジメチルオクタデシルアミン</t>
  </si>
  <si>
    <t>３，７－ジメチルオクタン－３－オール</t>
  </si>
  <si>
    <t>ジメチル（１－フェニルエチル）ベンゼン</t>
  </si>
  <si>
    <t>スピロメシフェン</t>
  </si>
  <si>
    <t>ペンチオピラド</t>
  </si>
  <si>
    <t>ペンフルフェン</t>
  </si>
  <si>
    <t>シエノピラフェン</t>
  </si>
  <si>
    <t>エスプロカルブ</t>
  </si>
  <si>
    <t>カンフェン</t>
  </si>
  <si>
    <t>フルベンジアミド</t>
  </si>
  <si>
    <t>１，２－ジメトキシエタン</t>
  </si>
  <si>
    <t>ベンスルフロンメチル</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</si>
  <si>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</si>
  <si>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</si>
  <si>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</si>
  <si>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</si>
  <si>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</si>
  <si>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</si>
  <si>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</si>
  <si>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シアノホス又はＣＹＡＰ</t>
  </si>
  <si>
    <t>ストレプトマイシン</t>
  </si>
  <si>
    <t>スピノサド</t>
  </si>
  <si>
    <t>デシルアルデヒド</t>
  </si>
  <si>
    <t>テトラヒドロフラン</t>
  </si>
  <si>
    <t>テトラフルオロエチレン</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</si>
  <si>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</si>
  <si>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</si>
  <si>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</si>
  <si>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</si>
  <si>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</si>
  <si>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</si>
  <si>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メラミン</t>
  </si>
  <si>
    <t>トリイソプロパノールアミン</t>
  </si>
  <si>
    <t>トリオクチルアミン</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</si>
  <si>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</si>
  <si>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</si>
  <si>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</si>
  <si>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</si>
  <si>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</si>
  <si>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</si>
  <si>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</si>
  <si>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</si>
  <si>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</si>
  <si>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</si>
  <si>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</si>
  <si>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</si>
  <si>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</si>
  <si>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</si>
  <si>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</si>
  <si>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</si>
  <si>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プロメトリン</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</si>
  <si>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</si>
  <si>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</si>
  <si>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</si>
  <si>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</si>
  <si>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</si>
  <si>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</si>
  <si>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</si>
  <si>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</si>
  <si>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</si>
  <si>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</si>
  <si>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</si>
  <si>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</si>
  <si>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</si>
  <si>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テブチウロン</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</si>
  <si>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</si>
  <si>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</si>
  <si>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</si>
  <si>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</si>
  <si>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</si>
  <si>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</si>
  <si>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クロルフェナピル</t>
  </si>
  <si>
    <t>クロラントラニリプロール</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</si>
  <si>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</si>
  <si>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</si>
  <si>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</si>
  <si>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</si>
  <si>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</si>
  <si>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</si>
  <si>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</si>
  <si>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</si>
  <si>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</si>
  <si>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</si>
  <si>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</si>
  <si>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</si>
  <si>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</si>
  <si>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</si>
  <si>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</si>
  <si>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オレオイルザルコシン</t>
  </si>
  <si>
    <t>メタムナトリウム塩</t>
  </si>
  <si>
    <t>Ｎ－メチルジデカン－１－イルアミン</t>
  </si>
  <si>
    <t>ジメタメトリン</t>
  </si>
  <si>
    <t>メチル＝ドデカノアート</t>
  </si>
  <si>
    <t>（Ｅ）－３－メチル－４－（２，６，６－トリメチルシクロヘキサ－２－エン－１－イル）ブタ－３－エン－２－オン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</si>
  <si>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</si>
  <si>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</si>
  <si>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</si>
  <si>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</si>
  <si>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</si>
  <si>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メトミノストロビン</t>
  </si>
  <si>
    <t>２－（２－メトキシエトキシ）エタノール</t>
  </si>
  <si>
    <t>１－メトキシ－２－（２－メトキシエトキシ）エタン</t>
  </si>
  <si>
    <t>硫化（２，４，４－トリメチルペンテン）</t>
  </si>
  <si>
    <t>硫酸ジメチル</t>
  </si>
  <si>
    <t xml:space="preserve"> </t>
  </si>
  <si>
    <t xml:space="preserve"> </t>
    <phoneticPr fontId="2"/>
  </si>
  <si>
    <t>PRTR法対象物質</t>
    <rPh sb="4" eb="5">
      <t>ホウ</t>
    </rPh>
    <rPh sb="5" eb="7">
      <t>タイショウ</t>
    </rPh>
    <rPh sb="7" eb="9">
      <t>ブッシツ</t>
    </rPh>
    <phoneticPr fontId="2"/>
  </si>
  <si>
    <t>VOCに該当する物質の合計値を記入</t>
    <phoneticPr fontId="2"/>
  </si>
  <si>
    <t>VOC判定</t>
    <rPh sb="3" eb="5">
      <t>ハンテイ</t>
    </rPh>
    <phoneticPr fontId="2"/>
  </si>
  <si>
    <t>第一種管理化学物質（揮発性有機化合物に限る。）の排出量、移動量及び
取扱量</t>
    <rPh sb="0" eb="1">
      <t>ダイ</t>
    </rPh>
    <rPh sb="1" eb="3">
      <t>イッシュ</t>
    </rPh>
    <rPh sb="3" eb="5">
      <t>カンリ</t>
    </rPh>
    <rPh sb="5" eb="7">
      <t>カガク</t>
    </rPh>
    <rPh sb="7" eb="9">
      <t>ブッシツ</t>
    </rPh>
    <rPh sb="10" eb="13">
      <t>キハツセイ</t>
    </rPh>
    <rPh sb="13" eb="18">
      <t>ユウキカゴウブツ</t>
    </rPh>
    <rPh sb="19" eb="20">
      <t>カギ</t>
    </rPh>
    <rPh sb="24" eb="26">
      <t>ハイシュツ</t>
    </rPh>
    <rPh sb="26" eb="27">
      <t>リョウ</t>
    </rPh>
    <rPh sb="28" eb="30">
      <t>イドウ</t>
    </rPh>
    <rPh sb="30" eb="31">
      <t>リョウ</t>
    </rPh>
    <rPh sb="31" eb="32">
      <t>オヨ</t>
    </rPh>
    <rPh sb="34" eb="36">
      <t>トリアツカイ</t>
    </rPh>
    <rPh sb="36" eb="37">
      <t>リョウ</t>
    </rPh>
    <phoneticPr fontId="2"/>
  </si>
  <si>
    <t>ＶＯＣ（揮発性有機化合物）</t>
    <phoneticPr fontId="2"/>
  </si>
  <si>
    <t>空欄確認</t>
    <rPh sb="0" eb="2">
      <t>クウラン</t>
    </rPh>
    <rPh sb="2" eb="4">
      <t>カクニン</t>
    </rPh>
    <phoneticPr fontId="2"/>
  </si>
  <si>
    <t>別紙1-1のとおり</t>
    <phoneticPr fontId="2"/>
  </si>
  <si>
    <t>別紙１－１　VOC（揮発性有機化合物）</t>
    <rPh sb="0" eb="2">
      <t>ベッシ</t>
    </rPh>
    <rPh sb="10" eb="18">
      <t>キハツセイユウキカゴウブツ</t>
    </rPh>
    <phoneticPr fontId="2"/>
  </si>
  <si>
    <t>第一種管理化学物質の旧号番号</t>
    <rPh sb="0" eb="1">
      <t>ダイ</t>
    </rPh>
    <rPh sb="1" eb="2">
      <t>イチ</t>
    </rPh>
    <rPh sb="2" eb="3">
      <t>シュ</t>
    </rPh>
    <rPh sb="3" eb="5">
      <t>カンリ</t>
    </rPh>
    <rPh sb="5" eb="7">
      <t>カガク</t>
    </rPh>
    <rPh sb="7" eb="9">
      <t>ブッシツ</t>
    </rPh>
    <rPh sb="10" eb="11">
      <t>キュウ</t>
    </rPh>
    <rPh sb="11" eb="12">
      <t>ゴウ</t>
    </rPh>
    <rPh sb="12" eb="14">
      <t>バンゴウ</t>
    </rPh>
    <phoneticPr fontId="2"/>
  </si>
  <si>
    <t>確認事項</t>
    <phoneticPr fontId="2"/>
  </si>
  <si>
    <r>
      <t>間接CO</t>
    </r>
    <r>
      <rPr>
        <u/>
        <vertAlign val="subscript"/>
        <sz val="9"/>
        <rFont val="ＭＳ Ｐゴシック"/>
        <family val="3"/>
        <charset val="128"/>
      </rPr>
      <t>2</t>
    </r>
    <r>
      <rPr>
        <u/>
        <sz val="9"/>
        <rFont val="ＭＳ Ｐゴシック"/>
        <family val="3"/>
        <charset val="128"/>
      </rPr>
      <t>排出量（ｋｇ）</t>
    </r>
    <phoneticPr fontId="2"/>
  </si>
  <si>
    <r>
      <t>（参考）間接CO</t>
    </r>
    <r>
      <rPr>
        <b/>
        <vertAlign val="subscript"/>
        <sz val="12"/>
        <rFont val="ＭＳ Ｐゴシック"/>
        <family val="3"/>
        <charset val="128"/>
      </rPr>
      <t>2</t>
    </r>
    <r>
      <rPr>
        <b/>
        <sz val="12"/>
        <rFont val="ＭＳ Ｐゴシック"/>
        <family val="3"/>
        <charset val="128"/>
      </rPr>
      <t>排出量について</t>
    </r>
    <rPh sb="1" eb="3">
      <t>サンコウ</t>
    </rPh>
    <rPh sb="4" eb="6">
      <t>カンセツ</t>
    </rPh>
    <rPh sb="9" eb="12">
      <t>ハイシュツリョウ</t>
    </rPh>
    <phoneticPr fontId="2"/>
  </si>
  <si>
    <r>
      <t>　大気中に排出されたVOC はオゾンなどの酸化物質により酸化されることで最終的にCO</t>
    </r>
    <r>
      <rPr>
        <vertAlign val="subscript"/>
        <sz val="10"/>
        <rFont val="ＭＳ Ｐゴシック"/>
        <family val="3"/>
        <charset val="128"/>
      </rPr>
      <t>2</t>
    </r>
    <r>
      <rPr>
        <sz val="10"/>
        <rFont val="ＭＳ Ｐゴシック"/>
        <family val="3"/>
        <charset val="128"/>
      </rPr>
      <t xml:space="preserve"> に変換されます。
　ここでは、大気中に排出されたVOCによる気候変動への影響を可視化するため、VOCの大気排出量から算定した間接CO</t>
    </r>
    <r>
      <rPr>
        <vertAlign val="subscript"/>
        <sz val="10"/>
        <rFont val="ＭＳ Ｐゴシック"/>
        <family val="3"/>
        <charset val="128"/>
      </rPr>
      <t>2</t>
    </r>
    <r>
      <rPr>
        <sz val="10"/>
        <rFont val="ＭＳ Ｐゴシック"/>
        <family val="3"/>
        <charset val="128"/>
      </rPr>
      <t>の排出量を示しています。</t>
    </r>
    <rPh sb="1" eb="4">
      <t>タイキチュウ</t>
    </rPh>
    <rPh sb="5" eb="7">
      <t>ハイシュツ</t>
    </rPh>
    <rPh sb="19" eb="21">
      <t>カンセツ</t>
    </rPh>
    <rPh sb="24" eb="27">
      <t>ハイシュツリョウ</t>
    </rPh>
    <phoneticPr fontId="2"/>
  </si>
  <si>
    <r>
      <t>事業所における間接CO</t>
    </r>
    <r>
      <rPr>
        <b/>
        <vertAlign val="subscript"/>
        <sz val="10"/>
        <rFont val="ＭＳ Ｐゴシック"/>
        <family val="3"/>
        <charset val="128"/>
      </rPr>
      <t>2</t>
    </r>
    <r>
      <rPr>
        <b/>
        <sz val="10"/>
        <rFont val="ＭＳ Ｐゴシック"/>
        <family val="3"/>
        <charset val="128"/>
      </rPr>
      <t>排出量（kg）</t>
    </r>
    <rPh sb="0" eb="3">
      <t>ジギョウショ</t>
    </rPh>
    <rPh sb="7" eb="9">
      <t>カンセツ</t>
    </rPh>
    <rPh sb="12" eb="15">
      <t>ハイシュツリョウ</t>
    </rPh>
    <phoneticPr fontId="2"/>
  </si>
  <si>
    <t>【換算式（参考：IPCCガイドライン（2006））】</t>
    <rPh sb="1" eb="4">
      <t>カンザンシキ</t>
    </rPh>
    <phoneticPr fontId="2"/>
  </si>
  <si>
    <r>
      <t>間接 CO</t>
    </r>
    <r>
      <rPr>
        <vertAlign val="subscript"/>
        <sz val="10"/>
        <rFont val="ＭＳ Ｐゴシック"/>
        <family val="3"/>
        <charset val="128"/>
      </rPr>
      <t>2</t>
    </r>
    <r>
      <rPr>
        <sz val="10"/>
        <rFont val="ＭＳ Ｐゴシック"/>
        <family val="3"/>
        <charset val="128"/>
      </rPr>
      <t>排出量 = VOC排出量 × VOC中平均炭素含有率</t>
    </r>
    <r>
      <rPr>
        <vertAlign val="superscript"/>
        <sz val="10"/>
        <rFont val="ＭＳ Ｐゴシック"/>
        <family val="3"/>
        <charset val="128"/>
      </rPr>
      <t>※</t>
    </r>
    <r>
      <rPr>
        <sz val="10"/>
        <rFont val="ＭＳ Ｐゴシック"/>
        <family val="3"/>
        <charset val="128"/>
      </rPr>
      <t xml:space="preserve"> × 44 ÷ 12</t>
    </r>
    <rPh sb="15" eb="18">
      <t>ハイシュツリョウ</t>
    </rPh>
    <phoneticPr fontId="2"/>
  </si>
  <si>
    <t>※VOC中平均炭素含有率は、日本の温室効果ガスインベントリにおける温室効果ガス排出・吸収量の算定で用いられていた 2014 年度におけるNMVOCの全発生源平均の炭素含有率 0.73を用いています。</t>
    <rPh sb="14" eb="16">
      <t>ニホン</t>
    </rPh>
    <rPh sb="49" eb="50">
      <t>モチ</t>
    </rPh>
    <phoneticPr fontId="2"/>
  </si>
  <si>
    <r>
      <t>参考：大阪府ホームページ（間接CO</t>
    </r>
    <r>
      <rPr>
        <vertAlign val="subscript"/>
        <sz val="10"/>
        <rFont val="ＭＳ Ｐゴシック"/>
        <family val="3"/>
        <charset val="128"/>
      </rPr>
      <t>2</t>
    </r>
    <r>
      <rPr>
        <sz val="10"/>
        <rFont val="ＭＳ Ｐゴシック"/>
        <family val="3"/>
        <charset val="128"/>
      </rPr>
      <t>）</t>
    </r>
    <rPh sb="0" eb="2">
      <t>サンコウ</t>
    </rPh>
    <rPh sb="3" eb="6">
      <t>オオサカフ</t>
    </rPh>
    <rPh sb="13" eb="15">
      <t>カンセツ</t>
    </rPh>
    <phoneticPr fontId="2"/>
  </si>
  <si>
    <t>https://www.pref.osaka.lg.jp/o120080/kankyohozen/shidou/indirect_co2.html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</si>
</sst>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kg&quot;"/>
    <numFmt numFmtId="178" formatCode="yyyy&quot;年&quot;m&quot;月&quot;d&quot;日&quot;;@"/>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ゴシック"/>
      <family val="3"/>
      <charset val="128"/>
    </font>
    <font>
      <sz val="12"/>
      <name val="ＭＳ Ｐ明朝"/>
      <family val="1"/>
      <charset val="128"/>
    </font>
    <font>
      <sz val="12"/>
      <name val="ＭＳ Ｐゴシック"/>
      <family val="3"/>
      <charset val="128"/>
    </font>
    <font>
      <sz val="14"/>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10"/>
      <name val="ＭＳ Ｐゴシック"/>
      <family val="3"/>
      <charset val="128"/>
    </font>
    <font>
      <sz val="13"/>
      <name val="ＭＳ 明朝"/>
      <family val="1"/>
      <charset val="128"/>
    </font>
    <font>
      <sz val="10"/>
      <name val="ＭＳ Ｐゴシック"/>
      <family val="3"/>
      <charset val="128"/>
    </font>
    <font>
      <sz val="9"/>
      <color indexed="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13"/>
      <name val="ＭＳ Ｐゴシック"/>
      <family val="3"/>
      <charset val="128"/>
    </font>
    <font>
      <sz val="8"/>
      <color indexed="10"/>
      <name val="ＭＳ Ｐゴシック"/>
      <family val="3"/>
      <charset val="128"/>
    </font>
    <font>
      <b/>
      <sz val="12"/>
      <name val="ＭＳ Ｐゴシック"/>
      <family val="3"/>
      <charset val="128"/>
    </font>
    <font>
      <b/>
      <sz val="9"/>
      <name val="ＭＳ Ｐゴシック"/>
      <family val="3"/>
      <charset val="128"/>
    </font>
    <font>
      <sz val="10"/>
      <color indexed="10"/>
      <name val="ＭＳ Ｐゴシック"/>
      <family val="3"/>
      <charset val="128"/>
    </font>
    <font>
      <sz val="11"/>
      <color indexed="55"/>
      <name val="ＭＳ Ｐゴシック"/>
      <family val="3"/>
      <charset val="128"/>
    </font>
    <font>
      <sz val="11"/>
      <color indexed="22"/>
      <name val="ＭＳ Ｐゴシック"/>
      <family val="3"/>
      <charset val="128"/>
    </font>
    <font>
      <sz val="14"/>
      <color indexed="81"/>
      <name val="ＭＳ 明朝"/>
      <family val="1"/>
      <charset val="128"/>
    </font>
    <font>
      <sz val="12"/>
      <color indexed="81"/>
      <name val="ＭＳ Ｐ明朝"/>
      <family val="1"/>
      <charset val="128"/>
    </font>
    <font>
      <sz val="9"/>
      <color indexed="81"/>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9"/>
      <name val="ＭＳ Ｐゴシック"/>
      <family val="3"/>
      <charset val="128"/>
    </font>
    <font>
      <sz val="9"/>
      <color rgb="FFFF0000"/>
      <name val="ＭＳ Ｐゴシック"/>
      <family val="3"/>
      <charset val="128"/>
    </font>
    <font>
      <u/>
      <vertAlign val="subscript"/>
      <sz val="9"/>
      <name val="ＭＳ Ｐゴシック"/>
      <family val="3"/>
      <charset val="128"/>
    </font>
    <font>
      <b/>
      <vertAlign val="subscript"/>
      <sz val="12"/>
      <name val="ＭＳ Ｐゴシック"/>
      <family val="3"/>
      <charset val="128"/>
    </font>
    <font>
      <vertAlign val="subscript"/>
      <sz val="10"/>
      <name val="ＭＳ Ｐゴシック"/>
      <family val="3"/>
      <charset val="128"/>
    </font>
    <font>
      <b/>
      <sz val="10"/>
      <name val="ＭＳ Ｐゴシック"/>
      <family val="3"/>
      <charset val="128"/>
    </font>
    <font>
      <b/>
      <vertAlign val="subscript"/>
      <sz val="10"/>
      <name val="ＭＳ Ｐゴシック"/>
      <family val="3"/>
      <charset val="128"/>
    </font>
    <font>
      <vertAlign val="superscript"/>
      <sz val="10"/>
      <name val="ＭＳ Ｐゴシック"/>
      <family val="3"/>
      <charset val="128"/>
    </font>
    <font>
      <u/>
      <sz val="10"/>
      <color indexed="12"/>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FFFFCC"/>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48">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cellStyleXfs>
  <cellXfs count="677">
    <xf numFmtId="0" fontId="0" fillId="0" borderId="0" xfId="0">
      <alignment vertical="center"/>
    </xf>
    <xf numFmtId="0" fontId="0" fillId="0" borderId="0" xfId="0" applyBorder="1">
      <alignment vertical="center"/>
    </xf>
    <xf numFmtId="0" fontId="7" fillId="0" borderId="0" xfId="0" applyFont="1">
      <alignment vertical="center"/>
    </xf>
    <xf numFmtId="0" fontId="6" fillId="0" borderId="0" xfId="0" applyFont="1" applyFill="1" applyBorder="1" applyAlignment="1">
      <alignment horizontal="left" vertical="center"/>
    </xf>
    <xf numFmtId="0" fontId="8" fillId="0" borderId="0" xfId="0" applyFont="1">
      <alignment vertical="center"/>
    </xf>
    <xf numFmtId="0" fontId="1" fillId="0" borderId="0" xfId="0" applyFont="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24" borderId="0" xfId="0" applyFill="1">
      <alignment vertical="center"/>
    </xf>
    <xf numFmtId="0" fontId="0" fillId="0" borderId="13" xfId="0" applyFill="1" applyBorder="1">
      <alignment vertical="center"/>
    </xf>
    <xf numFmtId="0" fontId="0" fillId="0" borderId="0" xfId="0"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14" xfId="0" applyFill="1" applyBorder="1" applyAlignment="1">
      <alignment horizontal="center" vertical="center"/>
    </xf>
    <xf numFmtId="0" fontId="0" fillId="0" borderId="15" xfId="0" applyFill="1" applyBorder="1">
      <alignment vertical="center"/>
    </xf>
    <xf numFmtId="0" fontId="1" fillId="24" borderId="0" xfId="0" applyFont="1" applyFill="1">
      <alignment vertical="center"/>
    </xf>
    <xf numFmtId="0" fontId="16" fillId="0" borderId="0" xfId="0" applyFont="1" applyFill="1" applyBorder="1">
      <alignment vertical="center"/>
    </xf>
    <xf numFmtId="0" fontId="0" fillId="0" borderId="17" xfId="0" applyFill="1" applyBorder="1">
      <alignment vertical="center"/>
    </xf>
    <xf numFmtId="0" fontId="0" fillId="0" borderId="15" xfId="0" applyFill="1" applyBorder="1" applyAlignment="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17" fillId="24" borderId="0" xfId="0" applyFont="1" applyFill="1" applyProtection="1">
      <alignment vertical="center"/>
    </xf>
    <xf numFmtId="0" fontId="0" fillId="0" borderId="14" xfId="0" applyNumberFormat="1" applyFill="1" applyBorder="1" applyProtection="1">
      <alignment vertical="center"/>
    </xf>
    <xf numFmtId="0" fontId="0" fillId="0" borderId="12" xfId="0" applyFill="1" applyBorder="1" applyProtection="1">
      <alignment vertical="center"/>
    </xf>
    <xf numFmtId="0" fontId="0" fillId="24" borderId="0" xfId="0" applyFill="1" applyProtection="1">
      <alignment vertical="center"/>
    </xf>
    <xf numFmtId="0" fontId="1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right" vertical="center"/>
    </xf>
    <xf numFmtId="0" fontId="12" fillId="0" borderId="14" xfId="0" applyFont="1" applyFill="1" applyBorder="1" applyAlignment="1">
      <alignment horizontal="right" vertical="center"/>
    </xf>
    <xf numFmtId="0" fontId="0" fillId="0" borderId="15" xfId="0" applyFill="1" applyBorder="1" applyProtection="1">
      <alignment vertical="center"/>
    </xf>
    <xf numFmtId="0" fontId="8" fillId="24" borderId="0" xfId="0" applyFont="1" applyFill="1">
      <alignment vertical="center"/>
    </xf>
    <xf numFmtId="0" fontId="0" fillId="0" borderId="0" xfId="0" applyFill="1" applyProtection="1">
      <alignment vertical="center"/>
    </xf>
    <xf numFmtId="0" fontId="0" fillId="0" borderId="14" xfId="0" applyFill="1" applyBorder="1" applyAlignment="1">
      <alignment vertical="center"/>
    </xf>
    <xf numFmtId="0" fontId="0" fillId="25" borderId="14" xfId="0" applyFill="1" applyBorder="1" applyAlignment="1" applyProtection="1">
      <alignment vertical="center"/>
      <protection locked="0"/>
    </xf>
    <xf numFmtId="0" fontId="17" fillId="0" borderId="15" xfId="0" applyFont="1" applyFill="1" applyBorder="1" applyProtection="1">
      <alignment vertical="center"/>
    </xf>
    <xf numFmtId="0" fontId="0" fillId="24" borderId="0" xfId="0" applyFill="1" applyAlignment="1">
      <alignment vertical="center"/>
    </xf>
    <xf numFmtId="0" fontId="0" fillId="24" borderId="0" xfId="0" quotePrefix="1" applyNumberFormat="1" applyFill="1" applyBorder="1" applyProtection="1">
      <alignment vertical="center"/>
    </xf>
    <xf numFmtId="177" fontId="16" fillId="24" borderId="13" xfId="0" applyNumberFormat="1" applyFont="1" applyFill="1" applyBorder="1" applyProtection="1">
      <alignment vertical="center"/>
    </xf>
    <xf numFmtId="177" fontId="16" fillId="24" borderId="0" xfId="0" applyNumberFormat="1" applyFont="1" applyFill="1" applyProtection="1">
      <alignment vertical="center"/>
    </xf>
    <xf numFmtId="0" fontId="17" fillId="0" borderId="22" xfId="0" applyFont="1" applyFill="1" applyBorder="1" applyProtection="1">
      <alignment vertical="center"/>
    </xf>
    <xf numFmtId="0" fontId="17" fillId="0" borderId="12" xfId="0" applyFont="1" applyFill="1" applyBorder="1" applyProtection="1">
      <alignment vertical="center"/>
    </xf>
    <xf numFmtId="0" fontId="0" fillId="0" borderId="0" xfId="0" quotePrefix="1" applyNumberFormat="1" applyFill="1" applyBorder="1" applyProtection="1">
      <alignment vertical="center"/>
    </xf>
    <xf numFmtId="0" fontId="0" fillId="0" borderId="22" xfId="0" applyFill="1" applyBorder="1" applyProtection="1">
      <alignment vertical="center"/>
    </xf>
    <xf numFmtId="0" fontId="0" fillId="0" borderId="0" xfId="0" applyProtection="1">
      <alignment vertical="center"/>
    </xf>
    <xf numFmtId="0" fontId="17" fillId="0" borderId="0" xfId="0" applyFont="1" applyProtection="1">
      <alignment vertical="center"/>
    </xf>
    <xf numFmtId="0" fontId="0" fillId="0" borderId="0" xfId="0" applyAlignment="1" applyProtection="1">
      <alignment vertical="center" wrapText="1"/>
    </xf>
    <xf numFmtId="0" fontId="0" fillId="0" borderId="0" xfId="0" applyFill="1" applyBorder="1" applyProtection="1">
      <alignment vertical="center"/>
    </xf>
    <xf numFmtId="0" fontId="12" fillId="0" borderId="14" xfId="0" applyFont="1" applyBorder="1" applyAlignment="1" applyProtection="1">
      <alignment horizontal="center" vertical="center" wrapText="1"/>
    </xf>
    <xf numFmtId="0" fontId="12" fillId="0" borderId="25" xfId="0" applyFont="1" applyBorder="1" applyAlignment="1" applyProtection="1">
      <alignment horizontal="left" vertical="top" wrapText="1"/>
    </xf>
    <xf numFmtId="0" fontId="9" fillId="0" borderId="25" xfId="0" applyFont="1" applyBorder="1" applyAlignment="1" applyProtection="1">
      <alignment horizontal="left" vertical="top" wrapText="1"/>
    </xf>
    <xf numFmtId="0" fontId="12" fillId="0" borderId="25" xfId="0" applyFont="1" applyBorder="1" applyAlignment="1" applyProtection="1">
      <alignment horizontal="center" vertical="top" wrapText="1"/>
    </xf>
    <xf numFmtId="0" fontId="0" fillId="0" borderId="26" xfId="0" applyNumberFormat="1" applyFill="1" applyBorder="1" applyProtection="1">
      <alignment vertical="center"/>
    </xf>
    <xf numFmtId="0" fontId="0" fillId="0" borderId="27" xfId="0" applyNumberFormat="1" applyFill="1" applyBorder="1" applyProtection="1">
      <alignment vertical="center"/>
    </xf>
    <xf numFmtId="0" fontId="0" fillId="0" borderId="28" xfId="0" applyNumberFormat="1" applyFill="1" applyBorder="1" applyProtection="1">
      <alignment vertical="center"/>
    </xf>
    <xf numFmtId="177" fontId="16" fillId="0" borderId="0" xfId="0" applyNumberFormat="1" applyFont="1" applyProtection="1">
      <alignment vertical="center"/>
    </xf>
    <xf numFmtId="0" fontId="0" fillId="0" borderId="29" xfId="0" applyBorder="1" applyProtection="1">
      <alignment vertical="center"/>
    </xf>
    <xf numFmtId="0" fontId="0" fillId="0" borderId="0" xfId="0" applyNumberFormat="1" applyFill="1" applyBorder="1" applyProtection="1">
      <alignment vertical="center"/>
    </xf>
    <xf numFmtId="0" fontId="0" fillId="0" borderId="0" xfId="0" applyBorder="1" applyProtection="1">
      <alignment vertical="center"/>
    </xf>
    <xf numFmtId="0" fontId="0" fillId="0" borderId="0" xfId="0" applyBorder="1" applyAlignment="1" applyProtection="1">
      <alignment vertical="center" wrapText="1"/>
    </xf>
    <xf numFmtId="0" fontId="22" fillId="0" borderId="0" xfId="0" applyFont="1">
      <alignment vertical="center"/>
    </xf>
    <xf numFmtId="0" fontId="23" fillId="0" borderId="14" xfId="0" applyFont="1" applyBorder="1" applyAlignment="1">
      <alignment horizontal="center" vertical="center"/>
    </xf>
    <xf numFmtId="0" fontId="0" fillId="0" borderId="14" xfId="0" applyBorder="1">
      <alignmen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xf>
    <xf numFmtId="49" fontId="19" fillId="0" borderId="14" xfId="0" applyNumberFormat="1" applyFont="1" applyBorder="1" applyAlignment="1" applyProtection="1">
      <alignment horizontal="center" vertical="center"/>
    </xf>
    <xf numFmtId="0" fontId="19" fillId="0" borderId="0"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vertical="center"/>
    </xf>
    <xf numFmtId="49" fontId="0" fillId="0" borderId="14"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14" xfId="0" applyBorder="1" applyAlignment="1" applyProtection="1">
      <alignment horizontal="left" vertical="center" indent="1"/>
    </xf>
    <xf numFmtId="0" fontId="0" fillId="0" borderId="14" xfId="0" applyBorder="1" applyAlignment="1" applyProtection="1">
      <alignment horizontal="left" vertical="center" indent="2"/>
    </xf>
    <xf numFmtId="0" fontId="0" fillId="0" borderId="0" xfId="0" applyAlignment="1">
      <alignment horizontal="left" vertical="center" indent="1"/>
    </xf>
    <xf numFmtId="0" fontId="0" fillId="0" borderId="14" xfId="0" applyBorder="1" applyAlignment="1" applyProtection="1">
      <alignment horizontal="left" vertical="center"/>
    </xf>
    <xf numFmtId="0" fontId="21" fillId="0" borderId="0" xfId="0" applyFont="1" applyAlignment="1" applyProtection="1">
      <alignment horizontal="center" vertical="top"/>
    </xf>
    <xf numFmtId="0" fontId="1" fillId="0" borderId="0" xfId="0" applyFont="1" applyProtection="1">
      <alignment vertical="center"/>
    </xf>
    <xf numFmtId="0" fontId="1" fillId="0" borderId="0" xfId="0" applyFont="1" applyAlignment="1" applyProtection="1">
      <alignment vertical="center" wrapText="1"/>
    </xf>
    <xf numFmtId="0" fontId="0" fillId="25" borderId="14" xfId="0" applyFill="1" applyBorder="1" applyAlignment="1" applyProtection="1">
      <alignment vertical="center" wrapText="1"/>
      <protection locked="0"/>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0" xfId="0" applyAlignment="1">
      <alignment horizontal="center"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0" xfId="0" applyFont="1" applyFill="1" applyProtection="1">
      <alignment vertical="center"/>
    </xf>
    <xf numFmtId="0" fontId="0" fillId="0" borderId="35" xfId="0" applyFill="1" applyBorder="1" applyProtection="1">
      <alignment vertical="center"/>
    </xf>
    <xf numFmtId="0" fontId="0" fillId="0" borderId="16" xfId="0" applyFill="1" applyBorder="1" applyProtection="1">
      <alignment vertical="center"/>
    </xf>
    <xf numFmtId="0" fontId="0" fillId="0" borderId="33" xfId="0" applyFill="1" applyBorder="1" applyProtection="1">
      <alignment vertical="center"/>
    </xf>
    <xf numFmtId="0" fontId="0" fillId="24" borderId="0" xfId="0" applyFill="1" applyBorder="1" applyProtection="1">
      <alignment vertical="center"/>
    </xf>
    <xf numFmtId="0" fontId="0" fillId="0" borderId="34" xfId="0" applyFill="1" applyBorder="1" applyProtection="1">
      <alignment vertical="center"/>
    </xf>
    <xf numFmtId="0" fontId="12" fillId="0" borderId="0" xfId="0" applyFont="1" applyFill="1" applyBorder="1" applyProtection="1">
      <alignment vertical="center"/>
    </xf>
    <xf numFmtId="0" fontId="7" fillId="0" borderId="0" xfId="0" applyFont="1" applyFill="1" applyBorder="1" applyProtection="1">
      <alignment vertical="center"/>
    </xf>
    <xf numFmtId="0" fontId="0" fillId="0" borderId="23" xfId="0" applyFill="1" applyBorder="1" applyProtection="1">
      <alignment vertical="center"/>
    </xf>
    <xf numFmtId="0" fontId="3" fillId="0" borderId="0" xfId="0" applyFont="1" applyFill="1" applyBorder="1" applyAlignment="1" applyProtection="1">
      <alignment horizontal="right" vertical="center"/>
    </xf>
    <xf numFmtId="31" fontId="3" fillId="0" borderId="0" xfId="0" applyNumberFormat="1" applyFont="1" applyFill="1" applyBorder="1" applyProtection="1">
      <alignment vertical="center"/>
    </xf>
    <xf numFmtId="0" fontId="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ill="1" applyBorder="1" applyAlignment="1" applyProtection="1">
      <alignment horizontal="left" vertical="center"/>
    </xf>
    <xf numFmtId="0" fontId="0" fillId="0" borderId="23" xfId="0" applyFill="1" applyBorder="1" applyAlignment="1" applyProtection="1">
      <alignment horizontal="left" vertical="center"/>
    </xf>
    <xf numFmtId="0" fontId="14" fillId="0" borderId="0" xfId="0" applyFont="1" applyFill="1" applyBorder="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2" xfId="0" applyFont="1" applyFill="1" applyBorder="1" applyProtection="1">
      <alignment vertical="center"/>
    </xf>
    <xf numFmtId="0" fontId="10" fillId="0" borderId="30" xfId="0" applyFont="1" applyFill="1" applyBorder="1" applyProtection="1">
      <alignment vertical="center"/>
    </xf>
    <xf numFmtId="0" fontId="10" fillId="0" borderId="14" xfId="0" applyFont="1" applyFill="1" applyBorder="1" applyAlignment="1" applyProtection="1">
      <alignment vertical="center"/>
    </xf>
    <xf numFmtId="0" fontId="10" fillId="0" borderId="16" xfId="0" applyFont="1" applyFill="1" applyBorder="1" applyAlignment="1" applyProtection="1">
      <alignment vertical="center" wrapText="1"/>
    </xf>
    <xf numFmtId="0" fontId="10" fillId="0" borderId="16"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5" borderId="14" xfId="0" applyFont="1" applyFill="1" applyBorder="1" applyAlignment="1" applyProtection="1">
      <alignment vertical="center" wrapText="1"/>
      <protection locked="0"/>
    </xf>
    <xf numFmtId="0" fontId="10" fillId="0" borderId="36"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24" xfId="0" applyFont="1" applyFill="1" applyBorder="1" applyAlignment="1" applyProtection="1">
      <alignment vertical="center"/>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0" borderId="38" xfId="0" applyFont="1" applyFill="1" applyBorder="1" applyProtection="1">
      <alignment vertical="center"/>
    </xf>
    <xf numFmtId="0" fontId="0" fillId="0" borderId="31" xfId="0" applyFill="1" applyBorder="1" applyProtection="1">
      <alignment vertical="center"/>
    </xf>
    <xf numFmtId="0" fontId="10" fillId="0" borderId="36" xfId="0" applyFont="1" applyFill="1" applyBorder="1" applyProtection="1">
      <alignment vertical="center"/>
    </xf>
    <xf numFmtId="0" fontId="3" fillId="0" borderId="17" xfId="0" applyFont="1" applyFill="1" applyBorder="1" applyProtection="1">
      <alignment vertical="center"/>
    </xf>
    <xf numFmtId="0" fontId="3" fillId="0" borderId="36" xfId="0" applyFont="1" applyFill="1" applyBorder="1" applyProtection="1">
      <alignment vertical="center"/>
    </xf>
    <xf numFmtId="0" fontId="0" fillId="0" borderId="24" xfId="0" applyFill="1" applyBorder="1" applyProtection="1">
      <alignment vertical="center"/>
    </xf>
    <xf numFmtId="0" fontId="0" fillId="24" borderId="16" xfId="0" applyFill="1" applyBorder="1" applyProtection="1">
      <alignment vertical="center"/>
    </xf>
    <xf numFmtId="0" fontId="3" fillId="24" borderId="0" xfId="0" applyFont="1" applyFill="1" applyBorder="1" applyProtection="1">
      <alignment vertical="center"/>
    </xf>
    <xf numFmtId="0" fontId="17" fillId="0" borderId="0" xfId="0" applyFont="1" applyFill="1" applyProtection="1">
      <alignment vertical="center"/>
    </xf>
    <xf numFmtId="0" fontId="0" fillId="0" borderId="0" xfId="0" applyFill="1" applyProtection="1">
      <alignment vertical="center"/>
      <protection locked="0"/>
    </xf>
    <xf numFmtId="0" fontId="12" fillId="0" borderId="14" xfId="0" applyFont="1" applyBorder="1" applyAlignment="1" applyProtection="1">
      <alignment horizontal="left" vertical="center"/>
    </xf>
    <xf numFmtId="0" fontId="5" fillId="0" borderId="10" xfId="0" applyFont="1" applyFill="1" applyBorder="1">
      <alignment vertical="center"/>
    </xf>
    <xf numFmtId="0" fontId="5" fillId="0" borderId="13" xfId="0" applyFont="1" applyFill="1" applyBorder="1">
      <alignment vertical="center"/>
    </xf>
    <xf numFmtId="0" fontId="25" fillId="0" borderId="13" xfId="0" applyFont="1" applyFill="1" applyBorder="1" applyAlignment="1">
      <alignment horizontal="center" vertical="center"/>
    </xf>
    <xf numFmtId="0" fontId="5" fillId="0" borderId="20" xfId="0" applyFont="1" applyFill="1" applyBorder="1">
      <alignment vertical="center"/>
    </xf>
    <xf numFmtId="0" fontId="5" fillId="24" borderId="0" xfId="0" applyFont="1" applyFill="1">
      <alignment vertical="center"/>
    </xf>
    <xf numFmtId="0" fontId="25" fillId="0" borderId="13" xfId="0" applyFont="1" applyFill="1" applyBorder="1" applyAlignment="1">
      <alignment horizontal="center" vertical="center" wrapText="1"/>
    </xf>
    <xf numFmtId="0" fontId="0" fillId="0" borderId="14" xfId="0" applyBorder="1" applyProtection="1">
      <alignment vertical="center"/>
    </xf>
    <xf numFmtId="0" fontId="21" fillId="0" borderId="3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25" borderId="39" xfId="0" applyFont="1" applyFill="1" applyBorder="1" applyAlignment="1" applyProtection="1">
      <alignment horizontal="center" vertical="center"/>
      <protection locked="0"/>
    </xf>
    <xf numFmtId="0" fontId="21" fillId="25" borderId="40" xfId="0" applyFont="1" applyFill="1" applyBorder="1">
      <alignment vertical="center"/>
    </xf>
    <xf numFmtId="0" fontId="21" fillId="25" borderId="41" xfId="0" applyFont="1" applyFill="1" applyBorder="1" applyAlignment="1" applyProtection="1">
      <alignment horizontal="center" vertical="center"/>
      <protection locked="0"/>
    </xf>
    <xf numFmtId="0" fontId="21" fillId="25" borderId="42" xfId="0" applyFont="1" applyFill="1" applyBorder="1">
      <alignment vertical="center"/>
    </xf>
    <xf numFmtId="0" fontId="21" fillId="25" borderId="43" xfId="0" applyFont="1" applyFill="1" applyBorder="1" applyAlignment="1" applyProtection="1">
      <alignment horizontal="center" vertical="center"/>
      <protection locked="0"/>
    </xf>
    <xf numFmtId="0" fontId="21" fillId="25" borderId="44" xfId="0" applyFont="1" applyFill="1" applyBorder="1">
      <alignment vertical="center"/>
    </xf>
    <xf numFmtId="0" fontId="21" fillId="25" borderId="16" xfId="0" applyFont="1" applyFill="1" applyBorder="1">
      <alignment vertical="center"/>
    </xf>
    <xf numFmtId="0" fontId="21" fillId="25" borderId="0" xfId="0" applyFont="1" applyFill="1" applyBorder="1">
      <alignment vertical="center"/>
    </xf>
    <xf numFmtId="0" fontId="21" fillId="25" borderId="17" xfId="0" applyFont="1" applyFill="1" applyBorder="1">
      <alignment vertical="center"/>
    </xf>
    <xf numFmtId="0" fontId="21" fillId="0" borderId="0" xfId="0" applyFont="1">
      <alignment vertical="center"/>
    </xf>
    <xf numFmtId="0" fontId="21" fillId="25" borderId="33" xfId="0" applyFont="1" applyFill="1" applyBorder="1">
      <alignment vertical="center"/>
    </xf>
    <xf numFmtId="0" fontId="21" fillId="25" borderId="23" xfId="0" applyFont="1" applyFill="1" applyBorder="1">
      <alignment vertical="center"/>
    </xf>
    <xf numFmtId="0" fontId="0" fillId="25" borderId="23" xfId="0" applyFill="1" applyBorder="1">
      <alignment vertical="center"/>
    </xf>
    <xf numFmtId="0" fontId="0" fillId="25" borderId="24" xfId="0" applyFill="1" applyBorder="1">
      <alignment vertical="center"/>
    </xf>
    <xf numFmtId="0" fontId="21" fillId="25" borderId="0" xfId="0" applyFont="1" applyFill="1" applyBorder="1" applyAlignment="1" applyProtection="1">
      <alignment horizontal="center" vertical="center"/>
      <protection locked="0"/>
    </xf>
    <xf numFmtId="0" fontId="26" fillId="0" borderId="0" xfId="0" applyFont="1">
      <alignment vertical="center"/>
    </xf>
    <xf numFmtId="0" fontId="19" fillId="0" borderId="0" xfId="0" applyFont="1">
      <alignment vertical="center"/>
    </xf>
    <xf numFmtId="0" fontId="27" fillId="0" borderId="0" xfId="0" applyFont="1">
      <alignment vertical="center"/>
    </xf>
    <xf numFmtId="0" fontId="27" fillId="26" borderId="14" xfId="0" applyFont="1" applyFill="1" applyBorder="1">
      <alignment vertical="center"/>
    </xf>
    <xf numFmtId="0" fontId="21" fillId="0" borderId="14" xfId="0" applyFont="1" applyBorder="1" applyAlignment="1">
      <alignment vertical="center" wrapText="1"/>
    </xf>
    <xf numFmtId="0" fontId="21" fillId="0" borderId="14" xfId="0" applyFont="1" applyBorder="1">
      <alignment vertical="center"/>
    </xf>
    <xf numFmtId="0" fontId="21" fillId="0" borderId="0" xfId="0" applyFont="1" applyBorder="1">
      <alignment vertical="center"/>
    </xf>
    <xf numFmtId="0" fontId="21" fillId="26" borderId="14" xfId="0" applyFont="1" applyFill="1" applyBorder="1">
      <alignment vertical="center"/>
    </xf>
    <xf numFmtId="0" fontId="5" fillId="24" borderId="0" xfId="0" applyFont="1" applyFill="1" applyAlignment="1">
      <alignment vertical="center" wrapText="1"/>
    </xf>
    <xf numFmtId="0" fontId="5" fillId="0" borderId="0" xfId="0" applyFont="1" applyProtection="1">
      <alignment vertical="center"/>
    </xf>
    <xf numFmtId="0" fontId="5" fillId="0" borderId="0" xfId="0" applyFont="1" applyBorder="1" applyProtection="1">
      <alignment vertical="center"/>
    </xf>
    <xf numFmtId="0" fontId="0" fillId="0" borderId="14" xfId="0" quotePrefix="1" applyNumberFormat="1" applyFill="1" applyBorder="1" applyAlignment="1" applyProtection="1">
      <alignment horizontal="right" vertical="center"/>
    </xf>
    <xf numFmtId="0" fontId="20" fillId="24" borderId="13" xfId="0" applyFont="1" applyFill="1" applyBorder="1" applyAlignment="1" applyProtection="1">
      <alignment vertical="center" wrapText="1"/>
    </xf>
    <xf numFmtId="0" fontId="0" fillId="27" borderId="0" xfId="0" applyFill="1" applyProtection="1">
      <alignment vertical="center"/>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4" xfId="0" applyFont="1" applyFill="1" applyBorder="1" applyAlignment="1">
      <alignment horizontal="center" vertical="top"/>
    </xf>
    <xf numFmtId="0" fontId="1" fillId="0" borderId="14" xfId="0" applyFont="1" applyFill="1" applyBorder="1" applyAlignment="1">
      <alignment horizontal="left" vertical="top" wrapText="1"/>
    </xf>
    <xf numFmtId="0" fontId="0" fillId="26" borderId="0" xfId="0" applyFill="1">
      <alignment vertical="center"/>
    </xf>
    <xf numFmtId="0" fontId="1" fillId="0" borderId="0" xfId="0" applyFont="1" applyBorder="1">
      <alignment vertical="center"/>
    </xf>
    <xf numFmtId="0" fontId="0" fillId="0" borderId="14" xfId="0" applyNumberFormat="1" applyFill="1" applyBorder="1" applyAlignment="1" applyProtection="1">
      <alignment horizontal="right" vertical="center"/>
    </xf>
    <xf numFmtId="0" fontId="9" fillId="0" borderId="14" xfId="0" applyFont="1" applyBorder="1" applyAlignment="1" applyProtection="1">
      <alignment horizontal="center" vertical="center" wrapText="1"/>
    </xf>
    <xf numFmtId="0" fontId="9" fillId="0" borderId="25" xfId="0" applyFont="1" applyBorder="1" applyAlignment="1" applyProtection="1">
      <alignment horizontal="center" vertical="top" wrapText="1"/>
    </xf>
    <xf numFmtId="0" fontId="0" fillId="25" borderId="14" xfId="0" applyNumberFormat="1" applyFill="1" applyBorder="1" applyAlignment="1" applyProtection="1">
      <alignment vertical="center" wrapText="1"/>
      <protection locked="0"/>
    </xf>
    <xf numFmtId="0" fontId="0" fillId="0" borderId="45" xfId="0" applyFill="1" applyBorder="1" applyProtection="1">
      <alignment vertical="center"/>
    </xf>
    <xf numFmtId="0" fontId="0" fillId="0" borderId="26" xfId="0" applyNumberFormat="1" applyFill="1" applyBorder="1" applyAlignment="1" applyProtection="1">
      <alignment horizontal="left" vertical="center"/>
    </xf>
    <xf numFmtId="0" fontId="0" fillId="0" borderId="26" xfId="0" applyNumberFormat="1" applyFill="1" applyBorder="1" applyAlignment="1" applyProtection="1">
      <alignment horizontal="right" vertical="center"/>
    </xf>
    <xf numFmtId="0" fontId="29" fillId="24" borderId="0" xfId="0" applyFont="1" applyFill="1">
      <alignment vertical="center"/>
    </xf>
    <xf numFmtId="0" fontId="30" fillId="24" borderId="0" xfId="0" applyFont="1" applyFill="1">
      <alignment vertical="center"/>
    </xf>
    <xf numFmtId="0" fontId="29" fillId="0" borderId="0" xfId="0" applyFont="1" applyFill="1" applyProtection="1">
      <alignment vertical="center"/>
    </xf>
    <xf numFmtId="0" fontId="4" fillId="24" borderId="35" xfId="28" applyFill="1" applyBorder="1" applyAlignment="1" applyProtection="1">
      <alignment vertical="center"/>
    </xf>
    <xf numFmtId="0" fontId="0" fillId="24" borderId="16" xfId="0" applyFill="1" applyBorder="1">
      <alignment vertical="center"/>
    </xf>
    <xf numFmtId="0" fontId="0" fillId="24" borderId="33" xfId="0" applyFill="1" applyBorder="1">
      <alignment vertical="center"/>
    </xf>
    <xf numFmtId="0" fontId="0" fillId="24" borderId="34" xfId="0" applyFill="1" applyBorder="1">
      <alignment vertical="center"/>
    </xf>
    <xf numFmtId="0" fontId="0" fillId="24" borderId="0" xfId="0" applyFill="1" applyBorder="1">
      <alignment vertical="center"/>
    </xf>
    <xf numFmtId="0" fontId="0" fillId="24" borderId="23" xfId="0" applyFill="1" applyBorder="1">
      <alignment vertical="center"/>
    </xf>
    <xf numFmtId="0" fontId="0" fillId="24" borderId="34" xfId="0" applyFill="1" applyBorder="1" applyAlignment="1">
      <alignment vertical="center"/>
    </xf>
    <xf numFmtId="0" fontId="11" fillId="24" borderId="0" xfId="0" applyFont="1" applyFill="1" applyBorder="1" applyAlignment="1">
      <alignment horizontal="center" vertical="center"/>
    </xf>
    <xf numFmtId="0" fontId="11" fillId="24" borderId="0" xfId="0" applyFont="1" applyFill="1" applyBorder="1" applyAlignment="1">
      <alignment vertical="center"/>
    </xf>
    <xf numFmtId="0" fontId="10" fillId="24" borderId="0" xfId="0" applyFont="1" applyFill="1" applyBorder="1" applyAlignment="1">
      <alignment horizontal="center" vertical="center"/>
    </xf>
    <xf numFmtId="0" fontId="0" fillId="24" borderId="23" xfId="0" applyFill="1" applyBorder="1" applyAlignment="1">
      <alignment vertical="center"/>
    </xf>
    <xf numFmtId="0" fontId="10" fillId="24" borderId="0" xfId="0" applyFont="1" applyFill="1" applyBorder="1" applyAlignment="1">
      <alignment vertical="center"/>
    </xf>
    <xf numFmtId="0" fontId="12" fillId="24" borderId="14" xfId="0" applyFont="1" applyFill="1" applyBorder="1" applyAlignment="1">
      <alignment horizontal="center" vertical="center"/>
    </xf>
    <xf numFmtId="0" fontId="11" fillId="24" borderId="14" xfId="0" quotePrefix="1" applyFont="1" applyFill="1" applyBorder="1" applyAlignment="1">
      <alignment vertical="center"/>
    </xf>
    <xf numFmtId="0" fontId="11" fillId="24" borderId="36" xfId="0" applyFont="1" applyFill="1" applyBorder="1" applyAlignment="1">
      <alignment horizontal="center" vertical="center"/>
    </xf>
    <xf numFmtId="0" fontId="11" fillId="24" borderId="36" xfId="0" quotePrefix="1" applyFont="1" applyFill="1" applyBorder="1" applyAlignment="1">
      <alignment vertical="center"/>
    </xf>
    <xf numFmtId="0" fontId="12" fillId="24" borderId="14" xfId="0" applyFont="1" applyFill="1" applyBorder="1" applyAlignment="1">
      <alignment horizontal="left" vertical="center" wrapText="1"/>
    </xf>
    <xf numFmtId="0" fontId="13" fillId="24" borderId="14" xfId="0" applyFont="1" applyFill="1" applyBorder="1" applyAlignment="1" applyProtection="1">
      <alignment vertical="center"/>
      <protection locked="0"/>
    </xf>
    <xf numFmtId="0" fontId="10" fillId="24" borderId="14" xfId="0" applyFont="1" applyFill="1" applyBorder="1" applyAlignment="1" applyProtection="1">
      <alignment vertical="center"/>
      <protection locked="0"/>
    </xf>
    <xf numFmtId="0" fontId="12" fillId="24" borderId="0" xfId="0" applyFont="1" applyFill="1" applyBorder="1" applyAlignment="1">
      <alignment vertical="center"/>
    </xf>
    <xf numFmtId="0" fontId="12" fillId="24" borderId="25" xfId="0" applyFont="1" applyFill="1" applyBorder="1" applyAlignment="1">
      <alignment horizontal="center" vertical="top" wrapText="1"/>
    </xf>
    <xf numFmtId="0" fontId="12" fillId="24" borderId="35" xfId="0" applyFont="1" applyFill="1" applyBorder="1" applyAlignment="1">
      <alignment horizontal="center" vertical="top" wrapText="1"/>
    </xf>
    <xf numFmtId="0" fontId="12" fillId="24" borderId="14" xfId="0" applyFont="1" applyFill="1" applyBorder="1" applyAlignment="1">
      <alignment horizontal="center" vertical="top" wrapText="1"/>
    </xf>
    <xf numFmtId="0" fontId="12" fillId="24" borderId="34" xfId="0" applyFont="1" applyFill="1" applyBorder="1" applyAlignment="1">
      <alignment horizontal="center" vertical="top"/>
    </xf>
    <xf numFmtId="0" fontId="12" fillId="24" borderId="0" xfId="0" applyFont="1" applyFill="1" applyBorder="1" applyAlignment="1">
      <alignment horizontal="center" vertical="top"/>
    </xf>
    <xf numFmtId="0" fontId="10" fillId="24" borderId="14" xfId="0" applyNumberFormat="1" applyFont="1" applyFill="1" applyBorder="1" applyAlignment="1" applyProtection="1">
      <alignment vertical="center"/>
      <protection locked="0"/>
    </xf>
    <xf numFmtId="0" fontId="10" fillId="24" borderId="30" xfId="0" applyNumberFormat="1" applyFont="1" applyFill="1" applyBorder="1" applyAlignment="1" applyProtection="1">
      <alignment vertical="center"/>
      <protection locked="0"/>
    </xf>
    <xf numFmtId="0" fontId="10" fillId="24" borderId="14" xfId="0" applyNumberFormat="1" applyFont="1" applyFill="1" applyBorder="1" applyAlignment="1" applyProtection="1">
      <alignment horizontal="center" vertical="center"/>
      <protection locked="0"/>
    </xf>
    <xf numFmtId="0" fontId="10" fillId="24" borderId="31" xfId="0" applyNumberFormat="1" applyFont="1" applyFill="1" applyBorder="1" applyAlignment="1" applyProtection="1">
      <alignment vertical="center"/>
      <protection locked="0"/>
    </xf>
    <xf numFmtId="0" fontId="10" fillId="24" borderId="17" xfId="0" applyNumberFormat="1" applyFont="1" applyFill="1" applyBorder="1" applyAlignment="1" applyProtection="1">
      <alignment vertical="center"/>
      <protection locked="0"/>
    </xf>
    <xf numFmtId="0" fontId="10" fillId="24" borderId="0" xfId="0" applyFont="1" applyFill="1" applyBorder="1" applyAlignment="1" applyProtection="1">
      <alignment vertical="center"/>
      <protection locked="0"/>
    </xf>
    <xf numFmtId="0" fontId="0" fillId="24" borderId="0" xfId="0" applyFill="1" applyBorder="1" applyAlignment="1">
      <alignment vertical="center"/>
    </xf>
    <xf numFmtId="0" fontId="0" fillId="24" borderId="35" xfId="0" applyFill="1" applyBorder="1" applyAlignment="1" applyProtection="1">
      <alignment vertical="center"/>
      <protection locked="0"/>
    </xf>
    <xf numFmtId="0" fontId="0" fillId="24" borderId="16" xfId="0" applyFill="1" applyBorder="1" applyAlignment="1" applyProtection="1">
      <alignment vertical="center"/>
      <protection locked="0"/>
    </xf>
    <xf numFmtId="0" fontId="0" fillId="24" borderId="33" xfId="0" applyFill="1" applyBorder="1" applyAlignment="1" applyProtection="1">
      <alignment vertical="center"/>
      <protection locked="0"/>
    </xf>
    <xf numFmtId="0" fontId="0" fillId="24" borderId="31"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24" xfId="0" applyFill="1" applyBorder="1" applyAlignment="1" applyProtection="1">
      <alignment vertical="center"/>
      <protection locked="0"/>
    </xf>
    <xf numFmtId="0" fontId="0" fillId="24" borderId="31" xfId="0" applyFill="1" applyBorder="1">
      <alignment vertical="center"/>
    </xf>
    <xf numFmtId="0" fontId="0" fillId="24" borderId="24" xfId="0" applyFill="1" applyBorder="1">
      <alignment vertical="center"/>
    </xf>
    <xf numFmtId="0" fontId="7" fillId="24" borderId="0" xfId="0" applyFont="1" applyFill="1">
      <alignment vertical="center"/>
    </xf>
    <xf numFmtId="0" fontId="21" fillId="0" borderId="0" xfId="0" applyFont="1" applyAlignment="1">
      <alignment vertical="center" wrapText="1"/>
    </xf>
    <xf numFmtId="0" fontId="1" fillId="24" borderId="0" xfId="0" applyFont="1" applyFill="1" applyAlignment="1" applyProtection="1">
      <alignment vertical="center" wrapText="1"/>
    </xf>
    <xf numFmtId="0" fontId="1" fillId="24" borderId="0" xfId="0" applyFont="1" applyFill="1" applyAlignment="1">
      <alignment vertical="center" wrapText="1"/>
    </xf>
    <xf numFmtId="0" fontId="21" fillId="0" borderId="0" xfId="0" applyFont="1" applyAlignment="1" applyProtection="1">
      <alignment horizontal="left" vertical="top" wrapText="1"/>
    </xf>
    <xf numFmtId="0" fontId="10" fillId="0" borderId="36" xfId="0" applyFont="1" applyFill="1" applyBorder="1" applyAlignment="1" applyProtection="1">
      <alignment vertical="center"/>
      <protection locked="0"/>
    </xf>
    <xf numFmtId="0" fontId="10" fillId="24" borderId="0" xfId="0" applyFont="1" applyFill="1">
      <alignment vertical="center"/>
    </xf>
    <xf numFmtId="0" fontId="0" fillId="24" borderId="0" xfId="0" applyFill="1" applyAlignment="1">
      <alignment horizontal="center" vertical="center"/>
    </xf>
    <xf numFmtId="0" fontId="0" fillId="24" borderId="35" xfId="0" applyFill="1" applyBorder="1">
      <alignment vertical="center"/>
    </xf>
    <xf numFmtId="0" fontId="0" fillId="24" borderId="16" xfId="0" applyFill="1" applyBorder="1" applyAlignment="1">
      <alignment horizontal="center" vertical="center"/>
    </xf>
    <xf numFmtId="0" fontId="0" fillId="24" borderId="0" xfId="0" applyFill="1" applyBorder="1" applyAlignment="1">
      <alignment horizontal="center" vertical="center"/>
    </xf>
    <xf numFmtId="0" fontId="13" fillId="24" borderId="0" xfId="0" applyFont="1" applyFill="1" applyBorder="1" applyAlignment="1">
      <alignment vertical="center"/>
    </xf>
    <xf numFmtId="0" fontId="11" fillId="24" borderId="17"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36"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5" xfId="0" applyFont="1" applyFill="1" applyBorder="1" applyAlignment="1" applyProtection="1">
      <alignment horizontal="center" vertical="center" wrapText="1"/>
      <protection locked="0"/>
    </xf>
    <xf numFmtId="0" fontId="10" fillId="24" borderId="16" xfId="0" applyFont="1" applyFill="1" applyBorder="1" applyAlignment="1">
      <alignment vertical="center" wrapText="1"/>
    </xf>
    <xf numFmtId="0" fontId="10" fillId="24" borderId="16" xfId="0" applyFont="1" applyFill="1" applyBorder="1" applyAlignment="1">
      <alignment horizontal="left" vertical="center" wrapText="1"/>
    </xf>
    <xf numFmtId="0" fontId="12" fillId="24" borderId="16" xfId="0" applyFont="1" applyFill="1" applyBorder="1" applyAlignment="1" applyProtection="1">
      <alignment horizontal="center" vertical="center" wrapText="1"/>
      <protection locked="0"/>
    </xf>
    <xf numFmtId="0" fontId="10" fillId="24" borderId="46" xfId="0" applyFont="1" applyFill="1" applyBorder="1" applyAlignment="1">
      <alignment horizontal="left" vertical="center" wrapText="1"/>
    </xf>
    <xf numFmtId="0" fontId="12" fillId="24" borderId="34" xfId="0" applyFont="1" applyFill="1" applyBorder="1" applyAlignment="1" applyProtection="1">
      <alignment horizontal="center" vertical="center" wrapText="1"/>
      <protection locked="0"/>
    </xf>
    <xf numFmtId="0" fontId="10" fillId="24" borderId="0" xfId="0" applyFont="1" applyFill="1" applyBorder="1" applyAlignment="1">
      <alignment vertical="center" wrapText="1"/>
    </xf>
    <xf numFmtId="0" fontId="10" fillId="24" borderId="0" xfId="0" applyFont="1" applyFill="1" applyBorder="1" applyAlignment="1">
      <alignment horizontal="left" vertical="center" wrapText="1"/>
    </xf>
    <xf numFmtId="0" fontId="12" fillId="24" borderId="0" xfId="0" applyFont="1" applyFill="1" applyBorder="1" applyAlignment="1" applyProtection="1">
      <alignment horizontal="center" vertical="center" wrapText="1"/>
      <protection locked="0"/>
    </xf>
    <xf numFmtId="0" fontId="12" fillId="24" borderId="0" xfId="0" applyFont="1" applyFill="1" applyBorder="1" applyAlignment="1">
      <alignment horizontal="center" vertical="center" wrapText="1"/>
    </xf>
    <xf numFmtId="0" fontId="12" fillId="24" borderId="31" xfId="0" applyFont="1" applyFill="1" applyBorder="1" applyAlignment="1" applyProtection="1">
      <alignment horizontal="center" vertical="center" wrapText="1"/>
      <protection locked="0"/>
    </xf>
    <xf numFmtId="0" fontId="12" fillId="24" borderId="17" xfId="0" applyFont="1" applyFill="1" applyBorder="1" applyAlignment="1" applyProtection="1">
      <alignment horizontal="center" vertical="center" wrapText="1"/>
      <protection locked="0"/>
    </xf>
    <xf numFmtId="0" fontId="10" fillId="24" borderId="47" xfId="0" applyFont="1" applyFill="1" applyBorder="1" applyAlignment="1">
      <alignment horizontal="left" vertical="center"/>
    </xf>
    <xf numFmtId="0" fontId="12" fillId="24" borderId="17" xfId="0" applyFont="1" applyFill="1" applyBorder="1" applyAlignment="1">
      <alignment horizontal="center" vertical="center" wrapText="1"/>
    </xf>
    <xf numFmtId="0" fontId="0" fillId="24" borderId="16" xfId="0" applyFill="1" applyBorder="1" applyAlignment="1">
      <alignment vertical="center"/>
    </xf>
    <xf numFmtId="0" fontId="11" fillId="24" borderId="0" xfId="0" applyFont="1" applyFill="1" applyBorder="1" applyAlignment="1" applyProtection="1">
      <alignment vertical="center"/>
      <protection locked="0"/>
    </xf>
    <xf numFmtId="0" fontId="12" fillId="24" borderId="0" xfId="0" applyFont="1" applyFill="1" applyBorder="1" applyAlignment="1" applyProtection="1">
      <alignment vertical="center"/>
      <protection locked="0"/>
    </xf>
    <xf numFmtId="0" fontId="24" fillId="24" borderId="0" xfId="0" applyFont="1" applyFill="1" applyBorder="1" applyAlignment="1">
      <alignment vertical="center"/>
    </xf>
    <xf numFmtId="0" fontId="24" fillId="24" borderId="0" xfId="0" applyFont="1" applyFill="1" applyBorder="1" applyAlignment="1">
      <alignment horizontal="center" vertical="center"/>
    </xf>
    <xf numFmtId="0" fontId="7" fillId="24" borderId="35" xfId="0" applyFont="1" applyFill="1" applyBorder="1" applyAlignment="1" applyProtection="1">
      <alignment vertical="center"/>
      <protection locked="0"/>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7" xfId="0" applyFill="1" applyBorder="1">
      <alignment vertical="center"/>
    </xf>
    <xf numFmtId="0" fontId="0" fillId="24" borderId="17" xfId="0" applyFill="1" applyBorder="1" applyAlignment="1">
      <alignment horizontal="center" vertical="center"/>
    </xf>
    <xf numFmtId="0" fontId="1" fillId="0" borderId="0" xfId="0" applyFont="1" applyFill="1" applyBorder="1">
      <alignment vertical="center"/>
    </xf>
    <xf numFmtId="0" fontId="0" fillId="0" borderId="0" xfId="0" applyFont="1" applyBorder="1">
      <alignment vertical="center"/>
    </xf>
    <xf numFmtId="0" fontId="0" fillId="0" borderId="0" xfId="0" applyFill="1">
      <alignment vertical="center"/>
    </xf>
    <xf numFmtId="178" fontId="3" fillId="0" borderId="31" xfId="0" applyNumberFormat="1" applyFont="1" applyFill="1" applyBorder="1" applyAlignment="1" applyProtection="1">
      <alignment vertical="center" wrapText="1"/>
      <protection locked="0"/>
    </xf>
    <xf numFmtId="0" fontId="11" fillId="24" borderId="17" xfId="0" applyFont="1" applyFill="1" applyBorder="1" applyAlignment="1">
      <alignment horizontal="center" vertical="center"/>
    </xf>
    <xf numFmtId="0" fontId="0" fillId="0" borderId="0" xfId="0" applyFont="1" applyFill="1" applyBorder="1" applyAlignment="1">
      <alignment vertical="center"/>
    </xf>
    <xf numFmtId="0" fontId="11" fillId="24" borderId="17" xfId="0" quotePrefix="1"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5" fillId="0" borderId="0" xfId="0" applyFont="1">
      <alignment vertical="center"/>
    </xf>
    <xf numFmtId="0" fontId="1" fillId="0" borderId="0" xfId="0" applyFont="1" applyFill="1" applyProtection="1">
      <alignment vertical="center"/>
    </xf>
    <xf numFmtId="0" fontId="1" fillId="0" borderId="0" xfId="0" applyFont="1" applyFill="1" applyAlignment="1" applyProtection="1">
      <alignment vertical="center" shrinkToFit="1"/>
    </xf>
    <xf numFmtId="0" fontId="0" fillId="0" borderId="0" xfId="0" applyFont="1" applyFill="1" applyProtection="1">
      <alignment vertical="center"/>
    </xf>
    <xf numFmtId="0" fontId="19" fillId="0" borderId="0" xfId="0" applyFont="1" applyAlignment="1">
      <alignment vertical="center" wrapText="1"/>
    </xf>
    <xf numFmtId="0" fontId="52" fillId="29" borderId="0" xfId="0" applyFont="1" applyFill="1">
      <alignment vertical="center"/>
    </xf>
    <xf numFmtId="0" fontId="0" fillId="24" borderId="14" xfId="0" applyFill="1" applyBorder="1">
      <alignment vertical="center"/>
    </xf>
    <xf numFmtId="0" fontId="53" fillId="29" borderId="0" xfId="0" applyFont="1" applyFill="1">
      <alignment vertical="center"/>
    </xf>
    <xf numFmtId="1" fontId="21" fillId="29" borderId="0" xfId="0" applyNumberFormat="1" applyFont="1" applyFill="1" applyAlignment="1">
      <alignment horizontal="left" vertical="center"/>
    </xf>
    <xf numFmtId="0" fontId="26" fillId="0" borderId="0" xfId="0" applyFont="1" applyAlignment="1">
      <alignment horizontal="left" vertical="center"/>
    </xf>
    <xf numFmtId="0" fontId="0" fillId="30" borderId="35" xfId="0" applyFill="1" applyBorder="1">
      <alignment vertical="center"/>
    </xf>
    <xf numFmtId="0" fontId="0" fillId="30" borderId="16" xfId="0" applyFill="1" applyBorder="1">
      <alignment vertical="center"/>
    </xf>
    <xf numFmtId="0" fontId="0" fillId="30" borderId="33" xfId="0" applyFill="1" applyBorder="1">
      <alignment vertical="center"/>
    </xf>
    <xf numFmtId="0" fontId="19" fillId="0" borderId="0" xfId="0" applyFont="1" applyAlignment="1">
      <alignment vertical="top" wrapText="1"/>
    </xf>
    <xf numFmtId="0" fontId="19" fillId="30" borderId="34" xfId="0" applyFont="1" applyFill="1" applyBorder="1">
      <alignment vertical="center"/>
    </xf>
    <xf numFmtId="0" fontId="19" fillId="30" borderId="0" xfId="0" applyFont="1" applyFill="1">
      <alignment vertical="center"/>
    </xf>
    <xf numFmtId="0" fontId="19" fillId="30" borderId="23" xfId="0" applyFont="1" applyFill="1" applyBorder="1">
      <alignment vertical="center"/>
    </xf>
    <xf numFmtId="1" fontId="57" fillId="31" borderId="34" xfId="0" applyNumberFormat="1" applyFont="1" applyFill="1" applyBorder="1">
      <alignment vertical="center"/>
    </xf>
    <xf numFmtId="0" fontId="57" fillId="30" borderId="0" xfId="0" applyFont="1" applyFill="1">
      <alignment vertical="center"/>
    </xf>
    <xf numFmtId="0" fontId="19" fillId="30" borderId="34" xfId="0" applyFont="1" applyFill="1" applyBorder="1" applyAlignment="1">
      <alignment vertical="center" wrapText="1"/>
    </xf>
    <xf numFmtId="0" fontId="19" fillId="30" borderId="0" xfId="0" applyFont="1" applyFill="1" applyAlignment="1">
      <alignment vertical="center" wrapText="1"/>
    </xf>
    <xf numFmtId="0" fontId="19" fillId="30" borderId="23" xfId="0" applyFont="1" applyFill="1" applyBorder="1" applyAlignment="1">
      <alignment vertical="center" wrapText="1"/>
    </xf>
    <xf numFmtId="0" fontId="0" fillId="30" borderId="31" xfId="0" applyFill="1" applyBorder="1">
      <alignment vertical="center"/>
    </xf>
    <xf numFmtId="0" fontId="0" fillId="30" borderId="17" xfId="0" applyFill="1" applyBorder="1">
      <alignment vertical="center"/>
    </xf>
    <xf numFmtId="0" fontId="0" fillId="30" borderId="24" xfId="0" applyFill="1" applyBorder="1">
      <alignment vertical="center"/>
    </xf>
    <xf numFmtId="0" fontId="0" fillId="0" borderId="34" xfId="0" applyFill="1" applyBorder="1" applyProtection="1">
      <alignment vertical="center"/>
    </xf>
    <xf numFmtId="0" fontId="0" fillId="0" borderId="0" xfId="0" applyFill="1" applyProtection="1">
      <alignment vertical="center"/>
    </xf>
    <xf numFmtId="0" fontId="0" fillId="0" borderId="30" xfId="0" applyFill="1" applyBorder="1" applyAlignment="1" applyProtection="1">
      <alignment vertical="center" wrapText="1"/>
      <protection locked="0"/>
    </xf>
    <xf numFmtId="0" fontId="0" fillId="0" borderId="36"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10" fillId="0" borderId="3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3" fillId="25" borderId="51" xfId="0" applyFont="1" applyFill="1" applyBorder="1" applyAlignment="1" applyProtection="1">
      <alignment vertical="center"/>
      <protection locked="0"/>
    </xf>
    <xf numFmtId="0" fontId="0" fillId="25" borderId="52" xfId="0" applyFill="1" applyBorder="1" applyAlignment="1" applyProtection="1">
      <alignment vertical="center"/>
      <protection locked="0"/>
    </xf>
    <xf numFmtId="0" fontId="0" fillId="25" borderId="53" xfId="0" applyFill="1" applyBorder="1" applyAlignment="1" applyProtection="1">
      <alignment vertical="center"/>
      <protection locked="0"/>
    </xf>
    <xf numFmtId="0" fontId="3" fillId="25" borderId="30" xfId="0" applyFont="1" applyFill="1" applyBorder="1" applyAlignment="1" applyProtection="1">
      <alignment vertical="center"/>
      <protection locked="0"/>
    </xf>
    <xf numFmtId="0" fontId="3" fillId="25" borderId="36" xfId="0" applyFont="1" applyFill="1" applyBorder="1" applyAlignment="1" applyProtection="1">
      <alignment vertical="center"/>
      <protection locked="0"/>
    </xf>
    <xf numFmtId="0" fontId="3" fillId="25" borderId="32" xfId="0" applyFont="1" applyFill="1" applyBorder="1" applyAlignment="1" applyProtection="1">
      <alignment vertical="center"/>
      <protection locked="0"/>
    </xf>
    <xf numFmtId="0" fontId="14" fillId="0" borderId="54" xfId="0" applyFont="1" applyFill="1" applyBorder="1" applyAlignment="1" applyProtection="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30" xfId="0" applyFont="1" applyFill="1" applyBorder="1" applyAlignment="1" applyProtection="1">
      <alignment horizontal="left" vertical="center"/>
    </xf>
    <xf numFmtId="0" fontId="10" fillId="0" borderId="36"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3" fillId="25" borderId="31" xfId="0" applyFont="1" applyFill="1" applyBorder="1" applyAlignment="1" applyProtection="1">
      <alignment vertical="center"/>
      <protection locked="0"/>
    </xf>
    <xf numFmtId="0" fontId="3" fillId="25" borderId="17" xfId="0" applyFont="1" applyFill="1" applyBorder="1" applyAlignment="1" applyProtection="1">
      <alignment vertical="center"/>
      <protection locked="0"/>
    </xf>
    <xf numFmtId="0" fontId="3" fillId="25" borderId="24" xfId="0" applyFont="1" applyFill="1" applyBorder="1" applyAlignment="1" applyProtection="1">
      <alignment vertical="center"/>
      <protection locked="0"/>
    </xf>
    <xf numFmtId="0" fontId="0" fillId="0" borderId="36" xfId="0" applyFill="1" applyBorder="1" applyAlignment="1" applyProtection="1">
      <alignment horizontal="left" vertical="center"/>
    </xf>
    <xf numFmtId="0" fontId="0" fillId="0" borderId="32" xfId="0" applyFill="1" applyBorder="1" applyAlignment="1" applyProtection="1">
      <alignment horizontal="left" vertical="center"/>
    </xf>
    <xf numFmtId="0" fontId="10" fillId="0" borderId="35" xfId="0" applyFont="1" applyFill="1" applyBorder="1" applyAlignment="1" applyProtection="1">
      <alignment vertical="center" wrapText="1"/>
    </xf>
    <xf numFmtId="0" fontId="10" fillId="0" borderId="33" xfId="0" applyFont="1" applyFill="1" applyBorder="1" applyAlignment="1" applyProtection="1">
      <alignment vertical="center" wrapText="1"/>
    </xf>
    <xf numFmtId="0" fontId="10" fillId="0" borderId="0" xfId="0" applyFont="1" applyFill="1" applyBorder="1" applyAlignment="1" applyProtection="1">
      <alignment vertical="center"/>
    </xf>
    <xf numFmtId="0" fontId="0" fillId="0" borderId="0" xfId="0" applyFill="1" applyAlignment="1" applyProtection="1">
      <alignment vertical="center"/>
    </xf>
    <xf numFmtId="0" fontId="0" fillId="0" borderId="23" xfId="0" applyFill="1" applyBorder="1" applyAlignment="1" applyProtection="1">
      <alignment vertical="center"/>
    </xf>
    <xf numFmtId="0" fontId="0" fillId="25" borderId="36" xfId="0" applyFill="1" applyBorder="1" applyAlignment="1" applyProtection="1">
      <alignment vertical="center"/>
      <protection locked="0"/>
    </xf>
    <xf numFmtId="0" fontId="0" fillId="25" borderId="17" xfId="0" applyFill="1" applyBorder="1" applyAlignment="1" applyProtection="1">
      <alignment vertical="center"/>
      <protection locked="0"/>
    </xf>
    <xf numFmtId="0" fontId="0" fillId="25" borderId="24" xfId="0" applyFill="1" applyBorder="1" applyAlignment="1" applyProtection="1">
      <alignment vertical="center"/>
      <protection locked="0"/>
    </xf>
    <xf numFmtId="0" fontId="15" fillId="0" borderId="35" xfId="0" applyFont="1" applyFill="1" applyBorder="1" applyAlignment="1" applyProtection="1">
      <alignment vertical="center"/>
    </xf>
    <xf numFmtId="0" fontId="15" fillId="0" borderId="16" xfId="0" applyFont="1" applyFill="1" applyBorder="1" applyAlignment="1" applyProtection="1">
      <alignment vertical="center"/>
    </xf>
    <xf numFmtId="176" fontId="3" fillId="25" borderId="16" xfId="0" applyNumberFormat="1" applyFont="1" applyFill="1" applyBorder="1" applyAlignment="1" applyProtection="1">
      <alignment horizontal="left" vertical="center"/>
      <protection locked="0"/>
    </xf>
    <xf numFmtId="176" fontId="0" fillId="25" borderId="16" xfId="0" applyNumberFormat="1" applyFill="1" applyBorder="1" applyAlignment="1" applyProtection="1">
      <alignment horizontal="left" vertical="center"/>
      <protection locked="0"/>
    </xf>
    <xf numFmtId="0" fontId="0" fillId="25" borderId="16" xfId="0" applyFill="1" applyBorder="1" applyAlignment="1" applyProtection="1">
      <alignment vertical="center"/>
      <protection locked="0"/>
    </xf>
    <xf numFmtId="0" fontId="0" fillId="25" borderId="33" xfId="0" applyFill="1" applyBorder="1" applyAlignment="1" applyProtection="1">
      <alignment vertical="center"/>
      <protection locked="0"/>
    </xf>
    <xf numFmtId="0" fontId="0" fillId="0" borderId="35" xfId="0" applyFill="1" applyBorder="1" applyAlignment="1" applyProtection="1">
      <alignment vertical="center"/>
    </xf>
    <xf numFmtId="0" fontId="0" fillId="0" borderId="33" xfId="0" applyFill="1" applyBorder="1" applyAlignment="1" applyProtection="1">
      <alignment vertical="center"/>
    </xf>
    <xf numFmtId="0" fontId="10" fillId="0" borderId="31" xfId="0" applyFont="1" applyFill="1" applyBorder="1" applyAlignment="1" applyProtection="1">
      <alignment vertical="center"/>
    </xf>
    <xf numFmtId="0" fontId="0" fillId="0" borderId="24" xfId="0" applyFill="1" applyBorder="1" applyAlignment="1" applyProtection="1">
      <alignment vertical="center"/>
    </xf>
    <xf numFmtId="0" fontId="10" fillId="0" borderId="35"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xf>
    <xf numFmtId="0" fontId="10" fillId="0" borderId="33"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0" fillId="25" borderId="30" xfId="0" applyFill="1" applyBorder="1" applyAlignment="1" applyProtection="1">
      <alignment vertical="center" wrapText="1" shrinkToFit="1"/>
      <protection locked="0"/>
    </xf>
    <xf numFmtId="0" fontId="0" fillId="25" borderId="36" xfId="0" applyFill="1" applyBorder="1" applyAlignment="1" applyProtection="1">
      <alignment vertical="center" wrapText="1" shrinkToFit="1"/>
      <protection locked="0"/>
    </xf>
    <xf numFmtId="0" fontId="0" fillId="25" borderId="32" xfId="0" applyFill="1" applyBorder="1" applyAlignment="1" applyProtection="1">
      <alignment vertical="center" wrapText="1" shrinkToFit="1"/>
      <protection locked="0"/>
    </xf>
    <xf numFmtId="0" fontId="10" fillId="0" borderId="35"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xf>
    <xf numFmtId="0" fontId="10" fillId="0" borderId="30" xfId="0" applyFont="1" applyFill="1" applyBorder="1" applyAlignment="1" applyProtection="1">
      <alignment horizontal="right" vertical="center"/>
    </xf>
    <xf numFmtId="0" fontId="10" fillId="0" borderId="36" xfId="0" applyFont="1" applyFill="1" applyBorder="1" applyAlignment="1" applyProtection="1">
      <alignment horizontal="right" vertical="center"/>
    </xf>
    <xf numFmtId="0" fontId="10" fillId="0" borderId="23" xfId="0" applyFont="1" applyFill="1" applyBorder="1" applyAlignment="1" applyProtection="1">
      <alignment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30" xfId="0" applyFont="1" applyFill="1" applyBorder="1" applyAlignment="1" applyProtection="1">
      <alignment vertical="center" wrapText="1"/>
    </xf>
    <xf numFmtId="0" fontId="10" fillId="0" borderId="36"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36" xfId="0" applyFill="1" applyBorder="1" applyAlignment="1" applyProtection="1">
      <alignment vertical="center"/>
    </xf>
    <xf numFmtId="0" fontId="0" fillId="0" borderId="32" xfId="0" applyFill="1" applyBorder="1" applyAlignment="1" applyProtection="1">
      <alignment vertical="center"/>
    </xf>
    <xf numFmtId="0" fontId="3" fillId="0" borderId="30" xfId="0" applyFont="1" applyFill="1" applyBorder="1" applyAlignment="1" applyProtection="1">
      <alignment vertical="center"/>
      <protection locked="0"/>
    </xf>
    <xf numFmtId="0" fontId="0" fillId="25" borderId="0" xfId="0" applyFill="1" applyAlignment="1" applyProtection="1">
      <alignment vertical="center"/>
      <protection locked="0"/>
    </xf>
    <xf numFmtId="0" fontId="0" fillId="25" borderId="23" xfId="0" applyFill="1" applyBorder="1" applyAlignment="1" applyProtection="1">
      <alignment vertical="center"/>
      <protection locked="0"/>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0" fontId="10" fillId="0" borderId="30" xfId="0" applyFont="1" applyFill="1" applyBorder="1" applyAlignment="1" applyProtection="1">
      <alignment vertical="center" shrinkToFit="1"/>
    </xf>
    <xf numFmtId="0" fontId="10" fillId="0" borderId="30" xfId="0" applyFont="1" applyFill="1" applyBorder="1" applyAlignment="1" applyProtection="1">
      <alignment vertical="center"/>
    </xf>
    <xf numFmtId="0" fontId="17" fillId="0" borderId="34" xfId="0" applyFont="1" applyFill="1" applyBorder="1" applyProtection="1">
      <alignment vertical="center"/>
    </xf>
    <xf numFmtId="0" fontId="17" fillId="0" borderId="0" xfId="0" applyFont="1" applyFill="1" applyProtection="1">
      <alignment vertical="center"/>
    </xf>
    <xf numFmtId="0" fontId="0" fillId="25" borderId="0" xfId="0" applyFill="1" applyBorder="1" applyAlignment="1" applyProtection="1">
      <alignment vertical="center"/>
      <protection locked="0"/>
    </xf>
    <xf numFmtId="0" fontId="0" fillId="25" borderId="32" xfId="0" applyFill="1" applyBorder="1" applyAlignment="1" applyProtection="1">
      <alignment vertical="center"/>
      <protection locked="0"/>
    </xf>
    <xf numFmtId="0" fontId="10" fillId="25" borderId="0" xfId="0" applyFont="1" applyFill="1" applyBorder="1" applyAlignment="1" applyProtection="1">
      <alignment horizontal="right" vertical="center"/>
      <protection locked="0"/>
    </xf>
    <xf numFmtId="0" fontId="0" fillId="25" borderId="0" xfId="0" applyFill="1" applyBorder="1" applyAlignment="1" applyProtection="1">
      <alignment horizontal="right" vertical="center"/>
      <protection locked="0"/>
    </xf>
    <xf numFmtId="0" fontId="10"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178" fontId="10" fillId="25" borderId="0" xfId="0" applyNumberFormat="1" applyFont="1" applyFill="1" applyBorder="1" applyAlignment="1" applyProtection="1">
      <alignment vertical="center"/>
      <protection locked="0"/>
    </xf>
    <xf numFmtId="178" fontId="1" fillId="25" borderId="0" xfId="0" applyNumberFormat="1" applyFont="1" applyFill="1" applyBorder="1" applyAlignment="1" applyProtection="1">
      <alignment vertical="center"/>
      <protection locked="0"/>
    </xf>
    <xf numFmtId="178" fontId="1" fillId="25" borderId="23"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3" xfId="0" applyFill="1" applyBorder="1" applyAlignment="1" applyProtection="1">
      <alignment vertical="center"/>
      <protection locked="0"/>
    </xf>
    <xf numFmtId="49" fontId="0" fillId="0" borderId="0" xfId="0" applyNumberFormat="1" applyFill="1" applyBorder="1" applyAlignment="1" applyProtection="1">
      <alignment horizontal="left" vertical="center"/>
    </xf>
    <xf numFmtId="0" fontId="11" fillId="24" borderId="30" xfId="0" applyFont="1" applyFill="1" applyBorder="1" applyAlignment="1">
      <alignment horizontal="center" vertical="center"/>
    </xf>
    <xf numFmtId="0" fontId="11" fillId="24" borderId="32" xfId="0" applyFont="1" applyFill="1" applyBorder="1" applyAlignment="1">
      <alignment horizontal="center" vertical="center"/>
    </xf>
    <xf numFmtId="0" fontId="12" fillId="0" borderId="0" xfId="0" applyFont="1" applyBorder="1" applyAlignment="1">
      <alignment vertical="center" wrapText="1"/>
    </xf>
    <xf numFmtId="0" fontId="18" fillId="24" borderId="0" xfId="0" applyFont="1" applyFill="1" applyBorder="1" applyAlignment="1">
      <alignment vertical="center"/>
    </xf>
    <xf numFmtId="0" fontId="12" fillId="0" borderId="0" xfId="0" applyFont="1" applyBorder="1" applyAlignment="1" applyProtection="1">
      <alignment vertical="center" wrapText="1"/>
      <protection locked="0"/>
    </xf>
    <xf numFmtId="0" fontId="7" fillId="0" borderId="0" xfId="0" applyFont="1" applyAlignment="1">
      <alignment vertical="center"/>
    </xf>
    <xf numFmtId="0" fontId="18" fillId="24" borderId="0" xfId="0" applyFont="1" applyFill="1" applyBorder="1" applyAlignment="1">
      <alignment vertical="center" wrapText="1"/>
    </xf>
    <xf numFmtId="0" fontId="24" fillId="24" borderId="0" xfId="0" applyFont="1" applyFill="1" applyAlignment="1">
      <alignment vertical="center"/>
    </xf>
    <xf numFmtId="0" fontId="11" fillId="24" borderId="31" xfId="0" applyFont="1" applyFill="1" applyBorder="1" applyAlignment="1">
      <alignment horizontal="center" vertical="center"/>
    </xf>
    <xf numFmtId="0" fontId="11" fillId="24" borderId="17" xfId="0" applyFont="1" applyFill="1" applyBorder="1" applyAlignment="1">
      <alignment vertical="center"/>
    </xf>
    <xf numFmtId="0" fontId="11" fillId="24" borderId="24" xfId="0" applyFont="1" applyFill="1" applyBorder="1" applyAlignment="1">
      <alignment vertical="center"/>
    </xf>
    <xf numFmtId="0" fontId="11" fillId="24" borderId="17" xfId="0" applyFont="1" applyFill="1" applyBorder="1" applyAlignment="1">
      <alignment horizontal="center" vertical="center"/>
    </xf>
    <xf numFmtId="0" fontId="35" fillId="27" borderId="30" xfId="0" applyFont="1" applyFill="1" applyBorder="1" applyAlignment="1" applyProtection="1">
      <alignment horizontal="center" vertical="center"/>
      <protection locked="0"/>
    </xf>
    <xf numFmtId="0" fontId="35" fillId="27" borderId="36" xfId="0" applyFont="1" applyFill="1" applyBorder="1" applyAlignment="1" applyProtection="1">
      <alignment horizontal="center" vertical="center"/>
      <protection locked="0"/>
    </xf>
    <xf numFmtId="0" fontId="35" fillId="27" borderId="32" xfId="0" applyFont="1" applyFill="1" applyBorder="1" applyAlignment="1" applyProtection="1">
      <alignment horizontal="center" vertical="center"/>
      <protection locked="0"/>
    </xf>
    <xf numFmtId="0" fontId="11" fillId="24" borderId="30" xfId="0" applyFont="1" applyFill="1" applyBorder="1" applyAlignment="1">
      <alignment horizontal="left" vertical="center"/>
    </xf>
    <xf numFmtId="0" fontId="11" fillId="24" borderId="36" xfId="0" applyFont="1" applyFill="1" applyBorder="1" applyAlignment="1">
      <alignment horizontal="left" vertical="center"/>
    </xf>
    <xf numFmtId="0" fontId="11" fillId="24" borderId="32" xfId="0" applyFont="1" applyFill="1" applyBorder="1" applyAlignment="1">
      <alignment horizontal="left" vertical="center"/>
    </xf>
    <xf numFmtId="0" fontId="9" fillId="24" borderId="30"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11" fillId="24" borderId="30" xfId="0" applyFont="1" applyFill="1" applyBorder="1" applyAlignment="1">
      <alignment horizontal="center" vertical="center" wrapText="1"/>
    </xf>
    <xf numFmtId="0" fontId="11" fillId="24" borderId="36" xfId="0" applyFont="1" applyFill="1" applyBorder="1" applyAlignment="1">
      <alignment horizontal="center" vertical="center" wrapText="1"/>
    </xf>
    <xf numFmtId="0" fontId="11" fillId="24" borderId="32" xfId="0" applyFont="1" applyFill="1" applyBorder="1" applyAlignment="1">
      <alignment horizontal="center" vertical="center" wrapText="1"/>
    </xf>
    <xf numFmtId="0" fontId="12" fillId="24" borderId="30"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32" xfId="0" applyFont="1" applyFill="1" applyBorder="1" applyAlignment="1">
      <alignment horizontal="center" vertical="center" wrapText="1"/>
    </xf>
    <xf numFmtId="0" fontId="12" fillId="24" borderId="57" xfId="0" applyFont="1" applyFill="1" applyBorder="1" applyAlignment="1" applyProtection="1">
      <alignment horizontal="center" vertical="center" wrapText="1"/>
      <protection locked="0"/>
    </xf>
    <xf numFmtId="0" fontId="12" fillId="24" borderId="58" xfId="0" applyFont="1" applyFill="1" applyBorder="1" applyAlignment="1" applyProtection="1">
      <alignment horizontal="center" vertical="center" wrapText="1"/>
      <protection locked="0"/>
    </xf>
    <xf numFmtId="0" fontId="11" fillId="24" borderId="24" xfId="0" applyFont="1" applyFill="1" applyBorder="1" applyAlignment="1">
      <alignment horizontal="center" vertical="center"/>
    </xf>
    <xf numFmtId="0" fontId="18" fillId="24" borderId="0" xfId="0" applyFont="1" applyFill="1" applyBorder="1" applyAlignment="1" applyProtection="1">
      <alignment vertical="distributed" wrapText="1"/>
      <protection locked="0"/>
    </xf>
    <xf numFmtId="0" fontId="24" fillId="24" borderId="0" xfId="0" applyFont="1" applyFill="1">
      <alignment vertical="center"/>
    </xf>
    <xf numFmtId="0" fontId="11" fillId="24" borderId="36" xfId="0" applyFont="1" applyFill="1" applyBorder="1" applyAlignment="1">
      <alignment horizontal="center" vertical="center"/>
    </xf>
    <xf numFmtId="0" fontId="11" fillId="24" borderId="25" xfId="0" applyFont="1" applyFill="1" applyBorder="1" applyAlignment="1">
      <alignment horizontal="center" vertical="center" wrapText="1"/>
    </xf>
    <xf numFmtId="0" fontId="11" fillId="24" borderId="37" xfId="0" applyFont="1" applyFill="1" applyBorder="1" applyAlignment="1">
      <alignment horizontal="center" vertical="center" wrapText="1"/>
    </xf>
    <xf numFmtId="0" fontId="11" fillId="24" borderId="38" xfId="0" applyFont="1" applyFill="1" applyBorder="1" applyAlignment="1">
      <alignment horizontal="center" vertical="center" wrapText="1"/>
    </xf>
    <xf numFmtId="0" fontId="11" fillId="24" borderId="59" xfId="0" applyFont="1" applyFill="1" applyBorder="1" applyAlignment="1">
      <alignment horizontal="left" vertical="center" wrapText="1"/>
    </xf>
    <xf numFmtId="0" fontId="11" fillId="24" borderId="57" xfId="0" applyFont="1" applyFill="1" applyBorder="1" applyAlignment="1">
      <alignment horizontal="left" vertical="center" wrapText="1"/>
    </xf>
    <xf numFmtId="0" fontId="11" fillId="24" borderId="58" xfId="0" applyFont="1" applyFill="1" applyBorder="1" applyAlignment="1">
      <alignment horizontal="left" vertical="center" wrapText="1"/>
    </xf>
    <xf numFmtId="0" fontId="11" fillId="24" borderId="33" xfId="0" applyFont="1" applyFill="1" applyBorder="1" applyAlignment="1">
      <alignment horizontal="left" vertical="center" wrapText="1"/>
    </xf>
    <xf numFmtId="0" fontId="11" fillId="24" borderId="23"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11" fillId="24" borderId="25" xfId="0" applyFont="1" applyFill="1" applyBorder="1" applyAlignment="1">
      <alignment horizontal="left" vertical="center" wrapText="1"/>
    </xf>
    <xf numFmtId="0" fontId="11" fillId="24" borderId="37" xfId="0" applyFont="1" applyFill="1" applyBorder="1" applyAlignment="1">
      <alignment horizontal="left" vertical="center" wrapText="1"/>
    </xf>
    <xf numFmtId="0" fontId="11" fillId="24" borderId="38" xfId="0" applyFont="1" applyFill="1" applyBorder="1" applyAlignment="1">
      <alignment horizontal="left" vertical="center" wrapText="1"/>
    </xf>
    <xf numFmtId="0" fontId="12" fillId="24" borderId="37" xfId="0" applyFont="1" applyFill="1" applyBorder="1" applyAlignment="1" applyProtection="1">
      <alignment horizontal="center" vertical="center"/>
      <protection locked="0"/>
    </xf>
    <xf numFmtId="0" fontId="12" fillId="24" borderId="37" xfId="0" applyFont="1" applyFill="1" applyBorder="1" applyAlignment="1" applyProtection="1">
      <alignment horizontal="center" vertical="center" wrapText="1"/>
      <protection locked="0"/>
    </xf>
    <xf numFmtId="0" fontId="10" fillId="24" borderId="30" xfId="0" applyFont="1" applyFill="1" applyBorder="1" applyAlignment="1" applyProtection="1">
      <alignment horizontal="left" vertical="center"/>
      <protection locked="0"/>
    </xf>
    <xf numFmtId="0" fontId="10" fillId="24" borderId="36" xfId="0" applyFont="1" applyFill="1" applyBorder="1" applyAlignment="1" applyProtection="1">
      <alignment horizontal="left" vertical="center"/>
      <protection locked="0"/>
    </xf>
    <xf numFmtId="0" fontId="10" fillId="24" borderId="32" xfId="0" applyFont="1" applyFill="1" applyBorder="1" applyAlignment="1" applyProtection="1">
      <alignment horizontal="left" vertical="center"/>
      <protection locked="0"/>
    </xf>
    <xf numFmtId="0" fontId="11" fillId="24" borderId="25" xfId="0" applyFont="1" applyFill="1" applyBorder="1" applyAlignment="1">
      <alignment horizontal="center" vertical="center"/>
    </xf>
    <xf numFmtId="0" fontId="11" fillId="24" borderId="37" xfId="0" applyFont="1" applyFill="1" applyBorder="1" applyAlignment="1">
      <alignment horizontal="center" vertical="center"/>
    </xf>
    <xf numFmtId="0" fontId="11" fillId="24" borderId="38" xfId="0" applyFont="1" applyFill="1" applyBorder="1" applyAlignment="1">
      <alignment horizontal="center" vertical="center"/>
    </xf>
    <xf numFmtId="0" fontId="8" fillId="24" borderId="32" xfId="0" applyFont="1" applyFill="1" applyBorder="1" applyAlignment="1">
      <alignment horizontal="center" vertical="center"/>
    </xf>
    <xf numFmtId="0" fontId="9" fillId="24" borderId="23" xfId="0" applyFont="1" applyFill="1" applyBorder="1" applyAlignment="1" applyProtection="1">
      <alignment horizontal="center" vertical="center" wrapText="1"/>
      <protection locked="0"/>
    </xf>
    <xf numFmtId="0" fontId="12" fillId="24" borderId="23" xfId="0" applyFont="1" applyFill="1" applyBorder="1" applyAlignment="1" applyProtection="1">
      <alignment horizontal="center" vertical="center" wrapText="1"/>
      <protection locked="0"/>
    </xf>
    <xf numFmtId="0" fontId="18" fillId="24" borderId="25" xfId="0" applyFont="1" applyFill="1" applyBorder="1" applyAlignment="1">
      <alignment horizontal="center" vertical="center" wrapText="1"/>
    </xf>
    <xf numFmtId="0" fontId="18" fillId="24" borderId="37" xfId="0" applyFont="1" applyFill="1" applyBorder="1" applyAlignment="1">
      <alignment horizontal="center" vertical="center" wrapText="1"/>
    </xf>
    <xf numFmtId="0" fontId="18" fillId="24" borderId="38" xfId="0" applyFont="1" applyFill="1" applyBorder="1" applyAlignment="1">
      <alignment horizontal="center" vertical="center" wrapText="1"/>
    </xf>
    <xf numFmtId="0" fontId="12" fillId="24" borderId="33" xfId="0" applyFont="1" applyFill="1" applyBorder="1" applyAlignment="1">
      <alignment horizontal="left" vertical="center" wrapText="1"/>
    </xf>
    <xf numFmtId="0" fontId="12" fillId="24" borderId="23" xfId="0" applyFont="1" applyFill="1" applyBorder="1" applyAlignment="1">
      <alignment horizontal="left" vertical="center" wrapText="1"/>
    </xf>
    <xf numFmtId="0" fontId="12" fillId="24" borderId="24" xfId="0" applyFont="1" applyFill="1" applyBorder="1" applyAlignment="1">
      <alignment horizontal="left" vertical="center" wrapText="1"/>
    </xf>
    <xf numFmtId="0" fontId="11" fillId="24" borderId="35" xfId="0" applyFont="1" applyFill="1" applyBorder="1" applyAlignment="1">
      <alignment horizontal="left" vertical="center" wrapText="1"/>
    </xf>
    <xf numFmtId="0" fontId="11" fillId="24" borderId="34" xfId="0" applyFont="1" applyFill="1" applyBorder="1" applyAlignment="1">
      <alignment horizontal="left" vertical="center" wrapText="1"/>
    </xf>
    <xf numFmtId="0" fontId="11" fillId="24" borderId="31" xfId="0" applyFont="1" applyFill="1" applyBorder="1" applyAlignment="1">
      <alignment horizontal="left" vertical="center" wrapText="1"/>
    </xf>
    <xf numFmtId="0" fontId="12" fillId="24" borderId="17" xfId="0" applyFont="1" applyFill="1" applyBorder="1" applyAlignment="1">
      <alignment vertical="center" wrapText="1"/>
    </xf>
    <xf numFmtId="0" fontId="7" fillId="24" borderId="17" xfId="0" applyFont="1" applyFill="1" applyBorder="1" applyAlignment="1">
      <alignment vertical="center" wrapText="1"/>
    </xf>
    <xf numFmtId="0" fontId="12" fillId="24" borderId="0" xfId="0" applyFont="1" applyFill="1" applyBorder="1" applyAlignment="1">
      <alignment vertical="center" wrapText="1"/>
    </xf>
    <xf numFmtId="0" fontId="7" fillId="24" borderId="0" xfId="0" applyFont="1" applyFill="1" applyAlignment="1">
      <alignment vertical="center" wrapText="1"/>
    </xf>
    <xf numFmtId="0" fontId="12" fillId="24" borderId="30" xfId="0" applyFont="1" applyFill="1" applyBorder="1" applyAlignment="1">
      <alignment horizontal="center" vertical="center"/>
    </xf>
    <xf numFmtId="0" fontId="12" fillId="24" borderId="36" xfId="0" applyFont="1" applyFill="1" applyBorder="1" applyAlignment="1">
      <alignment horizontal="center" vertical="center"/>
    </xf>
    <xf numFmtId="0" fontId="12" fillId="24" borderId="32" xfId="0" applyFont="1" applyFill="1" applyBorder="1" applyAlignment="1">
      <alignment horizontal="center" vertical="center"/>
    </xf>
    <xf numFmtId="0" fontId="12" fillId="24" borderId="0" xfId="0" applyFont="1" applyFill="1" applyBorder="1" applyAlignment="1">
      <alignment vertical="center"/>
    </xf>
    <xf numFmtId="0" fontId="7" fillId="24" borderId="0" xfId="0" applyFont="1" applyFill="1" applyAlignment="1">
      <alignment vertical="center"/>
    </xf>
    <xf numFmtId="0" fontId="10" fillId="24" borderId="3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10" fillId="24" borderId="32" xfId="0" applyFont="1" applyFill="1" applyBorder="1" applyAlignment="1">
      <alignment horizontal="center" vertical="center"/>
    </xf>
    <xf numFmtId="0" fontId="12" fillId="24" borderId="34" xfId="0" applyFont="1" applyFill="1" applyBorder="1" applyAlignment="1">
      <alignment horizontal="center" vertical="center"/>
    </xf>
    <xf numFmtId="0" fontId="34" fillId="0" borderId="36" xfId="0" applyFont="1" applyBorder="1" applyAlignment="1">
      <alignment horizontal="center" vertical="center"/>
    </xf>
    <xf numFmtId="0" fontId="34" fillId="0" borderId="32" xfId="0" applyFont="1" applyBorder="1" applyAlignment="1">
      <alignment horizontal="center" vertical="center"/>
    </xf>
    <xf numFmtId="0" fontId="21" fillId="0" borderId="25" xfId="0" applyFont="1" applyFill="1" applyBorder="1" applyAlignment="1">
      <alignment horizontal="left" vertical="top" wrapText="1"/>
    </xf>
    <xf numFmtId="0" fontId="21" fillId="0" borderId="37" xfId="0" applyFont="1" applyBorder="1" applyAlignment="1">
      <alignment vertical="center"/>
    </xf>
    <xf numFmtId="0" fontId="21" fillId="0" borderId="38" xfId="0" applyFont="1" applyBorder="1" applyAlignment="1">
      <alignment vertical="center"/>
    </xf>
    <xf numFmtId="0" fontId="21" fillId="27" borderId="61" xfId="0" applyFont="1" applyFill="1" applyBorder="1" applyAlignment="1">
      <alignment horizontal="left" vertical="top" wrapText="1"/>
    </xf>
    <xf numFmtId="0" fontId="21" fillId="27" borderId="62" xfId="0" applyFont="1" applyFill="1" applyBorder="1" applyAlignment="1">
      <alignment horizontal="left" vertical="top" wrapText="1"/>
    </xf>
    <xf numFmtId="0" fontId="21" fillId="0" borderId="25" xfId="0" applyFont="1" applyFill="1" applyBorder="1" applyAlignment="1">
      <alignment horizontal="center" vertical="top"/>
    </xf>
    <xf numFmtId="0" fontId="21" fillId="0" borderId="23"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Fill="1" applyBorder="1" applyAlignment="1">
      <alignment horizontal="center" vertical="top" wrapText="1"/>
    </xf>
    <xf numFmtId="0" fontId="21" fillId="27" borderId="35" xfId="0" applyFont="1" applyFill="1" applyBorder="1" applyAlignment="1">
      <alignment horizontal="left" vertical="center"/>
    </xf>
    <xf numFmtId="0" fontId="21" fillId="27" borderId="33"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33" xfId="0" applyFont="1" applyBorder="1" applyAlignment="1">
      <alignment horizontal="left" vertical="center"/>
    </xf>
    <xf numFmtId="0" fontId="21" fillId="27" borderId="16" xfId="0" applyFont="1" applyFill="1" applyBorder="1" applyAlignment="1">
      <alignment horizontal="left" vertical="center"/>
    </xf>
    <xf numFmtId="0" fontId="21" fillId="0" borderId="36" xfId="0" applyFont="1" applyFill="1" applyBorder="1" applyAlignment="1">
      <alignment horizontal="center" vertical="center"/>
    </xf>
    <xf numFmtId="0" fontId="21" fillId="0" borderId="36" xfId="0" applyFont="1" applyFill="1" applyBorder="1" applyAlignment="1">
      <alignment vertical="center"/>
    </xf>
    <xf numFmtId="0" fontId="21" fillId="0" borderId="32" xfId="0" applyFont="1" applyFill="1" applyBorder="1" applyAlignment="1">
      <alignment vertical="center"/>
    </xf>
    <xf numFmtId="0" fontId="21" fillId="0" borderId="30"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2" xfId="0" applyFont="1" applyBorder="1" applyAlignment="1">
      <alignment horizontal="center" vertical="center"/>
    </xf>
    <xf numFmtId="0" fontId="0" fillId="0" borderId="19" xfId="0" applyFill="1" applyBorder="1" applyAlignment="1">
      <alignment vertical="center"/>
    </xf>
    <xf numFmtId="0" fontId="0" fillId="0" borderId="67" xfId="0" applyFill="1" applyBorder="1" applyAlignment="1">
      <alignment vertical="center"/>
    </xf>
    <xf numFmtId="0" fontId="1" fillId="25" borderId="68" xfId="35" applyNumberFormat="1" applyFont="1" applyFill="1" applyBorder="1" applyAlignment="1" applyProtection="1">
      <alignment vertical="center" shrinkToFit="1"/>
      <protection locked="0"/>
    </xf>
    <xf numFmtId="0" fontId="1" fillId="25" borderId="25" xfId="35" applyNumberFormat="1" applyFont="1" applyFill="1" applyBorder="1" applyAlignment="1" applyProtection="1">
      <alignment vertical="center" shrinkToFit="1"/>
      <protection locked="0"/>
    </xf>
    <xf numFmtId="0" fontId="1" fillId="25" borderId="37" xfId="35" applyNumberFormat="1" applyFont="1" applyFill="1" applyBorder="1" applyAlignment="1" applyProtection="1">
      <alignment vertical="center" shrinkToFit="1"/>
      <protection locked="0"/>
    </xf>
    <xf numFmtId="0" fontId="1" fillId="25" borderId="38" xfId="35" applyNumberFormat="1" applyFont="1" applyFill="1" applyBorder="1" applyAlignment="1" applyProtection="1">
      <alignment vertical="center" shrinkToFit="1"/>
      <protection locked="0"/>
    </xf>
    <xf numFmtId="0" fontId="1" fillId="25" borderId="60" xfId="35" applyNumberFormat="1" applyFont="1" applyFill="1" applyBorder="1" applyAlignment="1" applyProtection="1">
      <alignment vertical="center" shrinkToFit="1"/>
      <protection locked="0"/>
    </xf>
    <xf numFmtId="0" fontId="1" fillId="25" borderId="61" xfId="35" applyNumberFormat="1" applyFont="1" applyFill="1" applyBorder="1" applyAlignment="1" applyProtection="1">
      <alignment vertical="center" shrinkToFit="1"/>
      <protection locked="0"/>
    </xf>
    <xf numFmtId="0" fontId="1" fillId="0" borderId="61" xfId="0" applyNumberFormat="1" applyFont="1" applyBorder="1" applyAlignment="1" applyProtection="1">
      <alignment vertical="center" shrinkToFit="1"/>
      <protection locked="0"/>
    </xf>
    <xf numFmtId="0" fontId="1" fillId="0" borderId="62" xfId="0" applyNumberFormat="1" applyFont="1" applyBorder="1" applyAlignment="1" applyProtection="1">
      <alignment vertical="center" shrinkToFit="1"/>
      <protection locked="0"/>
    </xf>
    <xf numFmtId="0" fontId="21" fillId="25" borderId="63" xfId="0" applyFont="1" applyFill="1" applyBorder="1" applyAlignment="1" applyProtection="1">
      <alignment vertical="center" wrapText="1"/>
      <protection locked="0"/>
    </xf>
    <xf numFmtId="0" fontId="21" fillId="25" borderId="64" xfId="0" applyFont="1" applyFill="1" applyBorder="1" applyAlignment="1" applyProtection="1">
      <alignment vertical="center" wrapText="1"/>
      <protection locked="0"/>
    </xf>
    <xf numFmtId="0" fontId="21" fillId="25" borderId="65" xfId="0" applyFont="1" applyFill="1" applyBorder="1" applyAlignment="1" applyProtection="1">
      <alignment vertical="center" wrapText="1"/>
      <protection locked="0"/>
    </xf>
    <xf numFmtId="0" fontId="1" fillId="25" borderId="62" xfId="35" applyNumberFormat="1" applyFont="1" applyFill="1" applyBorder="1" applyAlignment="1" applyProtection="1">
      <alignment vertical="center" shrinkToFit="1"/>
      <protection locked="0"/>
    </xf>
    <xf numFmtId="0" fontId="21" fillId="25" borderId="63" xfId="0" applyNumberFormat="1" applyFont="1" applyFill="1" applyBorder="1" applyAlignment="1" applyProtection="1">
      <alignment vertical="center" wrapText="1"/>
      <protection locked="0"/>
    </xf>
    <xf numFmtId="0" fontId="21" fillId="0" borderId="64" xfId="0" applyFont="1" applyBorder="1" applyAlignment="1" applyProtection="1">
      <alignment vertical="center" wrapText="1"/>
      <protection locked="0"/>
    </xf>
    <xf numFmtId="0" fontId="21" fillId="0" borderId="65" xfId="0" applyFont="1" applyBorder="1" applyAlignment="1" applyProtection="1">
      <alignment vertical="center" wrapText="1"/>
      <protection locked="0"/>
    </xf>
    <xf numFmtId="0" fontId="0" fillId="25" borderId="31" xfId="0" applyFill="1" applyBorder="1" applyAlignment="1" applyProtection="1">
      <alignment horizontal="left" vertical="center"/>
      <protection locked="0"/>
    </xf>
    <xf numFmtId="0" fontId="0" fillId="25" borderId="17" xfId="0"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0" fontId="1" fillId="0" borderId="37" xfId="0" applyNumberFormat="1" applyFont="1" applyBorder="1" applyAlignment="1" applyProtection="1">
      <alignment vertical="center" shrinkToFit="1"/>
      <protection locked="0"/>
    </xf>
    <xf numFmtId="0" fontId="1" fillId="0" borderId="38" xfId="0" applyNumberFormat="1" applyFont="1" applyBorder="1" applyAlignment="1" applyProtection="1">
      <alignment vertical="center" shrinkToFit="1"/>
      <protection locked="0"/>
    </xf>
    <xf numFmtId="0" fontId="21" fillId="0" borderId="64" xfId="0" applyFont="1" applyBorder="1" applyAlignment="1">
      <alignment vertical="center" wrapText="1"/>
    </xf>
    <xf numFmtId="0" fontId="21" fillId="0" borderId="65" xfId="0" applyFont="1" applyBorder="1" applyAlignment="1">
      <alignment vertical="center" wrapText="1"/>
    </xf>
    <xf numFmtId="0" fontId="21" fillId="0" borderId="35"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27" borderId="34" xfId="0" applyFont="1" applyFill="1" applyBorder="1" applyAlignment="1">
      <alignment horizontal="left" vertical="center" wrapText="1"/>
    </xf>
    <xf numFmtId="0" fontId="21" fillId="27" borderId="31"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23" xfId="0" applyFont="1" applyBorder="1" applyAlignment="1">
      <alignment vertical="center"/>
    </xf>
    <xf numFmtId="0" fontId="21" fillId="0" borderId="31" xfId="0" applyFont="1" applyBorder="1" applyAlignment="1">
      <alignment vertical="center"/>
    </xf>
    <xf numFmtId="0" fontId="21" fillId="0" borderId="24" xfId="0" applyFont="1" applyBorder="1" applyAlignment="1">
      <alignment vertical="center"/>
    </xf>
    <xf numFmtId="0" fontId="21" fillId="0" borderId="36" xfId="0" applyFont="1" applyBorder="1" applyAlignment="1">
      <alignment horizontal="center" vertical="center"/>
    </xf>
    <xf numFmtId="0" fontId="27" fillId="24" borderId="15" xfId="0" applyFont="1" applyFill="1" applyBorder="1" applyAlignment="1">
      <alignment vertical="center" wrapText="1"/>
    </xf>
    <xf numFmtId="0" fontId="27" fillId="0" borderId="15" xfId="0" applyFont="1" applyBorder="1" applyAlignment="1">
      <alignment vertical="center" wrapText="1"/>
    </xf>
    <xf numFmtId="0" fontId="21" fillId="0" borderId="15" xfId="0" applyFont="1" applyBorder="1" applyAlignment="1">
      <alignment vertical="center"/>
    </xf>
    <xf numFmtId="0" fontId="21" fillId="0" borderId="25" xfId="0" applyFont="1" applyFill="1" applyBorder="1" applyAlignment="1">
      <alignment horizontal="center" vertical="top" textRotation="255"/>
    </xf>
    <xf numFmtId="0" fontId="21" fillId="0" borderId="37" xfId="0" applyFont="1" applyFill="1" applyBorder="1" applyAlignment="1">
      <alignment horizontal="center" vertical="top" textRotation="255"/>
    </xf>
    <xf numFmtId="0" fontId="21" fillId="0" borderId="38" xfId="0" applyFont="1" applyFill="1" applyBorder="1" applyAlignment="1">
      <alignment horizontal="center" vertical="top" textRotation="255"/>
    </xf>
    <xf numFmtId="0" fontId="21" fillId="27" borderId="70" xfId="0" applyFont="1" applyFill="1"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21" fillId="27" borderId="71"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1" fillId="0" borderId="69" xfId="0" applyFont="1" applyFill="1" applyBorder="1" applyAlignment="1">
      <alignment horizontal="left" vertical="top" wrapText="1"/>
    </xf>
    <xf numFmtId="0" fontId="21" fillId="0" borderId="65" xfId="0" applyFont="1" applyBorder="1" applyAlignment="1">
      <alignment horizontal="left" vertical="center" wrapText="1"/>
    </xf>
    <xf numFmtId="0" fontId="21" fillId="0" borderId="65" xfId="0" applyFont="1" applyFill="1" applyBorder="1" applyAlignment="1">
      <alignment horizontal="left" vertical="top" wrapText="1"/>
    </xf>
    <xf numFmtId="0" fontId="21" fillId="27" borderId="74" xfId="0" applyFont="1" applyFill="1" applyBorder="1" applyAlignment="1">
      <alignment vertical="top" wrapText="1"/>
    </xf>
    <xf numFmtId="0" fontId="21" fillId="0" borderId="62" xfId="0" applyFont="1" applyBorder="1" applyAlignment="1">
      <alignment horizontal="left" vertical="top" wrapText="1"/>
    </xf>
    <xf numFmtId="0" fontId="15" fillId="0" borderId="16" xfId="0" applyFont="1" applyFill="1" applyBorder="1" applyAlignment="1">
      <alignment vertical="center" wrapText="1"/>
    </xf>
    <xf numFmtId="0" fontId="21" fillId="0" borderId="16" xfId="0" applyFont="1" applyFill="1" applyBorder="1" applyAlignment="1">
      <alignment vertical="center"/>
    </xf>
    <xf numFmtId="0" fontId="21" fillId="0" borderId="0" xfId="0" applyFont="1" applyFill="1" applyBorder="1" applyAlignment="1">
      <alignment vertical="center"/>
    </xf>
    <xf numFmtId="0" fontId="21" fillId="0" borderId="21" xfId="0" applyFont="1" applyFill="1" applyBorder="1" applyAlignment="1">
      <alignment vertical="center"/>
    </xf>
    <xf numFmtId="0" fontId="21" fillId="0" borderId="30"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0" fillId="25" borderId="35" xfId="0" applyNumberFormat="1" applyFill="1" applyBorder="1" applyAlignment="1" applyProtection="1">
      <alignment horizontal="left" vertical="center" wrapText="1"/>
      <protection locked="0"/>
    </xf>
    <xf numFmtId="0" fontId="0" fillId="25" borderId="33" xfId="0" applyNumberFormat="1" applyFill="1" applyBorder="1" applyAlignment="1" applyProtection="1">
      <alignment horizontal="left" vertical="center" wrapText="1"/>
      <protection locked="0"/>
    </xf>
    <xf numFmtId="0" fontId="0" fillId="25" borderId="34" xfId="0" applyNumberFormat="1" applyFill="1" applyBorder="1" applyAlignment="1" applyProtection="1">
      <alignment horizontal="left" vertical="center" wrapText="1"/>
      <protection locked="0"/>
    </xf>
    <xf numFmtId="0" fontId="0" fillId="25" borderId="23" xfId="0" applyNumberFormat="1" applyFill="1" applyBorder="1" applyAlignment="1" applyProtection="1">
      <alignment horizontal="left" vertical="center" wrapText="1"/>
      <protection locked="0"/>
    </xf>
    <xf numFmtId="0" fontId="0" fillId="25" borderId="31" xfId="0" applyNumberFormat="1" applyFill="1" applyBorder="1" applyAlignment="1" applyProtection="1">
      <alignment horizontal="left" vertical="center" wrapText="1"/>
      <protection locked="0"/>
    </xf>
    <xf numFmtId="0" fontId="0" fillId="25" borderId="24" xfId="0" applyNumberFormat="1" applyFill="1" applyBorder="1" applyAlignment="1" applyProtection="1">
      <alignment horizontal="left" vertical="center" wrapText="1"/>
      <protection locked="0"/>
    </xf>
    <xf numFmtId="0" fontId="0" fillId="24" borderId="14" xfId="0" applyFill="1" applyBorder="1" applyAlignment="1">
      <alignment horizontal="center" vertical="center"/>
    </xf>
    <xf numFmtId="0" fontId="5" fillId="28" borderId="66" xfId="0" applyFont="1" applyFill="1" applyBorder="1" applyAlignment="1">
      <alignment horizontal="center" vertical="top" textRotation="255" wrapText="1" indent="1"/>
    </xf>
    <xf numFmtId="0" fontId="0" fillId="28" borderId="66" xfId="0" applyFill="1" applyBorder="1">
      <alignment vertical="center"/>
    </xf>
    <xf numFmtId="0" fontId="0" fillId="0" borderId="25" xfId="0" applyFill="1" applyBorder="1" applyAlignment="1">
      <alignment vertical="center"/>
    </xf>
    <xf numFmtId="0" fontId="0" fillId="0" borderId="37" xfId="0"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21" fillId="25" borderId="60" xfId="0" applyNumberFormat="1" applyFont="1" applyFill="1" applyBorder="1" applyAlignment="1" applyProtection="1">
      <alignment vertical="center" wrapText="1"/>
      <protection locked="0"/>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0" fillId="24" borderId="0" xfId="0" applyFill="1" applyAlignment="1">
      <alignment horizontal="center" vertical="center"/>
    </xf>
    <xf numFmtId="0" fontId="0" fillId="0" borderId="25" xfId="0" applyFont="1" applyFill="1" applyBorder="1" applyAlignment="1">
      <alignmen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1" xfId="0" applyFont="1" applyFill="1" applyBorder="1" applyAlignment="1">
      <alignment vertical="center"/>
    </xf>
    <xf numFmtId="0" fontId="1" fillId="0" borderId="24" xfId="0" applyFont="1" applyFill="1" applyBorder="1" applyAlignment="1">
      <alignment vertical="center"/>
    </xf>
    <xf numFmtId="0" fontId="0" fillId="25" borderId="35" xfId="0" applyFill="1" applyBorder="1" applyAlignment="1" applyProtection="1">
      <alignment horizontal="left" vertical="center" wrapText="1"/>
      <protection locked="0"/>
    </xf>
    <xf numFmtId="0" fontId="0" fillId="25" borderId="16" xfId="0" applyFill="1" applyBorder="1" applyAlignment="1" applyProtection="1">
      <alignment horizontal="left" vertical="center" wrapText="1"/>
      <protection locked="0"/>
    </xf>
    <xf numFmtId="0" fontId="0" fillId="25" borderId="33" xfId="0" applyFill="1" applyBorder="1" applyAlignment="1" applyProtection="1">
      <alignment horizontal="left" vertical="center" wrapText="1"/>
      <protection locked="0"/>
    </xf>
    <xf numFmtId="0" fontId="0" fillId="0" borderId="16" xfId="0" applyFill="1" applyBorder="1" applyAlignment="1">
      <alignment vertical="center"/>
    </xf>
    <xf numFmtId="0" fontId="0" fillId="0" borderId="0" xfId="0" applyFill="1" applyBorder="1" applyAlignment="1">
      <alignment vertical="center"/>
    </xf>
    <xf numFmtId="0" fontId="0" fillId="0" borderId="21" xfId="0" applyFill="1" applyBorder="1" applyAlignment="1">
      <alignment vertical="center"/>
    </xf>
    <xf numFmtId="0" fontId="1" fillId="0" borderId="30" xfId="0" applyFont="1" applyFill="1" applyBorder="1" applyAlignment="1">
      <alignment horizontal="center" vertical="center"/>
    </xf>
    <xf numFmtId="0" fontId="1" fillId="0" borderId="36" xfId="0" applyFont="1" applyFill="1" applyBorder="1" applyAlignment="1">
      <alignment vertical="center"/>
    </xf>
    <xf numFmtId="0" fontId="1" fillId="0" borderId="32" xfId="0" applyFont="1" applyFill="1" applyBorder="1" applyAlignment="1">
      <alignment vertical="center"/>
    </xf>
    <xf numFmtId="0" fontId="1" fillId="0" borderId="16" xfId="0" applyFont="1" applyFill="1" applyBorder="1" applyAlignment="1">
      <alignment horizontal="center" vertical="center"/>
    </xf>
    <xf numFmtId="0" fontId="1" fillId="0" borderId="33" xfId="0" applyFont="1" applyFill="1" applyBorder="1" applyAlignment="1">
      <alignment vertical="center"/>
    </xf>
    <xf numFmtId="0" fontId="1" fillId="0" borderId="0" xfId="0" applyFont="1" applyFill="1" applyBorder="1" applyAlignment="1">
      <alignment horizontal="center" vertical="center"/>
    </xf>
    <xf numFmtId="0" fontId="1" fillId="0" borderId="23" xfId="0" applyFont="1" applyFill="1" applyBorder="1" applyAlignment="1">
      <alignment vertical="center"/>
    </xf>
    <xf numFmtId="0" fontId="1" fillId="0" borderId="31" xfId="0" applyFont="1" applyFill="1" applyBorder="1" applyAlignment="1">
      <alignment horizontal="center" vertical="center"/>
    </xf>
    <xf numFmtId="0" fontId="1" fillId="0" borderId="17" xfId="0" applyFont="1" applyFill="1" applyBorder="1" applyAlignment="1">
      <alignment horizontal="center" vertical="center"/>
    </xf>
    <xf numFmtId="0" fontId="0" fillId="25" borderId="30" xfId="0" applyFill="1" applyBorder="1" applyAlignment="1" applyProtection="1">
      <alignment horizontal="left" vertical="center" wrapText="1"/>
      <protection locked="0"/>
    </xf>
    <xf numFmtId="0" fontId="0" fillId="25" borderId="36" xfId="0" applyFill="1" applyBorder="1" applyAlignment="1" applyProtection="1">
      <alignment horizontal="left" vertical="center" wrapText="1"/>
      <protection locked="0"/>
    </xf>
    <xf numFmtId="0" fontId="0" fillId="25" borderId="32" xfId="0" applyFill="1" applyBorder="1" applyAlignment="1" applyProtection="1">
      <alignment horizontal="left" vertical="center" wrapText="1"/>
      <protection locked="0"/>
    </xf>
    <xf numFmtId="0" fontId="0" fillId="0" borderId="25" xfId="0" applyFont="1" applyFill="1" applyBorder="1" applyAlignment="1">
      <alignment horizontal="center" vertical="top" textRotation="255"/>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0" fillId="0" borderId="37" xfId="0" applyFont="1" applyFill="1" applyBorder="1" applyAlignment="1">
      <alignment horizontal="center" vertical="top" textRotation="255"/>
    </xf>
    <xf numFmtId="0" fontId="0" fillId="0" borderId="38" xfId="0" applyFont="1" applyFill="1" applyBorder="1" applyAlignment="1">
      <alignment horizontal="center" vertical="top" textRotation="255"/>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0" borderId="25" xfId="0" applyFont="1" applyFill="1" applyBorder="1" applyAlignment="1">
      <alignment horizontal="center" vertical="center"/>
    </xf>
    <xf numFmtId="0" fontId="23" fillId="24" borderId="15" xfId="0" applyFont="1" applyFill="1" applyBorder="1" applyAlignment="1">
      <alignment vertical="center" wrapText="1"/>
    </xf>
    <xf numFmtId="0" fontId="1" fillId="0" borderId="36" xfId="0" applyFont="1" applyFill="1" applyBorder="1" applyAlignment="1">
      <alignment horizontal="center" vertical="center"/>
    </xf>
    <xf numFmtId="0" fontId="1" fillId="0" borderId="32" xfId="0" applyFont="1" applyFill="1" applyBorder="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4" fillId="30" borderId="34" xfId="28" applyFill="1" applyBorder="1" applyAlignment="1" applyProtection="1">
      <alignment horizontal="left" vertical="center"/>
    </xf>
    <xf numFmtId="0" fontId="60" fillId="30" borderId="0" xfId="28" applyFont="1" applyFill="1" applyBorder="1" applyAlignment="1" applyProtection="1">
      <alignment horizontal="left" vertical="center"/>
    </xf>
    <xf numFmtId="0" fontId="60" fillId="30" borderId="23" xfId="28" applyFont="1" applyFill="1" applyBorder="1" applyAlignment="1" applyProtection="1">
      <alignment horizontal="left" vertical="center"/>
    </xf>
    <xf numFmtId="0" fontId="26" fillId="0" borderId="0" xfId="0" applyFont="1" applyAlignment="1">
      <alignment horizontal="left" vertical="center"/>
    </xf>
    <xf numFmtId="0" fontId="19" fillId="30" borderId="34" xfId="0" applyFont="1" applyFill="1" applyBorder="1" applyAlignment="1">
      <alignment horizontal="left" vertical="top" wrapText="1"/>
    </xf>
    <xf numFmtId="0" fontId="19" fillId="30" borderId="0" xfId="0" applyFont="1" applyFill="1" applyAlignment="1">
      <alignment horizontal="left" vertical="top" wrapText="1"/>
    </xf>
    <xf numFmtId="0" fontId="19" fillId="30" borderId="23" xfId="0" applyFont="1" applyFill="1" applyBorder="1" applyAlignment="1">
      <alignment horizontal="left" vertical="top" wrapText="1"/>
    </xf>
    <xf numFmtId="0" fontId="57" fillId="30" borderId="34" xfId="0" applyFont="1" applyFill="1" applyBorder="1" applyAlignment="1">
      <alignment horizontal="left" vertical="center"/>
    </xf>
    <xf numFmtId="0" fontId="57" fillId="30" borderId="0" xfId="0" applyFont="1" applyFill="1" applyAlignment="1">
      <alignment horizontal="left" vertical="center"/>
    </xf>
    <xf numFmtId="0" fontId="57" fillId="30" borderId="23" xfId="0" applyFont="1" applyFill="1" applyBorder="1" applyAlignment="1">
      <alignment horizontal="left" vertical="center"/>
    </xf>
    <xf numFmtId="0" fontId="19" fillId="30" borderId="34" xfId="0" applyFont="1" applyFill="1" applyBorder="1" applyAlignment="1">
      <alignment horizontal="left" vertical="center"/>
    </xf>
    <xf numFmtId="0" fontId="19" fillId="30" borderId="0" xfId="0" applyFont="1" applyFill="1" applyAlignment="1">
      <alignment horizontal="left" vertical="center"/>
    </xf>
    <xf numFmtId="0" fontId="19" fillId="30" borderId="23" xfId="0" applyFont="1" applyFill="1" applyBorder="1" applyAlignment="1">
      <alignment horizontal="left" vertical="center"/>
    </xf>
    <xf numFmtId="0" fontId="19" fillId="30" borderId="34" xfId="0" applyFont="1" applyFill="1" applyBorder="1" applyAlignment="1">
      <alignment horizontal="left" vertical="center" wrapText="1"/>
    </xf>
    <xf numFmtId="0" fontId="19" fillId="30" borderId="0" xfId="0" applyFont="1" applyFill="1" applyAlignment="1">
      <alignment horizontal="left" vertical="center" wrapText="1"/>
    </xf>
    <xf numFmtId="0" fontId="19" fillId="30" borderId="23" xfId="0" applyFont="1" applyFill="1" applyBorder="1" applyAlignment="1">
      <alignment horizontal="left" vertical="center" wrapText="1"/>
    </xf>
    <xf numFmtId="0" fontId="9" fillId="0" borderId="3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5" xfId="0" applyFont="1" applyBorder="1" applyAlignment="1" applyProtection="1">
      <alignment horizontal="left" vertical="center"/>
    </xf>
    <xf numFmtId="0" fontId="9" fillId="0" borderId="33" xfId="0" applyFont="1" applyBorder="1" applyAlignment="1" applyProtection="1">
      <alignment horizontal="left" vertical="center"/>
    </xf>
    <xf numFmtId="0" fontId="9" fillId="0" borderId="34" xfId="0" applyFont="1" applyBorder="1" applyAlignment="1" applyProtection="1">
      <alignment horizontal="left" vertical="center"/>
    </xf>
    <xf numFmtId="0" fontId="9" fillId="0" borderId="23" xfId="0" applyFont="1" applyBorder="1" applyAlignment="1" applyProtection="1">
      <alignment horizontal="left" vertical="center"/>
    </xf>
    <xf numFmtId="0" fontId="19" fillId="0" borderId="14" xfId="0" applyFont="1" applyBorder="1" applyProtection="1">
      <alignment vertical="center"/>
    </xf>
    <xf numFmtId="0" fontId="19" fillId="0" borderId="25" xfId="0" applyFont="1" applyBorder="1" applyProtection="1">
      <alignment vertical="center"/>
    </xf>
    <xf numFmtId="0" fontId="19" fillId="0" borderId="14" xfId="0" applyFont="1" applyBorder="1" applyAlignment="1" applyProtection="1">
      <alignment vertical="center" wrapText="1"/>
    </xf>
    <xf numFmtId="0" fontId="19" fillId="0" borderId="25" xfId="0" applyFont="1" applyBorder="1" applyAlignment="1" applyProtection="1">
      <alignment vertical="center" wrapText="1"/>
    </xf>
    <xf numFmtId="0" fontId="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9" fillId="0" borderId="1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14" xfId="0" applyFont="1" applyBorder="1" applyAlignment="1" applyProtection="1">
      <alignment vertical="center" wrapText="1"/>
    </xf>
    <xf numFmtId="0" fontId="0" fillId="0" borderId="14" xfId="0" applyBorder="1" applyProtection="1">
      <alignment vertical="center"/>
    </xf>
    <xf numFmtId="0" fontId="0" fillId="0" borderId="25" xfId="0" applyBorder="1" applyProtection="1">
      <alignment vertical="center"/>
    </xf>
    <xf numFmtId="0" fontId="0" fillId="0" borderId="14" xfId="0" applyBorder="1" applyAlignment="1" applyProtection="1">
      <alignment vertical="center" wrapText="1"/>
    </xf>
    <xf numFmtId="0" fontId="0" fillId="0" borderId="25" xfId="0" applyBorder="1" applyAlignment="1" applyProtection="1">
      <alignment vertical="center" wrapText="1"/>
    </xf>
    <xf numFmtId="0" fontId="10" fillId="0" borderId="1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2" fillId="0" borderId="14"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0" fillId="0" borderId="35"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0" fillId="0" borderId="17" xfId="0" applyBorder="1" applyAlignment="1">
      <alignment vertical="center" wrapText="1"/>
    </xf>
    <xf numFmtId="49" fontId="1" fillId="0" borderId="14" xfId="0" applyNumberFormat="1" applyFont="1" applyBorder="1" applyAlignment="1" applyProtection="1">
      <alignment horizontal="center"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horizontal="lef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メモ 3"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35" builtinId="6"/>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標準 2 2" xfId="45" xr:uid="{00000000-0005-0000-0000-00002D000000}"/>
    <cellStyle name="標準 3" xfId="46" xr:uid="{00000000-0005-0000-0000-00002E000000}"/>
    <cellStyle name="良い 2" xfId="47" xr:uid="{00000000-0005-0000-0000-00002F00000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0171w$\&#20316;&#26989;&#29992;\s21b\&#21270;&#23398;&#29289;&#36074;&#23550;&#31574;G&#65293;&#21270;&#23398;\&#26465;&#20363;&#23626;&#20986;&#26360;\&#9733;01_&#24220;&#26465;&#20363;&#23626;&#20986;&#26360;(&#27096;&#24335;)\haisyutsuryoutou_&#12412;&#123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3号の16"/>
      <sheetName val="別紙１"/>
      <sheetName val="別紙２"/>
      <sheetName val="別紙1-1"/>
      <sheetName val="別紙2-1"/>
      <sheetName val="確認シート"/>
      <sheetName val="参考_間接CO2"/>
      <sheetName val="別紙１入力"/>
      <sheetName val="別紙２入力"/>
      <sheetName val="用途"/>
      <sheetName val="公共用水域と下水"/>
      <sheetName val="業種一覧"/>
      <sheetName val="廃棄物"/>
      <sheetName val="PRTR法対象物質"/>
      <sheetName val="府条例対象物質"/>
    </sheetNames>
    <sheetDataSet>
      <sheetData sheetId="0"/>
      <sheetData sheetId="1"/>
      <sheetData sheetId="2"/>
      <sheetData sheetId="3"/>
      <sheetData sheetId="4"/>
      <sheetData sheetId="5"/>
      <sheetData sheetId="6"/>
      <sheetData sheetId="7">
        <row r="5">
          <cell r="S5">
            <v>0</v>
          </cell>
        </row>
      </sheetData>
      <sheetData sheetId="8"/>
      <sheetData sheetId="9">
        <row r="4">
          <cell r="A4" t="str">
            <v>01:安定剤</v>
          </cell>
        </row>
        <row r="5">
          <cell r="A5" t="str">
            <v>02:医薬品等</v>
          </cell>
        </row>
        <row r="6">
          <cell r="A6" t="str">
            <v>03:エアゾ－ル</v>
          </cell>
        </row>
        <row r="7">
          <cell r="A7" t="str">
            <v>04:可塑剤</v>
          </cell>
        </row>
        <row r="8">
          <cell r="A8" t="str">
            <v>05:紙用</v>
          </cell>
        </row>
        <row r="9">
          <cell r="A9" t="str">
            <v>06:火薬・爆薬</v>
          </cell>
        </row>
        <row r="10">
          <cell r="A10" t="str">
            <v>07:化粧品</v>
          </cell>
        </row>
        <row r="11">
          <cell r="A11" t="str">
            <v>08:香料</v>
          </cell>
        </row>
        <row r="12">
          <cell r="A12" t="str">
            <v>09:ゴム製品</v>
          </cell>
        </row>
        <row r="13">
          <cell r="A13" t="str">
            <v>10:合成樹脂</v>
          </cell>
        </row>
        <row r="14">
          <cell r="A14" t="str">
            <v>11:合成繊維</v>
          </cell>
        </row>
        <row r="15">
          <cell r="A15" t="str">
            <v>12:合金</v>
          </cell>
        </row>
        <row r="16">
          <cell r="A16" t="str">
            <v>13:殺虫・殺菌等</v>
          </cell>
        </row>
        <row r="17">
          <cell r="A17" t="str">
            <v>14:樹脂用</v>
          </cell>
        </row>
        <row r="18">
          <cell r="A18" t="str">
            <v>15:色材</v>
          </cell>
        </row>
        <row r="19">
          <cell r="A19" t="str">
            <v>16:触媒</v>
          </cell>
        </row>
        <row r="20">
          <cell r="A20" t="str">
            <v>17:写真・複写機用品</v>
          </cell>
        </row>
        <row r="21">
          <cell r="A21" t="str">
            <v>18:試薬</v>
          </cell>
        </row>
        <row r="22">
          <cell r="A22" t="str">
            <v>19:消火剤</v>
          </cell>
        </row>
        <row r="23">
          <cell r="A23" t="str">
            <v>20:石油・燃料</v>
          </cell>
        </row>
        <row r="24">
          <cell r="A24" t="str">
            <v>21:石鹸・洗剤</v>
          </cell>
        </row>
        <row r="25">
          <cell r="A25" t="str">
            <v>22:接着剤</v>
          </cell>
        </row>
        <row r="26">
          <cell r="A26" t="str">
            <v>23:繊維用</v>
          </cell>
        </row>
        <row r="27">
          <cell r="A27" t="str">
            <v>24:洗浄剤</v>
          </cell>
        </row>
        <row r="28">
          <cell r="A28" t="str">
            <v>25:体温計・計量器</v>
          </cell>
        </row>
        <row r="29">
          <cell r="A29" t="str">
            <v>26:着色</v>
          </cell>
        </row>
        <row r="30">
          <cell r="A30" t="str">
            <v>27:添加剤</v>
          </cell>
        </row>
        <row r="31">
          <cell r="A31" t="str">
            <v>28:電池</v>
          </cell>
        </row>
        <row r="32">
          <cell r="A32" t="str">
            <v>29:電子工業材料</v>
          </cell>
        </row>
        <row r="33">
          <cell r="A33" t="str">
            <v>30:塗料・インキ</v>
          </cell>
        </row>
        <row r="34">
          <cell r="A34" t="str">
            <v>31:難燃剤</v>
          </cell>
        </row>
        <row r="35">
          <cell r="A35" t="str">
            <v>32:農薬</v>
          </cell>
        </row>
        <row r="36">
          <cell r="A36" t="str">
            <v>33:表面処理</v>
          </cell>
        </row>
        <row r="37">
          <cell r="A37" t="str">
            <v>34:窯業品</v>
          </cell>
        </row>
        <row r="38">
          <cell r="A38" t="str">
            <v>35:油用</v>
          </cell>
        </row>
        <row r="39">
          <cell r="A39" t="str">
            <v>36:保温剤</v>
          </cell>
        </row>
        <row r="40">
          <cell r="A40" t="str">
            <v>37:溶剤</v>
          </cell>
        </row>
        <row r="41">
          <cell r="A41" t="str">
            <v>38:その他の有機物</v>
          </cell>
        </row>
        <row r="42">
          <cell r="A42" t="str">
            <v>39:その他の無機物</v>
          </cell>
        </row>
      </sheetData>
      <sheetData sheetId="10">
        <row r="4">
          <cell r="B4" t="str">
            <v>大阪湾</v>
          </cell>
          <cell r="E4" t="str">
            <v>鴻池水みらいセンター</v>
          </cell>
        </row>
        <row r="5">
          <cell r="B5" t="str">
            <v>淀川</v>
          </cell>
          <cell r="E5" t="str">
            <v>川俣水みらいセンター</v>
          </cell>
        </row>
        <row r="6">
          <cell r="B6" t="str">
            <v>船橋川</v>
          </cell>
          <cell r="E6" t="str">
            <v>中央水みらいセンター</v>
          </cell>
        </row>
        <row r="7">
          <cell r="B7" t="str">
            <v>藤本川</v>
          </cell>
          <cell r="E7" t="str">
            <v>渚水みらいセンター</v>
          </cell>
        </row>
        <row r="8">
          <cell r="B8" t="str">
            <v>穂谷川</v>
          </cell>
          <cell r="E8" t="str">
            <v>高槻水みらいセンター</v>
          </cell>
        </row>
        <row r="9">
          <cell r="B9" t="str">
            <v>檜尾川</v>
          </cell>
          <cell r="E9" t="str">
            <v>原田処理場（原田水みらいセンター）</v>
          </cell>
        </row>
        <row r="10">
          <cell r="B10" t="str">
            <v>黒田川</v>
          </cell>
          <cell r="E10" t="str">
            <v>狭山水みらいセンター</v>
          </cell>
        </row>
        <row r="11">
          <cell r="B11" t="str">
            <v>天野川</v>
          </cell>
          <cell r="E11" t="str">
            <v>今池水みらいセンター</v>
          </cell>
        </row>
        <row r="12">
          <cell r="B12" t="str">
            <v>安居川</v>
          </cell>
          <cell r="E12" t="str">
            <v>大井水みらいセンター</v>
          </cell>
        </row>
        <row r="13">
          <cell r="B13" t="str">
            <v>水無瀬川</v>
          </cell>
          <cell r="E13" t="str">
            <v>北部水みらいセンター</v>
          </cell>
        </row>
        <row r="14">
          <cell r="B14" t="str">
            <v>芥川</v>
          </cell>
          <cell r="E14" t="str">
            <v>中部水みらいセンター</v>
          </cell>
        </row>
        <row r="15">
          <cell r="B15" t="str">
            <v>女瀬川</v>
          </cell>
          <cell r="E15" t="str">
            <v>南部水みらいセンター</v>
          </cell>
        </row>
        <row r="16">
          <cell r="B16" t="str">
            <v>神崎川</v>
          </cell>
          <cell r="E16" t="str">
            <v>津守下水処理場</v>
          </cell>
        </row>
        <row r="17">
          <cell r="B17" t="str">
            <v>天竺川</v>
          </cell>
          <cell r="E17" t="str">
            <v>海老江下水処理場</v>
          </cell>
        </row>
        <row r="18">
          <cell r="B18" t="str">
            <v>番田井路</v>
          </cell>
          <cell r="E18" t="str">
            <v>中浜下水処理場</v>
          </cell>
        </row>
        <row r="19">
          <cell r="B19" t="str">
            <v>左門殿川</v>
          </cell>
          <cell r="E19" t="str">
            <v>市岡下水処理場</v>
          </cell>
        </row>
        <row r="20">
          <cell r="B20" t="str">
            <v>安威川</v>
          </cell>
          <cell r="E20" t="str">
            <v>千島下水処理場</v>
          </cell>
        </row>
        <row r="21">
          <cell r="B21" t="str">
            <v>大正川（吹田市）</v>
          </cell>
          <cell r="E21" t="str">
            <v>住之江下水処理場</v>
          </cell>
        </row>
        <row r="22">
          <cell r="B22" t="str">
            <v>山田川</v>
          </cell>
          <cell r="E22" t="str">
            <v>今福下水処理場</v>
          </cell>
        </row>
        <row r="23">
          <cell r="B23" t="str">
            <v>正雀川</v>
          </cell>
          <cell r="E23" t="str">
            <v>放出下水処理場</v>
          </cell>
        </row>
        <row r="24">
          <cell r="B24" t="str">
            <v>茨木川</v>
          </cell>
          <cell r="E24" t="str">
            <v>大野下水処理場</v>
          </cell>
        </row>
        <row r="25">
          <cell r="B25" t="str">
            <v>勝尾寺川</v>
          </cell>
          <cell r="E25" t="str">
            <v>此花下水処理場</v>
          </cell>
        </row>
        <row r="26">
          <cell r="B26" t="str">
            <v>猪名川</v>
          </cell>
          <cell r="E26" t="str">
            <v>十八条下水処理場</v>
          </cell>
        </row>
        <row r="27">
          <cell r="B27" t="str">
            <v>箕面川</v>
          </cell>
          <cell r="E27" t="str">
            <v>平野下水処理場</v>
          </cell>
        </row>
        <row r="28">
          <cell r="B28" t="str">
            <v>余野川</v>
          </cell>
          <cell r="E28" t="str">
            <v>三宝水再生センター</v>
          </cell>
        </row>
        <row r="29">
          <cell r="B29" t="str">
            <v>千里川</v>
          </cell>
          <cell r="E29" t="str">
            <v>泉北水再生センター</v>
          </cell>
        </row>
        <row r="30">
          <cell r="B30" t="str">
            <v>正蓮寺川</v>
          </cell>
          <cell r="E30" t="str">
            <v>石津水再生センター</v>
          </cell>
        </row>
        <row r="31">
          <cell r="B31" t="str">
            <v>安治川</v>
          </cell>
          <cell r="E31" t="str">
            <v>磯ノ上下水処理場</v>
          </cell>
        </row>
        <row r="32">
          <cell r="B32" t="str">
            <v>六軒家川</v>
          </cell>
          <cell r="E32" t="str">
            <v>牛滝浄化センター</v>
          </cell>
        </row>
        <row r="33">
          <cell r="B33" t="str">
            <v>土佐堀川</v>
          </cell>
          <cell r="E33" t="str">
            <v>庄内下水処理場</v>
          </cell>
        </row>
        <row r="34">
          <cell r="B34" t="str">
            <v>堂島川</v>
          </cell>
          <cell r="E34" t="str">
            <v>池田市下水処理場</v>
          </cell>
        </row>
        <row r="35">
          <cell r="B35" t="str">
            <v>大川（大阪市）</v>
          </cell>
          <cell r="E35" t="str">
            <v>川面下水処理場</v>
          </cell>
        </row>
        <row r="36">
          <cell r="B36" t="str">
            <v>寝屋川</v>
          </cell>
          <cell r="E36" t="str">
            <v>南吹田下水処理場</v>
          </cell>
        </row>
        <row r="37">
          <cell r="B37" t="str">
            <v>寝屋川導水路</v>
          </cell>
          <cell r="E37" t="str">
            <v>守口処理場</v>
          </cell>
        </row>
        <row r="38">
          <cell r="B38" t="str">
            <v>古川</v>
          </cell>
          <cell r="E38" t="str">
            <v>滝畑浄化センター</v>
          </cell>
        </row>
        <row r="39">
          <cell r="B39" t="str">
            <v>城北川</v>
          </cell>
          <cell r="E39" t="str">
            <v>田原処理場</v>
          </cell>
        </row>
        <row r="40">
          <cell r="B40" t="str">
            <v>恩智川</v>
          </cell>
          <cell r="E40" t="str">
            <v>能勢浄化センター</v>
          </cell>
        </row>
        <row r="41">
          <cell r="B41" t="str">
            <v>淀川左岸幹線第１水路</v>
          </cell>
          <cell r="E41" t="str">
            <v>竜華水みらいセンター</v>
          </cell>
        </row>
        <row r="42">
          <cell r="B42" t="str">
            <v>第２寝屋川</v>
          </cell>
          <cell r="E42" t="str">
            <v>なわて水みらいセンター</v>
          </cell>
        </row>
        <row r="43">
          <cell r="B43" t="str">
            <v>平野川</v>
          </cell>
        </row>
        <row r="44">
          <cell r="B44" t="str">
            <v>大正川（八尾市）</v>
          </cell>
        </row>
        <row r="45">
          <cell r="B45" t="str">
            <v>平野川分水路</v>
          </cell>
        </row>
        <row r="46">
          <cell r="B46" t="str">
            <v>長瀬川</v>
          </cell>
        </row>
        <row r="47">
          <cell r="B47" t="str">
            <v>楠根川</v>
          </cell>
        </row>
        <row r="48">
          <cell r="B48" t="str">
            <v>玉串川</v>
          </cell>
        </row>
        <row r="49">
          <cell r="B49" t="str">
            <v>尻無川</v>
          </cell>
        </row>
        <row r="50">
          <cell r="B50" t="str">
            <v>道頓堀川</v>
          </cell>
        </row>
        <row r="51">
          <cell r="B51" t="str">
            <v>東横堀川</v>
          </cell>
        </row>
        <row r="52">
          <cell r="B52" t="str">
            <v>木津川運河</v>
          </cell>
        </row>
        <row r="53">
          <cell r="B53" t="str">
            <v>木津川</v>
          </cell>
        </row>
        <row r="54">
          <cell r="B54" t="str">
            <v>住吉川（大阪市）</v>
          </cell>
        </row>
        <row r="55">
          <cell r="B55" t="str">
            <v>大和川</v>
          </cell>
        </row>
        <row r="56">
          <cell r="B56" t="str">
            <v>石川</v>
          </cell>
        </row>
        <row r="57">
          <cell r="B57" t="str">
            <v>千早川</v>
          </cell>
        </row>
        <row r="58">
          <cell r="B58" t="str">
            <v>飛鳥川</v>
          </cell>
        </row>
        <row r="59">
          <cell r="B59" t="str">
            <v>梅川</v>
          </cell>
        </row>
        <row r="60">
          <cell r="B60" t="str">
            <v>佐備川</v>
          </cell>
        </row>
        <row r="61">
          <cell r="B61" t="str">
            <v>天見川</v>
          </cell>
        </row>
        <row r="62">
          <cell r="B62" t="str">
            <v>石見川</v>
          </cell>
        </row>
        <row r="63">
          <cell r="B63" t="str">
            <v>東除川</v>
          </cell>
        </row>
        <row r="64">
          <cell r="B64" t="str">
            <v>落堀川</v>
          </cell>
        </row>
        <row r="65">
          <cell r="B65" t="str">
            <v>今井戸川</v>
          </cell>
        </row>
        <row r="66">
          <cell r="B66" t="str">
            <v>西除川</v>
          </cell>
        </row>
        <row r="67">
          <cell r="B67" t="str">
            <v>狭間川</v>
          </cell>
        </row>
        <row r="68">
          <cell r="B68" t="str">
            <v>内川放水路</v>
          </cell>
        </row>
        <row r="69">
          <cell r="B69" t="str">
            <v>内川</v>
          </cell>
        </row>
        <row r="70">
          <cell r="B70" t="str">
            <v>石津川</v>
          </cell>
        </row>
        <row r="71">
          <cell r="B71" t="str">
            <v>百済川</v>
          </cell>
        </row>
        <row r="72">
          <cell r="B72" t="str">
            <v>百舌鳥川</v>
          </cell>
        </row>
        <row r="73">
          <cell r="B73" t="str">
            <v>和田川</v>
          </cell>
        </row>
        <row r="74">
          <cell r="B74" t="str">
            <v>陶器川</v>
          </cell>
        </row>
        <row r="75">
          <cell r="B75" t="str">
            <v>王子川</v>
          </cell>
        </row>
        <row r="76">
          <cell r="B76" t="str">
            <v>新川</v>
          </cell>
        </row>
        <row r="77">
          <cell r="B77" t="str">
            <v>大津川</v>
          </cell>
        </row>
        <row r="78">
          <cell r="B78" t="str">
            <v>槙尾川</v>
          </cell>
        </row>
        <row r="79">
          <cell r="B79" t="str">
            <v>東槙尾川</v>
          </cell>
        </row>
        <row r="80">
          <cell r="B80" t="str">
            <v>父鬼川</v>
          </cell>
        </row>
        <row r="81">
          <cell r="B81" t="str">
            <v>牛滝川</v>
          </cell>
        </row>
        <row r="82">
          <cell r="B82" t="str">
            <v>松尾川</v>
          </cell>
        </row>
        <row r="83">
          <cell r="B83" t="str">
            <v>春木川</v>
          </cell>
        </row>
        <row r="84">
          <cell r="B84" t="str">
            <v>津田川</v>
          </cell>
        </row>
        <row r="85">
          <cell r="B85" t="str">
            <v>近木川</v>
          </cell>
        </row>
        <row r="86">
          <cell r="B86" t="str">
            <v>秬谷川</v>
          </cell>
        </row>
        <row r="87">
          <cell r="B87" t="str">
            <v>見出川</v>
          </cell>
        </row>
        <row r="88">
          <cell r="B88" t="str">
            <v>佐野川</v>
          </cell>
        </row>
        <row r="89">
          <cell r="B89" t="str">
            <v>住吉川（熊取町）</v>
          </cell>
        </row>
        <row r="90">
          <cell r="B90" t="str">
            <v>雨山川</v>
          </cell>
        </row>
        <row r="91">
          <cell r="B91" t="str">
            <v>田尻川</v>
          </cell>
        </row>
        <row r="92">
          <cell r="B92" t="str">
            <v>樫井川</v>
          </cell>
        </row>
        <row r="93">
          <cell r="B93" t="str">
            <v>新家川</v>
          </cell>
        </row>
        <row r="94">
          <cell r="B94" t="str">
            <v>大里川</v>
          </cell>
        </row>
        <row r="95">
          <cell r="B95" t="str">
            <v>男里川</v>
          </cell>
        </row>
        <row r="96">
          <cell r="B96" t="str">
            <v>金熊寺川</v>
          </cell>
        </row>
        <row r="97">
          <cell r="B97" t="str">
            <v>山中川</v>
          </cell>
        </row>
        <row r="98">
          <cell r="B98" t="str">
            <v>菟砥川</v>
          </cell>
        </row>
        <row r="99">
          <cell r="B99" t="str">
            <v>茶屋川</v>
          </cell>
        </row>
        <row r="100">
          <cell r="B100" t="str">
            <v>番川</v>
          </cell>
        </row>
        <row r="101">
          <cell r="B101" t="str">
            <v>大川（岬町）</v>
          </cell>
        </row>
        <row r="102">
          <cell r="B102" t="str">
            <v>東川</v>
          </cell>
        </row>
        <row r="103">
          <cell r="B103" t="str">
            <v>西川</v>
          </cell>
        </row>
        <row r="104">
          <cell r="B104" t="str">
            <v>桂川</v>
          </cell>
        </row>
      </sheetData>
      <sheetData sheetId="11">
        <row r="2">
          <cell r="B2" t="str">
            <v>金属鉱業</v>
          </cell>
        </row>
        <row r="3">
          <cell r="B3" t="str">
            <v>原油・天然ガス鉱業</v>
          </cell>
        </row>
        <row r="4">
          <cell r="B4" t="str">
            <v>食料品製造業</v>
          </cell>
        </row>
        <row r="5">
          <cell r="B5" t="str">
            <v>飲料・たばこ・飼料製造業</v>
          </cell>
        </row>
        <row r="6">
          <cell r="B6" t="str">
            <v>酒類製造業</v>
          </cell>
        </row>
        <row r="7">
          <cell r="B7" t="str">
            <v>たばこ製造業</v>
          </cell>
        </row>
        <row r="8">
          <cell r="B8" t="str">
            <v>繊維工業</v>
          </cell>
        </row>
        <row r="9">
          <cell r="B9" t="str">
            <v>衣服・その他の繊維製品製造業</v>
          </cell>
        </row>
        <row r="10">
          <cell r="B10" t="str">
            <v>木材・木製品製造業</v>
          </cell>
        </row>
        <row r="11">
          <cell r="B11" t="str">
            <v>家具・装備品製造業</v>
          </cell>
        </row>
        <row r="12">
          <cell r="B12" t="str">
            <v>パルプ・紙・紙加工品製造業</v>
          </cell>
        </row>
        <row r="13">
          <cell r="B13" t="str">
            <v>出版・印刷・同関連産業</v>
          </cell>
        </row>
        <row r="14">
          <cell r="B14" t="str">
            <v>化学工業</v>
          </cell>
        </row>
        <row r="15">
          <cell r="B15" t="str">
            <v>塩製造業</v>
          </cell>
        </row>
        <row r="16">
          <cell r="B16" t="str">
            <v>医薬品製造業</v>
          </cell>
        </row>
        <row r="17">
          <cell r="B17" t="str">
            <v>農薬製造業</v>
          </cell>
        </row>
        <row r="18">
          <cell r="B18" t="str">
            <v>石油製品・石炭製品製造業</v>
          </cell>
        </row>
        <row r="19">
          <cell r="B19" t="str">
            <v>プラスチック製品製造業</v>
          </cell>
        </row>
        <row r="20">
          <cell r="B20" t="str">
            <v>ゴム製品製造業</v>
          </cell>
        </row>
        <row r="21">
          <cell r="B21" t="str">
            <v>なめし革・同製品・毛皮製造業</v>
          </cell>
        </row>
        <row r="22">
          <cell r="B22" t="str">
            <v>窯業・土石製品製造業</v>
          </cell>
        </row>
        <row r="23">
          <cell r="B23" t="str">
            <v>鉄鋼業</v>
          </cell>
        </row>
        <row r="24">
          <cell r="B24" t="str">
            <v>非鉄金属製造業</v>
          </cell>
        </row>
        <row r="25">
          <cell r="B25" t="str">
            <v>金属製品製造業</v>
          </cell>
        </row>
        <row r="26">
          <cell r="B26" t="str">
            <v>一般機械器具製造業</v>
          </cell>
        </row>
        <row r="27">
          <cell r="B27" t="str">
            <v>電気機械器具製造業</v>
          </cell>
        </row>
        <row r="28">
          <cell r="B28" t="str">
            <v>電子応用装置製造業</v>
          </cell>
        </row>
        <row r="29">
          <cell r="B29" t="str">
            <v>電気計測器製造業</v>
          </cell>
        </row>
        <row r="30">
          <cell r="B30" t="str">
            <v>輸送用機械器具製造業</v>
          </cell>
        </row>
        <row r="31">
          <cell r="B31" t="str">
            <v>鉄道車両・同部分品製造業</v>
          </cell>
        </row>
        <row r="32">
          <cell r="B32" t="str">
            <v>船舶製造・修理業、舶用機関製造業</v>
          </cell>
        </row>
        <row r="33">
          <cell r="B33" t="str">
            <v>精密機械器具製造業</v>
          </cell>
        </row>
        <row r="34">
          <cell r="B34" t="str">
            <v>医療用機械器具・医療用品製造業</v>
          </cell>
        </row>
        <row r="35">
          <cell r="B35" t="str">
            <v>武器製造業</v>
          </cell>
        </row>
        <row r="36">
          <cell r="B36" t="str">
            <v>その他の製造業</v>
          </cell>
        </row>
        <row r="37">
          <cell r="B37" t="str">
            <v>電気業</v>
          </cell>
        </row>
        <row r="38">
          <cell r="B38" t="str">
            <v>ガス業</v>
          </cell>
        </row>
        <row r="39">
          <cell r="B39" t="str">
            <v>熱供給業</v>
          </cell>
        </row>
        <row r="40">
          <cell r="B40" t="str">
            <v>下水道業</v>
          </cell>
        </row>
        <row r="41">
          <cell r="B41" t="str">
            <v>鉄道業</v>
          </cell>
        </row>
        <row r="42">
          <cell r="B42" t="str">
            <v>倉庫業</v>
          </cell>
        </row>
        <row r="43">
          <cell r="B43" t="str">
            <v>石油卸売業</v>
          </cell>
        </row>
        <row r="44">
          <cell r="B44" t="str">
            <v>鉄スクラップ卸売業</v>
          </cell>
        </row>
        <row r="45">
          <cell r="B45" t="str">
            <v>自動車卸売業</v>
          </cell>
        </row>
        <row r="46">
          <cell r="B46" t="str">
            <v>燃料小売業</v>
          </cell>
        </row>
        <row r="47">
          <cell r="B47" t="str">
            <v>洗濯業</v>
          </cell>
        </row>
        <row r="48">
          <cell r="B48" t="str">
            <v>写真業</v>
          </cell>
        </row>
        <row r="49">
          <cell r="B49" t="str">
            <v>自動車整備業</v>
          </cell>
        </row>
        <row r="50">
          <cell r="B50" t="str">
            <v>機械修理業</v>
          </cell>
        </row>
        <row r="51">
          <cell r="B51" t="str">
            <v>商品検査業</v>
          </cell>
        </row>
        <row r="52">
          <cell r="B52" t="str">
            <v>計量証明業</v>
          </cell>
        </row>
        <row r="53">
          <cell r="B53" t="str">
            <v>一般廃棄物処理業（ごみ処分業に限る。）</v>
          </cell>
        </row>
        <row r="54">
          <cell r="B54" t="str">
            <v>産業廃棄物処分業</v>
          </cell>
        </row>
        <row r="55">
          <cell r="B55" t="str">
            <v>特別管理産業廃棄物処分業</v>
          </cell>
        </row>
        <row r="56">
          <cell r="B56" t="str">
            <v>医療業</v>
          </cell>
        </row>
        <row r="57">
          <cell r="B57" t="str">
            <v>高等教育機関</v>
          </cell>
        </row>
        <row r="58">
          <cell r="B58" t="str">
            <v>自然科学研究所</v>
          </cell>
        </row>
      </sheetData>
      <sheetData sheetId="12"/>
      <sheetData sheetId="13"/>
      <sheetData sheetId="14">
        <row r="3">
          <cell r="A3" t="str">
            <v>ＶＯＣ（揮発性有機化合物）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ef.osaka.lg.jp/o120080/kankyohozen/shidou/indirect_co2.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AE86"/>
  <sheetViews>
    <sheetView tabSelected="1" view="pageBreakPreview" zoomScaleNormal="50" zoomScaleSheetLayoutView="100" workbookViewId="0">
      <selection activeCell="B6" sqref="B6"/>
    </sheetView>
  </sheetViews>
  <sheetFormatPr defaultColWidth="9" defaultRowHeight="13" x14ac:dyDescent="0.2"/>
  <cols>
    <col min="1" max="1" width="1.90625" style="29" customWidth="1"/>
    <col min="2" max="2" width="11.7265625" style="29" customWidth="1"/>
    <col min="3" max="3" width="24.453125" style="29" customWidth="1"/>
    <col min="4" max="4" width="0.6328125" style="29" customWidth="1"/>
    <col min="5" max="5" width="3.26953125" style="29" customWidth="1"/>
    <col min="6" max="6" width="5" style="29" customWidth="1"/>
    <col min="7" max="7" width="3.453125" style="29" customWidth="1"/>
    <col min="8" max="8" width="3.26953125" style="29" customWidth="1"/>
    <col min="9" max="9" width="6.7265625" style="29" customWidth="1"/>
    <col min="10" max="10" width="8.90625" style="29" customWidth="1"/>
    <col min="11" max="11" width="2.90625" style="29" customWidth="1"/>
    <col min="12" max="12" width="4.7265625" style="29" customWidth="1"/>
    <col min="13" max="13" width="3.36328125" style="29" customWidth="1"/>
    <col min="14" max="14" width="3.6328125" style="29" customWidth="1"/>
    <col min="15" max="15" width="3.36328125" style="29" customWidth="1"/>
    <col min="16" max="16" width="4" style="29" customWidth="1"/>
    <col min="17" max="17" width="3.08984375" style="29" customWidth="1"/>
    <col min="18" max="18" width="7.453125" style="29" customWidth="1"/>
    <col min="19" max="19" width="12.7265625" style="29" customWidth="1"/>
    <col min="20" max="20" width="3.6328125" style="29" customWidth="1"/>
    <col min="21" max="21" width="21.7265625" style="29" customWidth="1"/>
    <col min="22" max="16384" width="9" style="29"/>
  </cols>
  <sheetData>
    <row r="1" spans="1:31" x14ac:dyDescent="0.2">
      <c r="A1" s="91" t="s">
        <v>422</v>
      </c>
      <c r="B1" s="91"/>
      <c r="C1" s="91"/>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x14ac:dyDescent="0.2">
      <c r="A2" s="92"/>
      <c r="B2" s="93"/>
      <c r="C2" s="93"/>
      <c r="D2" s="93"/>
      <c r="E2" s="93"/>
      <c r="F2" s="93"/>
      <c r="G2" s="93"/>
      <c r="H2" s="93"/>
      <c r="I2" s="93"/>
      <c r="J2" s="93"/>
      <c r="K2" s="93"/>
      <c r="L2" s="93"/>
      <c r="M2" s="93"/>
      <c r="N2" s="93"/>
      <c r="O2" s="93"/>
      <c r="P2" s="93"/>
      <c r="Q2" s="93"/>
      <c r="R2" s="93"/>
      <c r="S2" s="93"/>
      <c r="T2" s="94"/>
      <c r="U2" s="312" t="s">
        <v>460</v>
      </c>
      <c r="V2" s="313"/>
      <c r="W2" s="313"/>
      <c r="X2" s="313"/>
      <c r="Y2" s="37"/>
      <c r="Z2" s="37"/>
      <c r="AA2" s="37"/>
      <c r="AB2" s="37"/>
      <c r="AC2" s="37"/>
      <c r="AD2" s="37"/>
      <c r="AE2" s="37"/>
    </row>
    <row r="3" spans="1:31" ht="14" x14ac:dyDescent="0.2">
      <c r="A3" s="96"/>
      <c r="B3" s="52"/>
      <c r="C3" s="52"/>
      <c r="D3" s="52"/>
      <c r="E3" s="52"/>
      <c r="F3" s="97" t="s">
        <v>267</v>
      </c>
      <c r="G3" s="98"/>
      <c r="H3" s="98"/>
      <c r="I3" s="98"/>
      <c r="J3" s="98"/>
      <c r="K3" s="98"/>
      <c r="L3" s="98"/>
      <c r="M3" s="52"/>
      <c r="N3" s="52"/>
      <c r="O3" s="52"/>
      <c r="P3" s="52"/>
      <c r="Q3" s="52"/>
      <c r="R3" s="52"/>
      <c r="S3" s="52"/>
      <c r="T3" s="99"/>
      <c r="U3" s="37"/>
      <c r="V3" s="37"/>
      <c r="W3" s="37"/>
      <c r="X3" s="37"/>
      <c r="Y3" s="37"/>
      <c r="Z3" s="37"/>
      <c r="AA3" s="37"/>
      <c r="AB3" s="37"/>
      <c r="AC3" s="37"/>
      <c r="AD3" s="37"/>
      <c r="AE3" s="37"/>
    </row>
    <row r="4" spans="1:31" ht="22.5" customHeight="1" x14ac:dyDescent="0.2">
      <c r="A4" s="96"/>
      <c r="B4" s="52"/>
      <c r="C4" s="52"/>
      <c r="D4" s="52"/>
      <c r="E4" s="52"/>
      <c r="F4" s="52"/>
      <c r="G4" s="52"/>
      <c r="H4" s="52"/>
      <c r="I4" s="52"/>
      <c r="J4" s="52"/>
      <c r="K4" s="100"/>
      <c r="L4" s="101"/>
      <c r="M4" s="102"/>
      <c r="N4" s="103"/>
      <c r="O4" s="103"/>
      <c r="P4" s="103"/>
      <c r="Q4" s="103"/>
      <c r="R4" s="399" t="s">
        <v>990</v>
      </c>
      <c r="S4" s="400"/>
      <c r="T4" s="401"/>
      <c r="U4" s="391" t="str">
        <f>IF(OR(R4="　　　年　　月　　日",R4=""),"届出を行う日付を記入してください","")</f>
        <v>届出を行う日付を記入してください</v>
      </c>
      <c r="V4" s="392"/>
      <c r="W4" s="392"/>
      <c r="X4" s="392"/>
      <c r="Y4" s="37"/>
      <c r="Z4" s="37"/>
      <c r="AA4" s="37"/>
      <c r="AB4" s="37"/>
      <c r="AC4" s="37"/>
      <c r="AD4" s="37"/>
      <c r="AE4" s="37"/>
    </row>
    <row r="5" spans="1:31" ht="33" customHeight="1" x14ac:dyDescent="0.2">
      <c r="A5" s="96"/>
      <c r="B5" s="395" t="s">
        <v>989</v>
      </c>
      <c r="C5" s="396"/>
      <c r="D5" s="102"/>
      <c r="E5" s="102"/>
      <c r="F5" s="52"/>
      <c r="G5" s="52"/>
      <c r="H5" s="52"/>
      <c r="I5" s="52"/>
      <c r="J5" s="52"/>
      <c r="K5" s="52"/>
      <c r="L5" s="52"/>
      <c r="M5" s="52"/>
      <c r="N5" s="52"/>
      <c r="O5" s="52"/>
      <c r="P5" s="52"/>
      <c r="Q5" s="52"/>
      <c r="R5" s="52"/>
      <c r="S5" s="52"/>
      <c r="T5" s="99"/>
      <c r="U5" s="133" t="str">
        <f>IF(B5="","届出先を入力してください","")</f>
        <v/>
      </c>
      <c r="V5" s="37"/>
      <c r="W5" s="37"/>
      <c r="X5" s="37"/>
      <c r="Y5" s="37"/>
      <c r="Z5" s="37"/>
      <c r="AA5" s="37"/>
      <c r="AB5" s="37"/>
      <c r="AC5" s="37"/>
      <c r="AD5" s="37"/>
      <c r="AE5" s="37"/>
    </row>
    <row r="6" spans="1:31" x14ac:dyDescent="0.2">
      <c r="A6" s="96"/>
      <c r="B6" s="52"/>
      <c r="C6" s="52"/>
      <c r="D6" s="52"/>
      <c r="E6" s="52"/>
      <c r="F6" s="52"/>
      <c r="G6" s="52"/>
      <c r="H6" s="52"/>
      <c r="I6" s="104"/>
      <c r="J6" s="105"/>
      <c r="K6" s="103"/>
      <c r="L6" s="404"/>
      <c r="M6" s="404"/>
      <c r="N6" s="106"/>
      <c r="O6" s="106"/>
      <c r="P6" s="106"/>
      <c r="Q6" s="106"/>
      <c r="R6" s="106"/>
      <c r="S6" s="106"/>
      <c r="T6" s="107"/>
      <c r="U6" s="37"/>
      <c r="V6" s="37"/>
      <c r="W6" s="37"/>
      <c r="X6" s="37"/>
      <c r="Y6" s="37"/>
      <c r="Z6" s="37"/>
      <c r="AA6" s="37"/>
      <c r="AB6" s="37"/>
      <c r="AC6" s="37"/>
      <c r="AD6" s="37"/>
      <c r="AE6" s="37"/>
    </row>
    <row r="7" spans="1:31" ht="14.25" customHeight="1" x14ac:dyDescent="0.2">
      <c r="A7" s="96"/>
      <c r="B7" s="52"/>
      <c r="C7" s="52"/>
      <c r="D7" s="52"/>
      <c r="E7" s="52"/>
      <c r="F7" s="52"/>
      <c r="G7" s="37"/>
      <c r="H7" s="52"/>
      <c r="I7" s="108"/>
      <c r="J7" s="387"/>
      <c r="K7" s="387"/>
      <c r="L7" s="387"/>
      <c r="M7" s="387"/>
      <c r="N7" s="387"/>
      <c r="O7" s="387"/>
      <c r="P7" s="387"/>
      <c r="Q7" s="387"/>
      <c r="R7" s="387"/>
      <c r="S7" s="388"/>
      <c r="T7" s="344"/>
      <c r="U7" s="37"/>
      <c r="V7" s="37"/>
      <c r="W7" s="37"/>
      <c r="X7" s="37"/>
      <c r="Y7" s="37"/>
      <c r="Z7" s="37"/>
      <c r="AA7" s="37"/>
      <c r="AB7" s="37"/>
      <c r="AC7" s="37"/>
      <c r="AD7" s="37"/>
      <c r="AE7" s="37"/>
    </row>
    <row r="8" spans="1:31" ht="31.5" customHeight="1" x14ac:dyDescent="0.2">
      <c r="A8" s="96"/>
      <c r="B8" s="52"/>
      <c r="C8" s="52"/>
      <c r="D8" s="52"/>
      <c r="E8" s="52"/>
      <c r="F8" s="52"/>
      <c r="G8" s="103" t="s">
        <v>268</v>
      </c>
      <c r="H8" s="52"/>
      <c r="I8" s="103" t="s">
        <v>269</v>
      </c>
      <c r="J8" s="393"/>
      <c r="K8" s="393"/>
      <c r="L8" s="393"/>
      <c r="M8" s="393"/>
      <c r="N8" s="393"/>
      <c r="O8" s="393"/>
      <c r="P8" s="393"/>
      <c r="Q8" s="393"/>
      <c r="R8" s="393"/>
      <c r="S8" s="393"/>
      <c r="T8" s="386"/>
      <c r="U8" s="133" t="str">
        <f>IF(J8="","届出者の住所を入力してください(届出日時点)","")</f>
        <v>届出者の住所を入力してください(届出日時点)</v>
      </c>
      <c r="V8" s="37"/>
      <c r="W8" s="37"/>
      <c r="X8" s="37"/>
      <c r="Y8" s="37"/>
      <c r="Z8" s="37"/>
      <c r="AA8" s="37"/>
      <c r="AB8" s="37"/>
      <c r="AC8" s="37"/>
      <c r="AD8" s="37"/>
      <c r="AE8" s="37"/>
    </row>
    <row r="9" spans="1:31" ht="7.5" customHeight="1" x14ac:dyDescent="0.2">
      <c r="A9" s="96"/>
      <c r="B9" s="52"/>
      <c r="C9" s="52"/>
      <c r="D9" s="52"/>
      <c r="E9" s="52"/>
      <c r="F9" s="52"/>
      <c r="G9" s="52"/>
      <c r="H9" s="52"/>
      <c r="I9" s="109"/>
      <c r="J9" s="109"/>
      <c r="K9" s="109"/>
      <c r="L9" s="109"/>
      <c r="M9" s="109"/>
      <c r="N9" s="109"/>
      <c r="O9" s="109"/>
      <c r="P9" s="109"/>
      <c r="Q9" s="109"/>
      <c r="R9" s="109"/>
      <c r="S9" s="109"/>
      <c r="T9" s="110"/>
      <c r="U9" s="37"/>
      <c r="V9" s="37"/>
      <c r="W9" s="37"/>
      <c r="X9" s="37"/>
      <c r="Y9" s="37"/>
      <c r="Z9" s="37"/>
      <c r="AA9" s="37"/>
      <c r="AB9" s="37"/>
      <c r="AC9" s="37"/>
      <c r="AD9" s="37"/>
      <c r="AE9" s="37"/>
    </row>
    <row r="10" spans="1:31" ht="15.75" customHeight="1" x14ac:dyDescent="0.2">
      <c r="A10" s="96"/>
      <c r="B10" s="52"/>
      <c r="C10" s="52"/>
      <c r="D10" s="52"/>
      <c r="E10" s="52"/>
      <c r="F10" s="52"/>
      <c r="G10" s="52"/>
      <c r="H10" s="52"/>
      <c r="I10" s="108"/>
      <c r="J10" s="387"/>
      <c r="K10" s="387"/>
      <c r="L10" s="387"/>
      <c r="M10" s="387"/>
      <c r="N10" s="387"/>
      <c r="O10" s="387"/>
      <c r="P10" s="387"/>
      <c r="Q10" s="387"/>
      <c r="R10" s="387"/>
      <c r="S10" s="388"/>
      <c r="T10" s="344"/>
      <c r="U10" s="37"/>
      <c r="V10" s="37"/>
      <c r="W10" s="37"/>
      <c r="X10" s="37"/>
      <c r="Y10" s="37"/>
      <c r="Z10" s="37"/>
      <c r="AA10" s="37"/>
      <c r="AB10" s="37"/>
      <c r="AC10" s="37"/>
      <c r="AD10" s="37"/>
      <c r="AE10" s="37"/>
    </row>
    <row r="11" spans="1:31" ht="26.25" customHeight="1" x14ac:dyDescent="0.2">
      <c r="A11" s="96"/>
      <c r="B11" s="52"/>
      <c r="C11" s="52"/>
      <c r="D11" s="52"/>
      <c r="E11" s="52"/>
      <c r="F11" s="52"/>
      <c r="G11" s="52"/>
      <c r="H11" s="52"/>
      <c r="I11" s="103" t="s">
        <v>270</v>
      </c>
      <c r="J11" s="393"/>
      <c r="K11" s="393"/>
      <c r="L11" s="393"/>
      <c r="M11" s="393"/>
      <c r="N11" s="393"/>
      <c r="O11" s="393"/>
      <c r="P11" s="393"/>
      <c r="Q11" s="393"/>
      <c r="R11" s="393"/>
      <c r="S11" s="393"/>
      <c r="T11" s="386"/>
      <c r="U11" s="133" t="str">
        <f>IF(J11="","届出者(会社名）を入力してください（届出日時点）","")</f>
        <v>届出者(会社名）を入力してください（届出日時点）</v>
      </c>
      <c r="V11" s="37"/>
      <c r="W11" s="37"/>
      <c r="X11" s="37"/>
      <c r="Y11" s="37"/>
      <c r="Z11" s="37"/>
      <c r="AA11" s="37"/>
      <c r="AB11" s="37"/>
      <c r="AC11" s="37"/>
      <c r="AD11" s="37"/>
      <c r="AE11" s="37"/>
    </row>
    <row r="12" spans="1:31" ht="23.25" customHeight="1" x14ac:dyDescent="0.2">
      <c r="A12" s="96"/>
      <c r="B12" s="52"/>
      <c r="C12" s="52"/>
      <c r="D12" s="52"/>
      <c r="E12" s="52"/>
      <c r="F12" s="52"/>
      <c r="G12" s="52"/>
      <c r="H12" s="52"/>
      <c r="I12" s="108"/>
      <c r="J12" s="385"/>
      <c r="K12" s="385"/>
      <c r="L12" s="385"/>
      <c r="M12" s="385"/>
      <c r="N12" s="385"/>
      <c r="O12" s="385"/>
      <c r="P12" s="385"/>
      <c r="Q12" s="385"/>
      <c r="R12" s="385"/>
      <c r="S12" s="385"/>
      <c r="T12" s="386"/>
      <c r="U12" s="133" t="str">
        <f>IF(J12="","届出者（代表者）の職・氏名を入力してください（届出日時点）","")</f>
        <v>届出者（代表者）の職・氏名を入力してください（届出日時点）</v>
      </c>
      <c r="V12" s="37"/>
      <c r="W12" s="37"/>
      <c r="X12" s="37"/>
      <c r="Y12" s="37"/>
      <c r="Z12" s="37"/>
      <c r="AA12" s="37"/>
      <c r="AB12" s="37"/>
      <c r="AC12" s="37"/>
      <c r="AD12" s="37"/>
      <c r="AE12" s="37"/>
    </row>
    <row r="13" spans="1:31" ht="18.75" customHeight="1" x14ac:dyDescent="0.2">
      <c r="A13" s="96"/>
      <c r="B13" s="52"/>
      <c r="C13" s="52"/>
      <c r="D13" s="52"/>
      <c r="E13" s="52"/>
      <c r="F13" s="52"/>
      <c r="G13" s="52"/>
      <c r="H13" s="52"/>
      <c r="I13" s="109"/>
      <c r="J13" s="402"/>
      <c r="K13" s="402"/>
      <c r="L13" s="402"/>
      <c r="M13" s="402"/>
      <c r="N13" s="402"/>
      <c r="O13" s="402"/>
      <c r="P13" s="402"/>
      <c r="Q13" s="402"/>
      <c r="R13" s="402"/>
      <c r="S13" s="402"/>
      <c r="T13" s="403"/>
      <c r="U13" s="133" t="str">
        <f>IF(J13="","代理人の権限で届出する場合、代理人、職名、氏名を併記してください(例：代理人　工場長　○○　○○)","")</f>
        <v>代理人の権限で届出する場合、代理人、職名、氏名を併記してください(例：代理人　工場長　○○　○○)</v>
      </c>
      <c r="V13" s="37"/>
      <c r="W13" s="37"/>
      <c r="X13" s="37"/>
      <c r="Y13" s="37"/>
      <c r="Z13" s="37"/>
      <c r="AA13" s="37"/>
      <c r="AB13" s="37"/>
      <c r="AC13" s="37"/>
      <c r="AD13" s="37"/>
      <c r="AE13" s="37"/>
    </row>
    <row r="14" spans="1:31" x14ac:dyDescent="0.2">
      <c r="A14" s="96"/>
      <c r="B14" s="52"/>
      <c r="C14" s="52"/>
      <c r="D14" s="52"/>
      <c r="E14" s="52"/>
      <c r="F14" s="52"/>
      <c r="G14" s="52"/>
      <c r="H14" s="52"/>
      <c r="I14" s="37"/>
      <c r="J14" s="103" t="s">
        <v>271</v>
      </c>
      <c r="K14" s="102"/>
      <c r="L14" s="102"/>
      <c r="M14" s="102"/>
      <c r="N14" s="102"/>
      <c r="O14" s="102"/>
      <c r="P14" s="102"/>
      <c r="Q14" s="52"/>
      <c r="R14" s="52"/>
      <c r="S14" s="52"/>
      <c r="T14" s="99"/>
      <c r="U14" s="37"/>
      <c r="V14" s="37"/>
      <c r="W14" s="37"/>
      <c r="X14" s="37"/>
      <c r="Y14" s="37"/>
      <c r="Z14" s="37"/>
      <c r="AA14" s="37"/>
      <c r="AB14" s="37"/>
      <c r="AC14" s="37"/>
      <c r="AD14" s="37"/>
      <c r="AE14" s="37"/>
    </row>
    <row r="15" spans="1:31" x14ac:dyDescent="0.2">
      <c r="A15" s="96"/>
      <c r="B15" s="52"/>
      <c r="C15" s="52"/>
      <c r="D15" s="52"/>
      <c r="E15" s="52"/>
      <c r="F15" s="52"/>
      <c r="G15" s="52"/>
      <c r="H15" s="52"/>
      <c r="I15" s="52"/>
      <c r="J15" s="37"/>
      <c r="K15" s="109"/>
      <c r="L15" s="109"/>
      <c r="M15" s="109"/>
      <c r="N15" s="109"/>
      <c r="O15" s="109"/>
      <c r="P15" s="109"/>
      <c r="Q15" s="109"/>
      <c r="R15" s="109"/>
      <c r="S15" s="52"/>
      <c r="T15" s="99"/>
      <c r="U15" s="37"/>
      <c r="V15" s="52"/>
      <c r="W15" s="37"/>
      <c r="X15" s="37"/>
      <c r="Y15" s="37"/>
      <c r="Z15" s="37"/>
      <c r="AA15" s="37"/>
      <c r="AB15" s="37"/>
      <c r="AC15" s="37"/>
      <c r="AD15" s="37"/>
      <c r="AE15" s="37"/>
    </row>
    <row r="16" spans="1:31" ht="16.5" customHeight="1" x14ac:dyDescent="0.2">
      <c r="A16" s="96"/>
      <c r="B16" s="397" t="s">
        <v>382</v>
      </c>
      <c r="C16" s="398"/>
      <c r="D16" s="398"/>
      <c r="E16" s="398"/>
      <c r="F16" s="398"/>
      <c r="G16" s="398"/>
      <c r="H16" s="398"/>
      <c r="I16" s="398"/>
      <c r="J16" s="398"/>
      <c r="K16" s="398"/>
      <c r="L16" s="398"/>
      <c r="M16" s="398"/>
      <c r="N16" s="398"/>
      <c r="O16" s="398"/>
      <c r="P16" s="398"/>
      <c r="Q16" s="398"/>
      <c r="R16" s="398"/>
      <c r="S16" s="398"/>
      <c r="T16" s="99"/>
      <c r="U16" s="52"/>
      <c r="V16" s="37"/>
      <c r="W16" s="37"/>
      <c r="X16" s="37"/>
      <c r="Y16" s="37"/>
      <c r="Z16" s="37"/>
      <c r="AA16" s="37"/>
      <c r="AB16" s="37"/>
      <c r="AC16" s="37"/>
      <c r="AD16" s="37"/>
      <c r="AE16" s="37"/>
    </row>
    <row r="17" spans="1:31" ht="18.75" customHeight="1" x14ac:dyDescent="0.2">
      <c r="A17" s="96"/>
      <c r="B17" s="342" t="s">
        <v>383</v>
      </c>
      <c r="C17" s="388"/>
      <c r="D17" s="388"/>
      <c r="E17" s="388"/>
      <c r="F17" s="388"/>
      <c r="G17" s="388"/>
      <c r="H17" s="388"/>
      <c r="I17" s="388"/>
      <c r="J17" s="388"/>
      <c r="K17" s="388"/>
      <c r="L17" s="388"/>
      <c r="M17" s="388"/>
      <c r="N17" s="388"/>
      <c r="O17" s="388"/>
      <c r="P17" s="388"/>
      <c r="Q17" s="388"/>
      <c r="R17" s="388"/>
      <c r="S17" s="388"/>
      <c r="T17" s="99"/>
      <c r="U17" s="37"/>
      <c r="V17" s="37"/>
      <c r="W17" s="37"/>
      <c r="X17" s="37"/>
      <c r="Y17" s="37"/>
      <c r="Z17" s="37"/>
      <c r="AA17" s="37"/>
      <c r="AB17" s="37"/>
      <c r="AC17" s="37"/>
      <c r="AD17" s="37"/>
      <c r="AE17" s="37"/>
    </row>
    <row r="18" spans="1:31" ht="30.75" customHeight="1" x14ac:dyDescent="0.2">
      <c r="A18" s="96"/>
      <c r="B18" s="390" t="s">
        <v>342</v>
      </c>
      <c r="C18" s="383"/>
      <c r="D18" s="326"/>
      <c r="E18" s="345"/>
      <c r="F18" s="345"/>
      <c r="G18" s="345"/>
      <c r="H18" s="345"/>
      <c r="I18" s="345"/>
      <c r="J18" s="345"/>
      <c r="K18" s="345"/>
      <c r="L18" s="345"/>
      <c r="M18" s="345"/>
      <c r="N18" s="345"/>
      <c r="O18" s="345"/>
      <c r="P18" s="345"/>
      <c r="Q18" s="345"/>
      <c r="R18" s="345"/>
      <c r="S18" s="394"/>
      <c r="T18" s="99"/>
      <c r="U18" s="133" t="str">
        <f>IF(D18="","事業者名を入力してください（届出対象年度の４月１日時点）","")</f>
        <v>事業者名を入力してください（届出対象年度の４月１日時点）</v>
      </c>
      <c r="V18" s="133"/>
      <c r="W18" s="37"/>
      <c r="X18" s="37"/>
      <c r="Y18" s="37"/>
      <c r="Z18" s="37"/>
      <c r="AA18" s="37"/>
      <c r="AB18" s="37"/>
      <c r="AC18" s="37"/>
      <c r="AD18" s="37"/>
      <c r="AE18" s="37"/>
    </row>
    <row r="19" spans="1:31" ht="30.75" customHeight="1" x14ac:dyDescent="0.2">
      <c r="A19" s="96"/>
      <c r="B19" s="389" t="s">
        <v>343</v>
      </c>
      <c r="C19" s="383"/>
      <c r="D19" s="384"/>
      <c r="E19" s="315"/>
      <c r="F19" s="315"/>
      <c r="G19" s="315"/>
      <c r="H19" s="315"/>
      <c r="I19" s="315"/>
      <c r="J19" s="315"/>
      <c r="K19" s="315"/>
      <c r="L19" s="315"/>
      <c r="M19" s="315"/>
      <c r="N19" s="315"/>
      <c r="O19" s="315"/>
      <c r="P19" s="315"/>
      <c r="Q19" s="315"/>
      <c r="R19" s="315"/>
      <c r="S19" s="316"/>
      <c r="T19" s="99"/>
      <c r="U19" s="133" t="str">
        <f>IF(D19&lt;&gt;"","【参考】前回の届出から事業者名を変更した場合のみ、記入してください","")</f>
        <v/>
      </c>
      <c r="V19" s="133"/>
      <c r="W19" s="37"/>
      <c r="X19" s="37"/>
      <c r="Y19" s="37"/>
      <c r="Z19" s="37"/>
      <c r="AA19" s="37"/>
      <c r="AB19" s="37"/>
      <c r="AC19" s="37"/>
      <c r="AD19" s="37"/>
      <c r="AE19" s="37"/>
    </row>
    <row r="20" spans="1:31" ht="30.75" customHeight="1" x14ac:dyDescent="0.2">
      <c r="A20" s="96"/>
      <c r="B20" s="332" t="s">
        <v>272</v>
      </c>
      <c r="C20" s="383"/>
      <c r="D20" s="335"/>
      <c r="E20" s="346"/>
      <c r="F20" s="346"/>
      <c r="G20" s="346"/>
      <c r="H20" s="346"/>
      <c r="I20" s="346"/>
      <c r="J20" s="346"/>
      <c r="K20" s="346"/>
      <c r="L20" s="346"/>
      <c r="M20" s="346"/>
      <c r="N20" s="346"/>
      <c r="O20" s="346"/>
      <c r="P20" s="346"/>
      <c r="Q20" s="346"/>
      <c r="R20" s="346"/>
      <c r="S20" s="347"/>
      <c r="T20" s="99"/>
      <c r="U20" s="133" t="str">
        <f>IF(D20="","事業所名を入力してください（届出対象年度の４月１日時点）","")</f>
        <v>事業所名を入力してください（届出対象年度の４月１日時点）</v>
      </c>
      <c r="V20" s="133"/>
      <c r="W20" s="37"/>
      <c r="X20" s="37"/>
      <c r="Y20" s="37"/>
      <c r="Z20" s="37"/>
      <c r="AA20" s="37"/>
      <c r="AB20" s="37"/>
      <c r="AC20" s="37"/>
      <c r="AD20" s="37"/>
      <c r="AE20" s="37"/>
    </row>
    <row r="21" spans="1:31" ht="30.75" customHeight="1" x14ac:dyDescent="0.2">
      <c r="A21" s="96"/>
      <c r="B21" s="389" t="s">
        <v>344</v>
      </c>
      <c r="C21" s="383"/>
      <c r="D21" s="384"/>
      <c r="E21" s="315"/>
      <c r="F21" s="315"/>
      <c r="G21" s="315"/>
      <c r="H21" s="315"/>
      <c r="I21" s="315"/>
      <c r="J21" s="315"/>
      <c r="K21" s="315"/>
      <c r="L21" s="315"/>
      <c r="M21" s="315"/>
      <c r="N21" s="315"/>
      <c r="O21" s="315"/>
      <c r="P21" s="315"/>
      <c r="Q21" s="315"/>
      <c r="R21" s="315"/>
      <c r="S21" s="316"/>
      <c r="T21" s="99"/>
      <c r="U21" s="133" t="str">
        <f>IF(D21&lt;&gt;"","【参考】前回の届出から事業所名を変更した場合のみ、記入してください","")</f>
        <v/>
      </c>
      <c r="V21" s="133"/>
      <c r="W21" s="37"/>
      <c r="X21" s="37"/>
      <c r="Y21" s="37"/>
      <c r="Z21" s="37"/>
      <c r="AA21" s="37"/>
      <c r="AB21" s="37"/>
      <c r="AC21" s="37"/>
      <c r="AD21" s="37"/>
      <c r="AE21" s="37"/>
    </row>
    <row r="22" spans="1:31" ht="13.5" customHeight="1" x14ac:dyDescent="0.2">
      <c r="A22" s="96"/>
      <c r="B22" s="354"/>
      <c r="C22" s="355"/>
      <c r="D22" s="348" t="s">
        <v>328</v>
      </c>
      <c r="E22" s="349"/>
      <c r="F22" s="350"/>
      <c r="G22" s="351"/>
      <c r="H22" s="351"/>
      <c r="I22" s="351"/>
      <c r="J22" s="352"/>
      <c r="K22" s="352"/>
      <c r="L22" s="352"/>
      <c r="M22" s="352"/>
      <c r="N22" s="352"/>
      <c r="O22" s="352"/>
      <c r="P22" s="352"/>
      <c r="Q22" s="352"/>
      <c r="R22" s="352"/>
      <c r="S22" s="353"/>
      <c r="T22" s="99"/>
      <c r="U22" s="133" t="str">
        <f>IF(F22="","事業所の所在地の郵便番号を入力してください","")</f>
        <v>事業所の所在地の郵便番号を入力してください</v>
      </c>
      <c r="V22" s="133"/>
      <c r="W22" s="37"/>
      <c r="X22" s="37"/>
      <c r="Y22" s="37"/>
      <c r="Z22" s="37"/>
      <c r="AA22" s="37"/>
      <c r="AB22" s="37"/>
      <c r="AC22" s="37"/>
      <c r="AD22" s="37"/>
      <c r="AE22" s="37"/>
    </row>
    <row r="23" spans="1:31" ht="50.25" customHeight="1" x14ac:dyDescent="0.2">
      <c r="A23" s="96"/>
      <c r="B23" s="356" t="s">
        <v>273</v>
      </c>
      <c r="C23" s="357"/>
      <c r="D23" s="335"/>
      <c r="E23" s="346"/>
      <c r="F23" s="346"/>
      <c r="G23" s="346"/>
      <c r="H23" s="346"/>
      <c r="I23" s="346"/>
      <c r="J23" s="346"/>
      <c r="K23" s="346"/>
      <c r="L23" s="346"/>
      <c r="M23" s="346"/>
      <c r="N23" s="346"/>
      <c r="O23" s="346"/>
      <c r="P23" s="346"/>
      <c r="Q23" s="346"/>
      <c r="R23" s="346"/>
      <c r="S23" s="347"/>
      <c r="T23" s="99"/>
      <c r="U23" s="133" t="str">
        <f>IF(D23="","事業所の所在地を入力してください（届出対象年度の４月１日時点）","")</f>
        <v>事業所の所在地を入力してください（届出対象年度の４月１日時点）</v>
      </c>
      <c r="V23" s="133"/>
      <c r="W23" s="37"/>
      <c r="X23" s="37"/>
      <c r="Y23" s="37"/>
      <c r="Z23" s="37"/>
      <c r="AA23" s="37"/>
      <c r="AB23" s="37"/>
      <c r="AC23" s="37"/>
      <c r="AD23" s="37"/>
      <c r="AE23" s="37"/>
    </row>
    <row r="24" spans="1:31" ht="27" customHeight="1" x14ac:dyDescent="0.2">
      <c r="A24" s="96"/>
      <c r="B24" s="332" t="s">
        <v>384</v>
      </c>
      <c r="C24" s="338"/>
      <c r="D24" s="338"/>
      <c r="E24" s="338"/>
      <c r="F24" s="338"/>
      <c r="G24" s="338"/>
      <c r="H24" s="338"/>
      <c r="I24" s="338"/>
      <c r="J24" s="338"/>
      <c r="K24" s="339"/>
      <c r="L24" s="326"/>
      <c r="M24" s="327"/>
      <c r="N24" s="327"/>
      <c r="O24" s="327"/>
      <c r="P24" s="327"/>
      <c r="Q24" s="327"/>
      <c r="R24" s="327"/>
      <c r="S24" s="113" t="s">
        <v>274</v>
      </c>
      <c r="T24" s="99"/>
      <c r="U24" s="133" t="str">
        <f>IF(L24="","事業者全体の従業員数を入力して下さい（届出対象年度の４月１日時点）",IF(L24&lt;21,"事業者全体の従業員数が２１人以上で届出対象となります","【参考】事業者全体の従業員数は、届出対象年度の４月１日が基準日です"))</f>
        <v>事業者全体の従業員数を入力して下さい（届出対象年度の４月１日時点）</v>
      </c>
      <c r="V24" s="133"/>
      <c r="W24" s="37"/>
      <c r="X24" s="37"/>
      <c r="Y24" s="37"/>
      <c r="Z24" s="37"/>
      <c r="AA24" s="37"/>
      <c r="AB24" s="37"/>
      <c r="AC24" s="37"/>
      <c r="AD24" s="37"/>
      <c r="AE24" s="37"/>
    </row>
    <row r="25" spans="1:31" ht="27" customHeight="1" x14ac:dyDescent="0.2">
      <c r="A25" s="96"/>
      <c r="B25" s="332" t="s">
        <v>385</v>
      </c>
      <c r="C25" s="338"/>
      <c r="D25" s="338"/>
      <c r="E25" s="338"/>
      <c r="F25" s="338"/>
      <c r="G25" s="338"/>
      <c r="H25" s="338"/>
      <c r="I25" s="338"/>
      <c r="J25" s="338"/>
      <c r="K25" s="339"/>
      <c r="L25" s="326"/>
      <c r="M25" s="345"/>
      <c r="N25" s="345"/>
      <c r="O25" s="345"/>
      <c r="P25" s="345"/>
      <c r="Q25" s="345"/>
      <c r="R25" s="345"/>
      <c r="S25" s="113" t="s">
        <v>274</v>
      </c>
      <c r="T25" s="99"/>
      <c r="U25" s="133" t="str">
        <f>IF(L25="","事業所における従業員数を入力して下さい（届出対象年度の４月１日時点）",IF(L25&gt;=50,IF(L24&gt;=300,"【参考】「管理計画書」および「管理目標決定及び達成状況」の届出が必要です","【参考】平成23年度から「管理計画書」および「管理目標決定及び達成状況」の届出が必要です"),"【参考】事業所の従業員数は、届出対象年度の４月１日が基準日です"))</f>
        <v>事業所における従業員数を入力して下さい（届出対象年度の４月１日時点）</v>
      </c>
      <c r="V25" s="133"/>
      <c r="W25" s="37"/>
      <c r="X25" s="37"/>
      <c r="Y25" s="37"/>
      <c r="Z25" s="37"/>
      <c r="AA25" s="37"/>
      <c r="AB25" s="37"/>
      <c r="AC25" s="37"/>
      <c r="AD25" s="37"/>
      <c r="AE25" s="37"/>
    </row>
    <row r="26" spans="1:31" ht="74.25" customHeight="1" x14ac:dyDescent="0.2">
      <c r="A26" s="96"/>
      <c r="B26" s="379" t="s">
        <v>406</v>
      </c>
      <c r="C26" s="382"/>
      <c r="D26" s="382"/>
      <c r="E26" s="382"/>
      <c r="F26" s="382"/>
      <c r="G26" s="383"/>
      <c r="H26" s="364"/>
      <c r="I26" s="365"/>
      <c r="J26" s="365"/>
      <c r="K26" s="366"/>
      <c r="L26" s="114" t="s">
        <v>275</v>
      </c>
      <c r="M26" s="87"/>
      <c r="N26" s="115"/>
      <c r="O26" s="361" t="str">
        <f>IF(H26="","",VLOOKUP(H26,業種一覧!B2:C64,2,FALSE))</f>
        <v/>
      </c>
      <c r="P26" s="362"/>
      <c r="Q26" s="362"/>
      <c r="R26" s="362"/>
      <c r="S26" s="363"/>
      <c r="T26" s="99"/>
      <c r="U26" s="133" t="str">
        <f>IF(H26="","業種名を記入してください","")</f>
        <v>業種名を記入してください</v>
      </c>
      <c r="V26" s="133"/>
      <c r="W26" s="37"/>
      <c r="X26" s="37"/>
      <c r="Y26" s="37"/>
      <c r="Z26" s="37"/>
      <c r="AA26" s="37"/>
      <c r="AB26" s="37"/>
      <c r="AC26" s="37"/>
      <c r="AD26" s="37"/>
      <c r="AE26" s="37"/>
    </row>
    <row r="27" spans="1:31" ht="32.25" customHeight="1" x14ac:dyDescent="0.2">
      <c r="A27" s="96"/>
      <c r="B27" s="358" t="s">
        <v>1234</v>
      </c>
      <c r="C27" s="359"/>
      <c r="D27" s="359"/>
      <c r="E27" s="359"/>
      <c r="F27" s="359"/>
      <c r="G27" s="359"/>
      <c r="H27" s="359"/>
      <c r="I27" s="359"/>
      <c r="J27" s="359"/>
      <c r="K27" s="360"/>
      <c r="L27" s="317" t="s">
        <v>994</v>
      </c>
      <c r="M27" s="318"/>
      <c r="N27" s="318"/>
      <c r="O27" s="318"/>
      <c r="P27" s="318"/>
      <c r="Q27" s="318"/>
      <c r="R27" s="318"/>
      <c r="S27" s="319"/>
      <c r="T27" s="99"/>
      <c r="U27" s="133"/>
      <c r="V27" s="133"/>
      <c r="W27" s="134"/>
      <c r="X27" s="37"/>
      <c r="Y27" s="37"/>
      <c r="Z27" s="37"/>
      <c r="AA27" s="37"/>
      <c r="AB27" s="37"/>
      <c r="AC27" s="37"/>
      <c r="AD27" s="37"/>
      <c r="AE27" s="37"/>
    </row>
    <row r="28" spans="1:31" ht="28.5" customHeight="1" x14ac:dyDescent="0.2">
      <c r="A28" s="96"/>
      <c r="B28" s="379" t="s">
        <v>403</v>
      </c>
      <c r="C28" s="380"/>
      <c r="D28" s="380"/>
      <c r="E28" s="380"/>
      <c r="F28" s="380"/>
      <c r="G28" s="380"/>
      <c r="H28" s="380"/>
      <c r="I28" s="380"/>
      <c r="J28" s="380"/>
      <c r="K28" s="381"/>
      <c r="L28" s="374" t="s">
        <v>380</v>
      </c>
      <c r="M28" s="375"/>
      <c r="N28" s="375"/>
      <c r="O28" s="375"/>
      <c r="P28" s="375"/>
      <c r="Q28" s="375"/>
      <c r="R28" s="242"/>
      <c r="S28" s="87" t="s">
        <v>329</v>
      </c>
      <c r="T28" s="99"/>
      <c r="U28" s="133"/>
      <c r="V28" s="133"/>
      <c r="W28" s="37"/>
      <c r="X28" s="37"/>
      <c r="Y28" s="37"/>
      <c r="Z28" s="37"/>
      <c r="AA28" s="37"/>
      <c r="AB28" s="37"/>
      <c r="AC28" s="37"/>
      <c r="AD28" s="37"/>
      <c r="AE28" s="37"/>
    </row>
    <row r="29" spans="1:31" ht="99" customHeight="1" x14ac:dyDescent="0.2">
      <c r="A29" s="96"/>
      <c r="B29" s="340" t="s">
        <v>387</v>
      </c>
      <c r="C29" s="341"/>
      <c r="D29" s="332" t="str">
        <f>IF(O26="5930","別紙のとおり","")</f>
        <v/>
      </c>
      <c r="E29" s="333"/>
      <c r="F29" s="333"/>
      <c r="G29" s="333"/>
      <c r="H29" s="333"/>
      <c r="I29" s="333"/>
      <c r="J29" s="333"/>
      <c r="K29" s="333"/>
      <c r="L29" s="333"/>
      <c r="M29" s="333"/>
      <c r="N29" s="333"/>
      <c r="O29" s="333"/>
      <c r="P29" s="333"/>
      <c r="Q29" s="333"/>
      <c r="R29" s="333"/>
      <c r="S29" s="334"/>
      <c r="T29" s="99"/>
      <c r="U29" s="133"/>
      <c r="V29" s="133"/>
      <c r="W29" s="37"/>
      <c r="X29" s="37"/>
      <c r="Y29" s="37"/>
      <c r="Z29" s="37"/>
      <c r="AA29" s="37"/>
      <c r="AB29" s="37"/>
      <c r="AC29" s="37"/>
      <c r="AD29" s="37"/>
      <c r="AE29" s="37"/>
    </row>
    <row r="30" spans="1:31" ht="10.5" customHeight="1" x14ac:dyDescent="0.2">
      <c r="A30" s="96"/>
      <c r="B30" s="340" t="s">
        <v>276</v>
      </c>
      <c r="C30" s="377"/>
      <c r="D30" s="116"/>
      <c r="E30" s="116"/>
      <c r="F30" s="117"/>
      <c r="G30" s="117"/>
      <c r="H30" s="117"/>
      <c r="I30" s="117"/>
      <c r="J30" s="117"/>
      <c r="K30" s="117"/>
      <c r="L30" s="117"/>
      <c r="M30" s="117"/>
      <c r="N30" s="117"/>
      <c r="O30" s="117"/>
      <c r="P30" s="117"/>
      <c r="Q30" s="117"/>
      <c r="R30" s="117"/>
      <c r="S30" s="89"/>
      <c r="T30" s="99"/>
      <c r="U30" s="133"/>
      <c r="V30" s="133"/>
      <c r="W30" s="37"/>
      <c r="X30" s="37"/>
      <c r="Y30" s="37"/>
      <c r="Z30" s="37"/>
      <c r="AA30" s="37"/>
      <c r="AB30" s="37"/>
      <c r="AC30" s="37"/>
      <c r="AD30" s="37"/>
      <c r="AE30" s="37"/>
    </row>
    <row r="31" spans="1:31" ht="27" customHeight="1" x14ac:dyDescent="0.2">
      <c r="A31" s="96"/>
      <c r="B31" s="378"/>
      <c r="C31" s="376"/>
      <c r="D31" s="118"/>
      <c r="E31" s="119" t="s">
        <v>980</v>
      </c>
      <c r="F31" s="112" t="s">
        <v>345</v>
      </c>
      <c r="G31" s="112"/>
      <c r="H31" s="342"/>
      <c r="I31" s="342"/>
      <c r="J31" s="342"/>
      <c r="K31" s="342"/>
      <c r="L31" s="342"/>
      <c r="M31" s="342"/>
      <c r="N31" s="342"/>
      <c r="O31" s="342"/>
      <c r="P31" s="342"/>
      <c r="Q31" s="342"/>
      <c r="R31" s="342"/>
      <c r="S31" s="376"/>
      <c r="T31" s="99"/>
      <c r="U31" s="133" t="str">
        <f>IF((U32+U34)=1,IF(U34=1,"【参考】秘密とする内容を記載した書類を添付してください",""),"秘密に係る情報の有無のうち、該当する方を選択してください")</f>
        <v>秘密に係る情報の有無のうち、該当する方を選択してください</v>
      </c>
      <c r="V31" s="133"/>
      <c r="W31" s="37"/>
      <c r="X31" s="37"/>
      <c r="Y31" s="37"/>
      <c r="Z31" s="37"/>
      <c r="AA31" s="37"/>
      <c r="AB31" s="37"/>
      <c r="AC31" s="37"/>
      <c r="AD31" s="37"/>
      <c r="AE31" s="37"/>
    </row>
    <row r="32" spans="1:31" ht="6.75" customHeight="1" x14ac:dyDescent="0.2">
      <c r="A32" s="96"/>
      <c r="B32" s="378"/>
      <c r="C32" s="376"/>
      <c r="D32" s="118"/>
      <c r="E32" s="120"/>
      <c r="F32" s="112"/>
      <c r="G32" s="112"/>
      <c r="H32" s="112"/>
      <c r="I32" s="112"/>
      <c r="J32" s="112"/>
      <c r="K32" s="112"/>
      <c r="L32" s="112"/>
      <c r="M32" s="112"/>
      <c r="N32" s="112"/>
      <c r="O32" s="112"/>
      <c r="P32" s="112"/>
      <c r="Q32" s="112"/>
      <c r="R32" s="112"/>
      <c r="S32" s="111"/>
      <c r="T32" s="99"/>
      <c r="U32" s="196">
        <f>IF(E31="○",1,0)</f>
        <v>0</v>
      </c>
      <c r="V32" s="133"/>
      <c r="W32" s="37"/>
      <c r="X32" s="37"/>
      <c r="Y32" s="37"/>
      <c r="Z32" s="37"/>
      <c r="AA32" s="37"/>
      <c r="AB32" s="37"/>
      <c r="AC32" s="37"/>
      <c r="AD32" s="37"/>
      <c r="AE32" s="37"/>
    </row>
    <row r="33" spans="1:31" ht="27.75" customHeight="1" x14ac:dyDescent="0.2">
      <c r="A33" s="96"/>
      <c r="B33" s="378"/>
      <c r="C33" s="376"/>
      <c r="D33" s="121"/>
      <c r="E33" s="119" t="s">
        <v>980</v>
      </c>
      <c r="F33" s="90" t="s">
        <v>386</v>
      </c>
      <c r="G33" s="342" t="s">
        <v>330</v>
      </c>
      <c r="H33" s="343"/>
      <c r="I33" s="343"/>
      <c r="J33" s="343"/>
      <c r="K33" s="343"/>
      <c r="L33" s="343"/>
      <c r="M33" s="343"/>
      <c r="N33" s="343"/>
      <c r="O33" s="343"/>
      <c r="P33" s="343"/>
      <c r="Q33" s="343"/>
      <c r="R33" s="343"/>
      <c r="S33" s="344"/>
      <c r="T33" s="99"/>
      <c r="U33" s="133"/>
      <c r="V33" s="133"/>
      <c r="W33" s="37"/>
      <c r="X33" s="37"/>
      <c r="Y33" s="37"/>
      <c r="Z33" s="37"/>
      <c r="AA33" s="37"/>
      <c r="AB33" s="37"/>
      <c r="AC33" s="37"/>
      <c r="AD33" s="37"/>
      <c r="AE33" s="37"/>
    </row>
    <row r="34" spans="1:31" ht="7.5" customHeight="1" x14ac:dyDescent="0.2">
      <c r="A34" s="96"/>
      <c r="B34" s="86"/>
      <c r="C34" s="122"/>
      <c r="D34" s="123"/>
      <c r="E34" s="120"/>
      <c r="F34" s="124"/>
      <c r="G34" s="124"/>
      <c r="H34" s="124"/>
      <c r="I34" s="124"/>
      <c r="J34" s="124"/>
      <c r="K34" s="124"/>
      <c r="L34" s="124"/>
      <c r="M34" s="124"/>
      <c r="N34" s="124"/>
      <c r="O34" s="124"/>
      <c r="P34" s="124"/>
      <c r="Q34" s="124"/>
      <c r="R34" s="124"/>
      <c r="S34" s="122"/>
      <c r="T34" s="99"/>
      <c r="U34" s="196">
        <f>IF(E33="○",1,0)</f>
        <v>0</v>
      </c>
      <c r="V34" s="133"/>
      <c r="W34" s="37"/>
      <c r="X34" s="37"/>
      <c r="Y34" s="37"/>
      <c r="Z34" s="37"/>
      <c r="AA34" s="37"/>
      <c r="AB34" s="37"/>
      <c r="AC34" s="37"/>
      <c r="AD34" s="37"/>
      <c r="AE34" s="37"/>
    </row>
    <row r="35" spans="1:31" ht="27.75" customHeight="1" x14ac:dyDescent="0.2">
      <c r="A35" s="96"/>
      <c r="B35" s="367" t="s">
        <v>988</v>
      </c>
      <c r="C35" s="368"/>
      <c r="D35" s="317" t="s">
        <v>327</v>
      </c>
      <c r="E35" s="318"/>
      <c r="F35" s="318"/>
      <c r="G35" s="319"/>
      <c r="H35" s="326"/>
      <c r="I35" s="327"/>
      <c r="J35" s="327"/>
      <c r="K35" s="327"/>
      <c r="L35" s="327"/>
      <c r="M35" s="327"/>
      <c r="N35" s="327"/>
      <c r="O35" s="327"/>
      <c r="P35" s="327"/>
      <c r="Q35" s="327"/>
      <c r="R35" s="327"/>
      <c r="S35" s="328"/>
      <c r="T35" s="99"/>
      <c r="U35" s="133" t="str">
        <f>IF(OR(H35="",H36="",H37="",H38="",H39=""),"担当者欄を全て記入して下さい","")</f>
        <v>担当者欄を全て記入して下さい</v>
      </c>
      <c r="V35" s="133"/>
      <c r="W35" s="37"/>
      <c r="X35" s="37"/>
      <c r="Y35" s="37"/>
      <c r="Z35" s="37"/>
      <c r="AA35" s="37"/>
      <c r="AB35" s="37"/>
      <c r="AC35" s="37"/>
      <c r="AD35" s="37"/>
      <c r="AE35" s="37"/>
    </row>
    <row r="36" spans="1:31" ht="12.75" customHeight="1" x14ac:dyDescent="0.2">
      <c r="A36" s="96"/>
      <c r="B36" s="369"/>
      <c r="C36" s="370"/>
      <c r="D36" s="329" t="s">
        <v>389</v>
      </c>
      <c r="E36" s="330"/>
      <c r="F36" s="330"/>
      <c r="G36" s="331"/>
      <c r="H36" s="323"/>
      <c r="I36" s="324"/>
      <c r="J36" s="324"/>
      <c r="K36" s="324"/>
      <c r="L36" s="324"/>
      <c r="M36" s="324"/>
      <c r="N36" s="324"/>
      <c r="O36" s="324"/>
      <c r="P36" s="324"/>
      <c r="Q36" s="324"/>
      <c r="R36" s="324"/>
      <c r="S36" s="325"/>
      <c r="T36" s="99"/>
      <c r="U36" s="133"/>
      <c r="V36" s="133"/>
      <c r="W36" s="37"/>
      <c r="X36" s="37"/>
      <c r="Y36" s="37"/>
      <c r="Z36" s="37"/>
      <c r="AA36" s="37"/>
      <c r="AB36" s="37"/>
      <c r="AC36" s="37"/>
      <c r="AD36" s="37"/>
      <c r="AE36" s="37"/>
    </row>
    <row r="37" spans="1:31" ht="25.5" customHeight="1" x14ac:dyDescent="0.2">
      <c r="A37" s="96"/>
      <c r="B37" s="369"/>
      <c r="C37" s="370"/>
      <c r="D37" s="320" t="s">
        <v>388</v>
      </c>
      <c r="E37" s="321"/>
      <c r="F37" s="321"/>
      <c r="G37" s="322"/>
      <c r="H37" s="335"/>
      <c r="I37" s="336"/>
      <c r="J37" s="336"/>
      <c r="K37" s="336"/>
      <c r="L37" s="336"/>
      <c r="M37" s="336"/>
      <c r="N37" s="336"/>
      <c r="O37" s="336"/>
      <c r="P37" s="336"/>
      <c r="Q37" s="336"/>
      <c r="R37" s="336"/>
      <c r="S37" s="337"/>
      <c r="T37" s="99"/>
      <c r="U37" s="133"/>
      <c r="V37" s="133"/>
      <c r="W37" s="37"/>
      <c r="X37" s="37"/>
      <c r="Y37" s="37"/>
      <c r="Z37" s="37"/>
      <c r="AA37" s="37"/>
      <c r="AB37" s="37"/>
      <c r="AC37" s="37"/>
      <c r="AD37" s="37"/>
      <c r="AE37" s="37"/>
    </row>
    <row r="38" spans="1:31" ht="23.25" customHeight="1" x14ac:dyDescent="0.2">
      <c r="A38" s="96"/>
      <c r="B38" s="369"/>
      <c r="C38" s="370"/>
      <c r="D38" s="317" t="s">
        <v>277</v>
      </c>
      <c r="E38" s="318"/>
      <c r="F38" s="318"/>
      <c r="G38" s="319"/>
      <c r="H38" s="326"/>
      <c r="I38" s="327"/>
      <c r="J38" s="327"/>
      <c r="K38" s="327"/>
      <c r="L38" s="327"/>
      <c r="M38" s="327"/>
      <c r="N38" s="327"/>
      <c r="O38" s="327"/>
      <c r="P38" s="327"/>
      <c r="Q38" s="327"/>
      <c r="R38" s="327"/>
      <c r="S38" s="328"/>
      <c r="T38" s="99"/>
      <c r="U38" s="133"/>
      <c r="V38" s="133"/>
      <c r="W38" s="37"/>
      <c r="X38" s="37"/>
      <c r="Y38" s="37"/>
      <c r="Z38" s="37"/>
      <c r="AA38" s="37"/>
      <c r="AB38" s="37"/>
      <c r="AC38" s="37"/>
      <c r="AD38" s="37"/>
      <c r="AE38" s="37"/>
    </row>
    <row r="39" spans="1:31" ht="23.25" customHeight="1" x14ac:dyDescent="0.2">
      <c r="A39" s="96"/>
      <c r="B39" s="371"/>
      <c r="C39" s="372"/>
      <c r="D39" s="373" t="s">
        <v>425</v>
      </c>
      <c r="E39" s="373"/>
      <c r="F39" s="373"/>
      <c r="G39" s="373"/>
      <c r="H39" s="326"/>
      <c r="I39" s="327"/>
      <c r="J39" s="327"/>
      <c r="K39" s="327"/>
      <c r="L39" s="327"/>
      <c r="M39" s="327"/>
      <c r="N39" s="327"/>
      <c r="O39" s="327"/>
      <c r="P39" s="327"/>
      <c r="Q39" s="327"/>
      <c r="R39" s="327"/>
      <c r="S39" s="328"/>
      <c r="T39" s="99"/>
      <c r="U39" s="133"/>
      <c r="V39" s="133"/>
      <c r="W39" s="37"/>
      <c r="X39" s="37"/>
      <c r="Y39" s="37"/>
      <c r="Z39" s="37"/>
      <c r="AA39" s="37"/>
      <c r="AB39" s="37"/>
      <c r="AC39" s="37"/>
      <c r="AD39" s="37"/>
      <c r="AE39" s="37"/>
    </row>
    <row r="40" spans="1:31" ht="30.75" customHeight="1" x14ac:dyDescent="0.2">
      <c r="A40" s="96"/>
      <c r="B40" s="125" t="s">
        <v>421</v>
      </c>
      <c r="C40" s="280"/>
      <c r="D40" s="314"/>
      <c r="E40" s="315"/>
      <c r="F40" s="315"/>
      <c r="G40" s="315"/>
      <c r="H40" s="315"/>
      <c r="I40" s="315"/>
      <c r="J40" s="315"/>
      <c r="K40" s="315"/>
      <c r="L40" s="315"/>
      <c r="M40" s="315"/>
      <c r="N40" s="315"/>
      <c r="O40" s="315"/>
      <c r="P40" s="315"/>
      <c r="Q40" s="315"/>
      <c r="R40" s="315"/>
      <c r="S40" s="316"/>
      <c r="T40" s="99"/>
      <c r="U40" s="133"/>
      <c r="V40" s="133"/>
      <c r="W40" s="37"/>
      <c r="X40" s="37"/>
      <c r="Y40" s="37"/>
      <c r="Z40" s="37"/>
      <c r="AA40" s="37"/>
      <c r="AB40" s="37"/>
      <c r="AC40" s="37"/>
      <c r="AD40" s="37"/>
      <c r="AE40" s="37"/>
    </row>
    <row r="41" spans="1:31" ht="22.5" customHeight="1" x14ac:dyDescent="0.2">
      <c r="A41" s="126"/>
      <c r="B41" s="127" t="s">
        <v>424</v>
      </c>
      <c r="C41" s="127"/>
      <c r="D41" s="128"/>
      <c r="E41" s="128"/>
      <c r="F41" s="128"/>
      <c r="G41" s="128"/>
      <c r="H41" s="128"/>
      <c r="I41" s="128"/>
      <c r="J41" s="128"/>
      <c r="K41" s="128"/>
      <c r="L41" s="128"/>
      <c r="M41" s="128"/>
      <c r="N41" s="128"/>
      <c r="O41" s="128"/>
      <c r="P41" s="128"/>
      <c r="Q41" s="128"/>
      <c r="R41" s="128"/>
      <c r="S41" s="129"/>
      <c r="T41" s="130"/>
      <c r="U41" s="133"/>
      <c r="V41" s="133"/>
      <c r="W41" s="37"/>
      <c r="X41" s="37"/>
      <c r="Y41" s="37"/>
      <c r="Z41" s="37"/>
      <c r="AA41" s="37"/>
      <c r="AB41" s="37"/>
      <c r="AC41" s="37"/>
      <c r="AD41" s="37"/>
      <c r="AE41" s="37"/>
    </row>
    <row r="42" spans="1:31" ht="20.25" customHeight="1" x14ac:dyDescent="0.2">
      <c r="A42" s="131"/>
      <c r="B42" s="131"/>
      <c r="C42" s="132"/>
      <c r="D42" s="132"/>
      <c r="E42" s="132"/>
      <c r="F42" s="132"/>
      <c r="G42" s="132"/>
      <c r="H42" s="132"/>
      <c r="I42" s="132"/>
      <c r="J42" s="132"/>
      <c r="K42" s="132"/>
      <c r="L42" s="132"/>
      <c r="M42" s="132"/>
      <c r="N42" s="132"/>
      <c r="O42" s="132"/>
      <c r="P42" s="132"/>
      <c r="Q42" s="132"/>
      <c r="R42" s="132"/>
      <c r="S42" s="132"/>
      <c r="T42" s="131"/>
      <c r="U42" s="95"/>
    </row>
    <row r="43" spans="1:31" x14ac:dyDescent="0.2">
      <c r="A43" s="95"/>
      <c r="B43" s="95"/>
      <c r="C43" s="95"/>
      <c r="D43" s="95"/>
      <c r="E43" s="95"/>
      <c r="F43" s="95"/>
      <c r="G43" s="95"/>
      <c r="H43" s="95"/>
      <c r="I43" s="95"/>
      <c r="J43" s="95"/>
      <c r="K43" s="95"/>
      <c r="L43" s="95"/>
      <c r="M43" s="95"/>
      <c r="N43" s="95"/>
      <c r="O43" s="95"/>
      <c r="P43" s="95"/>
      <c r="Q43" s="95"/>
      <c r="R43" s="95"/>
      <c r="S43" s="95"/>
      <c r="T43" s="95"/>
    </row>
    <row r="44" spans="1:31" x14ac:dyDescent="0.2">
      <c r="A44" s="95"/>
      <c r="B44" s="95"/>
      <c r="C44" s="95"/>
      <c r="D44" s="95"/>
      <c r="E44" s="95"/>
      <c r="F44" s="95"/>
      <c r="G44" s="95"/>
      <c r="H44" s="95"/>
      <c r="I44" s="95"/>
      <c r="J44" s="95"/>
      <c r="K44" s="95"/>
      <c r="L44" s="95"/>
      <c r="M44" s="95"/>
      <c r="N44" s="95"/>
      <c r="O44" s="95"/>
      <c r="P44" s="95"/>
      <c r="Q44" s="95"/>
      <c r="R44" s="95"/>
      <c r="S44" s="95"/>
      <c r="T44" s="95"/>
    </row>
    <row r="45" spans="1:31" x14ac:dyDescent="0.2">
      <c r="A45" s="95"/>
      <c r="B45" s="95"/>
      <c r="C45" s="95"/>
      <c r="D45" s="95"/>
      <c r="E45" s="95"/>
      <c r="F45" s="95"/>
      <c r="G45" s="95"/>
      <c r="H45" s="95"/>
      <c r="I45" s="95"/>
      <c r="J45" s="95"/>
      <c r="K45" s="95"/>
      <c r="L45" s="95"/>
      <c r="M45" s="95"/>
      <c r="N45" s="95"/>
      <c r="O45" s="95"/>
      <c r="P45" s="95"/>
      <c r="Q45" s="95"/>
      <c r="R45" s="95"/>
      <c r="S45" s="95"/>
      <c r="T45" s="95"/>
    </row>
    <row r="46" spans="1:31" x14ac:dyDescent="0.2">
      <c r="A46" s="95"/>
      <c r="B46" s="95"/>
      <c r="C46" s="95"/>
      <c r="D46" s="95"/>
      <c r="E46" s="95"/>
      <c r="F46" s="95"/>
      <c r="G46" s="95"/>
      <c r="H46" s="95"/>
      <c r="I46" s="95"/>
      <c r="J46" s="95"/>
      <c r="K46" s="95"/>
      <c r="L46" s="95"/>
      <c r="M46" s="95"/>
      <c r="N46" s="95"/>
      <c r="O46" s="95"/>
      <c r="P46" s="95"/>
      <c r="Q46" s="95"/>
      <c r="R46" s="95"/>
      <c r="S46" s="95"/>
      <c r="T46" s="95"/>
    </row>
    <row r="47" spans="1:31" x14ac:dyDescent="0.2">
      <c r="A47" s="95"/>
      <c r="B47" s="95"/>
      <c r="C47" s="95"/>
      <c r="D47" s="95"/>
      <c r="E47" s="95"/>
      <c r="F47" s="95"/>
      <c r="G47" s="95"/>
      <c r="H47" s="95"/>
      <c r="I47" s="95"/>
      <c r="J47" s="95"/>
      <c r="K47" s="95"/>
      <c r="L47" s="95"/>
      <c r="M47" s="95"/>
      <c r="N47" s="95"/>
      <c r="O47" s="95"/>
      <c r="P47" s="95"/>
      <c r="Q47" s="95"/>
      <c r="R47" s="95"/>
      <c r="S47" s="95"/>
      <c r="T47" s="95"/>
    </row>
    <row r="48" spans="1:31" x14ac:dyDescent="0.2">
      <c r="A48" s="95"/>
      <c r="B48" s="95"/>
      <c r="C48" s="95"/>
      <c r="D48" s="95"/>
      <c r="E48" s="95"/>
      <c r="F48" s="95"/>
      <c r="G48" s="95"/>
      <c r="H48" s="95"/>
      <c r="I48" s="95"/>
      <c r="J48" s="95"/>
      <c r="K48" s="95"/>
      <c r="L48" s="95"/>
      <c r="M48" s="95"/>
      <c r="N48" s="95"/>
      <c r="O48" s="95"/>
      <c r="P48" s="95"/>
      <c r="Q48" s="95"/>
      <c r="R48" s="95"/>
      <c r="S48" s="95"/>
      <c r="T48" s="95"/>
    </row>
    <row r="49" spans="1:20" x14ac:dyDescent="0.2">
      <c r="A49" s="95"/>
      <c r="B49" s="95"/>
      <c r="C49" s="95"/>
      <c r="D49" s="95"/>
      <c r="E49" s="95"/>
      <c r="F49" s="95"/>
      <c r="G49" s="95"/>
      <c r="H49" s="95"/>
      <c r="I49" s="95"/>
      <c r="J49" s="95"/>
      <c r="K49" s="95"/>
      <c r="L49" s="95"/>
      <c r="M49" s="95"/>
      <c r="S49" s="95"/>
      <c r="T49" s="95"/>
    </row>
    <row r="50" spans="1:20" x14ac:dyDescent="0.2">
      <c r="A50" s="95"/>
      <c r="B50" s="95"/>
      <c r="C50" s="95"/>
      <c r="D50" s="95"/>
      <c r="E50" s="95"/>
      <c r="F50" s="95"/>
      <c r="G50" s="95"/>
      <c r="H50" s="95"/>
      <c r="I50" s="95"/>
      <c r="J50" s="95"/>
      <c r="K50" s="95"/>
      <c r="L50" s="95"/>
      <c r="M50" s="95"/>
      <c r="S50" s="95"/>
      <c r="T50" s="95"/>
    </row>
    <row r="51" spans="1:20" x14ac:dyDescent="0.2">
      <c r="A51" s="95"/>
      <c r="B51" s="95"/>
      <c r="C51" s="95"/>
      <c r="D51" s="95"/>
      <c r="E51" s="95"/>
      <c r="F51" s="95"/>
      <c r="G51" s="95"/>
      <c r="H51" s="95"/>
      <c r="I51" s="95"/>
      <c r="J51" s="95"/>
      <c r="K51" s="95"/>
      <c r="L51" s="95"/>
      <c r="M51" s="95"/>
      <c r="S51" s="95"/>
      <c r="T51" s="95"/>
    </row>
    <row r="52" spans="1:20" x14ac:dyDescent="0.2">
      <c r="A52" s="95"/>
      <c r="B52" s="95"/>
      <c r="C52" s="95"/>
      <c r="D52" s="95"/>
      <c r="E52" s="95"/>
      <c r="F52" s="95"/>
      <c r="G52" s="95"/>
      <c r="H52" s="95"/>
      <c r="I52" s="95"/>
      <c r="J52" s="95"/>
      <c r="K52" s="95"/>
      <c r="L52" s="95"/>
      <c r="M52" s="95"/>
      <c r="S52" s="95"/>
    </row>
    <row r="53" spans="1:20" x14ac:dyDescent="0.2">
      <c r="A53" s="95"/>
      <c r="B53" s="95"/>
      <c r="C53" s="95"/>
      <c r="D53" s="95"/>
      <c r="E53" s="95"/>
      <c r="F53" s="95"/>
      <c r="G53" s="95"/>
      <c r="H53" s="95"/>
      <c r="I53" s="95"/>
      <c r="J53" s="95"/>
      <c r="K53" s="95"/>
      <c r="L53" s="95"/>
      <c r="M53" s="95"/>
      <c r="S53" s="95"/>
    </row>
    <row r="54" spans="1:20" x14ac:dyDescent="0.2">
      <c r="A54" s="95"/>
      <c r="B54" s="95"/>
      <c r="S54" s="95"/>
    </row>
    <row r="55" spans="1:20" x14ac:dyDescent="0.2">
      <c r="A55" s="95"/>
      <c r="B55" s="95"/>
      <c r="S55" s="95"/>
    </row>
    <row r="56" spans="1:20" x14ac:dyDescent="0.2">
      <c r="A56" s="95"/>
      <c r="B56" s="95"/>
      <c r="S56" s="95"/>
    </row>
    <row r="57" spans="1:20" x14ac:dyDescent="0.2">
      <c r="A57" s="95"/>
      <c r="B57" s="95"/>
      <c r="S57" s="95"/>
    </row>
    <row r="58" spans="1:20" x14ac:dyDescent="0.2">
      <c r="A58" s="95"/>
      <c r="B58" s="95"/>
      <c r="S58" s="95"/>
    </row>
    <row r="59" spans="1:20" x14ac:dyDescent="0.2">
      <c r="A59" s="95"/>
      <c r="B59" s="95"/>
      <c r="S59" s="95"/>
    </row>
    <row r="60" spans="1:20" x14ac:dyDescent="0.2">
      <c r="A60" s="95"/>
      <c r="B60" s="95"/>
      <c r="S60" s="95"/>
    </row>
    <row r="61" spans="1:20" x14ac:dyDescent="0.2">
      <c r="A61" s="95"/>
      <c r="B61" s="95"/>
    </row>
    <row r="62" spans="1:20" x14ac:dyDescent="0.2">
      <c r="A62" s="95"/>
      <c r="B62" s="95"/>
    </row>
    <row r="63" spans="1:20" x14ac:dyDescent="0.2">
      <c r="A63" s="95"/>
      <c r="B63" s="95"/>
    </row>
    <row r="64" spans="1:20" x14ac:dyDescent="0.2">
      <c r="A64" s="95"/>
      <c r="B64" s="95"/>
    </row>
    <row r="65" spans="1:2" x14ac:dyDescent="0.2">
      <c r="A65" s="95"/>
      <c r="B65" s="95"/>
    </row>
    <row r="66" spans="1:2" x14ac:dyDescent="0.2">
      <c r="A66" s="95"/>
      <c r="B66" s="95"/>
    </row>
    <row r="67" spans="1:2" x14ac:dyDescent="0.2">
      <c r="A67" s="95"/>
      <c r="B67" s="95"/>
    </row>
    <row r="68" spans="1:2" x14ac:dyDescent="0.2">
      <c r="A68" s="95"/>
      <c r="B68" s="95"/>
    </row>
    <row r="69" spans="1:2" x14ac:dyDescent="0.2">
      <c r="A69" s="95"/>
      <c r="B69" s="95"/>
    </row>
    <row r="70" spans="1:2" x14ac:dyDescent="0.2">
      <c r="A70" s="95"/>
      <c r="B70" s="95"/>
    </row>
    <row r="71" spans="1:2" x14ac:dyDescent="0.2">
      <c r="A71" s="95"/>
      <c r="B71" s="95"/>
    </row>
    <row r="72" spans="1:2" x14ac:dyDescent="0.2">
      <c r="A72" s="95"/>
      <c r="B72" s="95"/>
    </row>
    <row r="73" spans="1:2" x14ac:dyDescent="0.2">
      <c r="A73" s="95"/>
      <c r="B73" s="95"/>
    </row>
    <row r="74" spans="1:2" x14ac:dyDescent="0.2">
      <c r="A74" s="95"/>
      <c r="B74" s="95"/>
    </row>
    <row r="75" spans="1:2" x14ac:dyDescent="0.2">
      <c r="A75" s="95"/>
      <c r="B75" s="95"/>
    </row>
    <row r="76" spans="1:2" x14ac:dyDescent="0.2">
      <c r="A76" s="95"/>
      <c r="B76" s="95"/>
    </row>
    <row r="77" spans="1:2" x14ac:dyDescent="0.2">
      <c r="A77" s="95"/>
      <c r="B77" s="95"/>
    </row>
    <row r="78" spans="1:2" x14ac:dyDescent="0.2">
      <c r="A78" s="95"/>
      <c r="B78" s="95"/>
    </row>
    <row r="79" spans="1:2" x14ac:dyDescent="0.2">
      <c r="A79" s="95"/>
      <c r="B79" s="95"/>
    </row>
    <row r="80" spans="1:2" x14ac:dyDescent="0.2">
      <c r="A80" s="95"/>
      <c r="B80" s="95"/>
    </row>
    <row r="81" spans="1:2" x14ac:dyDescent="0.2">
      <c r="A81" s="95"/>
      <c r="B81" s="95"/>
    </row>
    <row r="82" spans="1:2" x14ac:dyDescent="0.2">
      <c r="A82" s="95"/>
      <c r="B82" s="95"/>
    </row>
    <row r="83" spans="1:2" x14ac:dyDescent="0.2">
      <c r="A83" s="95"/>
      <c r="B83" s="95"/>
    </row>
    <row r="84" spans="1:2" x14ac:dyDescent="0.2">
      <c r="A84" s="95"/>
      <c r="B84" s="95"/>
    </row>
    <row r="85" spans="1:2" x14ac:dyDescent="0.2">
      <c r="A85" s="95"/>
      <c r="B85" s="95"/>
    </row>
    <row r="86" spans="1:2" x14ac:dyDescent="0.2">
      <c r="A86" s="95"/>
      <c r="B86" s="95"/>
    </row>
  </sheetData>
  <sheetProtection algorithmName="SHA-512" hashValue="yRSE6uV8EOVVQ0qf4QQG4Epwz8jBPVCghhJJDeKxMB6AK5HAnhbB3tdNzO7QKAzPSwB7pgc5SdOkPOPBrtwNcQ==" saltValue="4uELyxX8JXzTT1VGCpncbw==" spinCount="100000" sheet="1" objects="1" scenarios="1"/>
  <mergeCells count="54">
    <mergeCell ref="U4:X4"/>
    <mergeCell ref="B20:C20"/>
    <mergeCell ref="D19:S19"/>
    <mergeCell ref="B19:C19"/>
    <mergeCell ref="J11:T11"/>
    <mergeCell ref="J7:T7"/>
    <mergeCell ref="D18:S18"/>
    <mergeCell ref="J8:T8"/>
    <mergeCell ref="B5:C5"/>
    <mergeCell ref="B16:S16"/>
    <mergeCell ref="R4:T4"/>
    <mergeCell ref="J13:T13"/>
    <mergeCell ref="L6:M6"/>
    <mergeCell ref="D21:S21"/>
    <mergeCell ref="D20:S20"/>
    <mergeCell ref="J12:T12"/>
    <mergeCell ref="J10:T10"/>
    <mergeCell ref="B21:C21"/>
    <mergeCell ref="B18:C18"/>
    <mergeCell ref="B17:S17"/>
    <mergeCell ref="B35:C39"/>
    <mergeCell ref="D39:G39"/>
    <mergeCell ref="H39:S39"/>
    <mergeCell ref="L28:Q28"/>
    <mergeCell ref="L24:R24"/>
    <mergeCell ref="H31:S31"/>
    <mergeCell ref="B30:C33"/>
    <mergeCell ref="B28:K28"/>
    <mergeCell ref="B26:G26"/>
    <mergeCell ref="L27:S27"/>
    <mergeCell ref="D22:E22"/>
    <mergeCell ref="F22:S22"/>
    <mergeCell ref="B22:C22"/>
    <mergeCell ref="B23:C23"/>
    <mergeCell ref="B27:K27"/>
    <mergeCell ref="O26:S26"/>
    <mergeCell ref="B24:K24"/>
    <mergeCell ref="H26:K26"/>
    <mergeCell ref="U2:X2"/>
    <mergeCell ref="D40:S40"/>
    <mergeCell ref="D38:G38"/>
    <mergeCell ref="D35:G35"/>
    <mergeCell ref="D37:G37"/>
    <mergeCell ref="H36:S36"/>
    <mergeCell ref="H35:S35"/>
    <mergeCell ref="H38:S38"/>
    <mergeCell ref="D36:G36"/>
    <mergeCell ref="D29:S29"/>
    <mergeCell ref="H37:S37"/>
    <mergeCell ref="B25:K25"/>
    <mergeCell ref="B29:C29"/>
    <mergeCell ref="G33:S33"/>
    <mergeCell ref="L25:R25"/>
    <mergeCell ref="D23:S23"/>
  </mergeCells>
  <phoneticPr fontId="2"/>
  <dataValidations count="4">
    <dataValidation type="textLength" allowBlank="1" showInputMessage="1" showErrorMessage="1" sqref="J6" xr:uid="{00000000-0002-0000-0000-000000000000}">
      <formula1>0</formula1>
      <formula2>9999</formula2>
    </dataValidation>
    <dataValidation type="list" allowBlank="1" showInputMessage="1" showErrorMessage="1" sqref="E31 E33" xr:uid="{00000000-0002-0000-0000-000001000000}">
      <formula1>"　,○"</formula1>
    </dataValidation>
    <dataValidation type="list" allowBlank="1" showInputMessage="1" showErrorMessage="1" sqref="H26:K26" xr:uid="{00000000-0002-0000-0000-000002000000}">
      <formula1>業種名</formula1>
    </dataValidation>
    <dataValidation type="whole" allowBlank="1" showInputMessage="1" sqref="F22:S22" xr:uid="{00000000-0002-0000-0000-000003000000}">
      <formula1>1000000</formula1>
      <formula2>9999999</formula2>
    </dataValidation>
  </dataValidations>
  <pageMargins left="0.39370078740157483" right="0.27559055118110237" top="0.59055118110236227" bottom="0.39370078740157483" header="0.43307086614173229" footer="0.35433070866141736"/>
  <pageSetup paperSize="9" scale="8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2"/>
  <sheetViews>
    <sheetView workbookViewId="0">
      <selection activeCell="K5" sqref="K5"/>
    </sheetView>
  </sheetViews>
  <sheetFormatPr defaultRowHeight="13" x14ac:dyDescent="0.2"/>
  <cols>
    <col min="1" max="1" width="21.6328125" customWidth="1"/>
    <col min="2" max="2" width="80.6328125" customWidth="1"/>
  </cols>
  <sheetData>
    <row r="1" spans="1:2" ht="16.5" x14ac:dyDescent="0.2">
      <c r="B1" s="65" t="s">
        <v>587</v>
      </c>
    </row>
    <row r="2" spans="1:2" x14ac:dyDescent="0.2">
      <c r="A2" s="670" t="s">
        <v>588</v>
      </c>
      <c r="B2" s="670"/>
    </row>
    <row r="3" spans="1:2" ht="13.5" customHeight="1" x14ac:dyDescent="0.2">
      <c r="A3" s="66" t="s">
        <v>589</v>
      </c>
      <c r="B3" s="66" t="s">
        <v>590</v>
      </c>
    </row>
    <row r="4" spans="1:2" ht="13.5" customHeight="1" x14ac:dyDescent="0.2">
      <c r="A4" s="67" t="s">
        <v>180</v>
      </c>
      <c r="B4" s="68" t="s">
        <v>591</v>
      </c>
    </row>
    <row r="5" spans="1:2" x14ac:dyDescent="0.2">
      <c r="A5" s="67" t="s">
        <v>181</v>
      </c>
      <c r="B5" s="68" t="s">
        <v>592</v>
      </c>
    </row>
    <row r="6" spans="1:2" x14ac:dyDescent="0.2">
      <c r="A6" s="67" t="s">
        <v>182</v>
      </c>
      <c r="B6" s="68" t="s">
        <v>593</v>
      </c>
    </row>
    <row r="7" spans="1:2" x14ac:dyDescent="0.2">
      <c r="A7" s="67" t="s">
        <v>183</v>
      </c>
      <c r="B7" s="68" t="s">
        <v>594</v>
      </c>
    </row>
    <row r="8" spans="1:2" x14ac:dyDescent="0.2">
      <c r="A8" s="67" t="s">
        <v>184</v>
      </c>
      <c r="B8" s="68" t="s">
        <v>595</v>
      </c>
    </row>
    <row r="9" spans="1:2" x14ac:dyDescent="0.2">
      <c r="A9" s="67" t="s">
        <v>185</v>
      </c>
      <c r="B9" s="68" t="s">
        <v>596</v>
      </c>
    </row>
    <row r="10" spans="1:2" x14ac:dyDescent="0.2">
      <c r="A10" s="67" t="s">
        <v>186</v>
      </c>
      <c r="B10" s="68" t="s">
        <v>597</v>
      </c>
    </row>
    <row r="11" spans="1:2" x14ac:dyDescent="0.2">
      <c r="A11" s="67" t="s">
        <v>187</v>
      </c>
      <c r="B11" s="68" t="s">
        <v>598</v>
      </c>
    </row>
    <row r="12" spans="1:2" x14ac:dyDescent="0.2">
      <c r="A12" s="67" t="s">
        <v>188</v>
      </c>
      <c r="B12" s="68" t="s">
        <v>599</v>
      </c>
    </row>
    <row r="13" spans="1:2" x14ac:dyDescent="0.2">
      <c r="A13" s="67" t="s">
        <v>600</v>
      </c>
      <c r="B13" s="68" t="s">
        <v>601</v>
      </c>
    </row>
    <row r="14" spans="1:2" x14ac:dyDescent="0.2">
      <c r="A14" s="67" t="s">
        <v>602</v>
      </c>
      <c r="B14" s="68" t="s">
        <v>603</v>
      </c>
    </row>
    <row r="15" spans="1:2" x14ac:dyDescent="0.2">
      <c r="A15" s="67" t="s">
        <v>604</v>
      </c>
      <c r="B15" s="68" t="s">
        <v>605</v>
      </c>
    </row>
    <row r="16" spans="1:2" x14ac:dyDescent="0.2">
      <c r="A16" s="67" t="s">
        <v>606</v>
      </c>
      <c r="B16" s="68" t="s">
        <v>607</v>
      </c>
    </row>
    <row r="17" spans="1:2" x14ac:dyDescent="0.2">
      <c r="A17" s="67" t="s">
        <v>608</v>
      </c>
      <c r="B17" s="68" t="s">
        <v>609</v>
      </c>
    </row>
    <row r="18" spans="1:2" x14ac:dyDescent="0.2">
      <c r="A18" s="67" t="s">
        <v>610</v>
      </c>
      <c r="B18" s="68" t="s">
        <v>611</v>
      </c>
    </row>
    <row r="19" spans="1:2" x14ac:dyDescent="0.2">
      <c r="A19" s="67" t="s">
        <v>612</v>
      </c>
      <c r="B19" s="68" t="s">
        <v>613</v>
      </c>
    </row>
    <row r="20" spans="1:2" x14ac:dyDescent="0.2">
      <c r="A20" s="67" t="s">
        <v>614</v>
      </c>
      <c r="B20" s="68" t="s">
        <v>615</v>
      </c>
    </row>
    <row r="21" spans="1:2" x14ac:dyDescent="0.2">
      <c r="A21" s="67" t="s">
        <v>616</v>
      </c>
      <c r="B21" s="68" t="s">
        <v>617</v>
      </c>
    </row>
    <row r="22" spans="1:2" x14ac:dyDescent="0.2">
      <c r="A22" s="67" t="s">
        <v>618</v>
      </c>
      <c r="B22" s="68" t="s">
        <v>619</v>
      </c>
    </row>
    <row r="23" spans="1:2" x14ac:dyDescent="0.2">
      <c r="A23" s="67" t="s">
        <v>620</v>
      </c>
      <c r="B23" s="68" t="s">
        <v>189</v>
      </c>
    </row>
    <row r="24" spans="1:2" x14ac:dyDescent="0.2">
      <c r="A24" s="67" t="s">
        <v>621</v>
      </c>
      <c r="B24" s="68" t="s">
        <v>622</v>
      </c>
    </row>
    <row r="25" spans="1:2" x14ac:dyDescent="0.2">
      <c r="A25" s="67" t="s">
        <v>623</v>
      </c>
      <c r="B25" s="68" t="s">
        <v>624</v>
      </c>
    </row>
    <row r="26" spans="1:2" x14ac:dyDescent="0.2">
      <c r="A26" s="67" t="s">
        <v>625</v>
      </c>
      <c r="B26" s="68" t="s">
        <v>626</v>
      </c>
    </row>
    <row r="27" spans="1:2" x14ac:dyDescent="0.2">
      <c r="A27" s="67" t="s">
        <v>627</v>
      </c>
      <c r="B27" s="68" t="s">
        <v>628</v>
      </c>
    </row>
    <row r="28" spans="1:2" x14ac:dyDescent="0.2">
      <c r="A28" s="67" t="s">
        <v>629</v>
      </c>
      <c r="B28" s="68" t="s">
        <v>630</v>
      </c>
    </row>
    <row r="29" spans="1:2" x14ac:dyDescent="0.2">
      <c r="A29" s="67" t="s">
        <v>631</v>
      </c>
      <c r="B29" s="68" t="s">
        <v>632</v>
      </c>
    </row>
    <row r="30" spans="1:2" ht="26" x14ac:dyDescent="0.2">
      <c r="A30" s="67" t="s">
        <v>633</v>
      </c>
      <c r="B30" s="69" t="s">
        <v>190</v>
      </c>
    </row>
    <row r="31" spans="1:2" ht="31.5" customHeight="1" x14ac:dyDescent="0.2">
      <c r="A31" s="67" t="s">
        <v>634</v>
      </c>
      <c r="B31" s="68" t="s">
        <v>635</v>
      </c>
    </row>
    <row r="32" spans="1:2" x14ac:dyDescent="0.2">
      <c r="A32" s="67" t="s">
        <v>636</v>
      </c>
      <c r="B32" s="68" t="s">
        <v>637</v>
      </c>
    </row>
    <row r="33" spans="1:2" x14ac:dyDescent="0.2">
      <c r="A33" s="67" t="s">
        <v>638</v>
      </c>
      <c r="B33" s="68" t="s">
        <v>639</v>
      </c>
    </row>
    <row r="34" spans="1:2" x14ac:dyDescent="0.2">
      <c r="A34" s="67" t="s">
        <v>640</v>
      </c>
      <c r="B34" s="68" t="s">
        <v>641</v>
      </c>
    </row>
    <row r="35" spans="1:2" ht="26" x14ac:dyDescent="0.2">
      <c r="A35" s="67" t="s">
        <v>642</v>
      </c>
      <c r="B35" s="69" t="s">
        <v>643</v>
      </c>
    </row>
    <row r="36" spans="1:2" ht="25.5" customHeight="1" x14ac:dyDescent="0.2">
      <c r="A36" s="67" t="s">
        <v>644</v>
      </c>
      <c r="B36" s="68" t="s">
        <v>645</v>
      </c>
    </row>
    <row r="37" spans="1:2" x14ac:dyDescent="0.2">
      <c r="A37" s="67" t="s">
        <v>646</v>
      </c>
      <c r="B37" s="68" t="s">
        <v>191</v>
      </c>
    </row>
    <row r="38" spans="1:2" x14ac:dyDescent="0.2">
      <c r="A38" s="67" t="s">
        <v>647</v>
      </c>
      <c r="B38" s="68" t="s">
        <v>648</v>
      </c>
    </row>
    <row r="39" spans="1:2" ht="13.5" customHeight="1" x14ac:dyDescent="0.2">
      <c r="A39" s="67" t="s">
        <v>649</v>
      </c>
      <c r="B39" s="68" t="s">
        <v>650</v>
      </c>
    </row>
    <row r="40" spans="1:2" ht="26" x14ac:dyDescent="0.2">
      <c r="A40" s="67" t="s">
        <v>192</v>
      </c>
      <c r="B40" s="69" t="s">
        <v>651</v>
      </c>
    </row>
    <row r="41" spans="1:2" ht="28.5" customHeight="1" x14ac:dyDescent="0.2">
      <c r="A41" s="67" t="s">
        <v>193</v>
      </c>
      <c r="B41" s="68" t="s">
        <v>652</v>
      </c>
    </row>
    <row r="42" spans="1:2" x14ac:dyDescent="0.2">
      <c r="A42" s="67" t="s">
        <v>653</v>
      </c>
      <c r="B42" s="68" t="s">
        <v>654</v>
      </c>
    </row>
    <row r="72" ht="13.5" customHeight="1" x14ac:dyDescent="0.2"/>
  </sheetData>
  <mergeCells count="1">
    <mergeCell ref="A2:B2"/>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5"/>
  <sheetViews>
    <sheetView topLeftCell="A33" workbookViewId="0">
      <selection activeCell="K5" sqref="K5"/>
    </sheetView>
  </sheetViews>
  <sheetFormatPr defaultRowHeight="13" x14ac:dyDescent="0.2"/>
  <cols>
    <col min="2" max="2" width="17.26953125" bestFit="1" customWidth="1"/>
    <col min="5" max="5" width="32.36328125" bestFit="1" customWidth="1"/>
    <col min="6" max="6" width="21.36328125" bestFit="1" customWidth="1"/>
    <col min="7" max="7" width="23.453125" bestFit="1" customWidth="1"/>
  </cols>
  <sheetData>
    <row r="1" spans="1:7" x14ac:dyDescent="0.2">
      <c r="A1" t="s">
        <v>326</v>
      </c>
      <c r="E1" t="s">
        <v>96</v>
      </c>
    </row>
    <row r="2" spans="1:7" x14ac:dyDescent="0.2">
      <c r="A2" s="185"/>
      <c r="B2" s="185" t="s">
        <v>326</v>
      </c>
      <c r="E2" s="185" t="s">
        <v>229</v>
      </c>
      <c r="F2" s="185" t="s">
        <v>79</v>
      </c>
      <c r="G2" s="185" t="s">
        <v>80</v>
      </c>
    </row>
    <row r="3" spans="1:7" x14ac:dyDescent="0.2">
      <c r="A3" s="279"/>
      <c r="B3" s="279"/>
      <c r="C3" s="279"/>
      <c r="D3" s="279"/>
      <c r="E3" s="279"/>
      <c r="F3" s="279"/>
      <c r="G3" s="279"/>
    </row>
    <row r="4" spans="1:7" x14ac:dyDescent="0.2">
      <c r="A4" s="1"/>
      <c r="B4" s="1" t="s">
        <v>655</v>
      </c>
      <c r="E4" t="s">
        <v>233</v>
      </c>
      <c r="F4" t="s">
        <v>81</v>
      </c>
      <c r="G4" t="s">
        <v>82</v>
      </c>
    </row>
    <row r="5" spans="1:7" x14ac:dyDescent="0.2">
      <c r="A5" s="1" t="s">
        <v>656</v>
      </c>
      <c r="B5" s="186" t="s">
        <v>365</v>
      </c>
      <c r="E5" t="s">
        <v>234</v>
      </c>
      <c r="F5" t="s">
        <v>81</v>
      </c>
      <c r="G5" t="s">
        <v>82</v>
      </c>
    </row>
    <row r="6" spans="1:7" x14ac:dyDescent="0.2">
      <c r="A6" s="1"/>
      <c r="B6" s="186" t="s">
        <v>366</v>
      </c>
      <c r="E6" t="s">
        <v>230</v>
      </c>
      <c r="F6" t="s">
        <v>81</v>
      </c>
      <c r="G6" t="s">
        <v>82</v>
      </c>
    </row>
    <row r="7" spans="1:7" x14ac:dyDescent="0.2">
      <c r="A7" s="1"/>
      <c r="B7" s="186" t="s">
        <v>657</v>
      </c>
      <c r="E7" t="s">
        <v>232</v>
      </c>
      <c r="F7" t="s">
        <v>81</v>
      </c>
      <c r="G7" t="s">
        <v>82</v>
      </c>
    </row>
    <row r="8" spans="1:7" x14ac:dyDescent="0.2">
      <c r="A8" s="1"/>
      <c r="B8" s="186" t="s">
        <v>368</v>
      </c>
      <c r="E8" t="s">
        <v>231</v>
      </c>
      <c r="F8" t="s">
        <v>81</v>
      </c>
      <c r="G8" t="s">
        <v>82</v>
      </c>
    </row>
    <row r="9" spans="1:7" x14ac:dyDescent="0.2">
      <c r="A9" s="1"/>
      <c r="B9" s="186" t="s">
        <v>369</v>
      </c>
      <c r="E9" t="s">
        <v>54</v>
      </c>
      <c r="F9" t="s">
        <v>81</v>
      </c>
      <c r="G9" t="s">
        <v>82</v>
      </c>
    </row>
    <row r="10" spans="1:7" x14ac:dyDescent="0.2">
      <c r="A10" s="1"/>
      <c r="B10" s="186" t="s">
        <v>658</v>
      </c>
      <c r="E10" t="s">
        <v>237</v>
      </c>
      <c r="F10" t="s">
        <v>81</v>
      </c>
      <c r="G10" t="s">
        <v>82</v>
      </c>
    </row>
    <row r="11" spans="1:7" x14ac:dyDescent="0.2">
      <c r="A11" s="1"/>
      <c r="B11" s="186" t="s">
        <v>370</v>
      </c>
      <c r="E11" t="s">
        <v>235</v>
      </c>
      <c r="F11" t="s">
        <v>81</v>
      </c>
      <c r="G11" t="s">
        <v>82</v>
      </c>
    </row>
    <row r="12" spans="1:7" x14ac:dyDescent="0.2">
      <c r="A12" s="1"/>
      <c r="B12" s="186" t="s">
        <v>371</v>
      </c>
      <c r="E12" t="s">
        <v>236</v>
      </c>
      <c r="F12" t="s">
        <v>81</v>
      </c>
      <c r="G12" t="s">
        <v>82</v>
      </c>
    </row>
    <row r="13" spans="1:7" x14ac:dyDescent="0.2">
      <c r="A13" s="1"/>
      <c r="B13" s="186" t="s">
        <v>659</v>
      </c>
      <c r="E13" t="s">
        <v>238</v>
      </c>
      <c r="F13" t="s">
        <v>81</v>
      </c>
      <c r="G13" t="s">
        <v>82</v>
      </c>
    </row>
    <row r="14" spans="1:7" x14ac:dyDescent="0.2">
      <c r="A14" s="1"/>
      <c r="B14" s="186" t="s">
        <v>660</v>
      </c>
      <c r="E14" t="s">
        <v>239</v>
      </c>
      <c r="F14" t="s">
        <v>81</v>
      </c>
      <c r="G14" t="s">
        <v>82</v>
      </c>
    </row>
    <row r="15" spans="1:7" x14ac:dyDescent="0.2">
      <c r="A15" s="1"/>
      <c r="B15" s="186" t="s">
        <v>661</v>
      </c>
      <c r="E15" t="s">
        <v>240</v>
      </c>
      <c r="F15" t="s">
        <v>81</v>
      </c>
      <c r="G15" t="s">
        <v>82</v>
      </c>
    </row>
    <row r="16" spans="1:7" x14ac:dyDescent="0.2">
      <c r="A16" s="1"/>
      <c r="B16" s="278" t="s">
        <v>662</v>
      </c>
      <c r="E16" t="s">
        <v>55</v>
      </c>
      <c r="F16" t="s">
        <v>83</v>
      </c>
      <c r="G16" t="s">
        <v>84</v>
      </c>
    </row>
    <row r="17" spans="1:7" x14ac:dyDescent="0.2">
      <c r="B17" s="186" t="s">
        <v>663</v>
      </c>
      <c r="E17" t="s">
        <v>56</v>
      </c>
      <c r="F17" t="s">
        <v>83</v>
      </c>
      <c r="G17" t="s">
        <v>84</v>
      </c>
    </row>
    <row r="18" spans="1:7" x14ac:dyDescent="0.2">
      <c r="A18" s="1"/>
      <c r="B18" s="186" t="s">
        <v>372</v>
      </c>
      <c r="E18" t="s">
        <v>57</v>
      </c>
      <c r="F18" t="s">
        <v>83</v>
      </c>
      <c r="G18" t="s">
        <v>84</v>
      </c>
    </row>
    <row r="19" spans="1:7" x14ac:dyDescent="0.2">
      <c r="A19" s="1"/>
      <c r="B19" s="277" t="s">
        <v>983</v>
      </c>
      <c r="E19" t="s">
        <v>58</v>
      </c>
      <c r="F19" t="s">
        <v>83</v>
      </c>
      <c r="G19" t="s">
        <v>84</v>
      </c>
    </row>
    <row r="20" spans="1:7" x14ac:dyDescent="0.2">
      <c r="A20" s="1"/>
      <c r="B20" s="186" t="s">
        <v>373</v>
      </c>
      <c r="E20" t="s">
        <v>59</v>
      </c>
      <c r="F20" t="s">
        <v>83</v>
      </c>
      <c r="G20" t="s">
        <v>84</v>
      </c>
    </row>
    <row r="21" spans="1:7" x14ac:dyDescent="0.2">
      <c r="A21" s="1" t="s">
        <v>656</v>
      </c>
      <c r="B21" s="186" t="s">
        <v>664</v>
      </c>
      <c r="E21" t="s">
        <v>60</v>
      </c>
      <c r="F21" t="s">
        <v>83</v>
      </c>
      <c r="G21" t="s">
        <v>84</v>
      </c>
    </row>
    <row r="22" spans="1:7" x14ac:dyDescent="0.2">
      <c r="A22" s="1"/>
      <c r="B22" s="186" t="s">
        <v>374</v>
      </c>
      <c r="E22" t="s">
        <v>61</v>
      </c>
      <c r="F22" t="s">
        <v>83</v>
      </c>
      <c r="G22" t="s">
        <v>84</v>
      </c>
    </row>
    <row r="23" spans="1:7" x14ac:dyDescent="0.2">
      <c r="A23" s="1"/>
      <c r="B23" s="186" t="s">
        <v>375</v>
      </c>
      <c r="E23" t="s">
        <v>62</v>
      </c>
      <c r="F23" t="s">
        <v>83</v>
      </c>
      <c r="G23" t="s">
        <v>84</v>
      </c>
    </row>
    <row r="24" spans="1:7" x14ac:dyDescent="0.2">
      <c r="A24" s="1"/>
      <c r="B24" s="186" t="s">
        <v>376</v>
      </c>
      <c r="E24" t="s">
        <v>63</v>
      </c>
      <c r="F24" t="s">
        <v>83</v>
      </c>
      <c r="G24" t="s">
        <v>84</v>
      </c>
    </row>
    <row r="25" spans="1:7" x14ac:dyDescent="0.2">
      <c r="A25" s="1"/>
      <c r="B25" s="186" t="s">
        <v>377</v>
      </c>
      <c r="E25" t="s">
        <v>64</v>
      </c>
      <c r="F25" t="s">
        <v>83</v>
      </c>
      <c r="G25" t="s">
        <v>84</v>
      </c>
    </row>
    <row r="26" spans="1:7" x14ac:dyDescent="0.2">
      <c r="A26" s="1"/>
      <c r="B26" s="186" t="s">
        <v>378</v>
      </c>
      <c r="E26" t="s">
        <v>65</v>
      </c>
      <c r="F26" t="s">
        <v>83</v>
      </c>
      <c r="G26" t="s">
        <v>84</v>
      </c>
    </row>
    <row r="27" spans="1:7" x14ac:dyDescent="0.2">
      <c r="A27" s="1"/>
      <c r="B27" s="186" t="s">
        <v>665</v>
      </c>
      <c r="E27" t="s">
        <v>66</v>
      </c>
      <c r="F27" t="s">
        <v>83</v>
      </c>
      <c r="G27" t="s">
        <v>84</v>
      </c>
    </row>
    <row r="28" spans="1:7" x14ac:dyDescent="0.2">
      <c r="A28" s="1"/>
      <c r="B28" s="186" t="s">
        <v>666</v>
      </c>
      <c r="E28" t="s">
        <v>991</v>
      </c>
      <c r="F28" t="s">
        <v>85</v>
      </c>
      <c r="G28" t="s">
        <v>84</v>
      </c>
    </row>
    <row r="29" spans="1:7" x14ac:dyDescent="0.2">
      <c r="A29" s="1"/>
      <c r="B29" s="186" t="s">
        <v>667</v>
      </c>
      <c r="E29" t="s">
        <v>992</v>
      </c>
      <c r="F29" t="s">
        <v>85</v>
      </c>
      <c r="G29" t="s">
        <v>84</v>
      </c>
    </row>
    <row r="30" spans="1:7" x14ac:dyDescent="0.2">
      <c r="A30" s="1"/>
      <c r="B30" s="186" t="s">
        <v>668</v>
      </c>
      <c r="E30" t="s">
        <v>993</v>
      </c>
      <c r="F30" t="s">
        <v>85</v>
      </c>
      <c r="G30" t="s">
        <v>84</v>
      </c>
    </row>
    <row r="31" spans="1:7" x14ac:dyDescent="0.2">
      <c r="A31" s="1" t="s">
        <v>656</v>
      </c>
      <c r="B31" s="186" t="s">
        <v>669</v>
      </c>
      <c r="E31" t="s">
        <v>67</v>
      </c>
      <c r="F31" t="s">
        <v>86</v>
      </c>
      <c r="G31" t="s">
        <v>84</v>
      </c>
    </row>
    <row r="32" spans="1:7" x14ac:dyDescent="0.2">
      <c r="A32" s="1" t="s">
        <v>656</v>
      </c>
      <c r="B32" s="186" t="s">
        <v>670</v>
      </c>
      <c r="E32" t="s">
        <v>68</v>
      </c>
      <c r="F32" t="s">
        <v>86</v>
      </c>
      <c r="G32" t="s">
        <v>87</v>
      </c>
    </row>
    <row r="33" spans="1:7" x14ac:dyDescent="0.2">
      <c r="A33" s="1" t="s">
        <v>656</v>
      </c>
      <c r="B33" s="186" t="s">
        <v>671</v>
      </c>
      <c r="E33" t="s">
        <v>69</v>
      </c>
      <c r="F33" t="s">
        <v>88</v>
      </c>
      <c r="G33" t="s">
        <v>84</v>
      </c>
    </row>
    <row r="34" spans="1:7" x14ac:dyDescent="0.2">
      <c r="A34" s="1" t="s">
        <v>656</v>
      </c>
      <c r="B34" s="186" t="s">
        <v>672</v>
      </c>
      <c r="E34" t="s">
        <v>70</v>
      </c>
      <c r="F34" t="s">
        <v>89</v>
      </c>
      <c r="G34" t="s">
        <v>84</v>
      </c>
    </row>
    <row r="35" spans="1:7" x14ac:dyDescent="0.2">
      <c r="A35" s="1" t="s">
        <v>656</v>
      </c>
      <c r="B35" s="1" t="s">
        <v>673</v>
      </c>
      <c r="E35" t="s">
        <v>71</v>
      </c>
      <c r="F35" t="s">
        <v>90</v>
      </c>
      <c r="G35" t="s">
        <v>84</v>
      </c>
    </row>
    <row r="36" spans="1:7" x14ac:dyDescent="0.2">
      <c r="A36" s="1" t="s">
        <v>656</v>
      </c>
      <c r="B36" s="1" t="s">
        <v>674</v>
      </c>
      <c r="E36" t="s">
        <v>72</v>
      </c>
      <c r="F36" t="s">
        <v>90</v>
      </c>
      <c r="G36" t="s">
        <v>84</v>
      </c>
    </row>
    <row r="37" spans="1:7" x14ac:dyDescent="0.2">
      <c r="A37" s="1" t="s">
        <v>656</v>
      </c>
      <c r="B37" s="1" t="s">
        <v>675</v>
      </c>
      <c r="E37" t="s">
        <v>73</v>
      </c>
      <c r="F37" t="s">
        <v>91</v>
      </c>
      <c r="G37" t="s">
        <v>84</v>
      </c>
    </row>
    <row r="38" spans="1:7" x14ac:dyDescent="0.2">
      <c r="A38" s="1"/>
      <c r="B38" s="1" t="s">
        <v>676</v>
      </c>
      <c r="E38" t="s">
        <v>74</v>
      </c>
      <c r="F38" t="s">
        <v>92</v>
      </c>
      <c r="G38" t="s">
        <v>87</v>
      </c>
    </row>
    <row r="39" spans="1:7" x14ac:dyDescent="0.2">
      <c r="A39" s="1" t="s">
        <v>656</v>
      </c>
      <c r="B39" s="1" t="s">
        <v>677</v>
      </c>
      <c r="E39" t="s">
        <v>75</v>
      </c>
      <c r="F39" t="s">
        <v>93</v>
      </c>
      <c r="G39" t="s">
        <v>84</v>
      </c>
    </row>
    <row r="40" spans="1:7" x14ac:dyDescent="0.2">
      <c r="A40" s="1" t="s">
        <v>656</v>
      </c>
      <c r="B40" s="1" t="s">
        <v>678</v>
      </c>
      <c r="E40" t="s">
        <v>76</v>
      </c>
      <c r="F40" t="s">
        <v>94</v>
      </c>
      <c r="G40" t="s">
        <v>84</v>
      </c>
    </row>
    <row r="41" spans="1:7" x14ac:dyDescent="0.2">
      <c r="A41" s="1"/>
      <c r="B41" s="11" t="s">
        <v>984</v>
      </c>
      <c r="E41" t="s">
        <v>77</v>
      </c>
      <c r="F41" t="s">
        <v>95</v>
      </c>
      <c r="G41" t="s">
        <v>82</v>
      </c>
    </row>
    <row r="42" spans="1:7" x14ac:dyDescent="0.2">
      <c r="A42" s="1"/>
      <c r="B42" s="1" t="s">
        <v>679</v>
      </c>
      <c r="E42" t="s">
        <v>78</v>
      </c>
      <c r="F42" t="s">
        <v>81</v>
      </c>
      <c r="G42" t="s">
        <v>82</v>
      </c>
    </row>
    <row r="43" spans="1:7" x14ac:dyDescent="0.2">
      <c r="A43" s="1" t="s">
        <v>656</v>
      </c>
      <c r="B43" s="1" t="s">
        <v>680</v>
      </c>
    </row>
    <row r="44" spans="1:7" x14ac:dyDescent="0.2">
      <c r="A44" s="1" t="s">
        <v>656</v>
      </c>
      <c r="B44" s="1" t="s">
        <v>681</v>
      </c>
    </row>
    <row r="45" spans="1:7" x14ac:dyDescent="0.2">
      <c r="A45" s="1"/>
      <c r="B45" s="1" t="s">
        <v>682</v>
      </c>
    </row>
    <row r="46" spans="1:7" x14ac:dyDescent="0.2">
      <c r="A46" s="1" t="s">
        <v>656</v>
      </c>
      <c r="B46" s="1" t="s">
        <v>683</v>
      </c>
    </row>
    <row r="47" spans="1:7" x14ac:dyDescent="0.2">
      <c r="A47" s="1"/>
      <c r="B47" s="1" t="s">
        <v>684</v>
      </c>
    </row>
    <row r="48" spans="1:7" x14ac:dyDescent="0.2">
      <c r="A48" s="1"/>
      <c r="B48" s="1" t="s">
        <v>685</v>
      </c>
    </row>
    <row r="49" spans="1:2" x14ac:dyDescent="0.2">
      <c r="A49" s="1"/>
      <c r="B49" s="1" t="s">
        <v>686</v>
      </c>
    </row>
    <row r="50" spans="1:2" x14ac:dyDescent="0.2">
      <c r="A50" s="1" t="s">
        <v>656</v>
      </c>
      <c r="B50" s="1" t="s">
        <v>687</v>
      </c>
    </row>
    <row r="51" spans="1:2" x14ac:dyDescent="0.2">
      <c r="A51" s="1" t="s">
        <v>656</v>
      </c>
      <c r="B51" s="1" t="s">
        <v>688</v>
      </c>
    </row>
    <row r="52" spans="1:2" x14ac:dyDescent="0.2">
      <c r="A52" s="1" t="s">
        <v>656</v>
      </c>
      <c r="B52" s="1" t="s">
        <v>689</v>
      </c>
    </row>
    <row r="53" spans="1:2" x14ac:dyDescent="0.2">
      <c r="A53" s="1" t="s">
        <v>656</v>
      </c>
      <c r="B53" s="1" t="s">
        <v>690</v>
      </c>
    </row>
    <row r="54" spans="1:2" x14ac:dyDescent="0.2">
      <c r="A54" s="1" t="s">
        <v>656</v>
      </c>
      <c r="B54" s="1" t="s">
        <v>691</v>
      </c>
    </row>
    <row r="55" spans="1:2" x14ac:dyDescent="0.2">
      <c r="A55" s="1" t="s">
        <v>656</v>
      </c>
      <c r="B55" s="1" t="s">
        <v>692</v>
      </c>
    </row>
    <row r="56" spans="1:2" x14ac:dyDescent="0.2">
      <c r="A56" s="1" t="s">
        <v>656</v>
      </c>
      <c r="B56" s="1" t="s">
        <v>693</v>
      </c>
    </row>
    <row r="57" spans="1:2" x14ac:dyDescent="0.2">
      <c r="A57" s="1"/>
      <c r="B57" s="1" t="s">
        <v>694</v>
      </c>
    </row>
    <row r="58" spans="1:2" x14ac:dyDescent="0.2">
      <c r="A58" s="1"/>
      <c r="B58" s="11" t="s">
        <v>985</v>
      </c>
    </row>
    <row r="59" spans="1:2" x14ac:dyDescent="0.2">
      <c r="A59" s="1"/>
      <c r="B59" s="11" t="s">
        <v>986</v>
      </c>
    </row>
    <row r="60" spans="1:2" x14ac:dyDescent="0.2">
      <c r="A60" s="1"/>
      <c r="B60" s="11" t="s">
        <v>987</v>
      </c>
    </row>
    <row r="61" spans="1:2" x14ac:dyDescent="0.2">
      <c r="A61" s="1"/>
      <c r="B61" s="1" t="s">
        <v>695</v>
      </c>
    </row>
    <row r="62" spans="1:2" x14ac:dyDescent="0.2">
      <c r="A62" s="1"/>
      <c r="B62" s="1" t="s">
        <v>696</v>
      </c>
    </row>
    <row r="63" spans="1:2" x14ac:dyDescent="0.2">
      <c r="A63" s="1"/>
      <c r="B63" s="1" t="s">
        <v>697</v>
      </c>
    </row>
    <row r="64" spans="1:2" x14ac:dyDescent="0.2">
      <c r="A64" s="1"/>
      <c r="B64" s="1" t="s">
        <v>698</v>
      </c>
    </row>
    <row r="65" spans="1:2" x14ac:dyDescent="0.2">
      <c r="A65" s="1"/>
      <c r="B65" s="1" t="s">
        <v>699</v>
      </c>
    </row>
    <row r="66" spans="1:2" x14ac:dyDescent="0.2">
      <c r="A66" s="1"/>
      <c r="B66" s="1" t="s">
        <v>700</v>
      </c>
    </row>
    <row r="67" spans="1:2" x14ac:dyDescent="0.2">
      <c r="A67" s="1"/>
      <c r="B67" s="1" t="s">
        <v>701</v>
      </c>
    </row>
    <row r="68" spans="1:2" x14ac:dyDescent="0.2">
      <c r="A68" s="1"/>
      <c r="B68" s="1" t="s">
        <v>702</v>
      </c>
    </row>
    <row r="69" spans="1:2" x14ac:dyDescent="0.2">
      <c r="A69" s="1"/>
      <c r="B69" s="1" t="s">
        <v>703</v>
      </c>
    </row>
    <row r="70" spans="1:2" x14ac:dyDescent="0.2">
      <c r="A70" s="1"/>
      <c r="B70" s="1" t="s">
        <v>704</v>
      </c>
    </row>
    <row r="71" spans="1:2" x14ac:dyDescent="0.2">
      <c r="A71" s="1"/>
      <c r="B71" s="1" t="s">
        <v>705</v>
      </c>
    </row>
    <row r="72" spans="1:2" x14ac:dyDescent="0.2">
      <c r="A72" s="1"/>
      <c r="B72" s="1" t="s">
        <v>706</v>
      </c>
    </row>
    <row r="73" spans="1:2" x14ac:dyDescent="0.2">
      <c r="A73" s="1"/>
      <c r="B73" s="1" t="s">
        <v>707</v>
      </c>
    </row>
    <row r="74" spans="1:2" x14ac:dyDescent="0.2">
      <c r="A74" s="1"/>
      <c r="B74" s="1" t="s">
        <v>708</v>
      </c>
    </row>
    <row r="75" spans="1:2" x14ac:dyDescent="0.2">
      <c r="A75" s="1"/>
      <c r="B75" s="1" t="s">
        <v>709</v>
      </c>
    </row>
    <row r="76" spans="1:2" x14ac:dyDescent="0.2">
      <c r="A76" s="1"/>
      <c r="B76" s="1" t="s">
        <v>710</v>
      </c>
    </row>
    <row r="77" spans="1:2" x14ac:dyDescent="0.2">
      <c r="A77" s="1"/>
      <c r="B77" s="1" t="s">
        <v>711</v>
      </c>
    </row>
    <row r="78" spans="1:2" x14ac:dyDescent="0.2">
      <c r="A78" s="1"/>
      <c r="B78" s="1" t="s">
        <v>712</v>
      </c>
    </row>
    <row r="79" spans="1:2" x14ac:dyDescent="0.2">
      <c r="A79" s="1"/>
      <c r="B79" s="1" t="s">
        <v>713</v>
      </c>
    </row>
    <row r="80" spans="1:2" x14ac:dyDescent="0.2">
      <c r="A80" s="1"/>
      <c r="B80" s="1" t="s">
        <v>714</v>
      </c>
    </row>
    <row r="81" spans="1:2" x14ac:dyDescent="0.2">
      <c r="A81" s="1"/>
      <c r="B81" s="1" t="s">
        <v>715</v>
      </c>
    </row>
    <row r="82" spans="1:2" x14ac:dyDescent="0.2">
      <c r="A82" s="1"/>
      <c r="B82" s="1" t="s">
        <v>716</v>
      </c>
    </row>
    <row r="83" spans="1:2" x14ac:dyDescent="0.2">
      <c r="A83" s="1"/>
      <c r="B83" s="1" t="s">
        <v>717</v>
      </c>
    </row>
    <row r="84" spans="1:2" x14ac:dyDescent="0.2">
      <c r="A84" s="1"/>
      <c r="B84" s="1" t="s">
        <v>718</v>
      </c>
    </row>
    <row r="85" spans="1:2" x14ac:dyDescent="0.2">
      <c r="A85" s="1"/>
      <c r="B85" s="1" t="s">
        <v>719</v>
      </c>
    </row>
    <row r="86" spans="1:2" x14ac:dyDescent="0.2">
      <c r="A86" s="1"/>
      <c r="B86" s="1" t="s">
        <v>720</v>
      </c>
    </row>
    <row r="87" spans="1:2" x14ac:dyDescent="0.2">
      <c r="A87" s="1"/>
      <c r="B87" s="1" t="s">
        <v>721</v>
      </c>
    </row>
    <row r="88" spans="1:2" x14ac:dyDescent="0.2">
      <c r="A88" s="1"/>
      <c r="B88" s="1" t="s">
        <v>722</v>
      </c>
    </row>
    <row r="89" spans="1:2" x14ac:dyDescent="0.2">
      <c r="A89" s="1"/>
      <c r="B89" s="1" t="s">
        <v>723</v>
      </c>
    </row>
    <row r="90" spans="1:2" x14ac:dyDescent="0.2">
      <c r="A90" s="1"/>
      <c r="B90" s="1" t="s">
        <v>724</v>
      </c>
    </row>
    <row r="91" spans="1:2" x14ac:dyDescent="0.2">
      <c r="A91" s="1"/>
      <c r="B91" s="1" t="s">
        <v>725</v>
      </c>
    </row>
    <row r="92" spans="1:2" x14ac:dyDescent="0.2">
      <c r="A92" s="1"/>
      <c r="B92" s="1" t="s">
        <v>726</v>
      </c>
    </row>
    <row r="93" spans="1:2" x14ac:dyDescent="0.2">
      <c r="A93" s="1"/>
      <c r="B93" s="1" t="s">
        <v>727</v>
      </c>
    </row>
    <row r="94" spans="1:2" x14ac:dyDescent="0.2">
      <c r="A94" s="1"/>
      <c r="B94" s="1" t="s">
        <v>728</v>
      </c>
    </row>
    <row r="95" spans="1:2" x14ac:dyDescent="0.2">
      <c r="A95" s="1"/>
      <c r="B95" s="1" t="s">
        <v>729</v>
      </c>
    </row>
    <row r="96" spans="1:2" x14ac:dyDescent="0.2">
      <c r="A96" s="1"/>
      <c r="B96" s="1" t="s">
        <v>730</v>
      </c>
    </row>
    <row r="97" spans="1:2" x14ac:dyDescent="0.2">
      <c r="A97" s="1"/>
      <c r="B97" s="1" t="s">
        <v>731</v>
      </c>
    </row>
    <row r="98" spans="1:2" x14ac:dyDescent="0.2">
      <c r="A98" s="1"/>
      <c r="B98" s="1" t="s">
        <v>732</v>
      </c>
    </row>
    <row r="99" spans="1:2" x14ac:dyDescent="0.2">
      <c r="A99" s="1"/>
      <c r="B99" s="1" t="s">
        <v>733</v>
      </c>
    </row>
    <row r="100" spans="1:2" x14ac:dyDescent="0.2">
      <c r="A100" s="1"/>
      <c r="B100" s="1" t="s">
        <v>734</v>
      </c>
    </row>
    <row r="101" spans="1:2" x14ac:dyDescent="0.2">
      <c r="A101" s="1"/>
      <c r="B101" s="1" t="s">
        <v>735</v>
      </c>
    </row>
    <row r="102" spans="1:2" x14ac:dyDescent="0.2">
      <c r="A102" s="1"/>
      <c r="B102" s="1" t="s">
        <v>736</v>
      </c>
    </row>
    <row r="103" spans="1:2" x14ac:dyDescent="0.2">
      <c r="A103" s="1"/>
      <c r="B103" s="1" t="s">
        <v>737</v>
      </c>
    </row>
    <row r="104" spans="1:2" x14ac:dyDescent="0.2">
      <c r="A104" s="1"/>
      <c r="B104" s="1" t="s">
        <v>738</v>
      </c>
    </row>
    <row r="105" spans="1:2" x14ac:dyDescent="0.2">
      <c r="A105" s="1"/>
    </row>
  </sheetData>
  <phoneticPr fontId="2"/>
  <dataValidations count="1">
    <dataValidation type="list" allowBlank="1" showInputMessage="1" showErrorMessage="1" sqref="E4:E27 E31:E42" xr:uid="{00000000-0002-0000-0900-000000000000}">
      <formula1>下水名</formula1>
    </dataValidation>
  </dataValidations>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1"/>
  <sheetViews>
    <sheetView workbookViewId="0">
      <selection activeCell="K5" sqref="K5"/>
    </sheetView>
  </sheetViews>
  <sheetFormatPr defaultColWidth="9" defaultRowHeight="13" x14ac:dyDescent="0.2"/>
  <cols>
    <col min="1" max="1" width="8" style="49" bestFit="1" customWidth="1"/>
    <col min="2" max="2" width="55.08984375" style="49" customWidth="1"/>
    <col min="3" max="3" width="14.90625" style="49" bestFit="1" customWidth="1"/>
    <col min="4" max="4" width="28" style="49" customWidth="1"/>
    <col min="5" max="16384" width="9" style="49"/>
  </cols>
  <sheetData>
    <row r="1" spans="1:4" x14ac:dyDescent="0.2">
      <c r="A1" s="70" t="s">
        <v>739</v>
      </c>
      <c r="B1" s="71" t="s">
        <v>740</v>
      </c>
      <c r="C1" s="72" t="s">
        <v>275</v>
      </c>
      <c r="D1" s="73"/>
    </row>
    <row r="2" spans="1:4" x14ac:dyDescent="0.2">
      <c r="A2" s="74" t="s">
        <v>741</v>
      </c>
      <c r="B2" s="75" t="s">
        <v>742</v>
      </c>
      <c r="C2" s="76" t="s">
        <v>194</v>
      </c>
      <c r="D2" s="73"/>
    </row>
    <row r="3" spans="1:4" x14ac:dyDescent="0.2">
      <c r="A3" s="74" t="s">
        <v>743</v>
      </c>
      <c r="B3" s="75" t="s">
        <v>744</v>
      </c>
      <c r="C3" s="76" t="s">
        <v>195</v>
      </c>
      <c r="D3"/>
    </row>
    <row r="4" spans="1:4" x14ac:dyDescent="0.2">
      <c r="A4" s="672"/>
      <c r="B4" s="78" t="s">
        <v>745</v>
      </c>
      <c r="C4" s="76" t="s">
        <v>196</v>
      </c>
      <c r="D4" s="77"/>
    </row>
    <row r="5" spans="1:4" x14ac:dyDescent="0.2">
      <c r="A5" s="672"/>
      <c r="B5" s="78" t="s">
        <v>746</v>
      </c>
      <c r="C5" s="76" t="s">
        <v>197</v>
      </c>
      <c r="D5"/>
    </row>
    <row r="6" spans="1:4" x14ac:dyDescent="0.2">
      <c r="A6" s="672"/>
      <c r="B6" s="79" t="s">
        <v>747</v>
      </c>
      <c r="C6" s="76" t="s">
        <v>198</v>
      </c>
      <c r="D6"/>
    </row>
    <row r="7" spans="1:4" x14ac:dyDescent="0.2">
      <c r="A7" s="672"/>
      <c r="B7" s="79" t="s">
        <v>748</v>
      </c>
      <c r="C7" s="76" t="s">
        <v>199</v>
      </c>
      <c r="D7" s="77"/>
    </row>
    <row r="8" spans="1:4" x14ac:dyDescent="0.2">
      <c r="A8" s="672"/>
      <c r="B8" s="78" t="s">
        <v>749</v>
      </c>
      <c r="C8" s="76" t="s">
        <v>200</v>
      </c>
      <c r="D8" s="77"/>
    </row>
    <row r="9" spans="1:4" x14ac:dyDescent="0.2">
      <c r="A9" s="672"/>
      <c r="B9" s="78" t="s">
        <v>750</v>
      </c>
      <c r="C9" s="76" t="s">
        <v>201</v>
      </c>
      <c r="D9"/>
    </row>
    <row r="10" spans="1:4" x14ac:dyDescent="0.2">
      <c r="A10" s="672"/>
      <c r="B10" s="80" t="s">
        <v>751</v>
      </c>
      <c r="C10" s="76" t="s">
        <v>202</v>
      </c>
      <c r="D10"/>
    </row>
    <row r="11" spans="1:4" x14ac:dyDescent="0.2">
      <c r="A11" s="672"/>
      <c r="B11" s="78" t="s">
        <v>752</v>
      </c>
      <c r="C11" s="76" t="s">
        <v>203</v>
      </c>
      <c r="D11"/>
    </row>
    <row r="12" spans="1:4" x14ac:dyDescent="0.2">
      <c r="A12" s="672"/>
      <c r="B12" s="78" t="s">
        <v>753</v>
      </c>
      <c r="C12" s="76" t="s">
        <v>754</v>
      </c>
      <c r="D12"/>
    </row>
    <row r="13" spans="1:4" x14ac:dyDescent="0.2">
      <c r="A13" s="672"/>
      <c r="B13" s="78" t="s">
        <v>755</v>
      </c>
      <c r="C13" s="76" t="s">
        <v>756</v>
      </c>
      <c r="D13"/>
    </row>
    <row r="14" spans="1:4" x14ac:dyDescent="0.2">
      <c r="A14" s="672"/>
      <c r="B14" s="80" t="s">
        <v>757</v>
      </c>
      <c r="C14" s="76" t="s">
        <v>758</v>
      </c>
      <c r="D14"/>
    </row>
    <row r="15" spans="1:4" x14ac:dyDescent="0.2">
      <c r="A15" s="672"/>
      <c r="B15" s="79" t="s">
        <v>759</v>
      </c>
      <c r="C15" s="76" t="s">
        <v>204</v>
      </c>
      <c r="D15"/>
    </row>
    <row r="16" spans="1:4" x14ac:dyDescent="0.2">
      <c r="A16" s="672"/>
      <c r="B16" s="79" t="s">
        <v>760</v>
      </c>
      <c r="C16" s="76" t="s">
        <v>205</v>
      </c>
      <c r="D16" s="77"/>
    </row>
    <row r="17" spans="1:4" x14ac:dyDescent="0.2">
      <c r="A17" s="672"/>
      <c r="B17" s="79" t="s">
        <v>761</v>
      </c>
      <c r="C17" s="76" t="s">
        <v>206</v>
      </c>
      <c r="D17"/>
    </row>
    <row r="18" spans="1:4" x14ac:dyDescent="0.2">
      <c r="A18" s="672"/>
      <c r="B18" s="78" t="s">
        <v>762</v>
      </c>
      <c r="C18" s="76" t="s">
        <v>763</v>
      </c>
      <c r="D18"/>
    </row>
    <row r="19" spans="1:4" x14ac:dyDescent="0.2">
      <c r="A19" s="672"/>
      <c r="B19" s="78" t="s">
        <v>764</v>
      </c>
      <c r="C19" s="76" t="s">
        <v>765</v>
      </c>
      <c r="D19"/>
    </row>
    <row r="20" spans="1:4" x14ac:dyDescent="0.2">
      <c r="A20" s="672"/>
      <c r="B20" s="78" t="s">
        <v>766</v>
      </c>
      <c r="C20" s="76" t="s">
        <v>767</v>
      </c>
      <c r="D20"/>
    </row>
    <row r="21" spans="1:4" x14ac:dyDescent="0.2">
      <c r="A21" s="672"/>
      <c r="B21" s="78" t="s">
        <v>768</v>
      </c>
      <c r="C21" s="76" t="s">
        <v>769</v>
      </c>
      <c r="D21"/>
    </row>
    <row r="22" spans="1:4" x14ac:dyDescent="0.2">
      <c r="A22" s="672"/>
      <c r="B22" s="78" t="s">
        <v>770</v>
      </c>
      <c r="C22" s="76" t="s">
        <v>771</v>
      </c>
      <c r="D22" s="77"/>
    </row>
    <row r="23" spans="1:4" x14ac:dyDescent="0.2">
      <c r="A23" s="672"/>
      <c r="B23" s="78" t="s">
        <v>772</v>
      </c>
      <c r="C23" s="76" t="s">
        <v>773</v>
      </c>
      <c r="D23"/>
    </row>
    <row r="24" spans="1:4" x14ac:dyDescent="0.2">
      <c r="A24" s="672"/>
      <c r="B24" s="78" t="s">
        <v>774</v>
      </c>
      <c r="C24" s="76" t="s">
        <v>775</v>
      </c>
      <c r="D24"/>
    </row>
    <row r="25" spans="1:4" x14ac:dyDescent="0.2">
      <c r="A25" s="672"/>
      <c r="B25" s="78" t="s">
        <v>776</v>
      </c>
      <c r="C25" s="76" t="s">
        <v>777</v>
      </c>
      <c r="D25"/>
    </row>
    <row r="26" spans="1:4" x14ac:dyDescent="0.2">
      <c r="A26" s="672"/>
      <c r="B26" s="78" t="s">
        <v>778</v>
      </c>
      <c r="C26" s="76" t="s">
        <v>779</v>
      </c>
      <c r="D26"/>
    </row>
    <row r="27" spans="1:4" x14ac:dyDescent="0.2">
      <c r="A27" s="672"/>
      <c r="B27" s="80" t="s">
        <v>780</v>
      </c>
      <c r="C27" s="76" t="s">
        <v>781</v>
      </c>
      <c r="D27"/>
    </row>
    <row r="28" spans="1:4" x14ac:dyDescent="0.2">
      <c r="A28" s="672"/>
      <c r="B28" s="79" t="s">
        <v>782</v>
      </c>
      <c r="C28" s="76" t="s">
        <v>207</v>
      </c>
      <c r="D28"/>
    </row>
    <row r="29" spans="1:4" x14ac:dyDescent="0.2">
      <c r="A29" s="672"/>
      <c r="B29" s="79" t="s">
        <v>783</v>
      </c>
      <c r="C29" s="76" t="s">
        <v>208</v>
      </c>
      <c r="D29" s="77"/>
    </row>
    <row r="30" spans="1:4" x14ac:dyDescent="0.2">
      <c r="A30" s="672"/>
      <c r="B30" s="78" t="s">
        <v>784</v>
      </c>
      <c r="C30" s="76" t="s">
        <v>785</v>
      </c>
      <c r="D30"/>
    </row>
    <row r="31" spans="1:4" x14ac:dyDescent="0.2">
      <c r="A31" s="672"/>
      <c r="B31" s="78" t="s">
        <v>786</v>
      </c>
      <c r="C31" s="76" t="s">
        <v>209</v>
      </c>
      <c r="D31"/>
    </row>
    <row r="32" spans="1:4" x14ac:dyDescent="0.2">
      <c r="A32" s="672"/>
      <c r="B32" s="78" t="s">
        <v>787</v>
      </c>
      <c r="C32" s="76" t="s">
        <v>210</v>
      </c>
      <c r="D32"/>
    </row>
    <row r="33" spans="1:4" x14ac:dyDescent="0.2">
      <c r="A33" s="672"/>
      <c r="B33" s="78" t="s">
        <v>788</v>
      </c>
      <c r="C33" s="76" t="s">
        <v>789</v>
      </c>
      <c r="D33"/>
    </row>
    <row r="34" spans="1:4" x14ac:dyDescent="0.2">
      <c r="A34" s="672"/>
      <c r="B34" s="79" t="s">
        <v>790</v>
      </c>
      <c r="C34" s="76" t="s">
        <v>211</v>
      </c>
      <c r="D34"/>
    </row>
    <row r="35" spans="1:4" x14ac:dyDescent="0.2">
      <c r="A35" s="672"/>
      <c r="B35" s="78" t="s">
        <v>791</v>
      </c>
      <c r="C35" s="76" t="s">
        <v>792</v>
      </c>
      <c r="D35"/>
    </row>
    <row r="36" spans="1:4" x14ac:dyDescent="0.2">
      <c r="A36" s="673"/>
      <c r="B36" s="78" t="s">
        <v>793</v>
      </c>
      <c r="C36" s="76" t="s">
        <v>794</v>
      </c>
      <c r="D36" s="77"/>
    </row>
    <row r="37" spans="1:4" x14ac:dyDescent="0.2">
      <c r="A37" s="74" t="s">
        <v>795</v>
      </c>
      <c r="B37" s="75" t="s">
        <v>796</v>
      </c>
      <c r="C37" s="76" t="s">
        <v>797</v>
      </c>
      <c r="D37"/>
    </row>
    <row r="38" spans="1:4" x14ac:dyDescent="0.2">
      <c r="A38" s="74" t="s">
        <v>798</v>
      </c>
      <c r="B38" s="75" t="s">
        <v>799</v>
      </c>
      <c r="C38" s="76" t="s">
        <v>800</v>
      </c>
      <c r="D38"/>
    </row>
    <row r="39" spans="1:4" x14ac:dyDescent="0.2">
      <c r="A39" s="74" t="s">
        <v>801</v>
      </c>
      <c r="B39" s="75" t="s">
        <v>802</v>
      </c>
      <c r="C39" s="76" t="s">
        <v>803</v>
      </c>
      <c r="D39"/>
    </row>
    <row r="40" spans="1:4" x14ac:dyDescent="0.2">
      <c r="A40" s="74" t="s">
        <v>804</v>
      </c>
      <c r="B40" s="75" t="s">
        <v>805</v>
      </c>
      <c r="C40" s="76" t="s">
        <v>212</v>
      </c>
      <c r="D40"/>
    </row>
    <row r="41" spans="1:4" x14ac:dyDescent="0.2">
      <c r="A41" s="74" t="s">
        <v>806</v>
      </c>
      <c r="B41" s="75" t="s">
        <v>807</v>
      </c>
      <c r="C41" s="76" t="s">
        <v>808</v>
      </c>
      <c r="D41"/>
    </row>
    <row r="42" spans="1:4" x14ac:dyDescent="0.2">
      <c r="A42" s="74" t="s">
        <v>809</v>
      </c>
      <c r="B42" s="75" t="s">
        <v>810</v>
      </c>
      <c r="C42" s="76" t="s">
        <v>213</v>
      </c>
      <c r="D42"/>
    </row>
    <row r="43" spans="1:4" x14ac:dyDescent="0.2">
      <c r="A43" s="74" t="s">
        <v>811</v>
      </c>
      <c r="B43" s="75" t="s">
        <v>812</v>
      </c>
      <c r="C43" s="76" t="s">
        <v>214</v>
      </c>
      <c r="D43"/>
    </row>
    <row r="44" spans="1:4" x14ac:dyDescent="0.2">
      <c r="A44" s="74" t="s">
        <v>813</v>
      </c>
      <c r="B44" s="75" t="s">
        <v>814</v>
      </c>
      <c r="C44" s="76" t="s">
        <v>215</v>
      </c>
      <c r="D44"/>
    </row>
    <row r="45" spans="1:4" x14ac:dyDescent="0.2">
      <c r="A45" s="74" t="s">
        <v>815</v>
      </c>
      <c r="B45" s="75" t="s">
        <v>816</v>
      </c>
      <c r="C45" s="76" t="s">
        <v>216</v>
      </c>
      <c r="D45"/>
    </row>
    <row r="46" spans="1:4" x14ac:dyDescent="0.2">
      <c r="A46" s="74" t="s">
        <v>817</v>
      </c>
      <c r="B46" s="75" t="s">
        <v>818</v>
      </c>
      <c r="C46" s="76" t="s">
        <v>217</v>
      </c>
      <c r="D46" s="77"/>
    </row>
    <row r="47" spans="1:4" x14ac:dyDescent="0.2">
      <c r="A47" s="74" t="s">
        <v>819</v>
      </c>
      <c r="B47" s="75" t="s">
        <v>820</v>
      </c>
      <c r="C47" s="76" t="s">
        <v>218</v>
      </c>
      <c r="D47"/>
    </row>
    <row r="48" spans="1:4" x14ac:dyDescent="0.2">
      <c r="A48" s="74" t="s">
        <v>821</v>
      </c>
      <c r="B48" s="75" t="s">
        <v>822</v>
      </c>
      <c r="C48" s="76" t="s">
        <v>219</v>
      </c>
      <c r="D48"/>
    </row>
    <row r="49" spans="1:4" x14ac:dyDescent="0.2">
      <c r="A49" s="74" t="s">
        <v>823</v>
      </c>
      <c r="B49" s="75" t="s">
        <v>824</v>
      </c>
      <c r="C49" s="76" t="s">
        <v>220</v>
      </c>
      <c r="D49" s="77"/>
    </row>
    <row r="50" spans="1:4" x14ac:dyDescent="0.2">
      <c r="A50" s="74" t="s">
        <v>825</v>
      </c>
      <c r="B50" s="75" t="s">
        <v>826</v>
      </c>
      <c r="C50" s="76" t="s">
        <v>221</v>
      </c>
      <c r="D50"/>
    </row>
    <row r="51" spans="1:4" x14ac:dyDescent="0.2">
      <c r="A51" s="74" t="s">
        <v>827</v>
      </c>
      <c r="B51" s="75" t="s">
        <v>828</v>
      </c>
      <c r="C51" s="76" t="s">
        <v>222</v>
      </c>
      <c r="D51"/>
    </row>
    <row r="52" spans="1:4" x14ac:dyDescent="0.2">
      <c r="A52" s="74" t="s">
        <v>829</v>
      </c>
      <c r="B52" s="75" t="s">
        <v>830</v>
      </c>
      <c r="C52" s="76" t="s">
        <v>223</v>
      </c>
      <c r="D52"/>
    </row>
    <row r="53" spans="1:4" x14ac:dyDescent="0.2">
      <c r="A53" s="74" t="s">
        <v>831</v>
      </c>
      <c r="B53" s="67" t="s">
        <v>832</v>
      </c>
      <c r="C53" s="76" t="s">
        <v>224</v>
      </c>
      <c r="D53"/>
    </row>
    <row r="54" spans="1:4" x14ac:dyDescent="0.2">
      <c r="A54" s="674" t="s">
        <v>833</v>
      </c>
      <c r="B54" s="75" t="s">
        <v>834</v>
      </c>
      <c r="C54" s="76" t="s">
        <v>225</v>
      </c>
      <c r="D54"/>
    </row>
    <row r="55" spans="1:4" x14ac:dyDescent="0.2">
      <c r="A55" s="673"/>
      <c r="B55" t="s">
        <v>835</v>
      </c>
      <c r="C55" s="76" t="s">
        <v>226</v>
      </c>
      <c r="D55"/>
    </row>
    <row r="56" spans="1:4" x14ac:dyDescent="0.2">
      <c r="A56" s="74" t="s">
        <v>836</v>
      </c>
      <c r="B56" s="75" t="s">
        <v>331</v>
      </c>
      <c r="C56" s="76" t="s">
        <v>334</v>
      </c>
      <c r="D56"/>
    </row>
    <row r="57" spans="1:4" x14ac:dyDescent="0.2">
      <c r="A57" s="74" t="s">
        <v>332</v>
      </c>
      <c r="B57" s="75" t="s">
        <v>837</v>
      </c>
      <c r="C57" s="76" t="s">
        <v>227</v>
      </c>
      <c r="D57"/>
    </row>
    <row r="58" spans="1:4" x14ac:dyDescent="0.2">
      <c r="A58" s="74" t="s">
        <v>333</v>
      </c>
      <c r="B58" s="81" t="s">
        <v>838</v>
      </c>
      <c r="C58" s="76" t="s">
        <v>228</v>
      </c>
      <c r="D58"/>
    </row>
    <row r="59" spans="1:4" x14ac:dyDescent="0.2">
      <c r="A59" s="675"/>
      <c r="B59" s="676" t="s">
        <v>839</v>
      </c>
      <c r="C59" s="671" t="s">
        <v>840</v>
      </c>
      <c r="D59"/>
    </row>
    <row r="60" spans="1:4" x14ac:dyDescent="0.2">
      <c r="A60" s="675"/>
      <c r="B60" s="676"/>
      <c r="C60" s="671"/>
      <c r="D60" s="77"/>
    </row>
    <row r="61" spans="1:4" x14ac:dyDescent="0.2">
      <c r="A61" s="675"/>
      <c r="B61" s="676"/>
      <c r="C61" s="671"/>
      <c r="D61" s="77"/>
    </row>
    <row r="62" spans="1:4" x14ac:dyDescent="0.2">
      <c r="A62" s="675"/>
      <c r="B62" s="676"/>
      <c r="C62" s="671"/>
      <c r="D62" s="77"/>
    </row>
    <row r="63" spans="1:4" x14ac:dyDescent="0.2">
      <c r="A63" s="675"/>
      <c r="B63" s="676"/>
      <c r="C63" s="671"/>
      <c r="D63" s="77"/>
    </row>
    <row r="64" spans="1:4" x14ac:dyDescent="0.2">
      <c r="A64" s="675"/>
      <c r="B64" s="676"/>
      <c r="C64" s="671"/>
      <c r="D64" s="77"/>
    </row>
    <row r="65" spans="1:4" x14ac:dyDescent="0.2">
      <c r="A65" s="675"/>
      <c r="B65" s="676"/>
      <c r="C65" s="671"/>
      <c r="D65" s="77"/>
    </row>
    <row r="66" spans="1:4" x14ac:dyDescent="0.2">
      <c r="A66" s="675"/>
      <c r="B66" s="676"/>
      <c r="C66" s="671"/>
      <c r="D66" s="77"/>
    </row>
    <row r="67" spans="1:4" x14ac:dyDescent="0.2">
      <c r="D67" s="77"/>
    </row>
    <row r="68" spans="1:4" ht="22" x14ac:dyDescent="0.2">
      <c r="A68" s="82" t="s">
        <v>841</v>
      </c>
      <c r="B68" s="241" t="s">
        <v>842</v>
      </c>
      <c r="C68" s="241"/>
      <c r="D68" s="63"/>
    </row>
    <row r="69" spans="1:4" ht="13.5" customHeight="1" x14ac:dyDescent="0.2">
      <c r="A69" s="82" t="s">
        <v>843</v>
      </c>
      <c r="B69" s="241" t="s">
        <v>844</v>
      </c>
      <c r="C69" s="241"/>
      <c r="D69" s="241"/>
    </row>
    <row r="70" spans="1:4" ht="13.5" customHeight="1" x14ac:dyDescent="0.2">
      <c r="A70" s="82" t="s">
        <v>845</v>
      </c>
      <c r="B70" s="241" t="s">
        <v>846</v>
      </c>
      <c r="C70" s="241"/>
      <c r="D70" s="241"/>
    </row>
    <row r="71" spans="1:4" ht="13.5" customHeight="1" x14ac:dyDescent="0.2">
      <c r="D71" s="241"/>
    </row>
  </sheetData>
  <mergeCells count="5">
    <mergeCell ref="C59:C66"/>
    <mergeCell ref="A4:A36"/>
    <mergeCell ref="A54:A55"/>
    <mergeCell ref="A59:A66"/>
    <mergeCell ref="B59:B66"/>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9"/>
  <sheetViews>
    <sheetView workbookViewId="0">
      <selection activeCell="K5" sqref="K5"/>
    </sheetView>
  </sheetViews>
  <sheetFormatPr defaultRowHeight="13" x14ac:dyDescent="0.2"/>
  <cols>
    <col min="1" max="1" width="11.453125" bestFit="1" customWidth="1"/>
    <col min="2" max="2" width="5.26953125" bestFit="1" customWidth="1"/>
  </cols>
  <sheetData>
    <row r="1" spans="1:7" x14ac:dyDescent="0.2">
      <c r="A1" t="s">
        <v>428</v>
      </c>
      <c r="B1" t="s">
        <v>429</v>
      </c>
      <c r="C1" t="s">
        <v>430</v>
      </c>
      <c r="E1" t="s">
        <v>241</v>
      </c>
    </row>
    <row r="2" spans="1:7" x14ac:dyDescent="0.2">
      <c r="A2" t="str">
        <f>CONCATENATE(B2," ",C2)</f>
        <v>1 脱水・乾燥</v>
      </c>
      <c r="B2">
        <v>1</v>
      </c>
      <c r="C2" t="s">
        <v>279</v>
      </c>
      <c r="E2" t="str">
        <f>CONCATENATE(F2," ",G2)</f>
        <v>1 燃え殻</v>
      </c>
      <c r="F2">
        <v>1</v>
      </c>
      <c r="G2" t="s">
        <v>431</v>
      </c>
    </row>
    <row r="3" spans="1:7" x14ac:dyDescent="0.2">
      <c r="A3" t="str">
        <f t="shared" ref="A3:A8" si="0">CONCATENATE(B3," ",C3)</f>
        <v>2 焼却・溶融</v>
      </c>
      <c r="B3">
        <v>2</v>
      </c>
      <c r="C3" t="s">
        <v>283</v>
      </c>
      <c r="E3" t="str">
        <f t="shared" ref="E3:E19" si="1">CONCATENATE(F3," ",G3)</f>
        <v>2 汚泥</v>
      </c>
      <c r="F3">
        <v>2</v>
      </c>
      <c r="G3" t="s">
        <v>432</v>
      </c>
    </row>
    <row r="4" spans="1:7" x14ac:dyDescent="0.2">
      <c r="A4" t="str">
        <f t="shared" si="0"/>
        <v>3 油水分離</v>
      </c>
      <c r="B4">
        <v>3</v>
      </c>
      <c r="C4" t="s">
        <v>287</v>
      </c>
      <c r="E4" t="str">
        <f t="shared" si="1"/>
        <v>3 廃油</v>
      </c>
      <c r="F4">
        <v>3</v>
      </c>
      <c r="G4" t="s">
        <v>433</v>
      </c>
    </row>
    <row r="5" spans="1:7" x14ac:dyDescent="0.2">
      <c r="A5" t="str">
        <f t="shared" si="0"/>
        <v>4 中和</v>
      </c>
      <c r="B5">
        <v>4</v>
      </c>
      <c r="C5" t="s">
        <v>294</v>
      </c>
      <c r="E5" t="str">
        <f t="shared" si="1"/>
        <v>4 廃酸</v>
      </c>
      <c r="F5">
        <v>4</v>
      </c>
      <c r="G5" t="s">
        <v>434</v>
      </c>
    </row>
    <row r="6" spans="1:7" x14ac:dyDescent="0.2">
      <c r="A6" t="str">
        <f t="shared" si="0"/>
        <v>5 破砕・圧縮</v>
      </c>
      <c r="B6">
        <v>5</v>
      </c>
      <c r="C6" t="s">
        <v>299</v>
      </c>
      <c r="E6" t="str">
        <f t="shared" si="1"/>
        <v>5 廃ｱﾙｶﾘ</v>
      </c>
      <c r="F6">
        <v>5</v>
      </c>
      <c r="G6" t="s">
        <v>435</v>
      </c>
    </row>
    <row r="7" spans="1:7" x14ac:dyDescent="0.2">
      <c r="A7" t="str">
        <f t="shared" si="0"/>
        <v>6 最終処分</v>
      </c>
      <c r="B7">
        <v>6</v>
      </c>
      <c r="C7" t="s">
        <v>302</v>
      </c>
      <c r="E7" t="str">
        <f t="shared" si="1"/>
        <v>6 廃ﾌﾟﾗｽﾁｯｸ類</v>
      </c>
      <c r="F7">
        <v>6</v>
      </c>
      <c r="G7" t="s">
        <v>436</v>
      </c>
    </row>
    <row r="8" spans="1:7" x14ac:dyDescent="0.2">
      <c r="A8" t="str">
        <f t="shared" si="0"/>
        <v>7 その他</v>
      </c>
      <c r="B8">
        <v>7</v>
      </c>
      <c r="C8" t="s">
        <v>297</v>
      </c>
      <c r="E8" t="str">
        <f t="shared" si="1"/>
        <v>7 紙くず</v>
      </c>
      <c r="F8">
        <v>7</v>
      </c>
      <c r="G8" t="s">
        <v>437</v>
      </c>
    </row>
    <row r="9" spans="1:7" x14ac:dyDescent="0.2">
      <c r="E9" t="str">
        <f t="shared" si="1"/>
        <v>8 木くず</v>
      </c>
      <c r="F9">
        <v>8</v>
      </c>
      <c r="G9" t="s">
        <v>438</v>
      </c>
    </row>
    <row r="10" spans="1:7" x14ac:dyDescent="0.2">
      <c r="E10" t="str">
        <f t="shared" si="1"/>
        <v>9 繊維くず</v>
      </c>
      <c r="F10">
        <v>9</v>
      </c>
      <c r="G10" t="s">
        <v>439</v>
      </c>
    </row>
    <row r="11" spans="1:7" x14ac:dyDescent="0.2">
      <c r="E11" t="str">
        <f t="shared" si="1"/>
        <v>10 動植物性残さ</v>
      </c>
      <c r="F11">
        <v>10</v>
      </c>
      <c r="G11" t="s">
        <v>440</v>
      </c>
    </row>
    <row r="12" spans="1:7" x14ac:dyDescent="0.2">
      <c r="E12" t="str">
        <f t="shared" si="1"/>
        <v>11 動物系固形不要物</v>
      </c>
      <c r="F12">
        <v>11</v>
      </c>
      <c r="G12" t="s">
        <v>441</v>
      </c>
    </row>
    <row r="13" spans="1:7" x14ac:dyDescent="0.2">
      <c r="E13" t="str">
        <f t="shared" si="1"/>
        <v>12 ゴムくず</v>
      </c>
      <c r="F13">
        <v>12</v>
      </c>
      <c r="G13" t="s">
        <v>442</v>
      </c>
    </row>
    <row r="14" spans="1:7" x14ac:dyDescent="0.2">
      <c r="E14" t="str">
        <f t="shared" si="1"/>
        <v>13 金属くず</v>
      </c>
      <c r="F14">
        <v>13</v>
      </c>
      <c r="G14" t="s">
        <v>443</v>
      </c>
    </row>
    <row r="15" spans="1:7" x14ac:dyDescent="0.2">
      <c r="E15" t="str">
        <f t="shared" si="1"/>
        <v>14 ｶﾞﾗｽくず・ｺﾝｸﾘｰﾄくず・陶磁器くず</v>
      </c>
      <c r="F15">
        <v>14</v>
      </c>
      <c r="G15" t="s">
        <v>444</v>
      </c>
    </row>
    <row r="16" spans="1:7" x14ac:dyDescent="0.2">
      <c r="E16" t="str">
        <f t="shared" si="1"/>
        <v>15 鉱さい</v>
      </c>
      <c r="F16">
        <v>15</v>
      </c>
      <c r="G16" t="s">
        <v>445</v>
      </c>
    </row>
    <row r="17" spans="5:7" x14ac:dyDescent="0.2">
      <c r="E17" t="str">
        <f t="shared" si="1"/>
        <v>16 がれき類</v>
      </c>
      <c r="F17">
        <v>16</v>
      </c>
      <c r="G17" t="s">
        <v>446</v>
      </c>
    </row>
    <row r="18" spans="5:7" x14ac:dyDescent="0.2">
      <c r="E18" t="str">
        <f t="shared" si="1"/>
        <v>17 ばいじん</v>
      </c>
      <c r="F18">
        <v>17</v>
      </c>
      <c r="G18" t="s">
        <v>292</v>
      </c>
    </row>
    <row r="19" spans="5:7" x14ac:dyDescent="0.2">
      <c r="E19" t="str">
        <f t="shared" si="1"/>
        <v>18 その他</v>
      </c>
      <c r="F19">
        <v>18</v>
      </c>
      <c r="G19" t="s">
        <v>297</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17"/>
  <sheetViews>
    <sheetView workbookViewId="0">
      <selection activeCell="D21" sqref="D21"/>
    </sheetView>
  </sheetViews>
  <sheetFormatPr defaultRowHeight="13" x14ac:dyDescent="0.2"/>
  <cols>
    <col min="1" max="1" width="32.36328125" customWidth="1"/>
    <col min="3" max="3" width="5.90625" customWidth="1"/>
    <col min="4" max="4" width="33.7265625" customWidth="1"/>
    <col min="5" max="5" width="23.36328125" customWidth="1"/>
  </cols>
  <sheetData>
    <row r="1" spans="1:5" x14ac:dyDescent="0.2">
      <c r="A1" t="s">
        <v>1231</v>
      </c>
    </row>
    <row r="2" spans="1:5" ht="39" x14ac:dyDescent="0.2">
      <c r="A2" s="285" t="s">
        <v>1013</v>
      </c>
      <c r="B2" s="286" t="s">
        <v>1014</v>
      </c>
      <c r="C2" s="84" t="s">
        <v>42</v>
      </c>
      <c r="D2" s="83" t="s">
        <v>43</v>
      </c>
      <c r="E2" s="83" t="s">
        <v>44</v>
      </c>
    </row>
    <row r="3" spans="1:5" x14ac:dyDescent="0.2">
      <c r="A3" s="83" t="str">
        <f>CONCATENATE(B3,":",D3)</f>
        <v>1:亜鉛の水溶性化合物</v>
      </c>
      <c r="B3" s="288">
        <v>1</v>
      </c>
      <c r="C3" s="288"/>
      <c r="D3" s="289" t="s">
        <v>847</v>
      </c>
      <c r="E3" s="171" t="s">
        <v>1229</v>
      </c>
    </row>
    <row r="4" spans="1:5" x14ac:dyDescent="0.2">
      <c r="A4" s="83" t="str">
        <f t="shared" ref="A4:A67" si="0">CONCATENATE(B4,":",D4)</f>
        <v>2:アクリルアミド</v>
      </c>
      <c r="B4" s="288">
        <v>2</v>
      </c>
      <c r="C4" s="288"/>
      <c r="D4" s="289" t="s">
        <v>848</v>
      </c>
      <c r="E4" s="171" t="s">
        <v>1229</v>
      </c>
    </row>
    <row r="5" spans="1:5" x14ac:dyDescent="0.2">
      <c r="A5" s="83" t="str">
        <f t="shared" si="0"/>
        <v>3:アクリル酸エチル</v>
      </c>
      <c r="B5" s="288">
        <v>3</v>
      </c>
      <c r="C5" s="288"/>
      <c r="D5" s="289" t="s">
        <v>158</v>
      </c>
      <c r="E5" s="171" t="s">
        <v>462</v>
      </c>
    </row>
    <row r="6" spans="1:5" x14ac:dyDescent="0.2">
      <c r="A6" s="83" t="str">
        <f t="shared" si="0"/>
        <v>4:アクリル酸及びその水溶性塩</v>
      </c>
      <c r="B6" s="288">
        <v>4</v>
      </c>
      <c r="C6" s="288"/>
      <c r="D6" s="289" t="s">
        <v>855</v>
      </c>
      <c r="E6" s="171" t="s">
        <v>462</v>
      </c>
    </row>
    <row r="7" spans="1:5" x14ac:dyDescent="0.2">
      <c r="A7" s="83" t="str">
        <f t="shared" si="0"/>
        <v>5:アクリル酸２－（ジメチルアミノ）エチル</v>
      </c>
      <c r="B7" s="288">
        <v>5</v>
      </c>
      <c r="C7" s="288"/>
      <c r="D7" s="289" t="s">
        <v>849</v>
      </c>
      <c r="E7" s="171" t="s">
        <v>1229</v>
      </c>
    </row>
    <row r="8" spans="1:5" x14ac:dyDescent="0.2">
      <c r="A8" s="83" t="str">
        <f t="shared" si="0"/>
        <v>7:アクリル酸ブチル</v>
      </c>
      <c r="B8" s="288">
        <v>7</v>
      </c>
      <c r="C8" s="288"/>
      <c r="D8" s="289" t="s">
        <v>1015</v>
      </c>
      <c r="E8" s="172" t="s">
        <v>462</v>
      </c>
    </row>
    <row r="9" spans="1:5" x14ac:dyDescent="0.2">
      <c r="A9" s="83" t="str">
        <f t="shared" si="0"/>
        <v>8:アクリル酸メチル</v>
      </c>
      <c r="B9" s="288">
        <v>8</v>
      </c>
      <c r="C9" s="288"/>
      <c r="D9" s="289" t="s">
        <v>159</v>
      </c>
      <c r="E9" s="171" t="s">
        <v>462</v>
      </c>
    </row>
    <row r="10" spans="1:5" x14ac:dyDescent="0.2">
      <c r="A10" s="83" t="str">
        <f t="shared" si="0"/>
        <v>9:アクリロニトリル</v>
      </c>
      <c r="B10" s="288">
        <v>9</v>
      </c>
      <c r="C10" s="288"/>
      <c r="D10" s="289" t="s">
        <v>160</v>
      </c>
      <c r="E10" s="171" t="s">
        <v>462</v>
      </c>
    </row>
    <row r="11" spans="1:5" x14ac:dyDescent="0.2">
      <c r="A11" s="83" t="str">
        <f t="shared" si="0"/>
        <v>10:アクロレイン</v>
      </c>
      <c r="B11" s="288">
        <v>10</v>
      </c>
      <c r="C11" s="288"/>
      <c r="D11" s="289" t="s">
        <v>161</v>
      </c>
      <c r="E11" s="171" t="s">
        <v>462</v>
      </c>
    </row>
    <row r="12" spans="1:5" x14ac:dyDescent="0.2">
      <c r="A12" s="83" t="str">
        <f t="shared" si="0"/>
        <v>12:アセトアルデヒド</v>
      </c>
      <c r="B12" s="288">
        <v>12</v>
      </c>
      <c r="C12" s="288" t="s">
        <v>854</v>
      </c>
      <c r="D12" s="289" t="s">
        <v>162</v>
      </c>
      <c r="E12" s="171" t="s">
        <v>462</v>
      </c>
    </row>
    <row r="13" spans="1:5" x14ac:dyDescent="0.2">
      <c r="A13" s="83" t="str">
        <f t="shared" si="0"/>
        <v>14:アセトンシアノヒドリン</v>
      </c>
      <c r="B13" s="288">
        <v>14</v>
      </c>
      <c r="C13" s="288"/>
      <c r="D13" s="289" t="s">
        <v>856</v>
      </c>
      <c r="E13" s="171" t="s">
        <v>52</v>
      </c>
    </row>
    <row r="14" spans="1:5" x14ac:dyDescent="0.2">
      <c r="A14" s="83" t="str">
        <f t="shared" si="0"/>
        <v>15:アセナフテン</v>
      </c>
      <c r="B14" s="288">
        <v>15</v>
      </c>
      <c r="C14" s="288"/>
      <c r="D14" s="289" t="s">
        <v>857</v>
      </c>
      <c r="E14" s="171" t="s">
        <v>1229</v>
      </c>
    </row>
    <row r="15" spans="1:5" x14ac:dyDescent="0.2">
      <c r="A15" s="83" t="str">
        <f t="shared" si="0"/>
        <v>18:アニリン</v>
      </c>
      <c r="B15" s="288">
        <v>18</v>
      </c>
      <c r="C15" s="288"/>
      <c r="D15" s="289" t="s">
        <v>163</v>
      </c>
      <c r="E15" s="171" t="s">
        <v>52</v>
      </c>
    </row>
    <row r="16" spans="1:5" x14ac:dyDescent="0.2">
      <c r="A16" s="83" t="str">
        <f t="shared" si="0"/>
        <v>20:２－アミノエタノール</v>
      </c>
      <c r="B16" s="288">
        <v>20</v>
      </c>
      <c r="C16" s="288"/>
      <c r="D16" s="289" t="s">
        <v>858</v>
      </c>
      <c r="E16" s="172" t="s">
        <v>52</v>
      </c>
    </row>
    <row r="17" spans="1:5" x14ac:dyDescent="0.2">
      <c r="A17" s="83" t="str">
        <f t="shared" si="0"/>
        <v>21:クロリダゾン</v>
      </c>
      <c r="B17" s="288">
        <v>21</v>
      </c>
      <c r="C17" s="288"/>
      <c r="D17" s="289" t="s">
        <v>464</v>
      </c>
      <c r="E17" s="171" t="s">
        <v>1229</v>
      </c>
    </row>
    <row r="18" spans="1:5" x14ac:dyDescent="0.2">
      <c r="A18" s="83" t="str">
        <f t="shared" si="0"/>
        <v>22:フィプロニル</v>
      </c>
      <c r="B18" s="288">
        <v>22</v>
      </c>
      <c r="C18" s="288"/>
      <c r="D18" s="289" t="s">
        <v>850</v>
      </c>
      <c r="E18" s="171" t="s">
        <v>1229</v>
      </c>
    </row>
    <row r="19" spans="1:5" x14ac:dyDescent="0.2">
      <c r="A19" s="83" t="str">
        <f t="shared" si="0"/>
        <v>23:パラ－アミノフェノール</v>
      </c>
      <c r="B19" s="288">
        <v>23</v>
      </c>
      <c r="C19" s="288"/>
      <c r="D19" s="289" t="s">
        <v>859</v>
      </c>
      <c r="E19" s="172" t="s">
        <v>1229</v>
      </c>
    </row>
    <row r="20" spans="1:5" x14ac:dyDescent="0.2">
      <c r="A20" s="83" t="str">
        <f t="shared" si="0"/>
        <v>25:メトリブジン</v>
      </c>
      <c r="B20" s="288">
        <v>25</v>
      </c>
      <c r="C20" s="288"/>
      <c r="D20" s="289" t="s">
        <v>465</v>
      </c>
      <c r="E20" s="172" t="s">
        <v>1229</v>
      </c>
    </row>
    <row r="21" spans="1:5" x14ac:dyDescent="0.2">
      <c r="A21" s="83" t="str">
        <f t="shared" si="0"/>
        <v>27:メタミトロン</v>
      </c>
      <c r="B21" s="288">
        <v>27</v>
      </c>
      <c r="C21" s="288"/>
      <c r="D21" s="289" t="s">
        <v>466</v>
      </c>
      <c r="E21" s="171" t="s">
        <v>1229</v>
      </c>
    </row>
    <row r="22" spans="1:5" x14ac:dyDescent="0.2">
      <c r="A22" s="83" t="str">
        <f t="shared" si="0"/>
        <v>28:アリルアルコール</v>
      </c>
      <c r="B22" s="288">
        <v>28</v>
      </c>
      <c r="C22" s="288"/>
      <c r="D22" s="289" t="s">
        <v>860</v>
      </c>
      <c r="E22" s="172" t="s">
        <v>462</v>
      </c>
    </row>
    <row r="23" spans="1:5" x14ac:dyDescent="0.2">
      <c r="A23" s="83" t="str">
        <f t="shared" si="0"/>
        <v>29:１－アリルオキシ－２，３－エポキシプロパン</v>
      </c>
      <c r="B23" s="288">
        <v>29</v>
      </c>
      <c r="C23" s="288"/>
      <c r="D23" s="289" t="s">
        <v>164</v>
      </c>
      <c r="E23" s="171" t="s">
        <v>52</v>
      </c>
    </row>
    <row r="24" spans="1:5" x14ac:dyDescent="0.2">
      <c r="A24" s="83" t="str">
        <f t="shared" si="0"/>
        <v>30:直鎖アルキルベンゼンスルホン酸及びその塩（アルキル基の炭素数が１０から１４までのもの及びその混合物に限る。）</v>
      </c>
      <c r="B24" s="288">
        <v>30</v>
      </c>
      <c r="C24" s="288"/>
      <c r="D24" s="289" t="s">
        <v>851</v>
      </c>
      <c r="E24" s="171" t="s">
        <v>1229</v>
      </c>
    </row>
    <row r="25" spans="1:5" x14ac:dyDescent="0.2">
      <c r="A25" s="83" t="str">
        <f t="shared" si="0"/>
        <v>31:アンチモン及びその化合物</v>
      </c>
      <c r="B25" s="288">
        <v>31</v>
      </c>
      <c r="C25" s="288"/>
      <c r="D25" s="289" t="s">
        <v>852</v>
      </c>
      <c r="E25" s="171" t="s">
        <v>1229</v>
      </c>
    </row>
    <row r="26" spans="1:5" x14ac:dyDescent="0.2">
      <c r="A26" s="83" t="str">
        <f t="shared" si="0"/>
        <v>32:アントラセン</v>
      </c>
      <c r="B26" s="288">
        <v>32</v>
      </c>
      <c r="C26" s="288"/>
      <c r="D26" s="289" t="s">
        <v>348</v>
      </c>
      <c r="E26" s="171" t="s">
        <v>1229</v>
      </c>
    </row>
    <row r="27" spans="1:5" x14ac:dyDescent="0.2">
      <c r="A27" s="83" t="str">
        <f t="shared" si="0"/>
        <v>33:石綿</v>
      </c>
      <c r="B27" s="288">
        <v>33</v>
      </c>
      <c r="C27" s="288" t="s">
        <v>854</v>
      </c>
      <c r="D27" s="289" t="s">
        <v>853</v>
      </c>
      <c r="E27" s="171" t="s">
        <v>1229</v>
      </c>
    </row>
    <row r="28" spans="1:5" x14ac:dyDescent="0.2">
      <c r="A28" s="83" t="str">
        <f t="shared" si="0"/>
        <v>34:３－イソシアナトメチル－３，５，５－トリメチルシクロヘキシル＝イソシアネート</v>
      </c>
      <c r="B28" s="288">
        <v>34</v>
      </c>
      <c r="C28" s="288"/>
      <c r="D28" s="289" t="s">
        <v>861</v>
      </c>
      <c r="E28" s="171" t="s">
        <v>1229</v>
      </c>
    </row>
    <row r="29" spans="1:5" x14ac:dyDescent="0.2">
      <c r="A29" s="83" t="str">
        <f t="shared" si="0"/>
        <v>36:イソプレン</v>
      </c>
      <c r="B29" s="288">
        <v>36</v>
      </c>
      <c r="C29" s="288"/>
      <c r="D29" s="289" t="s">
        <v>165</v>
      </c>
      <c r="E29" s="171" t="s">
        <v>462</v>
      </c>
    </row>
    <row r="30" spans="1:5" x14ac:dyDescent="0.2">
      <c r="A30" s="83" t="str">
        <f t="shared" si="0"/>
        <v>37:ビスフェノールＡ</v>
      </c>
      <c r="B30" s="288">
        <v>37</v>
      </c>
      <c r="C30" s="288"/>
      <c r="D30" s="289" t="s">
        <v>467</v>
      </c>
      <c r="E30" s="171" t="s">
        <v>1229</v>
      </c>
    </row>
    <row r="31" spans="1:5" x14ac:dyDescent="0.2">
      <c r="A31" s="83" t="str">
        <f t="shared" si="0"/>
        <v>40:ビフェナゼート</v>
      </c>
      <c r="B31" s="288">
        <v>40</v>
      </c>
      <c r="C31" s="288"/>
      <c r="D31" s="289" t="s">
        <v>468</v>
      </c>
      <c r="E31" s="172" t="s">
        <v>1229</v>
      </c>
    </row>
    <row r="32" spans="1:5" x14ac:dyDescent="0.2">
      <c r="A32" s="83" t="str">
        <f t="shared" si="0"/>
        <v>41:フルトラニル</v>
      </c>
      <c r="B32" s="288">
        <v>41</v>
      </c>
      <c r="C32" s="288"/>
      <c r="D32" s="289" t="s">
        <v>469</v>
      </c>
      <c r="E32" s="171" t="s">
        <v>1229</v>
      </c>
    </row>
    <row r="33" spans="1:5" x14ac:dyDescent="0.2">
      <c r="A33" s="83" t="str">
        <f t="shared" si="0"/>
        <v>44:インジウム及びその化合物</v>
      </c>
      <c r="B33" s="288">
        <v>44</v>
      </c>
      <c r="C33" s="288"/>
      <c r="D33" s="289" t="s">
        <v>862</v>
      </c>
      <c r="E33" s="171" t="s">
        <v>1229</v>
      </c>
    </row>
    <row r="34" spans="1:5" x14ac:dyDescent="0.2">
      <c r="A34" s="83" t="str">
        <f t="shared" si="0"/>
        <v>46:キザロホップエチル</v>
      </c>
      <c r="B34" s="288">
        <v>46</v>
      </c>
      <c r="C34" s="288"/>
      <c r="D34" s="289" t="s">
        <v>877</v>
      </c>
      <c r="E34" s="171" t="s">
        <v>1229</v>
      </c>
    </row>
    <row r="35" spans="1:5" x14ac:dyDescent="0.2">
      <c r="A35" s="83" t="str">
        <f t="shared" si="0"/>
        <v>47:ブタミホス</v>
      </c>
      <c r="B35" s="288">
        <v>47</v>
      </c>
      <c r="C35" s="290"/>
      <c r="D35" s="289" t="s">
        <v>878</v>
      </c>
      <c r="E35" s="171" t="s">
        <v>1229</v>
      </c>
    </row>
    <row r="36" spans="1:5" x14ac:dyDescent="0.2">
      <c r="A36" s="83" t="str">
        <f t="shared" si="0"/>
        <v>48:ＥＰＮ</v>
      </c>
      <c r="B36" s="288">
        <v>48</v>
      </c>
      <c r="C36" s="288"/>
      <c r="D36" s="289" t="s">
        <v>879</v>
      </c>
      <c r="E36" s="171" t="s">
        <v>1229</v>
      </c>
    </row>
    <row r="37" spans="1:5" x14ac:dyDescent="0.2">
      <c r="A37" s="83" t="str">
        <f t="shared" si="0"/>
        <v>49:ペンディメタリン</v>
      </c>
      <c r="B37" s="288">
        <v>49</v>
      </c>
      <c r="C37" s="288"/>
      <c r="D37" s="289" t="s">
        <v>880</v>
      </c>
      <c r="E37" s="171" t="s">
        <v>1229</v>
      </c>
    </row>
    <row r="38" spans="1:5" x14ac:dyDescent="0.2">
      <c r="A38" s="83" t="str">
        <f t="shared" si="0"/>
        <v>50:モリネート</v>
      </c>
      <c r="B38" s="288">
        <v>50</v>
      </c>
      <c r="C38" s="288"/>
      <c r="D38" s="289" t="s">
        <v>470</v>
      </c>
      <c r="E38" s="171" t="s">
        <v>1229</v>
      </c>
    </row>
    <row r="39" spans="1:5" x14ac:dyDescent="0.2">
      <c r="A39" s="83" t="str">
        <f t="shared" si="0"/>
        <v>52:アラニカルブ</v>
      </c>
      <c r="B39" s="288">
        <v>52</v>
      </c>
      <c r="C39" s="288"/>
      <c r="D39" s="289" t="s">
        <v>471</v>
      </c>
      <c r="E39" s="171" t="s">
        <v>1229</v>
      </c>
    </row>
    <row r="40" spans="1:5" x14ac:dyDescent="0.2">
      <c r="A40" s="83" t="str">
        <f t="shared" si="0"/>
        <v>53:エチルベンゼン</v>
      </c>
      <c r="B40" s="288">
        <v>53</v>
      </c>
      <c r="C40" s="288"/>
      <c r="D40" s="289" t="s">
        <v>166</v>
      </c>
      <c r="E40" s="171" t="s">
        <v>462</v>
      </c>
    </row>
    <row r="41" spans="1:5" x14ac:dyDescent="0.2">
      <c r="A41" s="83" t="str">
        <f t="shared" si="0"/>
        <v>54:ホスチアゼート</v>
      </c>
      <c r="B41" s="288">
        <v>54</v>
      </c>
      <c r="C41" s="288"/>
      <c r="D41" s="289" t="s">
        <v>472</v>
      </c>
      <c r="E41" s="171" t="s">
        <v>1229</v>
      </c>
    </row>
    <row r="42" spans="1:5" x14ac:dyDescent="0.2">
      <c r="A42" s="83" t="str">
        <f t="shared" si="0"/>
        <v>56:エチレンオキシド</v>
      </c>
      <c r="B42" s="288">
        <v>56</v>
      </c>
      <c r="C42" s="288" t="s">
        <v>854</v>
      </c>
      <c r="D42" s="289" t="s">
        <v>167</v>
      </c>
      <c r="E42" s="171" t="s">
        <v>462</v>
      </c>
    </row>
    <row r="43" spans="1:5" x14ac:dyDescent="0.2">
      <c r="A43" s="83" t="str">
        <f t="shared" si="0"/>
        <v>57:エチレングリコールモノエチルエーテル</v>
      </c>
      <c r="B43" s="288">
        <v>57</v>
      </c>
      <c r="C43" s="288"/>
      <c r="D43" s="289" t="s">
        <v>863</v>
      </c>
      <c r="E43" s="171" t="s">
        <v>462</v>
      </c>
    </row>
    <row r="44" spans="1:5" x14ac:dyDescent="0.2">
      <c r="A44" s="83" t="str">
        <f t="shared" si="0"/>
        <v>58:エチレングリコールモノメチルエーテル</v>
      </c>
      <c r="B44" s="288">
        <v>58</v>
      </c>
      <c r="C44" s="288"/>
      <c r="D44" s="289" t="s">
        <v>864</v>
      </c>
      <c r="E44" s="171" t="s">
        <v>462</v>
      </c>
    </row>
    <row r="45" spans="1:5" x14ac:dyDescent="0.2">
      <c r="A45" s="83" t="str">
        <f t="shared" si="0"/>
        <v>59:エチレンジアミン</v>
      </c>
      <c r="B45" s="288">
        <v>59</v>
      </c>
      <c r="C45" s="288"/>
      <c r="D45" s="289" t="s">
        <v>168</v>
      </c>
      <c r="E45" s="171" t="s">
        <v>462</v>
      </c>
    </row>
    <row r="46" spans="1:5" x14ac:dyDescent="0.2">
      <c r="A46" s="83" t="str">
        <f t="shared" si="0"/>
        <v>61:マンネブ</v>
      </c>
      <c r="B46" s="288">
        <v>61</v>
      </c>
      <c r="C46" s="288"/>
      <c r="D46" s="289" t="s">
        <v>881</v>
      </c>
      <c r="E46" s="171" t="s">
        <v>1229</v>
      </c>
    </row>
    <row r="47" spans="1:5" x14ac:dyDescent="0.2">
      <c r="A47" s="83" t="str">
        <f t="shared" si="0"/>
        <v>62:マンコゼブ又はマンゼブ</v>
      </c>
      <c r="B47" s="288">
        <v>62</v>
      </c>
      <c r="C47" s="288"/>
      <c r="D47" s="289" t="s">
        <v>882</v>
      </c>
      <c r="E47" s="171" t="s">
        <v>1229</v>
      </c>
    </row>
    <row r="48" spans="1:5" x14ac:dyDescent="0.2">
      <c r="A48" s="83" t="str">
        <f t="shared" si="0"/>
        <v>63:ジクアトジブロミド又はジクワット</v>
      </c>
      <c r="B48" s="288">
        <v>63</v>
      </c>
      <c r="C48" s="288"/>
      <c r="D48" s="289" t="s">
        <v>883</v>
      </c>
      <c r="E48" s="171" t="s">
        <v>1229</v>
      </c>
    </row>
    <row r="49" spans="1:5" x14ac:dyDescent="0.2">
      <c r="A49" s="83" t="str">
        <f t="shared" si="0"/>
        <v>64:エトフェンプロックス</v>
      </c>
      <c r="B49" s="288">
        <v>64</v>
      </c>
      <c r="C49" s="288"/>
      <c r="D49" s="289" t="s">
        <v>473</v>
      </c>
      <c r="E49" s="171" t="s">
        <v>1229</v>
      </c>
    </row>
    <row r="50" spans="1:5" x14ac:dyDescent="0.2">
      <c r="A50" s="83" t="str">
        <f t="shared" si="0"/>
        <v>65:エピクロロヒドリン</v>
      </c>
      <c r="B50" s="288">
        <v>65</v>
      </c>
      <c r="C50" s="288"/>
      <c r="D50" s="289" t="s">
        <v>169</v>
      </c>
      <c r="E50" s="171" t="s">
        <v>462</v>
      </c>
    </row>
    <row r="51" spans="1:5" x14ac:dyDescent="0.2">
      <c r="A51" s="83" t="str">
        <f t="shared" si="0"/>
        <v>66:１，２－エポキシブタン</v>
      </c>
      <c r="B51" s="288">
        <v>66</v>
      </c>
      <c r="C51" s="288"/>
      <c r="D51" s="289" t="s">
        <v>583</v>
      </c>
      <c r="E51" s="171" t="s">
        <v>462</v>
      </c>
    </row>
    <row r="52" spans="1:5" x14ac:dyDescent="0.2">
      <c r="A52" s="83" t="str">
        <f t="shared" si="0"/>
        <v>68:酸化プロピレン</v>
      </c>
      <c r="B52" s="288">
        <v>68</v>
      </c>
      <c r="C52" s="288"/>
      <c r="D52" s="289" t="s">
        <v>170</v>
      </c>
      <c r="E52" s="171" t="s">
        <v>462</v>
      </c>
    </row>
    <row r="53" spans="1:5" x14ac:dyDescent="0.2">
      <c r="A53" s="83" t="str">
        <f t="shared" si="0"/>
        <v>72:塩化パラフィン（炭素数が１０から１３までのもの及びその混合物に限る。）</v>
      </c>
      <c r="B53" s="288">
        <v>72</v>
      </c>
      <c r="C53" s="288"/>
      <c r="D53" s="289" t="s">
        <v>865</v>
      </c>
      <c r="E53" s="172" t="s">
        <v>1229</v>
      </c>
    </row>
    <row r="54" spans="1:5" x14ac:dyDescent="0.2">
      <c r="A54" s="83" t="str">
        <f t="shared" si="0"/>
        <v>73:１－オクタノール</v>
      </c>
      <c r="B54" s="288">
        <v>73</v>
      </c>
      <c r="C54" s="288"/>
      <c r="D54" s="289" t="s">
        <v>866</v>
      </c>
      <c r="E54" s="171" t="s">
        <v>52</v>
      </c>
    </row>
    <row r="55" spans="1:5" x14ac:dyDescent="0.2">
      <c r="A55" s="83" t="str">
        <f t="shared" si="0"/>
        <v>74:パラ－アルキルフェノール（アルキル基の炭素数が８のものに限る。）</v>
      </c>
      <c r="B55" s="288">
        <v>74</v>
      </c>
      <c r="C55" s="288"/>
      <c r="D55" s="289" t="s">
        <v>1016</v>
      </c>
      <c r="E55" s="171" t="s">
        <v>1229</v>
      </c>
    </row>
    <row r="56" spans="1:5" x14ac:dyDescent="0.2">
      <c r="A56" s="83" t="str">
        <f t="shared" si="0"/>
        <v>75:カドミウム及びその化合物</v>
      </c>
      <c r="B56" s="288">
        <v>75</v>
      </c>
      <c r="C56" s="288" t="s">
        <v>854</v>
      </c>
      <c r="D56" s="289" t="s">
        <v>884</v>
      </c>
      <c r="E56" s="171" t="s">
        <v>1229</v>
      </c>
    </row>
    <row r="57" spans="1:5" x14ac:dyDescent="0.2">
      <c r="A57" s="83" t="str">
        <f t="shared" si="0"/>
        <v>78:２，４－キシレノール</v>
      </c>
      <c r="B57" s="288">
        <v>78</v>
      </c>
      <c r="C57" s="288"/>
      <c r="D57" s="289" t="s">
        <v>584</v>
      </c>
      <c r="E57" s="171" t="s">
        <v>52</v>
      </c>
    </row>
    <row r="58" spans="1:5" x14ac:dyDescent="0.2">
      <c r="A58" s="83" t="str">
        <f t="shared" si="0"/>
        <v>79:２，６－キシレノール</v>
      </c>
      <c r="B58" s="288">
        <v>79</v>
      </c>
      <c r="C58" s="288"/>
      <c r="D58" s="289" t="s">
        <v>867</v>
      </c>
      <c r="E58" s="171" t="s">
        <v>52</v>
      </c>
    </row>
    <row r="59" spans="1:5" x14ac:dyDescent="0.2">
      <c r="A59" s="83" t="str">
        <f t="shared" si="0"/>
        <v>80:キシレン</v>
      </c>
      <c r="B59" s="288">
        <v>80</v>
      </c>
      <c r="C59" s="288"/>
      <c r="D59" s="289" t="s">
        <v>529</v>
      </c>
      <c r="E59" s="171" t="s">
        <v>462</v>
      </c>
    </row>
    <row r="60" spans="1:5" x14ac:dyDescent="0.2">
      <c r="A60" s="83" t="str">
        <f t="shared" si="0"/>
        <v>81:キノリン</v>
      </c>
      <c r="B60" s="288">
        <v>81</v>
      </c>
      <c r="C60" s="288"/>
      <c r="D60" s="289" t="s">
        <v>868</v>
      </c>
      <c r="E60" s="171" t="s">
        <v>52</v>
      </c>
    </row>
    <row r="61" spans="1:5" x14ac:dyDescent="0.2">
      <c r="A61" s="83" t="str">
        <f t="shared" si="0"/>
        <v>82:銀及びその水溶性化合物</v>
      </c>
      <c r="B61" s="288">
        <v>82</v>
      </c>
      <c r="C61" s="288"/>
      <c r="D61" s="289" t="s">
        <v>885</v>
      </c>
      <c r="E61" s="171" t="s">
        <v>1229</v>
      </c>
    </row>
    <row r="62" spans="1:5" x14ac:dyDescent="0.2">
      <c r="A62" s="83" t="str">
        <f t="shared" si="0"/>
        <v>83:クメン</v>
      </c>
      <c r="B62" s="288">
        <v>83</v>
      </c>
      <c r="C62" s="288"/>
      <c r="D62" s="289" t="s">
        <v>869</v>
      </c>
      <c r="E62" s="171" t="s">
        <v>52</v>
      </c>
    </row>
    <row r="63" spans="1:5" x14ac:dyDescent="0.2">
      <c r="A63" s="83" t="str">
        <f t="shared" si="0"/>
        <v>84:グリオキサール</v>
      </c>
      <c r="B63" s="288">
        <v>84</v>
      </c>
      <c r="C63" s="288"/>
      <c r="D63" s="289" t="s">
        <v>870</v>
      </c>
      <c r="E63" s="171" t="s">
        <v>462</v>
      </c>
    </row>
    <row r="64" spans="1:5" x14ac:dyDescent="0.2">
      <c r="A64" s="83" t="str">
        <f t="shared" si="0"/>
        <v>85:グルタルアルデヒド</v>
      </c>
      <c r="B64" s="288">
        <v>85</v>
      </c>
      <c r="C64" s="288"/>
      <c r="D64" s="289" t="s">
        <v>886</v>
      </c>
      <c r="E64" s="171" t="s">
        <v>1229</v>
      </c>
    </row>
    <row r="65" spans="1:5" x14ac:dyDescent="0.2">
      <c r="A65" s="83" t="str">
        <f t="shared" si="0"/>
        <v>86:クレゾール</v>
      </c>
      <c r="B65" s="288">
        <v>86</v>
      </c>
      <c r="C65" s="288"/>
      <c r="D65" s="289" t="s">
        <v>871</v>
      </c>
      <c r="E65" s="171" t="s">
        <v>52</v>
      </c>
    </row>
    <row r="66" spans="1:5" x14ac:dyDescent="0.2">
      <c r="A66" s="83" t="str">
        <f t="shared" si="0"/>
        <v>87:クロム及び三価クロム化合物</v>
      </c>
      <c r="B66" s="288">
        <v>87</v>
      </c>
      <c r="C66" s="288"/>
      <c r="D66" s="289" t="s">
        <v>887</v>
      </c>
      <c r="E66" s="171" t="s">
        <v>1229</v>
      </c>
    </row>
    <row r="67" spans="1:5" x14ac:dyDescent="0.2">
      <c r="A67" s="83" t="str">
        <f t="shared" si="0"/>
        <v>88:六価クロム化合物</v>
      </c>
      <c r="B67" s="288">
        <v>88</v>
      </c>
      <c r="C67" s="288" t="s">
        <v>854</v>
      </c>
      <c r="D67" s="289" t="s">
        <v>888</v>
      </c>
      <c r="E67" s="171" t="s">
        <v>1229</v>
      </c>
    </row>
    <row r="68" spans="1:5" x14ac:dyDescent="0.2">
      <c r="A68" s="83" t="str">
        <f t="shared" ref="A68:A131" si="1">CONCATENATE(B68,":",D68)</f>
        <v>89:クロロアニリン</v>
      </c>
      <c r="B68" s="288">
        <v>89</v>
      </c>
      <c r="C68" s="288"/>
      <c r="D68" s="289" t="s">
        <v>872</v>
      </c>
      <c r="E68" s="171" t="s">
        <v>52</v>
      </c>
    </row>
    <row r="69" spans="1:5" x14ac:dyDescent="0.2">
      <c r="A69" s="83" t="str">
        <f t="shared" si="1"/>
        <v>90:アトラジン</v>
      </c>
      <c r="B69" s="288">
        <v>90</v>
      </c>
      <c r="C69" s="288"/>
      <c r="D69" s="289" t="s">
        <v>889</v>
      </c>
      <c r="E69" s="172" t="s">
        <v>1229</v>
      </c>
    </row>
    <row r="70" spans="1:5" x14ac:dyDescent="0.2">
      <c r="A70" s="83" t="str">
        <f t="shared" si="1"/>
        <v>91:シアナジン</v>
      </c>
      <c r="B70" s="288">
        <v>91</v>
      </c>
      <c r="C70" s="288"/>
      <c r="D70" s="289" t="s">
        <v>474</v>
      </c>
      <c r="E70" s="171" t="s">
        <v>1229</v>
      </c>
    </row>
    <row r="71" spans="1:5" x14ac:dyDescent="0.2">
      <c r="A71" s="83" t="str">
        <f t="shared" si="1"/>
        <v>92:トルフェンピラド</v>
      </c>
      <c r="B71" s="288">
        <v>92</v>
      </c>
      <c r="C71" s="288"/>
      <c r="D71" s="289" t="s">
        <v>475</v>
      </c>
      <c r="E71" s="172" t="s">
        <v>1229</v>
      </c>
    </row>
    <row r="72" spans="1:5" x14ac:dyDescent="0.2">
      <c r="A72" s="83" t="str">
        <f t="shared" si="1"/>
        <v>93:メトラクロール</v>
      </c>
      <c r="B72" s="288">
        <v>93</v>
      </c>
      <c r="C72" s="288"/>
      <c r="D72" s="289" t="s">
        <v>476</v>
      </c>
      <c r="E72" s="171" t="s">
        <v>1229</v>
      </c>
    </row>
    <row r="73" spans="1:5" x14ac:dyDescent="0.2">
      <c r="A73" s="83" t="str">
        <f t="shared" si="1"/>
        <v>94:塩化ビニル</v>
      </c>
      <c r="B73" s="288">
        <v>94</v>
      </c>
      <c r="C73" s="288" t="s">
        <v>854</v>
      </c>
      <c r="D73" s="289" t="s">
        <v>530</v>
      </c>
      <c r="E73" s="171" t="s">
        <v>462</v>
      </c>
    </row>
    <row r="74" spans="1:5" x14ac:dyDescent="0.2">
      <c r="A74" s="83" t="str">
        <f t="shared" si="1"/>
        <v>95:フルアジナム</v>
      </c>
      <c r="B74" s="288">
        <v>95</v>
      </c>
      <c r="C74" s="288"/>
      <c r="D74" s="289" t="s">
        <v>890</v>
      </c>
      <c r="E74" s="171" t="s">
        <v>1229</v>
      </c>
    </row>
    <row r="75" spans="1:5" x14ac:dyDescent="0.2">
      <c r="A75" s="83" t="str">
        <f t="shared" si="1"/>
        <v>96:ジフェノコナゾール</v>
      </c>
      <c r="B75" s="288">
        <v>96</v>
      </c>
      <c r="C75" s="288"/>
      <c r="D75" s="289" t="s">
        <v>477</v>
      </c>
      <c r="E75" s="172" t="s">
        <v>1229</v>
      </c>
    </row>
    <row r="76" spans="1:5" x14ac:dyDescent="0.2">
      <c r="A76" s="83" t="str">
        <f t="shared" si="1"/>
        <v>98:クロロ酢酸</v>
      </c>
      <c r="B76" s="288">
        <v>98</v>
      </c>
      <c r="C76" s="288"/>
      <c r="D76" s="289" t="s">
        <v>531</v>
      </c>
      <c r="E76" s="171" t="s">
        <v>52</v>
      </c>
    </row>
    <row r="77" spans="1:5" x14ac:dyDescent="0.2">
      <c r="A77" s="83" t="str">
        <f t="shared" si="1"/>
        <v>100:プレチラクロール</v>
      </c>
      <c r="B77" s="288">
        <v>100</v>
      </c>
      <c r="C77" s="288"/>
      <c r="D77" s="289" t="s">
        <v>478</v>
      </c>
      <c r="E77" s="171" t="s">
        <v>1229</v>
      </c>
    </row>
    <row r="78" spans="1:5" x14ac:dyDescent="0.2">
      <c r="A78" s="83" t="str">
        <f t="shared" si="1"/>
        <v>101:アラクロール</v>
      </c>
      <c r="B78" s="288">
        <v>101</v>
      </c>
      <c r="C78" s="288"/>
      <c r="D78" s="289" t="s">
        <v>479</v>
      </c>
      <c r="E78" s="171" t="s">
        <v>1229</v>
      </c>
    </row>
    <row r="79" spans="1:5" x14ac:dyDescent="0.2">
      <c r="A79" s="83" t="str">
        <f t="shared" si="1"/>
        <v>103:ＨＣＦＣ－１４２ｂ</v>
      </c>
      <c r="B79" s="288">
        <v>103</v>
      </c>
      <c r="C79" s="288"/>
      <c r="D79" s="289" t="s">
        <v>891</v>
      </c>
      <c r="E79" s="171" t="s">
        <v>1229</v>
      </c>
    </row>
    <row r="80" spans="1:5" x14ac:dyDescent="0.2">
      <c r="A80" s="83" t="str">
        <f t="shared" si="1"/>
        <v>104:ＨＣＦＣ－２２</v>
      </c>
      <c r="B80" s="288">
        <v>104</v>
      </c>
      <c r="C80" s="288"/>
      <c r="D80" s="289" t="s">
        <v>892</v>
      </c>
      <c r="E80" s="172" t="s">
        <v>1229</v>
      </c>
    </row>
    <row r="81" spans="1:5" x14ac:dyDescent="0.2">
      <c r="A81" s="83" t="str">
        <f t="shared" si="1"/>
        <v>105:ＨＣＦＣ－１２４</v>
      </c>
      <c r="B81" s="288">
        <v>105</v>
      </c>
      <c r="C81" s="288"/>
      <c r="D81" s="289" t="s">
        <v>893</v>
      </c>
      <c r="E81" s="172" t="s">
        <v>1229</v>
      </c>
    </row>
    <row r="82" spans="1:5" x14ac:dyDescent="0.2">
      <c r="A82" s="83" t="str">
        <f t="shared" si="1"/>
        <v>106:ＨＣＦＣ－１３３</v>
      </c>
      <c r="B82" s="288">
        <v>106</v>
      </c>
      <c r="C82" s="288"/>
      <c r="D82" s="289" t="s">
        <v>532</v>
      </c>
      <c r="E82" s="171" t="s">
        <v>462</v>
      </c>
    </row>
    <row r="83" spans="1:5" x14ac:dyDescent="0.2">
      <c r="A83" s="83" t="str">
        <f t="shared" si="1"/>
        <v>108:メコプロップ</v>
      </c>
      <c r="B83" s="288">
        <v>108</v>
      </c>
      <c r="C83" s="288"/>
      <c r="D83" s="289" t="s">
        <v>480</v>
      </c>
      <c r="E83" s="172" t="s">
        <v>1229</v>
      </c>
    </row>
    <row r="84" spans="1:5" x14ac:dyDescent="0.2">
      <c r="A84" s="83" t="str">
        <f t="shared" si="1"/>
        <v>113:シマジン又はＣＡＴ</v>
      </c>
      <c r="B84" s="288">
        <v>113</v>
      </c>
      <c r="C84" s="288"/>
      <c r="D84" s="289" t="s">
        <v>894</v>
      </c>
      <c r="E84" s="171" t="s">
        <v>1229</v>
      </c>
    </row>
    <row r="85" spans="1:5" x14ac:dyDescent="0.2">
      <c r="A85" s="83" t="str">
        <f t="shared" si="1"/>
        <v>115:フェントラザミド</v>
      </c>
      <c r="B85" s="288">
        <v>115</v>
      </c>
      <c r="C85" s="288"/>
      <c r="D85" s="289" t="s">
        <v>481</v>
      </c>
      <c r="E85" s="172" t="s">
        <v>1229</v>
      </c>
    </row>
    <row r="86" spans="1:5" x14ac:dyDescent="0.2">
      <c r="A86" s="83" t="str">
        <f t="shared" si="1"/>
        <v>117:テブコナゾール</v>
      </c>
      <c r="B86" s="288">
        <v>117</v>
      </c>
      <c r="C86" s="288"/>
      <c r="D86" s="289" t="s">
        <v>482</v>
      </c>
      <c r="E86" s="171" t="s">
        <v>1229</v>
      </c>
    </row>
    <row r="87" spans="1:5" x14ac:dyDescent="0.2">
      <c r="A87" s="83" t="str">
        <f t="shared" si="1"/>
        <v>121:パラ－クロロフェノール</v>
      </c>
      <c r="B87" s="288">
        <v>121</v>
      </c>
      <c r="C87" s="288"/>
      <c r="D87" s="289" t="s">
        <v>585</v>
      </c>
      <c r="E87" s="171" t="s">
        <v>52</v>
      </c>
    </row>
    <row r="88" spans="1:5" x14ac:dyDescent="0.2">
      <c r="A88" s="83" t="str">
        <f t="shared" si="1"/>
        <v>123:塩化アリル</v>
      </c>
      <c r="B88" s="288">
        <v>123</v>
      </c>
      <c r="C88" s="288"/>
      <c r="D88" s="289" t="s">
        <v>533</v>
      </c>
      <c r="E88" s="172" t="s">
        <v>462</v>
      </c>
    </row>
    <row r="89" spans="1:5" x14ac:dyDescent="0.2">
      <c r="A89" s="83" t="str">
        <f t="shared" si="1"/>
        <v>124:クミルロン</v>
      </c>
      <c r="B89" s="288">
        <v>124</v>
      </c>
      <c r="C89" s="288"/>
      <c r="D89" s="289" t="s">
        <v>483</v>
      </c>
      <c r="E89" s="171" t="s">
        <v>1229</v>
      </c>
    </row>
    <row r="90" spans="1:5" x14ac:dyDescent="0.2">
      <c r="A90" s="83" t="str">
        <f t="shared" si="1"/>
        <v>125:クロロベンゼン</v>
      </c>
      <c r="B90" s="288">
        <v>125</v>
      </c>
      <c r="C90" s="288"/>
      <c r="D90" s="289" t="s">
        <v>534</v>
      </c>
      <c r="E90" s="171" t="s">
        <v>462</v>
      </c>
    </row>
    <row r="91" spans="1:5" x14ac:dyDescent="0.2">
      <c r="A91" s="83" t="str">
        <f t="shared" si="1"/>
        <v>126:ＣＦＣ－１１５</v>
      </c>
      <c r="B91" s="288">
        <v>126</v>
      </c>
      <c r="C91" s="288"/>
      <c r="D91" s="289" t="s">
        <v>535</v>
      </c>
      <c r="E91" s="172" t="s">
        <v>462</v>
      </c>
    </row>
    <row r="92" spans="1:5" x14ac:dyDescent="0.2">
      <c r="A92" s="83" t="str">
        <f t="shared" si="1"/>
        <v>127:クロロホルム</v>
      </c>
      <c r="B92" s="288">
        <v>127</v>
      </c>
      <c r="C92" s="288"/>
      <c r="D92" s="289" t="s">
        <v>536</v>
      </c>
      <c r="E92" s="171" t="s">
        <v>462</v>
      </c>
    </row>
    <row r="93" spans="1:5" x14ac:dyDescent="0.2">
      <c r="A93" s="83" t="str">
        <f t="shared" si="1"/>
        <v>128:クロロメタン</v>
      </c>
      <c r="B93" s="288">
        <v>128</v>
      </c>
      <c r="C93" s="288"/>
      <c r="D93" s="289" t="s">
        <v>1017</v>
      </c>
      <c r="E93" s="171" t="s">
        <v>462</v>
      </c>
    </row>
    <row r="94" spans="1:5" x14ac:dyDescent="0.2">
      <c r="A94" s="83" t="str">
        <f t="shared" si="1"/>
        <v>132:コバルト及びその化合物</v>
      </c>
      <c r="B94" s="288">
        <v>132</v>
      </c>
      <c r="C94" s="288"/>
      <c r="D94" s="289" t="s">
        <v>895</v>
      </c>
      <c r="E94" s="171" t="s">
        <v>1229</v>
      </c>
    </row>
    <row r="95" spans="1:5" x14ac:dyDescent="0.2">
      <c r="A95" s="83" t="str">
        <f t="shared" si="1"/>
        <v>133:エチレングリコールモノエチルエーテルアセテート</v>
      </c>
      <c r="B95" s="288">
        <v>133</v>
      </c>
      <c r="C95" s="288"/>
      <c r="D95" s="289" t="s">
        <v>484</v>
      </c>
      <c r="E95" s="171" t="s">
        <v>52</v>
      </c>
    </row>
    <row r="96" spans="1:5" x14ac:dyDescent="0.2">
      <c r="A96" s="83" t="str">
        <f t="shared" si="1"/>
        <v>134:酢酸ビニル</v>
      </c>
      <c r="B96" s="288">
        <v>134</v>
      </c>
      <c r="C96" s="288"/>
      <c r="D96" s="289" t="s">
        <v>537</v>
      </c>
      <c r="E96" s="171" t="s">
        <v>462</v>
      </c>
    </row>
    <row r="97" spans="1:5" x14ac:dyDescent="0.2">
      <c r="A97" s="83" t="str">
        <f t="shared" si="1"/>
        <v>135:エチレングリコールモノメチルエーテルアセテート</v>
      </c>
      <c r="B97" s="288">
        <v>135</v>
      </c>
      <c r="C97" s="288"/>
      <c r="D97" s="289" t="s">
        <v>485</v>
      </c>
      <c r="E97" s="171" t="s">
        <v>462</v>
      </c>
    </row>
    <row r="98" spans="1:5" x14ac:dyDescent="0.2">
      <c r="A98" s="83" t="str">
        <f t="shared" si="1"/>
        <v>141:シモキサニル</v>
      </c>
      <c r="B98" s="288">
        <v>141</v>
      </c>
      <c r="C98" s="288"/>
      <c r="D98" s="289" t="s">
        <v>486</v>
      </c>
      <c r="E98" s="171" t="s">
        <v>1229</v>
      </c>
    </row>
    <row r="99" spans="1:5" x14ac:dyDescent="0.2">
      <c r="A99" s="83" t="str">
        <f t="shared" si="1"/>
        <v>143:４，４’－ジアミノジフェニルエーテル</v>
      </c>
      <c r="B99" s="288">
        <v>143</v>
      </c>
      <c r="C99" s="288"/>
      <c r="D99" s="289" t="s">
        <v>527</v>
      </c>
      <c r="E99" s="172" t="s">
        <v>1229</v>
      </c>
    </row>
    <row r="100" spans="1:5" x14ac:dyDescent="0.2">
      <c r="A100" s="83" t="str">
        <f t="shared" si="1"/>
        <v>144:無機シアン化合物（錯塩及びシアン酸塩を除く。）</v>
      </c>
      <c r="B100" s="288">
        <v>144</v>
      </c>
      <c r="C100" s="288"/>
      <c r="D100" s="289" t="s">
        <v>896</v>
      </c>
      <c r="E100" s="172" t="s">
        <v>1229</v>
      </c>
    </row>
    <row r="101" spans="1:5" x14ac:dyDescent="0.2">
      <c r="A101" s="83" t="str">
        <f t="shared" si="1"/>
        <v>146:ピリミホスメチル</v>
      </c>
      <c r="B101" s="288">
        <v>146</v>
      </c>
      <c r="C101" s="288"/>
      <c r="D101" s="289" t="s">
        <v>487</v>
      </c>
      <c r="E101" s="171" t="s">
        <v>1229</v>
      </c>
    </row>
    <row r="102" spans="1:5" x14ac:dyDescent="0.2">
      <c r="A102" s="83" t="str">
        <f t="shared" si="1"/>
        <v>147:チオベンカルブ又はベンチオカーブ</v>
      </c>
      <c r="B102" s="288">
        <v>147</v>
      </c>
      <c r="C102" s="288"/>
      <c r="D102" s="289" t="s">
        <v>488</v>
      </c>
      <c r="E102" s="171" t="s">
        <v>1229</v>
      </c>
    </row>
    <row r="103" spans="1:5" x14ac:dyDescent="0.2">
      <c r="A103" s="83" t="str">
        <f t="shared" si="1"/>
        <v>148:カフェンストロール</v>
      </c>
      <c r="B103" s="288">
        <v>148</v>
      </c>
      <c r="C103" s="288"/>
      <c r="D103" s="289" t="s">
        <v>489</v>
      </c>
      <c r="E103" s="171" t="s">
        <v>1229</v>
      </c>
    </row>
    <row r="104" spans="1:5" x14ac:dyDescent="0.2">
      <c r="A104" s="83" t="str">
        <f t="shared" si="1"/>
        <v>149:四塩化炭素</v>
      </c>
      <c r="B104" s="288">
        <v>149</v>
      </c>
      <c r="C104" s="288"/>
      <c r="D104" s="289" t="s">
        <v>538</v>
      </c>
      <c r="E104" s="171" t="s">
        <v>462</v>
      </c>
    </row>
    <row r="105" spans="1:5" x14ac:dyDescent="0.2">
      <c r="A105" s="83" t="str">
        <f t="shared" si="1"/>
        <v>150:１，４－ジオキサン</v>
      </c>
      <c r="B105" s="288">
        <v>150</v>
      </c>
      <c r="C105" s="288"/>
      <c r="D105" s="289" t="s">
        <v>539</v>
      </c>
      <c r="E105" s="171" t="s">
        <v>462</v>
      </c>
    </row>
    <row r="106" spans="1:5" x14ac:dyDescent="0.2">
      <c r="A106" s="83" t="str">
        <f t="shared" si="1"/>
        <v>152:カルタップ</v>
      </c>
      <c r="B106" s="288">
        <v>152</v>
      </c>
      <c r="C106" s="288"/>
      <c r="D106" s="289" t="s">
        <v>490</v>
      </c>
      <c r="E106" s="171" t="s">
        <v>1229</v>
      </c>
    </row>
    <row r="107" spans="1:5" x14ac:dyDescent="0.2">
      <c r="A107" s="83" t="str">
        <f t="shared" si="1"/>
        <v>153:テトラメトリン</v>
      </c>
      <c r="B107" s="288">
        <v>153</v>
      </c>
      <c r="C107" s="288"/>
      <c r="D107" s="289" t="s">
        <v>491</v>
      </c>
      <c r="E107" s="171" t="s">
        <v>1229</v>
      </c>
    </row>
    <row r="108" spans="1:5" x14ac:dyDescent="0.2">
      <c r="A108" s="83" t="str">
        <f t="shared" si="1"/>
        <v>154:シクロヘキシルアミン</v>
      </c>
      <c r="B108" s="288">
        <v>154</v>
      </c>
      <c r="C108" s="288"/>
      <c r="D108" s="289" t="s">
        <v>540</v>
      </c>
      <c r="E108" s="171" t="s">
        <v>462</v>
      </c>
    </row>
    <row r="109" spans="1:5" x14ac:dyDescent="0.2">
      <c r="A109" s="83" t="str">
        <f t="shared" si="1"/>
        <v>156:ジクロロアニリン</v>
      </c>
      <c r="B109" s="288">
        <v>156</v>
      </c>
      <c r="C109" s="288"/>
      <c r="D109" s="289" t="s">
        <v>528</v>
      </c>
      <c r="E109" s="171" t="s">
        <v>1229</v>
      </c>
    </row>
    <row r="110" spans="1:5" x14ac:dyDescent="0.2">
      <c r="A110" s="83" t="str">
        <f t="shared" si="1"/>
        <v>157:１，２－ジクロロエタン</v>
      </c>
      <c r="B110" s="288">
        <v>157</v>
      </c>
      <c r="C110" s="288"/>
      <c r="D110" s="289" t="s">
        <v>541</v>
      </c>
      <c r="E110" s="171" t="s">
        <v>462</v>
      </c>
    </row>
    <row r="111" spans="1:5" x14ac:dyDescent="0.2">
      <c r="A111" s="83" t="str">
        <f t="shared" si="1"/>
        <v>158:塩化ビニリデン</v>
      </c>
      <c r="B111" s="288">
        <v>158</v>
      </c>
      <c r="C111" s="288"/>
      <c r="D111" s="289" t="s">
        <v>542</v>
      </c>
      <c r="E111" s="172" t="s">
        <v>462</v>
      </c>
    </row>
    <row r="112" spans="1:5" x14ac:dyDescent="0.2">
      <c r="A112" s="83" t="str">
        <f t="shared" si="1"/>
        <v>160:３，３’－ジクロロ－４，４’－ジアミノジフェニルメタン</v>
      </c>
      <c r="B112" s="288">
        <v>160</v>
      </c>
      <c r="C112" s="288" t="s">
        <v>854</v>
      </c>
      <c r="D112" s="289" t="s">
        <v>897</v>
      </c>
      <c r="E112" s="172" t="s">
        <v>1229</v>
      </c>
    </row>
    <row r="113" spans="1:5" x14ac:dyDescent="0.2">
      <c r="A113" s="83" t="str">
        <f t="shared" si="1"/>
        <v>161:ＣＦＣ－１２</v>
      </c>
      <c r="B113" s="288">
        <v>161</v>
      </c>
      <c r="C113" s="288"/>
      <c r="D113" s="289" t="s">
        <v>543</v>
      </c>
      <c r="E113" s="172" t="s">
        <v>462</v>
      </c>
    </row>
    <row r="114" spans="1:5" x14ac:dyDescent="0.2">
      <c r="A114" s="83" t="str">
        <f t="shared" si="1"/>
        <v>162:プロピザミド</v>
      </c>
      <c r="B114" s="288">
        <v>162</v>
      </c>
      <c r="C114" s="288"/>
      <c r="D114" s="289" t="s">
        <v>898</v>
      </c>
      <c r="E114" s="172" t="s">
        <v>1229</v>
      </c>
    </row>
    <row r="115" spans="1:5" x14ac:dyDescent="0.2">
      <c r="A115" s="83" t="str">
        <f t="shared" si="1"/>
        <v>163:ＣＦＣ－１１４</v>
      </c>
      <c r="B115" s="288">
        <v>163</v>
      </c>
      <c r="C115" s="288"/>
      <c r="D115" s="289" t="s">
        <v>544</v>
      </c>
      <c r="E115" s="171" t="s">
        <v>462</v>
      </c>
    </row>
    <row r="116" spans="1:5" x14ac:dyDescent="0.2">
      <c r="A116" s="83" t="str">
        <f t="shared" si="1"/>
        <v>164:ＨＣＦＣ－１２３</v>
      </c>
      <c r="B116" s="288">
        <v>164</v>
      </c>
      <c r="C116" s="288"/>
      <c r="D116" s="289" t="s">
        <v>545</v>
      </c>
      <c r="E116" s="171" t="s">
        <v>462</v>
      </c>
    </row>
    <row r="117" spans="1:5" x14ac:dyDescent="0.2">
      <c r="A117" s="83" t="str">
        <f t="shared" si="1"/>
        <v>168:イプロジオン</v>
      </c>
      <c r="B117" s="288">
        <v>168</v>
      </c>
      <c r="C117" s="288"/>
      <c r="D117" s="289" t="s">
        <v>492</v>
      </c>
      <c r="E117" s="171" t="s">
        <v>52</v>
      </c>
    </row>
    <row r="118" spans="1:5" x14ac:dyDescent="0.2">
      <c r="A118" s="83" t="str">
        <f t="shared" si="1"/>
        <v>169:ジウロン又はＤＣＭＵ</v>
      </c>
      <c r="B118" s="288">
        <v>169</v>
      </c>
      <c r="C118" s="288"/>
      <c r="D118" s="289" t="s">
        <v>899</v>
      </c>
      <c r="E118" s="171" t="s">
        <v>1229</v>
      </c>
    </row>
    <row r="119" spans="1:5" x14ac:dyDescent="0.2">
      <c r="A119" s="83" t="str">
        <f t="shared" si="1"/>
        <v>171:プロピコナゾール</v>
      </c>
      <c r="B119" s="288">
        <v>171</v>
      </c>
      <c r="C119" s="288"/>
      <c r="D119" s="289" t="s">
        <v>493</v>
      </c>
      <c r="E119" s="171" t="s">
        <v>1229</v>
      </c>
    </row>
    <row r="120" spans="1:5" x14ac:dyDescent="0.2">
      <c r="A120" s="83" t="str">
        <f t="shared" si="1"/>
        <v>172:オキサジクロメホン</v>
      </c>
      <c r="B120" s="288">
        <v>172</v>
      </c>
      <c r="C120" s="288"/>
      <c r="D120" s="289" t="s">
        <v>494</v>
      </c>
      <c r="E120" s="172" t="s">
        <v>1229</v>
      </c>
    </row>
    <row r="121" spans="1:5" x14ac:dyDescent="0.2">
      <c r="A121" s="83" t="str">
        <f t="shared" si="1"/>
        <v>174:リニュロン</v>
      </c>
      <c r="B121" s="288">
        <v>174</v>
      </c>
      <c r="C121" s="288"/>
      <c r="D121" s="289" t="s">
        <v>900</v>
      </c>
      <c r="E121" s="171" t="s">
        <v>1229</v>
      </c>
    </row>
    <row r="122" spans="1:5" x14ac:dyDescent="0.2">
      <c r="A122" s="83" t="str">
        <f t="shared" si="1"/>
        <v>175:２，４－Ｄ又は２，４－ＰＡ</v>
      </c>
      <c r="B122" s="288">
        <v>175</v>
      </c>
      <c r="C122" s="288"/>
      <c r="D122" s="289" t="s">
        <v>901</v>
      </c>
      <c r="E122" s="172" t="s">
        <v>1229</v>
      </c>
    </row>
    <row r="123" spans="1:5" x14ac:dyDescent="0.2">
      <c r="A123" s="83" t="str">
        <f t="shared" si="1"/>
        <v>176:ＨＣＦＣ－１４１ｂ</v>
      </c>
      <c r="B123" s="288">
        <v>176</v>
      </c>
      <c r="C123" s="288"/>
      <c r="D123" s="289" t="s">
        <v>902</v>
      </c>
      <c r="E123" s="172" t="s">
        <v>1229</v>
      </c>
    </row>
    <row r="124" spans="1:5" x14ac:dyDescent="0.2">
      <c r="A124" s="83" t="str">
        <f t="shared" si="1"/>
        <v>177:ＨＣＦＣ－２１</v>
      </c>
      <c r="B124" s="288">
        <v>177</v>
      </c>
      <c r="C124" s="288"/>
      <c r="D124" s="289" t="s">
        <v>546</v>
      </c>
      <c r="E124" s="171" t="s">
        <v>462</v>
      </c>
    </row>
    <row r="125" spans="1:5" x14ac:dyDescent="0.2">
      <c r="A125" s="83" t="str">
        <f t="shared" si="1"/>
        <v>178:１，２－ジクロロプロパン</v>
      </c>
      <c r="B125" s="288">
        <v>178</v>
      </c>
      <c r="C125" s="288" t="s">
        <v>854</v>
      </c>
      <c r="D125" s="289" t="s">
        <v>547</v>
      </c>
      <c r="E125" s="171" t="s">
        <v>462</v>
      </c>
    </row>
    <row r="126" spans="1:5" x14ac:dyDescent="0.2">
      <c r="A126" s="83" t="str">
        <f t="shared" si="1"/>
        <v>179:１，３－ジクロロプロペン</v>
      </c>
      <c r="B126" s="288">
        <v>179</v>
      </c>
      <c r="C126" s="288"/>
      <c r="D126" s="289" t="s">
        <v>1018</v>
      </c>
      <c r="E126" s="171" t="s">
        <v>462</v>
      </c>
    </row>
    <row r="127" spans="1:5" x14ac:dyDescent="0.2">
      <c r="A127" s="83" t="str">
        <f t="shared" si="1"/>
        <v>181:ジクロロベンゼン</v>
      </c>
      <c r="B127" s="288">
        <v>181</v>
      </c>
      <c r="C127" s="288"/>
      <c r="D127" s="289" t="s">
        <v>965</v>
      </c>
      <c r="E127" s="171" t="s">
        <v>52</v>
      </c>
    </row>
    <row r="128" spans="1:5" x14ac:dyDescent="0.2">
      <c r="A128" s="83" t="str">
        <f t="shared" si="1"/>
        <v>182:ピラゾキシフェン</v>
      </c>
      <c r="B128" s="288">
        <v>182</v>
      </c>
      <c r="C128" s="288"/>
      <c r="D128" s="289" t="s">
        <v>903</v>
      </c>
      <c r="E128" s="171" t="s">
        <v>1229</v>
      </c>
    </row>
    <row r="129" spans="1:5" x14ac:dyDescent="0.2">
      <c r="A129" s="83" t="str">
        <f t="shared" si="1"/>
        <v>183:ピラゾレート</v>
      </c>
      <c r="B129" s="288">
        <v>183</v>
      </c>
      <c r="C129" s="288"/>
      <c r="D129" s="289" t="s">
        <v>495</v>
      </c>
      <c r="E129" s="171" t="s">
        <v>1229</v>
      </c>
    </row>
    <row r="130" spans="1:5" x14ac:dyDescent="0.2">
      <c r="A130" s="83" t="str">
        <f t="shared" si="1"/>
        <v>184:ジクロベニル又はＤＢＮ</v>
      </c>
      <c r="B130" s="288">
        <v>184</v>
      </c>
      <c r="C130" s="288"/>
      <c r="D130" s="289" t="s">
        <v>904</v>
      </c>
      <c r="E130" s="171" t="s">
        <v>1229</v>
      </c>
    </row>
    <row r="131" spans="1:5" x14ac:dyDescent="0.2">
      <c r="A131" s="83" t="str">
        <f t="shared" si="1"/>
        <v>185:ＨＣＦＣ－２２５</v>
      </c>
      <c r="B131" s="288">
        <v>185</v>
      </c>
      <c r="C131" s="288"/>
      <c r="D131" s="289" t="s">
        <v>905</v>
      </c>
      <c r="E131" s="171" t="s">
        <v>1229</v>
      </c>
    </row>
    <row r="132" spans="1:5" x14ac:dyDescent="0.2">
      <c r="A132" s="83" t="str">
        <f t="shared" ref="A132:A195" si="2">CONCATENATE(B132,":",D132)</f>
        <v>186:塩化メチレン</v>
      </c>
      <c r="B132" s="288">
        <v>186</v>
      </c>
      <c r="C132" s="288"/>
      <c r="D132" s="289" t="s">
        <v>548</v>
      </c>
      <c r="E132" s="171" t="s">
        <v>462</v>
      </c>
    </row>
    <row r="133" spans="1:5" x14ac:dyDescent="0.2">
      <c r="A133" s="83" t="str">
        <f t="shared" si="2"/>
        <v>187:ジチアノン</v>
      </c>
      <c r="B133" s="288">
        <v>187</v>
      </c>
      <c r="C133" s="288"/>
      <c r="D133" s="289" t="s">
        <v>906</v>
      </c>
      <c r="E133" s="171" t="s">
        <v>1229</v>
      </c>
    </row>
    <row r="134" spans="1:5" x14ac:dyDescent="0.2">
      <c r="A134" s="83" t="str">
        <f t="shared" si="2"/>
        <v>188:Ｎ，Ｎ－ジシクロヘキシルアミン</v>
      </c>
      <c r="B134" s="288">
        <v>188</v>
      </c>
      <c r="C134" s="288"/>
      <c r="D134" s="289" t="s">
        <v>966</v>
      </c>
      <c r="E134" s="171" t="s">
        <v>52</v>
      </c>
    </row>
    <row r="135" spans="1:5" x14ac:dyDescent="0.2">
      <c r="A135" s="83" t="str">
        <f t="shared" si="2"/>
        <v>190:ジシクロペンタジエン</v>
      </c>
      <c r="B135" s="288">
        <v>190</v>
      </c>
      <c r="C135" s="288"/>
      <c r="D135" s="289" t="s">
        <v>967</v>
      </c>
      <c r="E135" s="171" t="s">
        <v>52</v>
      </c>
    </row>
    <row r="136" spans="1:5" x14ac:dyDescent="0.2">
      <c r="A136" s="83" t="str">
        <f t="shared" si="2"/>
        <v>191:イソプロチオラン</v>
      </c>
      <c r="B136" s="288">
        <v>191</v>
      </c>
      <c r="C136" s="288"/>
      <c r="D136" s="289" t="s">
        <v>907</v>
      </c>
      <c r="E136" s="171" t="s">
        <v>1229</v>
      </c>
    </row>
    <row r="137" spans="1:5" x14ac:dyDescent="0.2">
      <c r="A137" s="83" t="str">
        <f t="shared" si="2"/>
        <v>195:プロチオホス</v>
      </c>
      <c r="B137" s="288">
        <v>195</v>
      </c>
      <c r="C137" s="288"/>
      <c r="D137" s="289" t="s">
        <v>549</v>
      </c>
      <c r="E137" s="171" t="s">
        <v>462</v>
      </c>
    </row>
    <row r="138" spans="1:5" x14ac:dyDescent="0.2">
      <c r="A138" s="83" t="str">
        <f t="shared" si="2"/>
        <v>196:メチダチオン又はＤＭＴＰ</v>
      </c>
      <c r="B138" s="288">
        <v>196</v>
      </c>
      <c r="C138" s="288"/>
      <c r="D138" s="289" t="s">
        <v>908</v>
      </c>
      <c r="E138" s="171" t="s">
        <v>1229</v>
      </c>
    </row>
    <row r="139" spans="1:5" x14ac:dyDescent="0.2">
      <c r="A139" s="83" t="str">
        <f t="shared" si="2"/>
        <v>197:マラソン又はマラチオン</v>
      </c>
      <c r="B139" s="288">
        <v>197</v>
      </c>
      <c r="C139" s="288"/>
      <c r="D139" s="289" t="s">
        <v>909</v>
      </c>
      <c r="E139" s="171" t="s">
        <v>1229</v>
      </c>
    </row>
    <row r="140" spans="1:5" x14ac:dyDescent="0.2">
      <c r="A140" s="83" t="str">
        <f t="shared" si="2"/>
        <v>198:ジメトエート</v>
      </c>
      <c r="B140" s="288">
        <v>198</v>
      </c>
      <c r="C140" s="288"/>
      <c r="D140" s="289" t="s">
        <v>496</v>
      </c>
      <c r="E140" s="171" t="s">
        <v>1229</v>
      </c>
    </row>
    <row r="141" spans="1:5" x14ac:dyDescent="0.2">
      <c r="A141" s="83" t="str">
        <f t="shared" si="2"/>
        <v>199:ＣＩフルオレスセント２６０</v>
      </c>
      <c r="B141" s="288">
        <v>199</v>
      </c>
      <c r="C141" s="288"/>
      <c r="D141" s="289" t="s">
        <v>497</v>
      </c>
      <c r="E141" s="171" t="s">
        <v>1229</v>
      </c>
    </row>
    <row r="142" spans="1:5" x14ac:dyDescent="0.2">
      <c r="A142" s="83" t="str">
        <f t="shared" si="2"/>
        <v>200:ジニトロトルエン</v>
      </c>
      <c r="B142" s="288">
        <v>200</v>
      </c>
      <c r="C142" s="288"/>
      <c r="D142" s="289" t="s">
        <v>910</v>
      </c>
      <c r="E142" s="171" t="s">
        <v>1229</v>
      </c>
    </row>
    <row r="143" spans="1:5" x14ac:dyDescent="0.2">
      <c r="A143" s="83" t="str">
        <f t="shared" si="2"/>
        <v>201:２，４－ジニトロフェノール</v>
      </c>
      <c r="B143" s="288">
        <v>201</v>
      </c>
      <c r="C143" s="288"/>
      <c r="D143" s="289" t="s">
        <v>109</v>
      </c>
      <c r="E143" s="171" t="s">
        <v>462</v>
      </c>
    </row>
    <row r="144" spans="1:5" x14ac:dyDescent="0.2">
      <c r="A144" s="83" t="str">
        <f t="shared" si="2"/>
        <v>203:ジフェニルアミン</v>
      </c>
      <c r="B144" s="288">
        <v>203</v>
      </c>
      <c r="C144" s="288"/>
      <c r="D144" s="289" t="s">
        <v>911</v>
      </c>
      <c r="E144" s="171" t="s">
        <v>1229</v>
      </c>
    </row>
    <row r="145" spans="1:5" x14ac:dyDescent="0.2">
      <c r="A145" s="83" t="str">
        <f t="shared" si="2"/>
        <v>206:カルボスルファン</v>
      </c>
      <c r="B145" s="288">
        <v>206</v>
      </c>
      <c r="C145" s="288"/>
      <c r="D145" s="289" t="s">
        <v>550</v>
      </c>
      <c r="E145" s="171" t="s">
        <v>462</v>
      </c>
    </row>
    <row r="146" spans="1:5" x14ac:dyDescent="0.2">
      <c r="A146" s="83" t="str">
        <f t="shared" si="2"/>
        <v>207:２，６－ジ－ターシャリ－ブチル－４－クレゾール</v>
      </c>
      <c r="B146" s="288">
        <v>207</v>
      </c>
      <c r="C146" s="288"/>
      <c r="D146" s="289" t="s">
        <v>110</v>
      </c>
      <c r="E146" s="171" t="s">
        <v>1229</v>
      </c>
    </row>
    <row r="147" spans="1:5" x14ac:dyDescent="0.2">
      <c r="A147" s="83" t="str">
        <f t="shared" si="2"/>
        <v>209:ジブロモクロロメタン</v>
      </c>
      <c r="B147" s="288">
        <v>209</v>
      </c>
      <c r="C147" s="288"/>
      <c r="D147" s="289" t="s">
        <v>111</v>
      </c>
      <c r="E147" s="171" t="s">
        <v>462</v>
      </c>
    </row>
    <row r="148" spans="1:5" x14ac:dyDescent="0.2">
      <c r="A148" s="83" t="str">
        <f t="shared" si="2"/>
        <v>210:２，２－ジブロモ－２－シアノアセトアミド</v>
      </c>
      <c r="B148" s="288">
        <v>210</v>
      </c>
      <c r="C148" s="288"/>
      <c r="D148" s="289" t="s">
        <v>112</v>
      </c>
      <c r="E148" s="171" t="s">
        <v>1229</v>
      </c>
    </row>
    <row r="149" spans="1:5" x14ac:dyDescent="0.2">
      <c r="A149" s="83" t="str">
        <f t="shared" si="2"/>
        <v>211:ハロン－２４０２</v>
      </c>
      <c r="B149" s="288">
        <v>211</v>
      </c>
      <c r="C149" s="288"/>
      <c r="D149" s="289" t="s">
        <v>551</v>
      </c>
      <c r="E149" s="171" t="s">
        <v>462</v>
      </c>
    </row>
    <row r="150" spans="1:5" x14ac:dyDescent="0.2">
      <c r="A150" s="83" t="str">
        <f t="shared" si="2"/>
        <v>212:アセフェート</v>
      </c>
      <c r="B150" s="288">
        <v>212</v>
      </c>
      <c r="C150" s="288"/>
      <c r="D150" s="289" t="s">
        <v>498</v>
      </c>
      <c r="E150" s="171" t="s">
        <v>1229</v>
      </c>
    </row>
    <row r="151" spans="1:5" x14ac:dyDescent="0.2">
      <c r="A151" s="83" t="str">
        <f t="shared" si="2"/>
        <v>213:Ｎ，Ｎ－ジメチルアセトアミド</v>
      </c>
      <c r="B151" s="288">
        <v>213</v>
      </c>
      <c r="C151" s="288"/>
      <c r="D151" s="289" t="s">
        <v>113</v>
      </c>
      <c r="E151" s="171" t="s">
        <v>52</v>
      </c>
    </row>
    <row r="152" spans="1:5" x14ac:dyDescent="0.2">
      <c r="A152" s="83" t="str">
        <f t="shared" si="2"/>
        <v>217:チオシクラム</v>
      </c>
      <c r="B152" s="288">
        <v>217</v>
      </c>
      <c r="C152" s="288"/>
      <c r="D152" s="289" t="s">
        <v>499</v>
      </c>
      <c r="E152" s="171" t="s">
        <v>1229</v>
      </c>
    </row>
    <row r="153" spans="1:5" x14ac:dyDescent="0.2">
      <c r="A153" s="83" t="str">
        <f t="shared" si="2"/>
        <v>218:ジメチルアミン</v>
      </c>
      <c r="B153" s="288">
        <v>218</v>
      </c>
      <c r="C153" s="288"/>
      <c r="D153" s="289" t="s">
        <v>114</v>
      </c>
      <c r="E153" s="171" t="s">
        <v>462</v>
      </c>
    </row>
    <row r="154" spans="1:5" x14ac:dyDescent="0.2">
      <c r="A154" s="83" t="str">
        <f t="shared" si="2"/>
        <v>219:ジメチルジスルフィド</v>
      </c>
      <c r="B154" s="288">
        <v>219</v>
      </c>
      <c r="C154" s="288"/>
      <c r="D154" s="289" t="s">
        <v>115</v>
      </c>
      <c r="E154" s="171" t="s">
        <v>462</v>
      </c>
    </row>
    <row r="155" spans="1:5" x14ac:dyDescent="0.2">
      <c r="A155" s="83" t="str">
        <f t="shared" si="2"/>
        <v>221:ベンフラカルブ</v>
      </c>
      <c r="B155" s="288">
        <v>221</v>
      </c>
      <c r="C155" s="288"/>
      <c r="D155" s="289" t="s">
        <v>500</v>
      </c>
      <c r="E155" s="171" t="s">
        <v>1229</v>
      </c>
    </row>
    <row r="156" spans="1:5" x14ac:dyDescent="0.2">
      <c r="A156" s="83" t="str">
        <f t="shared" si="2"/>
        <v>223:Ｎ，Ｎ－ジメチルドデシルアミン</v>
      </c>
      <c r="B156" s="288">
        <v>223</v>
      </c>
      <c r="C156" s="288"/>
      <c r="D156" s="289" t="s">
        <v>116</v>
      </c>
      <c r="E156" s="171" t="s">
        <v>1229</v>
      </c>
    </row>
    <row r="157" spans="1:5" x14ac:dyDescent="0.2">
      <c r="A157" s="83" t="str">
        <f t="shared" si="2"/>
        <v>224:Ｎ，Ｎ－ジメチルドデシルアミン＝Ｎ－オキシド</v>
      </c>
      <c r="B157" s="288">
        <v>224</v>
      </c>
      <c r="C157" s="288"/>
      <c r="D157" s="289" t="s">
        <v>912</v>
      </c>
      <c r="E157" s="171" t="s">
        <v>1229</v>
      </c>
    </row>
    <row r="158" spans="1:5" x14ac:dyDescent="0.2">
      <c r="A158" s="83" t="str">
        <f t="shared" si="2"/>
        <v>225:トリクロルホン又はＤＥＰ</v>
      </c>
      <c r="B158" s="288">
        <v>225</v>
      </c>
      <c r="C158" s="288"/>
      <c r="D158" s="289" t="s">
        <v>501</v>
      </c>
      <c r="E158" s="171" t="s">
        <v>1229</v>
      </c>
    </row>
    <row r="159" spans="1:5" x14ac:dyDescent="0.2">
      <c r="A159" s="83" t="str">
        <f t="shared" si="2"/>
        <v>227:パラコート又はパラコートジクロリド</v>
      </c>
      <c r="B159" s="288">
        <v>227</v>
      </c>
      <c r="C159" s="288"/>
      <c r="D159" s="289" t="s">
        <v>502</v>
      </c>
      <c r="E159" s="171" t="s">
        <v>1229</v>
      </c>
    </row>
    <row r="160" spans="1:5" x14ac:dyDescent="0.2">
      <c r="A160" s="83" t="str">
        <f t="shared" si="2"/>
        <v>229:チオファネートメチル</v>
      </c>
      <c r="B160" s="288">
        <v>229</v>
      </c>
      <c r="C160" s="288"/>
      <c r="D160" s="289" t="s">
        <v>503</v>
      </c>
      <c r="E160" s="171" t="s">
        <v>1229</v>
      </c>
    </row>
    <row r="161" spans="1:5" x14ac:dyDescent="0.2">
      <c r="A161" s="83" t="str">
        <f t="shared" si="2"/>
        <v>230:Ｎ－（１，３－ジメチルブチル）－Ｎ’－フェニル－パラ－フェニレンジアミン</v>
      </c>
      <c r="B161" s="288">
        <v>230</v>
      </c>
      <c r="C161" s="288"/>
      <c r="D161" s="289" t="s">
        <v>117</v>
      </c>
      <c r="E161" s="171" t="s">
        <v>1229</v>
      </c>
    </row>
    <row r="162" spans="1:5" x14ac:dyDescent="0.2">
      <c r="A162" s="83" t="str">
        <f t="shared" si="2"/>
        <v>232:Ｎ，Ｎ－ジメチルホルムアミド</v>
      </c>
      <c r="B162" s="288">
        <v>232</v>
      </c>
      <c r="C162" s="288"/>
      <c r="D162" s="289" t="s">
        <v>552</v>
      </c>
      <c r="E162" s="171" t="s">
        <v>52</v>
      </c>
    </row>
    <row r="163" spans="1:5" x14ac:dyDescent="0.2">
      <c r="A163" s="83" t="str">
        <f t="shared" si="2"/>
        <v>233:フェントエート又はＰＡＰ</v>
      </c>
      <c r="B163" s="288">
        <v>233</v>
      </c>
      <c r="C163" s="288"/>
      <c r="D163" s="289" t="s">
        <v>504</v>
      </c>
      <c r="E163" s="171" t="s">
        <v>1229</v>
      </c>
    </row>
    <row r="164" spans="1:5" x14ac:dyDescent="0.2">
      <c r="A164" s="83" t="str">
        <f t="shared" si="2"/>
        <v>236:アイオキシニル</v>
      </c>
      <c r="B164" s="288">
        <v>236</v>
      </c>
      <c r="C164" s="288"/>
      <c r="D164" s="289" t="s">
        <v>913</v>
      </c>
      <c r="E164" s="171" t="s">
        <v>1229</v>
      </c>
    </row>
    <row r="165" spans="1:5" x14ac:dyDescent="0.2">
      <c r="A165" s="83" t="str">
        <f t="shared" si="2"/>
        <v>237:水銀及びその化合物</v>
      </c>
      <c r="B165" s="288">
        <v>237</v>
      </c>
      <c r="C165" s="288"/>
      <c r="D165" s="289" t="s">
        <v>914</v>
      </c>
      <c r="E165" s="171" t="s">
        <v>1229</v>
      </c>
    </row>
    <row r="166" spans="1:5" x14ac:dyDescent="0.2">
      <c r="A166" s="83" t="str">
        <f t="shared" si="2"/>
        <v>238:水素化テルフェニル</v>
      </c>
      <c r="B166" s="288">
        <v>238</v>
      </c>
      <c r="C166" s="288"/>
      <c r="D166" s="289" t="s">
        <v>118</v>
      </c>
      <c r="E166" s="171" t="s">
        <v>1229</v>
      </c>
    </row>
    <row r="167" spans="1:5" x14ac:dyDescent="0.2">
      <c r="A167" s="83" t="str">
        <f t="shared" si="2"/>
        <v>240:スチレン</v>
      </c>
      <c r="B167" s="288">
        <v>240</v>
      </c>
      <c r="C167" s="288"/>
      <c r="D167" s="289" t="s">
        <v>553</v>
      </c>
      <c r="E167" s="171" t="s">
        <v>462</v>
      </c>
    </row>
    <row r="168" spans="1:5" x14ac:dyDescent="0.2">
      <c r="A168" s="83" t="str">
        <f t="shared" si="2"/>
        <v>242:セレン及びその化合物</v>
      </c>
      <c r="B168" s="288">
        <v>242</v>
      </c>
      <c r="C168" s="288"/>
      <c r="D168" s="289" t="s">
        <v>915</v>
      </c>
      <c r="E168" s="171" t="s">
        <v>1229</v>
      </c>
    </row>
    <row r="169" spans="1:5" x14ac:dyDescent="0.2">
      <c r="A169" s="83" t="str">
        <f t="shared" si="2"/>
        <v>243:ダイオキシン類</v>
      </c>
      <c r="B169" s="288">
        <v>243</v>
      </c>
      <c r="C169" s="288" t="s">
        <v>854</v>
      </c>
      <c r="D169" s="289" t="s">
        <v>916</v>
      </c>
      <c r="E169" s="171" t="s">
        <v>1229</v>
      </c>
    </row>
    <row r="170" spans="1:5" x14ac:dyDescent="0.2">
      <c r="A170" s="83" t="str">
        <f t="shared" si="2"/>
        <v>244:ダゾメット</v>
      </c>
      <c r="B170" s="288">
        <v>244</v>
      </c>
      <c r="C170" s="288"/>
      <c r="D170" s="289" t="s">
        <v>917</v>
      </c>
      <c r="E170" s="171" t="s">
        <v>1229</v>
      </c>
    </row>
    <row r="171" spans="1:5" x14ac:dyDescent="0.2">
      <c r="A171" s="83" t="str">
        <f t="shared" si="2"/>
        <v>245:チオ尿素</v>
      </c>
      <c r="B171" s="288">
        <v>245</v>
      </c>
      <c r="C171" s="288"/>
      <c r="D171" s="289" t="s">
        <v>918</v>
      </c>
      <c r="E171" s="171" t="s">
        <v>1229</v>
      </c>
    </row>
    <row r="172" spans="1:5" x14ac:dyDescent="0.2">
      <c r="A172" s="83" t="str">
        <f t="shared" si="2"/>
        <v>248:ダイアジノン</v>
      </c>
      <c r="B172" s="288">
        <v>248</v>
      </c>
      <c r="C172" s="288"/>
      <c r="D172" s="289" t="s">
        <v>919</v>
      </c>
      <c r="E172" s="171" t="s">
        <v>1229</v>
      </c>
    </row>
    <row r="173" spans="1:5" x14ac:dyDescent="0.2">
      <c r="A173" s="83" t="str">
        <f t="shared" si="2"/>
        <v>249:クロルピリホス</v>
      </c>
      <c r="B173" s="288">
        <v>249</v>
      </c>
      <c r="C173" s="288"/>
      <c r="D173" s="289" t="s">
        <v>920</v>
      </c>
      <c r="E173" s="171" t="s">
        <v>1229</v>
      </c>
    </row>
    <row r="174" spans="1:5" x14ac:dyDescent="0.2">
      <c r="A174" s="83" t="str">
        <f t="shared" si="2"/>
        <v>250:イソキサチオン</v>
      </c>
      <c r="B174" s="288">
        <v>250</v>
      </c>
      <c r="C174" s="288"/>
      <c r="D174" s="289" t="s">
        <v>921</v>
      </c>
      <c r="E174" s="171" t="s">
        <v>1229</v>
      </c>
    </row>
    <row r="175" spans="1:5" x14ac:dyDescent="0.2">
      <c r="A175" s="83" t="str">
        <f t="shared" si="2"/>
        <v>251:フェニトロチオン又はＭＥＰ</v>
      </c>
      <c r="B175" s="288">
        <v>251</v>
      </c>
      <c r="C175" s="288"/>
      <c r="D175" s="289" t="s">
        <v>922</v>
      </c>
      <c r="E175" s="171" t="s">
        <v>1229</v>
      </c>
    </row>
    <row r="176" spans="1:5" x14ac:dyDescent="0.2">
      <c r="A176" s="83" t="str">
        <f t="shared" si="2"/>
        <v>252:フェンチオン又はＭＰＰ</v>
      </c>
      <c r="B176" s="288">
        <v>252</v>
      </c>
      <c r="C176" s="288"/>
      <c r="D176" s="289" t="s">
        <v>923</v>
      </c>
      <c r="E176" s="171" t="s">
        <v>1229</v>
      </c>
    </row>
    <row r="177" spans="1:5" x14ac:dyDescent="0.2">
      <c r="A177" s="83" t="str">
        <f t="shared" si="2"/>
        <v>254:イプロベンホス又はＩＢＰ</v>
      </c>
      <c r="B177" s="288">
        <v>254</v>
      </c>
      <c r="C177" s="288"/>
      <c r="D177" s="289" t="s">
        <v>924</v>
      </c>
      <c r="E177" s="171" t="s">
        <v>1229</v>
      </c>
    </row>
    <row r="178" spans="1:5" x14ac:dyDescent="0.2">
      <c r="A178" s="83" t="str">
        <f t="shared" si="2"/>
        <v>255:デカブロモジフェニルエーテル</v>
      </c>
      <c r="B178" s="288">
        <v>255</v>
      </c>
      <c r="C178" s="288"/>
      <c r="D178" s="289" t="s">
        <v>119</v>
      </c>
      <c r="E178" s="171" t="s">
        <v>1229</v>
      </c>
    </row>
    <row r="179" spans="1:5" x14ac:dyDescent="0.2">
      <c r="A179" s="83" t="str">
        <f t="shared" si="2"/>
        <v>257:デカノール</v>
      </c>
      <c r="B179" s="288">
        <v>257</v>
      </c>
      <c r="C179" s="288"/>
      <c r="D179" s="289" t="s">
        <v>505</v>
      </c>
      <c r="E179" s="171" t="s">
        <v>52</v>
      </c>
    </row>
    <row r="180" spans="1:5" x14ac:dyDescent="0.2">
      <c r="A180" s="83" t="str">
        <f t="shared" si="2"/>
        <v>258:ヘキサメチレンテトラミン</v>
      </c>
      <c r="B180" s="288">
        <v>258</v>
      </c>
      <c r="C180" s="288"/>
      <c r="D180" s="289" t="s">
        <v>925</v>
      </c>
      <c r="E180" s="171" t="s">
        <v>1229</v>
      </c>
    </row>
    <row r="181" spans="1:5" x14ac:dyDescent="0.2">
      <c r="A181" s="83" t="str">
        <f t="shared" si="2"/>
        <v>259:ジスルフィラム</v>
      </c>
      <c r="B181" s="288">
        <v>259</v>
      </c>
      <c r="C181" s="288"/>
      <c r="D181" s="289" t="s">
        <v>506</v>
      </c>
      <c r="E181" s="171" t="s">
        <v>1229</v>
      </c>
    </row>
    <row r="182" spans="1:5" x14ac:dyDescent="0.2">
      <c r="A182" s="83" t="str">
        <f t="shared" si="2"/>
        <v>260:クロロタロニル又はＴＰＮ</v>
      </c>
      <c r="B182" s="288">
        <v>260</v>
      </c>
      <c r="C182" s="288"/>
      <c r="D182" s="289" t="s">
        <v>926</v>
      </c>
      <c r="E182" s="171" t="s">
        <v>1229</v>
      </c>
    </row>
    <row r="183" spans="1:5" x14ac:dyDescent="0.2">
      <c r="A183" s="83" t="str">
        <f t="shared" si="2"/>
        <v>261:フサライド</v>
      </c>
      <c r="B183" s="288">
        <v>261</v>
      </c>
      <c r="C183" s="288"/>
      <c r="D183" s="289" t="s">
        <v>507</v>
      </c>
      <c r="E183" s="171" t="s">
        <v>1229</v>
      </c>
    </row>
    <row r="184" spans="1:5" x14ac:dyDescent="0.2">
      <c r="A184" s="83" t="str">
        <f t="shared" si="2"/>
        <v>262:テトラクロロエチレン</v>
      </c>
      <c r="B184" s="288">
        <v>262</v>
      </c>
      <c r="C184" s="288"/>
      <c r="D184" s="289" t="s">
        <v>554</v>
      </c>
      <c r="E184" s="171" t="s">
        <v>462</v>
      </c>
    </row>
    <row r="185" spans="1:5" x14ac:dyDescent="0.2">
      <c r="A185" s="83" t="str">
        <f t="shared" si="2"/>
        <v>265:テトラヒドロメチル無水フタル酸</v>
      </c>
      <c r="B185" s="288">
        <v>265</v>
      </c>
      <c r="C185" s="288"/>
      <c r="D185" s="289" t="s">
        <v>927</v>
      </c>
      <c r="E185" s="171" t="s">
        <v>1229</v>
      </c>
    </row>
    <row r="186" spans="1:5" x14ac:dyDescent="0.2">
      <c r="A186" s="83" t="str">
        <f t="shared" si="2"/>
        <v>266:テフルトリン</v>
      </c>
      <c r="B186" s="288">
        <v>266</v>
      </c>
      <c r="C186" s="288"/>
      <c r="D186" s="289" t="s">
        <v>508</v>
      </c>
      <c r="E186" s="171" t="s">
        <v>1229</v>
      </c>
    </row>
    <row r="187" spans="1:5" x14ac:dyDescent="0.2">
      <c r="A187" s="83" t="str">
        <f t="shared" si="2"/>
        <v>267:チオジカルブ</v>
      </c>
      <c r="B187" s="288">
        <v>267</v>
      </c>
      <c r="C187" s="288"/>
      <c r="D187" s="289" t="s">
        <v>509</v>
      </c>
      <c r="E187" s="171" t="s">
        <v>1229</v>
      </c>
    </row>
    <row r="188" spans="1:5" x14ac:dyDescent="0.2">
      <c r="A188" s="83" t="str">
        <f t="shared" si="2"/>
        <v>268:チウラム又はチラム</v>
      </c>
      <c r="B188" s="288">
        <v>268</v>
      </c>
      <c r="C188" s="288"/>
      <c r="D188" s="289" t="s">
        <v>928</v>
      </c>
      <c r="E188" s="171" t="s">
        <v>1229</v>
      </c>
    </row>
    <row r="189" spans="1:5" x14ac:dyDescent="0.2">
      <c r="A189" s="83" t="str">
        <f t="shared" si="2"/>
        <v>270:テレフタル酸</v>
      </c>
      <c r="B189" s="288">
        <v>270</v>
      </c>
      <c r="C189" s="288"/>
      <c r="D189" s="289" t="s">
        <v>929</v>
      </c>
      <c r="E189" s="171" t="s">
        <v>1229</v>
      </c>
    </row>
    <row r="190" spans="1:5" x14ac:dyDescent="0.2">
      <c r="A190" s="83" t="str">
        <f t="shared" si="2"/>
        <v>271:テレフタル酸ジメチル</v>
      </c>
      <c r="B190" s="288">
        <v>271</v>
      </c>
      <c r="C190" s="288"/>
      <c r="D190" s="289" t="s">
        <v>930</v>
      </c>
      <c r="E190" s="171" t="s">
        <v>1229</v>
      </c>
    </row>
    <row r="191" spans="1:5" x14ac:dyDescent="0.2">
      <c r="A191" s="83" t="str">
        <f t="shared" si="2"/>
        <v>272:銅水溶性塩（錯塩を除く。）</v>
      </c>
      <c r="B191" s="288">
        <v>272</v>
      </c>
      <c r="C191" s="288"/>
      <c r="D191" s="289" t="s">
        <v>931</v>
      </c>
      <c r="E191" s="171" t="s">
        <v>1229</v>
      </c>
    </row>
    <row r="192" spans="1:5" x14ac:dyDescent="0.2">
      <c r="A192" s="83" t="str">
        <f t="shared" si="2"/>
        <v>273:ノルマル－ドデシルアルコール</v>
      </c>
      <c r="B192" s="288">
        <v>273</v>
      </c>
      <c r="C192" s="288"/>
      <c r="D192" s="289" t="s">
        <v>510</v>
      </c>
      <c r="E192" s="171" t="s">
        <v>52</v>
      </c>
    </row>
    <row r="193" spans="1:5" x14ac:dyDescent="0.2">
      <c r="A193" s="83" t="str">
        <f t="shared" si="2"/>
        <v>275:ドデシル硫酸ナトリウム</v>
      </c>
      <c r="B193" s="288">
        <v>275</v>
      </c>
      <c r="C193" s="288"/>
      <c r="D193" s="289" t="s">
        <v>120</v>
      </c>
      <c r="E193" s="171" t="s">
        <v>1229</v>
      </c>
    </row>
    <row r="194" spans="1:5" x14ac:dyDescent="0.2">
      <c r="A194" s="83" t="str">
        <f t="shared" si="2"/>
        <v>277:トリエチルアミン</v>
      </c>
      <c r="B194" s="288">
        <v>277</v>
      </c>
      <c r="C194" s="288"/>
      <c r="D194" s="289" t="s">
        <v>121</v>
      </c>
      <c r="E194" s="171" t="s">
        <v>462</v>
      </c>
    </row>
    <row r="195" spans="1:5" x14ac:dyDescent="0.2">
      <c r="A195" s="83" t="str">
        <f t="shared" si="2"/>
        <v>279:１，１，１－トリクロロエタン</v>
      </c>
      <c r="B195" s="288">
        <v>279</v>
      </c>
      <c r="C195" s="288"/>
      <c r="D195" s="289" t="s">
        <v>555</v>
      </c>
      <c r="E195" s="171" t="s">
        <v>462</v>
      </c>
    </row>
    <row r="196" spans="1:5" x14ac:dyDescent="0.2">
      <c r="A196" s="83" t="str">
        <f t="shared" ref="A196:A259" si="3">CONCATENATE(B196,":",D196)</f>
        <v>280:１，１，２－トリクロロエタン</v>
      </c>
      <c r="B196" s="288">
        <v>280</v>
      </c>
      <c r="C196" s="288"/>
      <c r="D196" s="289" t="s">
        <v>556</v>
      </c>
      <c r="E196" s="171" t="s">
        <v>462</v>
      </c>
    </row>
    <row r="197" spans="1:5" x14ac:dyDescent="0.2">
      <c r="A197" s="83" t="str">
        <f t="shared" si="3"/>
        <v>281:トリクロロエチレン</v>
      </c>
      <c r="B197" s="288">
        <v>281</v>
      </c>
      <c r="C197" s="288" t="s">
        <v>854</v>
      </c>
      <c r="D197" s="289" t="s">
        <v>557</v>
      </c>
      <c r="E197" s="171" t="s">
        <v>462</v>
      </c>
    </row>
    <row r="198" spans="1:5" x14ac:dyDescent="0.2">
      <c r="A198" s="83" t="str">
        <f t="shared" si="3"/>
        <v>284:ＣＦＣ－１１３</v>
      </c>
      <c r="B198" s="288">
        <v>284</v>
      </c>
      <c r="C198" s="288"/>
      <c r="D198" s="289" t="s">
        <v>558</v>
      </c>
      <c r="E198" s="171" t="s">
        <v>462</v>
      </c>
    </row>
    <row r="199" spans="1:5" x14ac:dyDescent="0.2">
      <c r="A199" s="83" t="str">
        <f t="shared" si="3"/>
        <v>285:クロロピクリン</v>
      </c>
      <c r="B199" s="288">
        <v>285</v>
      </c>
      <c r="C199" s="288"/>
      <c r="D199" s="289" t="s">
        <v>559</v>
      </c>
      <c r="E199" s="171" t="s">
        <v>462</v>
      </c>
    </row>
    <row r="200" spans="1:5" x14ac:dyDescent="0.2">
      <c r="A200" s="83" t="str">
        <f t="shared" si="3"/>
        <v>286:トリクロピル</v>
      </c>
      <c r="B200" s="288">
        <v>286</v>
      </c>
      <c r="C200" s="288"/>
      <c r="D200" s="289" t="s">
        <v>932</v>
      </c>
      <c r="E200" s="171" t="s">
        <v>1229</v>
      </c>
    </row>
    <row r="201" spans="1:5" x14ac:dyDescent="0.2">
      <c r="A201" s="83" t="str">
        <f t="shared" si="3"/>
        <v>287:２，４，６－トリクロロフェノール</v>
      </c>
      <c r="B201" s="288">
        <v>287</v>
      </c>
      <c r="C201" s="288"/>
      <c r="D201" s="289" t="s">
        <v>122</v>
      </c>
      <c r="E201" s="171" t="s">
        <v>52</v>
      </c>
    </row>
    <row r="202" spans="1:5" x14ac:dyDescent="0.2">
      <c r="A202" s="83" t="str">
        <f t="shared" si="3"/>
        <v>288:ＣＦＣ－１１</v>
      </c>
      <c r="B202" s="288">
        <v>288</v>
      </c>
      <c r="C202" s="288"/>
      <c r="D202" s="289" t="s">
        <v>560</v>
      </c>
      <c r="E202" s="171" t="s">
        <v>462</v>
      </c>
    </row>
    <row r="203" spans="1:5" x14ac:dyDescent="0.2">
      <c r="A203" s="83" t="str">
        <f t="shared" si="3"/>
        <v>289:１，２，３－トリクロロプロパン</v>
      </c>
      <c r="B203" s="288">
        <v>289</v>
      </c>
      <c r="C203" s="288"/>
      <c r="D203" s="289" t="s">
        <v>123</v>
      </c>
      <c r="E203" s="171" t="s">
        <v>52</v>
      </c>
    </row>
    <row r="204" spans="1:5" x14ac:dyDescent="0.2">
      <c r="A204" s="83" t="str">
        <f t="shared" si="3"/>
        <v>290:トリクロロベンゼン</v>
      </c>
      <c r="B204" s="288">
        <v>290</v>
      </c>
      <c r="C204" s="288"/>
      <c r="D204" s="289" t="s">
        <v>124</v>
      </c>
      <c r="E204" s="171" t="s">
        <v>1229</v>
      </c>
    </row>
    <row r="205" spans="1:5" x14ac:dyDescent="0.2">
      <c r="A205" s="83" t="str">
        <f t="shared" si="3"/>
        <v>292:トリブチルアミン</v>
      </c>
      <c r="B205" s="288">
        <v>292</v>
      </c>
      <c r="C205" s="288"/>
      <c r="D205" s="289" t="s">
        <v>125</v>
      </c>
      <c r="E205" s="171" t="s">
        <v>52</v>
      </c>
    </row>
    <row r="206" spans="1:5" x14ac:dyDescent="0.2">
      <c r="A206" s="83" t="str">
        <f t="shared" si="3"/>
        <v>293:トリフルラリン</v>
      </c>
      <c r="B206" s="288">
        <v>293</v>
      </c>
      <c r="C206" s="288"/>
      <c r="D206" s="289" t="s">
        <v>933</v>
      </c>
      <c r="E206" s="171" t="s">
        <v>1229</v>
      </c>
    </row>
    <row r="207" spans="1:5" x14ac:dyDescent="0.2">
      <c r="A207" s="83" t="str">
        <f t="shared" si="3"/>
        <v>298:トリレンジイソシアネート</v>
      </c>
      <c r="B207" s="288">
        <v>298</v>
      </c>
      <c r="C207" s="288"/>
      <c r="D207" s="289" t="s">
        <v>126</v>
      </c>
      <c r="E207" s="171" t="s">
        <v>52</v>
      </c>
    </row>
    <row r="208" spans="1:5" x14ac:dyDescent="0.2">
      <c r="A208" s="83" t="str">
        <f t="shared" si="3"/>
        <v>299:トルイジン</v>
      </c>
      <c r="B208" s="288">
        <v>299</v>
      </c>
      <c r="C208" s="288" t="s">
        <v>854</v>
      </c>
      <c r="D208" s="289" t="s">
        <v>127</v>
      </c>
      <c r="E208" s="171" t="s">
        <v>52</v>
      </c>
    </row>
    <row r="209" spans="1:5" x14ac:dyDescent="0.2">
      <c r="A209" s="83" t="str">
        <f t="shared" si="3"/>
        <v>300:トルエン</v>
      </c>
      <c r="B209" s="288">
        <v>300</v>
      </c>
      <c r="C209" s="288"/>
      <c r="D209" s="289" t="s">
        <v>561</v>
      </c>
      <c r="E209" s="171" t="s">
        <v>462</v>
      </c>
    </row>
    <row r="210" spans="1:5" x14ac:dyDescent="0.2">
      <c r="A210" s="83" t="str">
        <f t="shared" si="3"/>
        <v>302:ナフタレン</v>
      </c>
      <c r="B210" s="288">
        <v>302</v>
      </c>
      <c r="C210" s="288"/>
      <c r="D210" s="289" t="s">
        <v>360</v>
      </c>
      <c r="E210" s="171" t="s">
        <v>52</v>
      </c>
    </row>
    <row r="211" spans="1:5" x14ac:dyDescent="0.2">
      <c r="A211" s="83" t="str">
        <f t="shared" si="3"/>
        <v>308:ニッケル</v>
      </c>
      <c r="B211" s="288">
        <v>308</v>
      </c>
      <c r="C211" s="288"/>
      <c r="D211" s="289" t="s">
        <v>934</v>
      </c>
      <c r="E211" s="171" t="s">
        <v>1229</v>
      </c>
    </row>
    <row r="212" spans="1:5" x14ac:dyDescent="0.2">
      <c r="A212" s="83" t="str">
        <f t="shared" si="3"/>
        <v>309:ニッケル化合物</v>
      </c>
      <c r="B212" s="288">
        <v>309</v>
      </c>
      <c r="C212" s="288" t="s">
        <v>854</v>
      </c>
      <c r="D212" s="289" t="s">
        <v>935</v>
      </c>
      <c r="E212" s="171" t="s">
        <v>1229</v>
      </c>
    </row>
    <row r="213" spans="1:5" x14ac:dyDescent="0.2">
      <c r="A213" s="83" t="str">
        <f t="shared" si="3"/>
        <v>312:オルト－ニトロアニリン</v>
      </c>
      <c r="B213" s="288">
        <v>312</v>
      </c>
      <c r="C213" s="288"/>
      <c r="D213" s="289" t="s">
        <v>128</v>
      </c>
      <c r="E213" s="171" t="s">
        <v>1229</v>
      </c>
    </row>
    <row r="214" spans="1:5" x14ac:dyDescent="0.2">
      <c r="A214" s="83" t="str">
        <f t="shared" si="3"/>
        <v>314:パラ－ニトロクロロベンゼン</v>
      </c>
      <c r="B214" s="288">
        <v>314</v>
      </c>
      <c r="C214" s="288"/>
      <c r="D214" s="289" t="s">
        <v>129</v>
      </c>
      <c r="E214" s="171" t="s">
        <v>52</v>
      </c>
    </row>
    <row r="215" spans="1:5" x14ac:dyDescent="0.2">
      <c r="A215" s="83" t="str">
        <f t="shared" si="3"/>
        <v>316:ニトロベンゼン</v>
      </c>
      <c r="B215" s="288">
        <v>316</v>
      </c>
      <c r="C215" s="288"/>
      <c r="D215" s="289" t="s">
        <v>562</v>
      </c>
      <c r="E215" s="171" t="s">
        <v>52</v>
      </c>
    </row>
    <row r="216" spans="1:5" x14ac:dyDescent="0.2">
      <c r="A216" s="83" t="str">
        <f t="shared" si="3"/>
        <v>317:ニトロメタン</v>
      </c>
      <c r="B216" s="288">
        <v>317</v>
      </c>
      <c r="C216" s="288"/>
      <c r="D216" s="289" t="s">
        <v>130</v>
      </c>
      <c r="E216" s="171" t="s">
        <v>462</v>
      </c>
    </row>
    <row r="217" spans="1:5" x14ac:dyDescent="0.2">
      <c r="A217" s="83" t="str">
        <f t="shared" si="3"/>
        <v>318:二硫化炭素</v>
      </c>
      <c r="B217" s="288">
        <v>318</v>
      </c>
      <c r="C217" s="288"/>
      <c r="D217" s="289" t="s">
        <v>563</v>
      </c>
      <c r="E217" s="171" t="s">
        <v>462</v>
      </c>
    </row>
    <row r="218" spans="1:5" x14ac:dyDescent="0.2">
      <c r="A218" s="83" t="str">
        <f t="shared" si="3"/>
        <v>319:ノルマル－ノニルアルコール</v>
      </c>
      <c r="B218" s="288">
        <v>319</v>
      </c>
      <c r="C218" s="288"/>
      <c r="D218" s="289" t="s">
        <v>511</v>
      </c>
      <c r="E218" s="171" t="s">
        <v>52</v>
      </c>
    </row>
    <row r="219" spans="1:5" x14ac:dyDescent="0.2">
      <c r="A219" s="83" t="str">
        <f t="shared" si="3"/>
        <v>320:アルキルフェノール（アルキル基の炭素数が９のものに限る。）</v>
      </c>
      <c r="B219" s="288">
        <v>320</v>
      </c>
      <c r="C219" s="288"/>
      <c r="D219" s="289" t="s">
        <v>1019</v>
      </c>
      <c r="E219" s="171" t="s">
        <v>1229</v>
      </c>
    </row>
    <row r="220" spans="1:5" x14ac:dyDescent="0.2">
      <c r="A220" s="83" t="str">
        <f t="shared" si="3"/>
        <v>321:バナジウム化合物</v>
      </c>
      <c r="B220" s="288">
        <v>321</v>
      </c>
      <c r="C220" s="288"/>
      <c r="D220" s="289" t="s">
        <v>131</v>
      </c>
      <c r="E220" s="171" t="s">
        <v>1229</v>
      </c>
    </row>
    <row r="221" spans="1:5" x14ac:dyDescent="0.2">
      <c r="A221" s="83" t="str">
        <f t="shared" si="3"/>
        <v>323:シメトリン</v>
      </c>
      <c r="B221" s="288">
        <v>323</v>
      </c>
      <c r="C221" s="288"/>
      <c r="D221" s="289" t="s">
        <v>936</v>
      </c>
      <c r="E221" s="171" t="s">
        <v>1229</v>
      </c>
    </row>
    <row r="222" spans="1:5" x14ac:dyDescent="0.2">
      <c r="A222" s="83" t="str">
        <f t="shared" si="3"/>
        <v>325:オキシン銅又は有機銅</v>
      </c>
      <c r="B222" s="288">
        <v>325</v>
      </c>
      <c r="C222" s="288"/>
      <c r="D222" s="289" t="s">
        <v>937</v>
      </c>
      <c r="E222" s="171" t="s">
        <v>1229</v>
      </c>
    </row>
    <row r="223" spans="1:5" x14ac:dyDescent="0.2">
      <c r="A223" s="83" t="str">
        <f t="shared" si="3"/>
        <v>328:ジラム</v>
      </c>
      <c r="B223" s="288">
        <v>328</v>
      </c>
      <c r="C223" s="288"/>
      <c r="D223" s="289" t="s">
        <v>938</v>
      </c>
      <c r="E223" s="171" t="s">
        <v>1229</v>
      </c>
    </row>
    <row r="224" spans="1:5" x14ac:dyDescent="0.2">
      <c r="A224" s="83" t="str">
        <f t="shared" si="3"/>
        <v>329:ポリカーバメート</v>
      </c>
      <c r="B224" s="288">
        <v>329</v>
      </c>
      <c r="C224" s="288"/>
      <c r="D224" s="289" t="s">
        <v>512</v>
      </c>
      <c r="E224" s="171" t="s">
        <v>1229</v>
      </c>
    </row>
    <row r="225" spans="1:5" x14ac:dyDescent="0.2">
      <c r="A225" s="83" t="str">
        <f t="shared" si="3"/>
        <v>331:カズサホス</v>
      </c>
      <c r="B225" s="288">
        <v>331</v>
      </c>
      <c r="C225" s="288"/>
      <c r="D225" s="289" t="s">
        <v>513</v>
      </c>
      <c r="E225" s="171" t="s">
        <v>1229</v>
      </c>
    </row>
    <row r="226" spans="1:5" x14ac:dyDescent="0.2">
      <c r="A226" s="83" t="str">
        <f t="shared" si="3"/>
        <v>332:砒素及びその無機化合物</v>
      </c>
      <c r="B226" s="288">
        <v>332</v>
      </c>
      <c r="C226" s="288" t="s">
        <v>854</v>
      </c>
      <c r="D226" s="289" t="s">
        <v>944</v>
      </c>
      <c r="E226" s="171" t="s">
        <v>1229</v>
      </c>
    </row>
    <row r="227" spans="1:5" x14ac:dyDescent="0.2">
      <c r="A227" s="83" t="str">
        <f t="shared" si="3"/>
        <v>333:ヒドラジン</v>
      </c>
      <c r="B227" s="288">
        <v>333</v>
      </c>
      <c r="C227" s="288"/>
      <c r="D227" s="289" t="s">
        <v>564</v>
      </c>
      <c r="E227" s="171" t="s">
        <v>462</v>
      </c>
    </row>
    <row r="228" spans="1:5" x14ac:dyDescent="0.2">
      <c r="A228" s="83" t="str">
        <f t="shared" si="3"/>
        <v>336:ヒドロキノン</v>
      </c>
      <c r="B228" s="288">
        <v>336</v>
      </c>
      <c r="C228" s="288"/>
      <c r="D228" s="289" t="s">
        <v>945</v>
      </c>
      <c r="E228" s="171" t="s">
        <v>1229</v>
      </c>
    </row>
    <row r="229" spans="1:5" x14ac:dyDescent="0.2">
      <c r="A229" s="83" t="str">
        <f t="shared" si="3"/>
        <v>337:４－ビニル－１－シクロヘキセン</v>
      </c>
      <c r="B229" s="288">
        <v>337</v>
      </c>
      <c r="C229" s="288"/>
      <c r="D229" s="289" t="s">
        <v>565</v>
      </c>
      <c r="E229" s="171" t="s">
        <v>462</v>
      </c>
    </row>
    <row r="230" spans="1:5" x14ac:dyDescent="0.2">
      <c r="A230" s="83" t="str">
        <f t="shared" si="3"/>
        <v>340:ビフェニル</v>
      </c>
      <c r="B230" s="288">
        <v>340</v>
      </c>
      <c r="C230" s="288"/>
      <c r="D230" s="289" t="s">
        <v>132</v>
      </c>
      <c r="E230" s="171" t="s">
        <v>1229</v>
      </c>
    </row>
    <row r="231" spans="1:5" x14ac:dyDescent="0.2">
      <c r="A231" s="83" t="str">
        <f t="shared" si="3"/>
        <v>341:ピペラジン</v>
      </c>
      <c r="B231" s="288">
        <v>341</v>
      </c>
      <c r="C231" s="288"/>
      <c r="D231" s="289" t="s">
        <v>566</v>
      </c>
      <c r="E231" s="171" t="s">
        <v>462</v>
      </c>
    </row>
    <row r="232" spans="1:5" x14ac:dyDescent="0.2">
      <c r="A232" s="83" t="str">
        <f t="shared" si="3"/>
        <v>342:ピリジン</v>
      </c>
      <c r="B232" s="288">
        <v>342</v>
      </c>
      <c r="C232" s="288"/>
      <c r="D232" s="289" t="s">
        <v>567</v>
      </c>
      <c r="E232" s="171" t="s">
        <v>462</v>
      </c>
    </row>
    <row r="233" spans="1:5" x14ac:dyDescent="0.2">
      <c r="A233" s="83" t="str">
        <f t="shared" si="3"/>
        <v>343:カテコール</v>
      </c>
      <c r="B233" s="288">
        <v>343</v>
      </c>
      <c r="C233" s="288"/>
      <c r="D233" s="289" t="s">
        <v>514</v>
      </c>
      <c r="E233" s="171" t="s">
        <v>52</v>
      </c>
    </row>
    <row r="234" spans="1:5" x14ac:dyDescent="0.2">
      <c r="A234" s="83" t="str">
        <f t="shared" si="3"/>
        <v>346:２－フェニルフェノール</v>
      </c>
      <c r="B234" s="288">
        <v>346</v>
      </c>
      <c r="C234" s="288"/>
      <c r="D234" s="289" t="s">
        <v>133</v>
      </c>
      <c r="E234" s="171" t="s">
        <v>1229</v>
      </c>
    </row>
    <row r="235" spans="1:5" x14ac:dyDescent="0.2">
      <c r="A235" s="83" t="str">
        <f t="shared" si="3"/>
        <v>347:Ｎ－フェニルマレイミド</v>
      </c>
      <c r="B235" s="288">
        <v>347</v>
      </c>
      <c r="C235" s="288"/>
      <c r="D235" s="289" t="s">
        <v>134</v>
      </c>
      <c r="E235" s="171" t="s">
        <v>1229</v>
      </c>
    </row>
    <row r="236" spans="1:5" x14ac:dyDescent="0.2">
      <c r="A236" s="83" t="str">
        <f t="shared" si="3"/>
        <v>348:フェニレンジアミン</v>
      </c>
      <c r="B236" s="288">
        <v>348</v>
      </c>
      <c r="C236" s="288"/>
      <c r="D236" s="289" t="s">
        <v>135</v>
      </c>
      <c r="E236" s="171" t="s">
        <v>1229</v>
      </c>
    </row>
    <row r="237" spans="1:5" x14ac:dyDescent="0.2">
      <c r="A237" s="83" t="str">
        <f t="shared" si="3"/>
        <v>349:フェノール</v>
      </c>
      <c r="B237" s="288">
        <v>349</v>
      </c>
      <c r="C237" s="288"/>
      <c r="D237" s="289" t="s">
        <v>136</v>
      </c>
      <c r="E237" s="171" t="s">
        <v>52</v>
      </c>
    </row>
    <row r="238" spans="1:5" x14ac:dyDescent="0.2">
      <c r="A238" s="83" t="str">
        <f t="shared" si="3"/>
        <v>350:ペルメトリン</v>
      </c>
      <c r="B238" s="288">
        <v>350</v>
      </c>
      <c r="C238" s="288"/>
      <c r="D238" s="289" t="s">
        <v>946</v>
      </c>
      <c r="E238" s="171" t="s">
        <v>1229</v>
      </c>
    </row>
    <row r="239" spans="1:5" x14ac:dyDescent="0.2">
      <c r="A239" s="83" t="str">
        <f t="shared" si="3"/>
        <v>351:１，３－ブタジエン</v>
      </c>
      <c r="B239" s="288">
        <v>351</v>
      </c>
      <c r="C239" s="288" t="s">
        <v>854</v>
      </c>
      <c r="D239" s="289" t="s">
        <v>568</v>
      </c>
      <c r="E239" s="171" t="s">
        <v>462</v>
      </c>
    </row>
    <row r="240" spans="1:5" x14ac:dyDescent="0.2">
      <c r="A240" s="83" t="str">
        <f t="shared" si="3"/>
        <v>354:フタル酸ジブチル</v>
      </c>
      <c r="B240" s="288">
        <v>354</v>
      </c>
      <c r="C240" s="288"/>
      <c r="D240" s="289" t="s">
        <v>1020</v>
      </c>
      <c r="E240" s="171" t="s">
        <v>1229</v>
      </c>
    </row>
    <row r="241" spans="1:5" x14ac:dyDescent="0.2">
      <c r="A241" s="83" t="str">
        <f t="shared" si="3"/>
        <v>355:フタル酸ビス（２－エチルヘキシル）</v>
      </c>
      <c r="B241" s="288">
        <v>355</v>
      </c>
      <c r="C241" s="288"/>
      <c r="D241" s="289" t="s">
        <v>947</v>
      </c>
      <c r="E241" s="171" t="s">
        <v>1229</v>
      </c>
    </row>
    <row r="242" spans="1:5" x14ac:dyDescent="0.2">
      <c r="A242" s="83" t="str">
        <f t="shared" si="3"/>
        <v>356:フタル酸ブチル＝ベンジル</v>
      </c>
      <c r="B242" s="288">
        <v>356</v>
      </c>
      <c r="C242" s="288"/>
      <c r="D242" s="289" t="s">
        <v>1021</v>
      </c>
      <c r="E242" s="171" t="s">
        <v>1229</v>
      </c>
    </row>
    <row r="243" spans="1:5" x14ac:dyDescent="0.2">
      <c r="A243" s="83" t="str">
        <f t="shared" si="3"/>
        <v>357:ブプロフェジン</v>
      </c>
      <c r="B243" s="288">
        <v>357</v>
      </c>
      <c r="C243" s="288"/>
      <c r="D243" s="289" t="s">
        <v>948</v>
      </c>
      <c r="E243" s="171" t="s">
        <v>1229</v>
      </c>
    </row>
    <row r="244" spans="1:5" x14ac:dyDescent="0.2">
      <c r="A244" s="83" t="str">
        <f t="shared" si="3"/>
        <v>358:テブフェノジド</v>
      </c>
      <c r="B244" s="288">
        <v>358</v>
      </c>
      <c r="C244" s="288"/>
      <c r="D244" s="289" t="s">
        <v>949</v>
      </c>
      <c r="E244" s="171" t="s">
        <v>1229</v>
      </c>
    </row>
    <row r="245" spans="1:5" x14ac:dyDescent="0.2">
      <c r="A245" s="83" t="str">
        <f t="shared" si="3"/>
        <v>360:ベノミル</v>
      </c>
      <c r="B245" s="288">
        <v>360</v>
      </c>
      <c r="C245" s="288"/>
      <c r="D245" s="289" t="s">
        <v>950</v>
      </c>
      <c r="E245" s="171" t="s">
        <v>1229</v>
      </c>
    </row>
    <row r="246" spans="1:5" x14ac:dyDescent="0.2">
      <c r="A246" s="83" t="str">
        <f t="shared" si="3"/>
        <v>361:シハロホップブチル</v>
      </c>
      <c r="B246" s="288">
        <v>361</v>
      </c>
      <c r="C246" s="288"/>
      <c r="D246" s="289" t="s">
        <v>951</v>
      </c>
      <c r="E246" s="171" t="s">
        <v>1229</v>
      </c>
    </row>
    <row r="247" spans="1:5" x14ac:dyDescent="0.2">
      <c r="A247" s="83" t="str">
        <f t="shared" si="3"/>
        <v>362:ジアフェンチウロン</v>
      </c>
      <c r="B247" s="288">
        <v>362</v>
      </c>
      <c r="C247" s="288"/>
      <c r="D247" s="289" t="s">
        <v>515</v>
      </c>
      <c r="E247" s="171" t="s">
        <v>1229</v>
      </c>
    </row>
    <row r="248" spans="1:5" x14ac:dyDescent="0.2">
      <c r="A248" s="83" t="str">
        <f t="shared" si="3"/>
        <v>363:オキサジアゾン</v>
      </c>
      <c r="B248" s="288">
        <v>363</v>
      </c>
      <c r="C248" s="288"/>
      <c r="D248" s="289" t="s">
        <v>516</v>
      </c>
      <c r="E248" s="171" t="s">
        <v>1229</v>
      </c>
    </row>
    <row r="249" spans="1:5" x14ac:dyDescent="0.2">
      <c r="A249" s="83" t="str">
        <f t="shared" si="3"/>
        <v>369:プロパルギット又はＢＰＰＳ</v>
      </c>
      <c r="B249" s="288">
        <v>369</v>
      </c>
      <c r="C249" s="288"/>
      <c r="D249" s="289" t="s">
        <v>569</v>
      </c>
      <c r="E249" s="171" t="s">
        <v>52</v>
      </c>
    </row>
    <row r="250" spans="1:5" x14ac:dyDescent="0.2">
      <c r="A250" s="83" t="str">
        <f t="shared" si="3"/>
        <v>374:ふっ化水素及びその水溶性塩</v>
      </c>
      <c r="B250" s="288">
        <v>374</v>
      </c>
      <c r="C250" s="288"/>
      <c r="D250" s="289" t="s">
        <v>952</v>
      </c>
      <c r="E250" s="171" t="s">
        <v>1229</v>
      </c>
    </row>
    <row r="251" spans="1:5" x14ac:dyDescent="0.2">
      <c r="A251" s="83" t="str">
        <f t="shared" si="3"/>
        <v>375:２－ブテナール</v>
      </c>
      <c r="B251" s="288">
        <v>375</v>
      </c>
      <c r="C251" s="288"/>
      <c r="D251" s="289" t="s">
        <v>137</v>
      </c>
      <c r="E251" s="171" t="s">
        <v>462</v>
      </c>
    </row>
    <row r="252" spans="1:5" x14ac:dyDescent="0.2">
      <c r="A252" s="83" t="str">
        <f t="shared" si="3"/>
        <v>376:ブタクロール</v>
      </c>
      <c r="B252" s="288">
        <v>376</v>
      </c>
      <c r="C252" s="288"/>
      <c r="D252" s="289" t="s">
        <v>517</v>
      </c>
      <c r="E252" s="171" t="s">
        <v>1229</v>
      </c>
    </row>
    <row r="253" spans="1:5" x14ac:dyDescent="0.2">
      <c r="A253" s="83" t="str">
        <f t="shared" si="3"/>
        <v>378:プロピネブ</v>
      </c>
      <c r="B253" s="288">
        <v>378</v>
      </c>
      <c r="C253" s="288"/>
      <c r="D253" s="289" t="s">
        <v>953</v>
      </c>
      <c r="E253" s="171" t="s">
        <v>1229</v>
      </c>
    </row>
    <row r="254" spans="1:5" x14ac:dyDescent="0.2">
      <c r="A254" s="83" t="str">
        <f t="shared" si="3"/>
        <v>380:ハロン－１２１１</v>
      </c>
      <c r="B254" s="288">
        <v>380</v>
      </c>
      <c r="C254" s="288"/>
      <c r="D254" s="289" t="s">
        <v>570</v>
      </c>
      <c r="E254" s="171" t="s">
        <v>462</v>
      </c>
    </row>
    <row r="255" spans="1:5" x14ac:dyDescent="0.2">
      <c r="A255" s="83" t="str">
        <f t="shared" si="3"/>
        <v>381:ブロモジクロロメタン</v>
      </c>
      <c r="B255" s="288">
        <v>381</v>
      </c>
      <c r="C255" s="288"/>
      <c r="D255" s="289" t="s">
        <v>138</v>
      </c>
      <c r="E255" s="171" t="s">
        <v>462</v>
      </c>
    </row>
    <row r="256" spans="1:5" x14ac:dyDescent="0.2">
      <c r="A256" s="83" t="str">
        <f t="shared" si="3"/>
        <v>382:ハロン－１３０１</v>
      </c>
      <c r="B256" s="288">
        <v>382</v>
      </c>
      <c r="C256" s="288"/>
      <c r="D256" s="289" t="s">
        <v>571</v>
      </c>
      <c r="E256" s="171" t="s">
        <v>462</v>
      </c>
    </row>
    <row r="257" spans="1:5" x14ac:dyDescent="0.2">
      <c r="A257" s="83" t="str">
        <f t="shared" si="3"/>
        <v>383:ブロマシル</v>
      </c>
      <c r="B257" s="288">
        <v>383</v>
      </c>
      <c r="C257" s="288"/>
      <c r="D257" s="289" t="s">
        <v>518</v>
      </c>
      <c r="E257" s="171" t="s">
        <v>1229</v>
      </c>
    </row>
    <row r="258" spans="1:5" x14ac:dyDescent="0.2">
      <c r="A258" s="83" t="str">
        <f t="shared" si="3"/>
        <v>384:１－ブロモプロパン</v>
      </c>
      <c r="B258" s="288">
        <v>384</v>
      </c>
      <c r="C258" s="288"/>
      <c r="D258" s="289" t="s">
        <v>139</v>
      </c>
      <c r="E258" s="171" t="s">
        <v>462</v>
      </c>
    </row>
    <row r="259" spans="1:5" x14ac:dyDescent="0.2">
      <c r="A259" s="83" t="str">
        <f t="shared" si="3"/>
        <v>385:２－ブロモプロパン</v>
      </c>
      <c r="B259" s="288">
        <v>385</v>
      </c>
      <c r="C259" s="288" t="s">
        <v>854</v>
      </c>
      <c r="D259" s="289" t="s">
        <v>572</v>
      </c>
      <c r="E259" s="171" t="s">
        <v>462</v>
      </c>
    </row>
    <row r="260" spans="1:5" x14ac:dyDescent="0.2">
      <c r="A260" s="83" t="str">
        <f t="shared" ref="A260:A323" si="4">CONCATENATE(B260,":",D260)</f>
        <v>386:臭化メチル</v>
      </c>
      <c r="B260" s="288">
        <v>386</v>
      </c>
      <c r="C260" s="288"/>
      <c r="D260" s="289" t="s">
        <v>573</v>
      </c>
      <c r="E260" s="171" t="s">
        <v>462</v>
      </c>
    </row>
    <row r="261" spans="1:5" x14ac:dyDescent="0.2">
      <c r="A261" s="83" t="str">
        <f t="shared" si="4"/>
        <v>388:エンドスルファン又はベンゾエピン</v>
      </c>
      <c r="B261" s="288">
        <v>388</v>
      </c>
      <c r="C261" s="288"/>
      <c r="D261" s="289" t="s">
        <v>954</v>
      </c>
      <c r="E261" s="171" t="s">
        <v>1229</v>
      </c>
    </row>
    <row r="262" spans="1:5" x14ac:dyDescent="0.2">
      <c r="A262" s="83" t="str">
        <f t="shared" si="4"/>
        <v>389:ヘキサデシルトリメチルアンモニウム＝クロリド</v>
      </c>
      <c r="B262" s="288">
        <v>389</v>
      </c>
      <c r="C262" s="288"/>
      <c r="D262" s="289" t="s">
        <v>140</v>
      </c>
      <c r="E262" s="171" t="s">
        <v>1229</v>
      </c>
    </row>
    <row r="263" spans="1:5" x14ac:dyDescent="0.2">
      <c r="A263" s="83" t="str">
        <f t="shared" si="4"/>
        <v>390:ヘキサメチレンジアミン</v>
      </c>
      <c r="B263" s="288">
        <v>390</v>
      </c>
      <c r="C263" s="288"/>
      <c r="D263" s="289" t="s">
        <v>574</v>
      </c>
      <c r="E263" s="171" t="s">
        <v>52</v>
      </c>
    </row>
    <row r="264" spans="1:5" x14ac:dyDescent="0.2">
      <c r="A264" s="83" t="str">
        <f t="shared" si="4"/>
        <v>391:ヘキサメチレン＝ジイソシアネート</v>
      </c>
      <c r="B264" s="288">
        <v>391</v>
      </c>
      <c r="C264" s="288"/>
      <c r="D264" s="289" t="s">
        <v>141</v>
      </c>
      <c r="E264" s="171" t="s">
        <v>1229</v>
      </c>
    </row>
    <row r="265" spans="1:5" x14ac:dyDescent="0.2">
      <c r="A265" s="83" t="str">
        <f t="shared" si="4"/>
        <v>392:ヘキサン</v>
      </c>
      <c r="B265" s="288">
        <v>392</v>
      </c>
      <c r="C265" s="288"/>
      <c r="D265" s="289" t="s">
        <v>1022</v>
      </c>
      <c r="E265" s="171" t="s">
        <v>462</v>
      </c>
    </row>
    <row r="266" spans="1:5" x14ac:dyDescent="0.2">
      <c r="A266" s="83" t="str">
        <f t="shared" si="4"/>
        <v>393:ベタナフトール</v>
      </c>
      <c r="B266" s="288">
        <v>393</v>
      </c>
      <c r="C266" s="288"/>
      <c r="D266" s="289" t="s">
        <v>142</v>
      </c>
      <c r="E266" s="171" t="s">
        <v>1229</v>
      </c>
    </row>
    <row r="267" spans="1:5" x14ac:dyDescent="0.2">
      <c r="A267" s="83" t="str">
        <f t="shared" si="4"/>
        <v>394:ベリリウム及びその化合物</v>
      </c>
      <c r="B267" s="288">
        <v>394</v>
      </c>
      <c r="C267" s="288" t="s">
        <v>854</v>
      </c>
      <c r="D267" s="289" t="s">
        <v>955</v>
      </c>
      <c r="E267" s="171" t="s">
        <v>1229</v>
      </c>
    </row>
    <row r="268" spans="1:5" x14ac:dyDescent="0.2">
      <c r="A268" s="83" t="str">
        <f t="shared" si="4"/>
        <v>395:ペルオキソ二硫酸の水溶性塩</v>
      </c>
      <c r="B268" s="288">
        <v>395</v>
      </c>
      <c r="C268" s="288"/>
      <c r="D268" s="289" t="s">
        <v>143</v>
      </c>
      <c r="E268" s="171" t="s">
        <v>1229</v>
      </c>
    </row>
    <row r="269" spans="1:5" x14ac:dyDescent="0.2">
      <c r="A269" s="83" t="str">
        <f t="shared" si="4"/>
        <v>396:ＰＦＯＳ</v>
      </c>
      <c r="B269" s="288">
        <v>396</v>
      </c>
      <c r="C269" s="288"/>
      <c r="D269" s="289" t="s">
        <v>519</v>
      </c>
      <c r="E269" s="171" t="s">
        <v>1229</v>
      </c>
    </row>
    <row r="270" spans="1:5" x14ac:dyDescent="0.2">
      <c r="A270" s="83" t="str">
        <f t="shared" si="4"/>
        <v>397:ベンジリジン＝トリクロリド</v>
      </c>
      <c r="B270" s="288">
        <v>397</v>
      </c>
      <c r="C270" s="288" t="s">
        <v>854</v>
      </c>
      <c r="D270" s="289" t="s">
        <v>575</v>
      </c>
      <c r="E270" s="171" t="s">
        <v>52</v>
      </c>
    </row>
    <row r="271" spans="1:5" x14ac:dyDescent="0.2">
      <c r="A271" s="83" t="str">
        <f t="shared" si="4"/>
        <v>398:塩化ベンジル</v>
      </c>
      <c r="B271" s="288">
        <v>398</v>
      </c>
      <c r="C271" s="288"/>
      <c r="D271" s="289" t="s">
        <v>576</v>
      </c>
      <c r="E271" s="171" t="s">
        <v>52</v>
      </c>
    </row>
    <row r="272" spans="1:5" x14ac:dyDescent="0.2">
      <c r="A272" s="83" t="str">
        <f t="shared" si="4"/>
        <v>399:ベンズアルデヒド</v>
      </c>
      <c r="B272" s="288">
        <v>399</v>
      </c>
      <c r="C272" s="288"/>
      <c r="D272" s="289" t="s">
        <v>577</v>
      </c>
      <c r="E272" s="171" t="s">
        <v>52</v>
      </c>
    </row>
    <row r="273" spans="1:5" x14ac:dyDescent="0.2">
      <c r="A273" s="83" t="str">
        <f t="shared" si="4"/>
        <v>400:ベンゼン</v>
      </c>
      <c r="B273" s="288">
        <v>400</v>
      </c>
      <c r="C273" s="288" t="s">
        <v>854</v>
      </c>
      <c r="D273" s="289" t="s">
        <v>578</v>
      </c>
      <c r="E273" s="171" t="s">
        <v>462</v>
      </c>
    </row>
    <row r="274" spans="1:5" x14ac:dyDescent="0.2">
      <c r="A274" s="83" t="str">
        <f t="shared" si="4"/>
        <v>401:１，２，４－ベンゼントリカルボン酸１，２－無水物</v>
      </c>
      <c r="B274" s="288">
        <v>401</v>
      </c>
      <c r="C274" s="288"/>
      <c r="D274" s="289" t="s">
        <v>956</v>
      </c>
      <c r="E274" s="171" t="s">
        <v>1229</v>
      </c>
    </row>
    <row r="275" spans="1:5" x14ac:dyDescent="0.2">
      <c r="A275" s="83" t="str">
        <f t="shared" si="4"/>
        <v>402:メフェナセット</v>
      </c>
      <c r="B275" s="288">
        <v>402</v>
      </c>
      <c r="C275" s="288"/>
      <c r="D275" s="289" t="s">
        <v>957</v>
      </c>
      <c r="E275" s="171" t="s">
        <v>1229</v>
      </c>
    </row>
    <row r="276" spans="1:5" x14ac:dyDescent="0.2">
      <c r="A276" s="83" t="str">
        <f t="shared" si="4"/>
        <v>403:ベンゾフェノン</v>
      </c>
      <c r="B276" s="288">
        <v>403</v>
      </c>
      <c r="C276" s="288"/>
      <c r="D276" s="289" t="s">
        <v>144</v>
      </c>
      <c r="E276" s="171" t="s">
        <v>1229</v>
      </c>
    </row>
    <row r="277" spans="1:5" x14ac:dyDescent="0.2">
      <c r="A277" s="83" t="str">
        <f t="shared" si="4"/>
        <v>404:ペンタクロロフェノール</v>
      </c>
      <c r="B277" s="288">
        <v>404</v>
      </c>
      <c r="C277" s="288" t="s">
        <v>854</v>
      </c>
      <c r="D277" s="289" t="s">
        <v>145</v>
      </c>
      <c r="E277" s="171" t="s">
        <v>1229</v>
      </c>
    </row>
    <row r="278" spans="1:5" x14ac:dyDescent="0.2">
      <c r="A278" s="83" t="str">
        <f t="shared" si="4"/>
        <v>405:ほう素化合物</v>
      </c>
      <c r="B278" s="288">
        <v>405</v>
      </c>
      <c r="C278" s="288"/>
      <c r="D278" s="289" t="s">
        <v>146</v>
      </c>
      <c r="E278" s="171" t="s">
        <v>1229</v>
      </c>
    </row>
    <row r="279" spans="1:5" x14ac:dyDescent="0.2">
      <c r="A279" s="83" t="str">
        <f t="shared" si="4"/>
        <v>406:ＰＣＢ</v>
      </c>
      <c r="B279" s="288">
        <v>406</v>
      </c>
      <c r="C279" s="288" t="s">
        <v>854</v>
      </c>
      <c r="D279" s="289" t="s">
        <v>958</v>
      </c>
      <c r="E279" s="171" t="s">
        <v>1229</v>
      </c>
    </row>
    <row r="280" spans="1:5" x14ac:dyDescent="0.2">
      <c r="A280" s="83" t="str">
        <f t="shared" si="4"/>
        <v>407:ポリ（オキシエチレン）＝アルキルエーテル（アルキル基の炭素数が１２から１５までのもの及びその混合物に限る。）</v>
      </c>
      <c r="B280" s="288">
        <v>407</v>
      </c>
      <c r="C280" s="288"/>
      <c r="D280" s="289" t="s">
        <v>147</v>
      </c>
      <c r="E280" s="171" t="s">
        <v>1229</v>
      </c>
    </row>
    <row r="281" spans="1:5" x14ac:dyDescent="0.2">
      <c r="A281" s="83" t="str">
        <f t="shared" si="4"/>
        <v>408:ポリ（オキシエチレン）＝アルキルフェニルエーテル（アルキル基の炭素数が８のものに限る。）</v>
      </c>
      <c r="B281" s="288">
        <v>408</v>
      </c>
      <c r="C281" s="288"/>
      <c r="D281" s="289" t="s">
        <v>1023</v>
      </c>
      <c r="E281" s="171" t="s">
        <v>1229</v>
      </c>
    </row>
    <row r="282" spans="1:5" x14ac:dyDescent="0.2">
      <c r="A282" s="83" t="str">
        <f t="shared" si="4"/>
        <v>409:ポリ（オキシエチレン）＝ドデシルエーテル硫酸エステルナトリウム</v>
      </c>
      <c r="B282" s="288">
        <v>409</v>
      </c>
      <c r="C282" s="288"/>
      <c r="D282" s="289" t="s">
        <v>148</v>
      </c>
      <c r="E282" s="171" t="s">
        <v>1229</v>
      </c>
    </row>
    <row r="283" spans="1:5" x14ac:dyDescent="0.2">
      <c r="A283" s="83" t="str">
        <f t="shared" si="4"/>
        <v>410:ポリ（オキシエチレン）＝アルキルフェニルエーテル（アルキル基の炭素数が９のものに限る。）</v>
      </c>
      <c r="B283" s="288">
        <v>410</v>
      </c>
      <c r="C283" s="288"/>
      <c r="D283" s="289" t="s">
        <v>1024</v>
      </c>
      <c r="E283" s="171" t="s">
        <v>1229</v>
      </c>
    </row>
    <row r="284" spans="1:5" x14ac:dyDescent="0.2">
      <c r="A284" s="83" t="str">
        <f t="shared" si="4"/>
        <v>411:ホルムアルデヒド</v>
      </c>
      <c r="B284" s="288">
        <v>411</v>
      </c>
      <c r="C284" s="288" t="s">
        <v>854</v>
      </c>
      <c r="D284" s="289" t="s">
        <v>579</v>
      </c>
      <c r="E284" s="171" t="s">
        <v>462</v>
      </c>
    </row>
    <row r="285" spans="1:5" x14ac:dyDescent="0.2">
      <c r="A285" s="83" t="str">
        <f t="shared" si="4"/>
        <v>412:マンガン及びその化合物</v>
      </c>
      <c r="B285" s="288">
        <v>412</v>
      </c>
      <c r="C285" s="288"/>
      <c r="D285" s="289" t="s">
        <v>959</v>
      </c>
      <c r="E285" s="171" t="s">
        <v>1229</v>
      </c>
    </row>
    <row r="286" spans="1:5" x14ac:dyDescent="0.2">
      <c r="A286" s="83" t="str">
        <f t="shared" si="4"/>
        <v>413:無水フタル酸</v>
      </c>
      <c r="B286" s="288">
        <v>413</v>
      </c>
      <c r="C286" s="288"/>
      <c r="D286" s="289" t="s">
        <v>960</v>
      </c>
      <c r="E286" s="171" t="s">
        <v>1229</v>
      </c>
    </row>
    <row r="287" spans="1:5" x14ac:dyDescent="0.2">
      <c r="A287" s="83" t="str">
        <f t="shared" si="4"/>
        <v>415:メタクリル酸</v>
      </c>
      <c r="B287" s="288">
        <v>415</v>
      </c>
      <c r="C287" s="288"/>
      <c r="D287" s="289" t="s">
        <v>580</v>
      </c>
      <c r="E287" s="171" t="s">
        <v>52</v>
      </c>
    </row>
    <row r="288" spans="1:5" x14ac:dyDescent="0.2">
      <c r="A288" s="83" t="str">
        <f t="shared" si="4"/>
        <v>420:メタクリル酸メチル</v>
      </c>
      <c r="B288" s="288">
        <v>420</v>
      </c>
      <c r="C288" s="288"/>
      <c r="D288" s="289" t="s">
        <v>581</v>
      </c>
      <c r="E288" s="171" t="s">
        <v>462</v>
      </c>
    </row>
    <row r="289" spans="1:5" x14ac:dyDescent="0.2">
      <c r="A289" s="83" t="str">
        <f t="shared" si="4"/>
        <v>422:フェリムゾン</v>
      </c>
      <c r="B289" s="288">
        <v>422</v>
      </c>
      <c r="C289" s="288"/>
      <c r="D289" s="289" t="s">
        <v>961</v>
      </c>
      <c r="E289" s="171" t="s">
        <v>1229</v>
      </c>
    </row>
    <row r="290" spans="1:5" x14ac:dyDescent="0.2">
      <c r="A290" s="83" t="str">
        <f t="shared" si="4"/>
        <v>424:メチル＝イソチオシアネート</v>
      </c>
      <c r="B290" s="288">
        <v>424</v>
      </c>
      <c r="C290" s="288"/>
      <c r="D290" s="289" t="s">
        <v>149</v>
      </c>
      <c r="E290" s="171" t="s">
        <v>462</v>
      </c>
    </row>
    <row r="291" spans="1:5" x14ac:dyDescent="0.2">
      <c r="A291" s="83" t="str">
        <f t="shared" si="4"/>
        <v>426:カルボフラン</v>
      </c>
      <c r="B291" s="288">
        <v>426</v>
      </c>
      <c r="C291" s="288"/>
      <c r="D291" s="289" t="s">
        <v>962</v>
      </c>
      <c r="E291" s="171" t="s">
        <v>1229</v>
      </c>
    </row>
    <row r="292" spans="1:5" x14ac:dyDescent="0.2">
      <c r="A292" s="83" t="str">
        <f t="shared" si="4"/>
        <v>427:カルバリル又はＮＡＣ</v>
      </c>
      <c r="B292" s="288">
        <v>427</v>
      </c>
      <c r="C292" s="288"/>
      <c r="D292" s="289" t="s">
        <v>963</v>
      </c>
      <c r="E292" s="171" t="s">
        <v>1229</v>
      </c>
    </row>
    <row r="293" spans="1:5" x14ac:dyDescent="0.2">
      <c r="A293" s="83" t="str">
        <f t="shared" si="4"/>
        <v>428:フェノブカルブ又はＢＰＭＣ</v>
      </c>
      <c r="B293" s="288">
        <v>428</v>
      </c>
      <c r="C293" s="288"/>
      <c r="D293" s="289" t="s">
        <v>964</v>
      </c>
      <c r="E293" s="171" t="s">
        <v>1229</v>
      </c>
    </row>
    <row r="294" spans="1:5" x14ac:dyDescent="0.2">
      <c r="A294" s="83" t="str">
        <f t="shared" si="4"/>
        <v>431:アゾキシストロビン</v>
      </c>
      <c r="B294" s="288">
        <v>431</v>
      </c>
      <c r="C294" s="288"/>
      <c r="D294" s="289" t="s">
        <v>520</v>
      </c>
      <c r="E294" s="171" t="s">
        <v>1229</v>
      </c>
    </row>
    <row r="295" spans="1:5" x14ac:dyDescent="0.2">
      <c r="A295" s="83" t="str">
        <f t="shared" si="4"/>
        <v>433:カーバム</v>
      </c>
      <c r="B295" s="288">
        <v>433</v>
      </c>
      <c r="C295" s="288"/>
      <c r="D295" s="289" t="s">
        <v>521</v>
      </c>
      <c r="E295" s="171" t="s">
        <v>1229</v>
      </c>
    </row>
    <row r="296" spans="1:5" x14ac:dyDescent="0.2">
      <c r="A296" s="83" t="str">
        <f t="shared" si="4"/>
        <v>436:アルファ－メチルスチレン</v>
      </c>
      <c r="B296" s="288">
        <v>436</v>
      </c>
      <c r="C296" s="288"/>
      <c r="D296" s="289" t="s">
        <v>150</v>
      </c>
      <c r="E296" s="171" t="s">
        <v>52</v>
      </c>
    </row>
    <row r="297" spans="1:5" x14ac:dyDescent="0.2">
      <c r="A297" s="83" t="str">
        <f t="shared" si="4"/>
        <v>438:メチルナフタレン</v>
      </c>
      <c r="B297" s="288">
        <v>438</v>
      </c>
      <c r="C297" s="288"/>
      <c r="D297" s="289" t="s">
        <v>151</v>
      </c>
      <c r="E297" s="171" t="s">
        <v>52</v>
      </c>
    </row>
    <row r="298" spans="1:5" x14ac:dyDescent="0.2">
      <c r="A298" s="83" t="str">
        <f t="shared" si="4"/>
        <v>439:３－メチルピリジン</v>
      </c>
      <c r="B298" s="288">
        <v>439</v>
      </c>
      <c r="C298" s="288"/>
      <c r="D298" s="289" t="s">
        <v>582</v>
      </c>
      <c r="E298" s="171" t="s">
        <v>462</v>
      </c>
    </row>
    <row r="299" spans="1:5" x14ac:dyDescent="0.2">
      <c r="A299" s="83" t="str">
        <f t="shared" si="4"/>
        <v>442:メプロニル</v>
      </c>
      <c r="B299" s="288">
        <v>442</v>
      </c>
      <c r="C299" s="288"/>
      <c r="D299" s="289" t="s">
        <v>522</v>
      </c>
      <c r="E299" s="171" t="s">
        <v>1229</v>
      </c>
    </row>
    <row r="300" spans="1:5" x14ac:dyDescent="0.2">
      <c r="A300" s="83" t="str">
        <f t="shared" si="4"/>
        <v>443:メソミル</v>
      </c>
      <c r="B300" s="288">
        <v>443</v>
      </c>
      <c r="C300" s="288"/>
      <c r="D300" s="289" t="s">
        <v>523</v>
      </c>
      <c r="E300" s="171" t="s">
        <v>1229</v>
      </c>
    </row>
    <row r="301" spans="1:5" x14ac:dyDescent="0.2">
      <c r="A301" s="83" t="str">
        <f t="shared" si="4"/>
        <v>444:トリフロキシストロビン</v>
      </c>
      <c r="B301" s="288">
        <v>444</v>
      </c>
      <c r="C301" s="288"/>
      <c r="D301" s="289" t="s">
        <v>524</v>
      </c>
      <c r="E301" s="171" t="s">
        <v>1229</v>
      </c>
    </row>
    <row r="302" spans="1:5" x14ac:dyDescent="0.2">
      <c r="A302" s="83" t="str">
        <f t="shared" si="4"/>
        <v>445:クレソキシムメチル</v>
      </c>
      <c r="B302" s="288">
        <v>445</v>
      </c>
      <c r="C302" s="288"/>
      <c r="D302" s="289" t="s">
        <v>525</v>
      </c>
      <c r="E302" s="171" t="s">
        <v>1229</v>
      </c>
    </row>
    <row r="303" spans="1:5" x14ac:dyDescent="0.2">
      <c r="A303" s="83" t="str">
        <f t="shared" si="4"/>
        <v>446:４，４’－メチレンジアニリン</v>
      </c>
      <c r="B303" s="288">
        <v>446</v>
      </c>
      <c r="C303" s="288"/>
      <c r="D303" s="289" t="s">
        <v>171</v>
      </c>
      <c r="E303" s="171" t="s">
        <v>1229</v>
      </c>
    </row>
    <row r="304" spans="1:5" x14ac:dyDescent="0.2">
      <c r="A304" s="83" t="str">
        <f t="shared" si="4"/>
        <v>448:メチレンビス（４，１－フェニレン）＝ジイソシアネート</v>
      </c>
      <c r="B304" s="288">
        <v>448</v>
      </c>
      <c r="C304" s="288"/>
      <c r="D304" s="289" t="s">
        <v>152</v>
      </c>
      <c r="E304" s="171" t="s">
        <v>1229</v>
      </c>
    </row>
    <row r="305" spans="1:5" x14ac:dyDescent="0.2">
      <c r="A305" s="83" t="str">
        <f t="shared" si="4"/>
        <v>449:フェンメディファム</v>
      </c>
      <c r="B305" s="288">
        <v>449</v>
      </c>
      <c r="C305" s="288"/>
      <c r="D305" s="289" t="s">
        <v>526</v>
      </c>
      <c r="E305" s="171" t="s">
        <v>1229</v>
      </c>
    </row>
    <row r="306" spans="1:5" x14ac:dyDescent="0.2">
      <c r="A306" s="83" t="str">
        <f t="shared" si="4"/>
        <v>450:ピリブチカルブ</v>
      </c>
      <c r="B306" s="288">
        <v>450</v>
      </c>
      <c r="C306" s="288"/>
      <c r="D306" s="289" t="s">
        <v>172</v>
      </c>
      <c r="E306" s="171" t="s">
        <v>1229</v>
      </c>
    </row>
    <row r="307" spans="1:5" x14ac:dyDescent="0.2">
      <c r="A307" s="83" t="str">
        <f t="shared" si="4"/>
        <v>453:モリブデン及びその化合物</v>
      </c>
      <c r="B307" s="288">
        <v>453</v>
      </c>
      <c r="C307" s="288"/>
      <c r="D307" s="289" t="s">
        <v>173</v>
      </c>
      <c r="E307" s="171" t="s">
        <v>1229</v>
      </c>
    </row>
    <row r="308" spans="1:5" x14ac:dyDescent="0.2">
      <c r="A308" s="83" t="str">
        <f t="shared" si="4"/>
        <v>456:りん化アルミニウム</v>
      </c>
      <c r="B308" s="288">
        <v>456</v>
      </c>
      <c r="C308" s="288"/>
      <c r="D308" s="289" t="s">
        <v>873</v>
      </c>
      <c r="E308" s="171" t="s">
        <v>1229</v>
      </c>
    </row>
    <row r="309" spans="1:5" x14ac:dyDescent="0.2">
      <c r="A309" s="83" t="str">
        <f t="shared" si="4"/>
        <v>457:ジクロルボス又はＤＤＶＰ</v>
      </c>
      <c r="B309" s="288">
        <v>457</v>
      </c>
      <c r="C309" s="288"/>
      <c r="D309" s="289" t="s">
        <v>174</v>
      </c>
      <c r="E309" s="171" t="s">
        <v>1229</v>
      </c>
    </row>
    <row r="310" spans="1:5" x14ac:dyDescent="0.2">
      <c r="A310" s="83" t="str">
        <f t="shared" si="4"/>
        <v>458:りん酸トリス（２－エチルヘキシル）</v>
      </c>
      <c r="B310" s="288">
        <v>458</v>
      </c>
      <c r="C310" s="288"/>
      <c r="D310" s="289" t="s">
        <v>874</v>
      </c>
      <c r="E310" s="171" t="s">
        <v>1229</v>
      </c>
    </row>
    <row r="311" spans="1:5" x14ac:dyDescent="0.2">
      <c r="A311" s="83" t="str">
        <f t="shared" si="4"/>
        <v>459:りん酸トリス（２－クロロエチル）</v>
      </c>
      <c r="B311" s="288">
        <v>459</v>
      </c>
      <c r="C311" s="288"/>
      <c r="D311" s="289" t="s">
        <v>175</v>
      </c>
      <c r="E311" s="171" t="s">
        <v>1229</v>
      </c>
    </row>
    <row r="312" spans="1:5" x14ac:dyDescent="0.2">
      <c r="A312" s="83" t="str">
        <f t="shared" si="4"/>
        <v>460:りん酸トリトリル</v>
      </c>
      <c r="B312" s="288">
        <v>460</v>
      </c>
      <c r="C312" s="288"/>
      <c r="D312" s="289" t="s">
        <v>875</v>
      </c>
      <c r="E312" s="171" t="s">
        <v>1229</v>
      </c>
    </row>
    <row r="313" spans="1:5" x14ac:dyDescent="0.2">
      <c r="A313" s="83" t="str">
        <f t="shared" si="4"/>
        <v>461:りん酸トリフェニル</v>
      </c>
      <c r="B313" s="288">
        <v>461</v>
      </c>
      <c r="C313" s="288"/>
      <c r="D313" s="289" t="s">
        <v>876</v>
      </c>
      <c r="E313" s="171" t="s">
        <v>1229</v>
      </c>
    </row>
    <row r="314" spans="1:5" x14ac:dyDescent="0.2">
      <c r="A314" s="83" t="str">
        <f t="shared" si="4"/>
        <v>462:りん酸トリブチル</v>
      </c>
      <c r="B314" s="288">
        <v>462</v>
      </c>
      <c r="C314" s="288"/>
      <c r="D314" s="289" t="s">
        <v>1025</v>
      </c>
      <c r="E314" s="171" t="s">
        <v>1229</v>
      </c>
    </row>
    <row r="315" spans="1:5" x14ac:dyDescent="0.2">
      <c r="A315" s="83" t="str">
        <f t="shared" si="4"/>
        <v>468:４－アリル－１，２－ジメトキシベンゼン</v>
      </c>
      <c r="B315" s="288">
        <v>468</v>
      </c>
      <c r="C315" s="288"/>
      <c r="D315" s="289" t="s">
        <v>1026</v>
      </c>
      <c r="E315" s="171" t="s">
        <v>1229</v>
      </c>
    </row>
    <row r="316" spans="1:5" x14ac:dyDescent="0.2">
      <c r="A316" s="83" t="str">
        <f t="shared" si="4"/>
        <v>477:４，４’－オキシビスベンゼンスルホニルヒドラジド</v>
      </c>
      <c r="B316" s="288">
        <v>477</v>
      </c>
      <c r="C316" s="288"/>
      <c r="D316" s="289" t="s">
        <v>1027</v>
      </c>
      <c r="E316" s="171" t="s">
        <v>52</v>
      </c>
    </row>
    <row r="317" spans="1:5" x14ac:dyDescent="0.2">
      <c r="A317" s="83" t="str">
        <f t="shared" si="4"/>
        <v>490:ベンゾフェナップ</v>
      </c>
      <c r="B317" s="288">
        <v>490</v>
      </c>
      <c r="C317" s="288"/>
      <c r="D317" s="289" t="s">
        <v>1028</v>
      </c>
      <c r="E317" s="171" t="s">
        <v>1229</v>
      </c>
    </row>
    <row r="318" spans="1:5" x14ac:dyDescent="0.2">
      <c r="A318" s="83" t="str">
        <f t="shared" si="4"/>
        <v>498:１，３－ジクロロ－２－プロパノール</v>
      </c>
      <c r="B318" s="288">
        <v>498</v>
      </c>
      <c r="C318" s="288"/>
      <c r="D318" s="289" t="s">
        <v>1029</v>
      </c>
      <c r="E318" s="171" t="s">
        <v>52</v>
      </c>
    </row>
    <row r="319" spans="1:5" x14ac:dyDescent="0.2">
      <c r="A319" s="83" t="str">
        <f t="shared" si="4"/>
        <v>507:二臭化エチレン又はＥＤＢ</v>
      </c>
      <c r="B319" s="288">
        <v>507</v>
      </c>
      <c r="C319" s="288"/>
      <c r="D319" s="289" t="s">
        <v>1030</v>
      </c>
      <c r="E319" s="171" t="s">
        <v>462</v>
      </c>
    </row>
    <row r="320" spans="1:5" x14ac:dyDescent="0.2">
      <c r="A320" s="83" t="str">
        <f t="shared" si="4"/>
        <v>511:ジベンジルエーテル</v>
      </c>
      <c r="B320" s="288">
        <v>511</v>
      </c>
      <c r="C320" s="288"/>
      <c r="D320" s="289" t="s">
        <v>1031</v>
      </c>
      <c r="E320" s="171" t="s">
        <v>1229</v>
      </c>
    </row>
    <row r="321" spans="1:5" x14ac:dyDescent="0.2">
      <c r="A321" s="83" t="str">
        <f t="shared" si="4"/>
        <v>522:四塩化アセチレン</v>
      </c>
      <c r="B321" s="288">
        <v>522</v>
      </c>
      <c r="C321" s="288"/>
      <c r="D321" s="289" t="s">
        <v>1032</v>
      </c>
      <c r="E321" s="171" t="s">
        <v>462</v>
      </c>
    </row>
    <row r="322" spans="1:5" x14ac:dyDescent="0.2">
      <c r="A322" s="83" t="str">
        <f t="shared" si="4"/>
        <v>528:ブロモホルム</v>
      </c>
      <c r="B322" s="288">
        <v>528</v>
      </c>
      <c r="C322" s="288"/>
      <c r="D322" s="289" t="s">
        <v>1033</v>
      </c>
      <c r="E322" s="171" t="s">
        <v>462</v>
      </c>
    </row>
    <row r="323" spans="1:5" x14ac:dyDescent="0.2">
      <c r="A323" s="83" t="str">
        <f t="shared" si="4"/>
        <v>530:ナトリウム＝１，１’－ビフェニル－２－オラート</v>
      </c>
      <c r="B323" s="288">
        <v>530</v>
      </c>
      <c r="C323" s="288"/>
      <c r="D323" s="289" t="s">
        <v>1034</v>
      </c>
      <c r="E323" s="171" t="s">
        <v>1229</v>
      </c>
    </row>
    <row r="324" spans="1:5" x14ac:dyDescent="0.2">
      <c r="A324" s="83" t="str">
        <f t="shared" ref="A324:A387" si="5">CONCATENATE(B324,":",D324)</f>
        <v>557:カルベンダジム</v>
      </c>
      <c r="B324" s="288">
        <v>557</v>
      </c>
      <c r="C324" s="288"/>
      <c r="D324" s="289" t="s">
        <v>1035</v>
      </c>
      <c r="E324" s="171" t="s">
        <v>1229</v>
      </c>
    </row>
    <row r="325" spans="1:5" x14ac:dyDescent="0.2">
      <c r="A325" s="83" t="str">
        <f t="shared" si="5"/>
        <v>562:りん酸ジブチル＝フェニル</v>
      </c>
      <c r="B325" s="288">
        <v>562</v>
      </c>
      <c r="C325" s="288"/>
      <c r="D325" s="289" t="s">
        <v>1036</v>
      </c>
      <c r="E325" s="171" t="s">
        <v>462</v>
      </c>
    </row>
    <row r="326" spans="1:5" x14ac:dyDescent="0.2">
      <c r="A326" s="83" t="str">
        <f t="shared" si="5"/>
        <v>563:亜鉛＝ビス（２－メチルプロパ－２－エノアート）</v>
      </c>
      <c r="B326" s="288">
        <v>563</v>
      </c>
      <c r="C326" s="288"/>
      <c r="D326" s="289" t="s">
        <v>1037</v>
      </c>
      <c r="E326" s="171" t="s">
        <v>1229</v>
      </c>
    </row>
    <row r="327" spans="1:5" x14ac:dyDescent="0.2">
      <c r="A327" s="83" t="str">
        <f t="shared" si="5"/>
        <v>564:アクリル酸２－エチルヘキシル</v>
      </c>
      <c r="B327" s="288">
        <v>564</v>
      </c>
      <c r="C327" s="288"/>
      <c r="D327" s="289" t="s">
        <v>1038</v>
      </c>
      <c r="E327" s="171" t="s">
        <v>52</v>
      </c>
    </row>
    <row r="328" spans="1:5" x14ac:dyDescent="0.2">
      <c r="A328" s="83" t="str">
        <f t="shared" si="5"/>
        <v>565:アクリル酸重合物</v>
      </c>
      <c r="B328" s="288">
        <v>565</v>
      </c>
      <c r="C328" s="288"/>
      <c r="D328" s="289" t="s">
        <v>1039</v>
      </c>
      <c r="E328" s="171" t="s">
        <v>1229</v>
      </c>
    </row>
    <row r="329" spans="1:5" x14ac:dyDescent="0.2">
      <c r="A329" s="83" t="str">
        <f t="shared" si="5"/>
        <v>566:アジピン酸、（Ｎ－（２－アミノエチル）エタン－１，２－ジアミン又はＮ，Ｎ’－ビス（２－アミノエチル）エタン－１，２－ジアミン）と２－（クロロメチル）オキシランの重縮合物</v>
      </c>
      <c r="B329" s="288">
        <v>566</v>
      </c>
      <c r="C329" s="288"/>
      <c r="D329" s="289" t="s">
        <v>1040</v>
      </c>
      <c r="E329" s="171" t="s">
        <v>1229</v>
      </c>
    </row>
    <row r="330" spans="1:5" x14ac:dyDescent="0.2">
      <c r="A330" s="83" t="str">
        <f t="shared" si="5"/>
        <v>567:アジピン酸ジ－２－エチルヘキシル</v>
      </c>
      <c r="B330" s="288">
        <v>567</v>
      </c>
      <c r="C330" s="288"/>
      <c r="D330" s="289" t="s">
        <v>1041</v>
      </c>
      <c r="E330" s="171" t="s">
        <v>1229</v>
      </c>
    </row>
    <row r="331" spans="1:5" x14ac:dyDescent="0.2">
      <c r="A331" s="83" t="str">
        <f t="shared" si="5"/>
        <v>568:アセチルアセトン</v>
      </c>
      <c r="B331" s="288">
        <v>568</v>
      </c>
      <c r="C331" s="288"/>
      <c r="D331" s="289" t="s">
        <v>1042</v>
      </c>
      <c r="E331" s="171" t="s">
        <v>462</v>
      </c>
    </row>
    <row r="332" spans="1:5" x14ac:dyDescent="0.2">
      <c r="A332" s="83" t="str">
        <f t="shared" si="5"/>
        <v>569:ピリフルキナゾン</v>
      </c>
      <c r="B332" s="288">
        <v>569</v>
      </c>
      <c r="C332" s="288"/>
      <c r="D332" s="289" t="s">
        <v>1043</v>
      </c>
      <c r="E332" s="171" t="s">
        <v>1229</v>
      </c>
    </row>
    <row r="333" spans="1:5" x14ac:dyDescent="0.2">
      <c r="A333" s="83" t="str">
        <f t="shared" si="5"/>
        <v>570:オルト－アミノフェノール</v>
      </c>
      <c r="B333" s="288">
        <v>570</v>
      </c>
      <c r="C333" s="288"/>
      <c r="D333" s="289" t="s">
        <v>1044</v>
      </c>
      <c r="E333" s="171" t="s">
        <v>1229</v>
      </c>
    </row>
    <row r="334" spans="1:5" x14ac:dyDescent="0.2">
      <c r="A334" s="83" t="str">
        <f t="shared" si="5"/>
        <v>571:プロベナゾール</v>
      </c>
      <c r="B334" s="288">
        <v>571</v>
      </c>
      <c r="C334" s="288"/>
      <c r="D334" s="289" t="s">
        <v>1045</v>
      </c>
      <c r="E334" s="171" t="s">
        <v>462</v>
      </c>
    </row>
    <row r="335" spans="1:5" x14ac:dyDescent="0.2">
      <c r="A335" s="83" t="str">
        <f t="shared" si="5"/>
        <v>572:アリル＝ヘキサノアート</v>
      </c>
      <c r="B335" s="288">
        <v>572</v>
      </c>
      <c r="C335" s="288"/>
      <c r="D335" s="289" t="s">
        <v>1046</v>
      </c>
      <c r="E335" s="171" t="s">
        <v>1229</v>
      </c>
    </row>
    <row r="336" spans="1:5" x14ac:dyDescent="0.2">
      <c r="A336" s="83" t="str">
        <f t="shared" si="5"/>
        <v>573:アリル＝ヘプタノアート</v>
      </c>
      <c r="B336" s="288">
        <v>573</v>
      </c>
      <c r="C336" s="288"/>
      <c r="D336" s="289" t="s">
        <v>1047</v>
      </c>
      <c r="E336" s="171" t="s">
        <v>1229</v>
      </c>
    </row>
    <row r="337" spans="1:5" x14ac:dyDescent="0.2">
      <c r="A337" s="83" t="str">
        <f t="shared" si="5"/>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288">
        <v>574</v>
      </c>
      <c r="C337" s="288"/>
      <c r="D337" s="289" t="s">
        <v>1048</v>
      </c>
      <c r="E337" s="171" t="s">
        <v>1229</v>
      </c>
    </row>
    <row r="338" spans="1:5" x14ac:dyDescent="0.2">
      <c r="A338" s="83" t="str">
        <f t="shared" si="5"/>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288">
        <v>575</v>
      </c>
      <c r="C338" s="288"/>
      <c r="D338" s="289" t="s">
        <v>1049</v>
      </c>
      <c r="E338" s="171" t="s">
        <v>1229</v>
      </c>
    </row>
    <row r="339" spans="1:5" x14ac:dyDescent="0.2">
      <c r="A339" s="83" t="str">
        <f t="shared" si="5"/>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288">
        <v>576</v>
      </c>
      <c r="C339" s="288"/>
      <c r="D339" s="289" t="s">
        <v>1050</v>
      </c>
      <c r="E339" s="171" t="s">
        <v>1229</v>
      </c>
    </row>
    <row r="340" spans="1:5" x14ac:dyDescent="0.2">
      <c r="A340" s="83" t="str">
        <f t="shared" si="5"/>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288">
        <v>577</v>
      </c>
      <c r="C340" s="288"/>
      <c r="D340" s="289" t="s">
        <v>1051</v>
      </c>
      <c r="E340" s="171" t="s">
        <v>1229</v>
      </c>
    </row>
    <row r="341" spans="1:5" x14ac:dyDescent="0.2">
      <c r="A341" s="83" t="str">
        <f t="shared" si="5"/>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288">
        <v>578</v>
      </c>
      <c r="C341" s="288"/>
      <c r="D341" s="289" t="s">
        <v>1052</v>
      </c>
      <c r="E341" s="171" t="s">
        <v>1229</v>
      </c>
    </row>
    <row r="342" spans="1:5" x14ac:dyDescent="0.2">
      <c r="A342" s="83" t="str">
        <f t="shared" si="5"/>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288">
        <v>579</v>
      </c>
      <c r="C342" s="288"/>
      <c r="D342" s="289" t="s">
        <v>1053</v>
      </c>
      <c r="E342" s="171" t="s">
        <v>1229</v>
      </c>
    </row>
    <row r="343" spans="1:5" x14ac:dyDescent="0.2">
      <c r="A343" s="83" t="str">
        <f t="shared" si="5"/>
        <v>580:アルファ－アルキル－オメガ－ヒドロキシポリ（オキシエチレン）（アルキル基の炭素数が９から１１までのもの及びその混合物であって、数平均分子量が１，０００未満のものに限る。）</v>
      </c>
      <c r="B343" s="288">
        <v>580</v>
      </c>
      <c r="C343" s="288"/>
      <c r="D343" s="289" t="s">
        <v>1054</v>
      </c>
      <c r="E343" s="171" t="s">
        <v>52</v>
      </c>
    </row>
    <row r="344" spans="1:5" x14ac:dyDescent="0.2">
      <c r="A344" s="83" t="str">
        <f t="shared" si="5"/>
        <v>581:アルキル（ベンジル）（ジメチル）アンモニウムの塩（アルキル基の炭素数が１２から１６までのもの及びその混合物に限る。）</v>
      </c>
      <c r="B344" s="288">
        <v>581</v>
      </c>
      <c r="C344" s="288"/>
      <c r="D344" s="289" t="s">
        <v>1055</v>
      </c>
      <c r="E344" s="171" t="s">
        <v>1229</v>
      </c>
    </row>
    <row r="345" spans="1:5" x14ac:dyDescent="0.2">
      <c r="A345" s="83" t="str">
        <f t="shared" si="5"/>
        <v>582:ホセチル又はホセチルアルミニウム</v>
      </c>
      <c r="B345" s="288">
        <v>582</v>
      </c>
      <c r="C345" s="288"/>
      <c r="D345" s="289" t="s">
        <v>1056</v>
      </c>
      <c r="E345" s="171" t="s">
        <v>1229</v>
      </c>
    </row>
    <row r="346" spans="1:5" x14ac:dyDescent="0.2">
      <c r="A346" s="83" t="str">
        <f t="shared" si="5"/>
        <v>583:安息香酸ベンジル</v>
      </c>
      <c r="B346" s="288">
        <v>583</v>
      </c>
      <c r="C346" s="288"/>
      <c r="D346" s="289" t="s">
        <v>1057</v>
      </c>
      <c r="E346" s="171" t="s">
        <v>1229</v>
      </c>
    </row>
    <row r="347" spans="1:5" x14ac:dyDescent="0.2">
      <c r="A347" s="83" t="str">
        <f t="shared" si="5"/>
        <v>584:アントラキノン</v>
      </c>
      <c r="B347" s="288">
        <v>584</v>
      </c>
      <c r="C347" s="288"/>
      <c r="D347" s="289" t="s">
        <v>1058</v>
      </c>
      <c r="E347" s="171" t="s">
        <v>1229</v>
      </c>
    </row>
    <row r="348" spans="1:5" x14ac:dyDescent="0.2">
      <c r="A348" s="83" t="str">
        <f t="shared" si="5"/>
        <v>585:アルファ－（イソシアナトベンジル）－オメガ－（イソシアナトフェニル）ポリ［（イソシアナトフェニレン）メチレン］</v>
      </c>
      <c r="B348" s="288">
        <v>585</v>
      </c>
      <c r="C348" s="288"/>
      <c r="D348" s="289" t="s">
        <v>1059</v>
      </c>
      <c r="E348" s="171" t="s">
        <v>52</v>
      </c>
    </row>
    <row r="349" spans="1:5" x14ac:dyDescent="0.2">
      <c r="A349" s="83" t="str">
        <f t="shared" si="5"/>
        <v>586:クロルプロファム又はＩＰＣ</v>
      </c>
      <c r="B349" s="288">
        <v>586</v>
      </c>
      <c r="C349" s="288"/>
      <c r="D349" s="289" t="s">
        <v>1060</v>
      </c>
      <c r="E349" s="171" t="s">
        <v>52</v>
      </c>
    </row>
    <row r="350" spans="1:5" x14ac:dyDescent="0.2">
      <c r="A350" s="83" t="str">
        <f t="shared" si="5"/>
        <v>587:３－（４－イソプロピルフェニル）－２－メチルプロパナール</v>
      </c>
      <c r="B350" s="288">
        <v>587</v>
      </c>
      <c r="C350" s="288"/>
      <c r="D350" s="289" t="s">
        <v>1061</v>
      </c>
      <c r="E350" s="171" t="s">
        <v>1229</v>
      </c>
    </row>
    <row r="351" spans="1:5" x14ac:dyDescent="0.2">
      <c r="A351" s="83" t="str">
        <f t="shared" si="5"/>
        <v>588:４－イソプロピル－３－メチルフェノール</v>
      </c>
      <c r="B351" s="288">
        <v>588</v>
      </c>
      <c r="C351" s="288"/>
      <c r="D351" s="289" t="s">
        <v>1062</v>
      </c>
      <c r="E351" s="171" t="s">
        <v>52</v>
      </c>
    </row>
    <row r="352" spans="1:5" x14ac:dyDescent="0.2">
      <c r="A352" s="83" t="str">
        <f t="shared" si="5"/>
        <v>589:イミノクタジン酢酸塩</v>
      </c>
      <c r="B352" s="288">
        <v>589</v>
      </c>
      <c r="C352" s="288"/>
      <c r="D352" s="289" t="s">
        <v>1063</v>
      </c>
      <c r="E352" s="171" t="s">
        <v>1229</v>
      </c>
    </row>
    <row r="353" spans="1:5" x14ac:dyDescent="0.2">
      <c r="A353" s="83" t="str">
        <f t="shared" si="5"/>
        <v>590:エチリデンノルボルネン</v>
      </c>
      <c r="B353" s="288">
        <v>590</v>
      </c>
      <c r="C353" s="288"/>
      <c r="D353" s="289" t="s">
        <v>1064</v>
      </c>
      <c r="E353" s="171" t="s">
        <v>462</v>
      </c>
    </row>
    <row r="354" spans="1:5" x14ac:dyDescent="0.2">
      <c r="A354" s="83" t="str">
        <f t="shared" si="5"/>
        <v>591:エチルシクロヘキサン</v>
      </c>
      <c r="B354" s="288">
        <v>591</v>
      </c>
      <c r="C354" s="288"/>
      <c r="D354" s="289" t="s">
        <v>1065</v>
      </c>
      <c r="E354" s="171" t="s">
        <v>462</v>
      </c>
    </row>
    <row r="355" spans="1:5" x14ac:dyDescent="0.2">
      <c r="A355" s="83" t="str">
        <f t="shared" si="5"/>
        <v>592:オキソリニック酸</v>
      </c>
      <c r="B355" s="288">
        <v>592</v>
      </c>
      <c r="C355" s="288"/>
      <c r="D355" s="289" t="s">
        <v>1066</v>
      </c>
      <c r="E355" s="171" t="s">
        <v>1229</v>
      </c>
    </row>
    <row r="356" spans="1:5" x14ac:dyDescent="0.2">
      <c r="A356" s="83" t="str">
        <f t="shared" si="5"/>
        <v>593:Ｎ－エチル－Ｎ，Ｎ－ジメチルテトラデカン－１－アミニウムの塩</v>
      </c>
      <c r="B356" s="288">
        <v>593</v>
      </c>
      <c r="C356" s="288"/>
      <c r="D356" s="289" t="s">
        <v>1067</v>
      </c>
      <c r="E356" s="171" t="s">
        <v>1229</v>
      </c>
    </row>
    <row r="357" spans="1:5" x14ac:dyDescent="0.2">
      <c r="A357" s="83" t="str">
        <f t="shared" si="5"/>
        <v>594:ブチルセロソルブ</v>
      </c>
      <c r="B357" s="288">
        <v>594</v>
      </c>
      <c r="C357" s="288"/>
      <c r="D357" s="289" t="s">
        <v>1068</v>
      </c>
      <c r="E357" s="171" t="s">
        <v>52</v>
      </c>
    </row>
    <row r="358" spans="1:5" x14ac:dyDescent="0.2">
      <c r="A358" s="83" t="str">
        <f t="shared" si="5"/>
        <v>595:エチレンジアミン四酢酸並びにそのカリウム塩及びナトリウム塩</v>
      </c>
      <c r="B358" s="288">
        <v>595</v>
      </c>
      <c r="C358" s="288"/>
      <c r="D358" s="289" t="s">
        <v>1069</v>
      </c>
      <c r="E358" s="171" t="s">
        <v>1229</v>
      </c>
    </row>
    <row r="359" spans="1:5" x14ac:dyDescent="0.2">
      <c r="A359" s="83" t="str">
        <f t="shared" si="5"/>
        <v>596:シラフルオフェン</v>
      </c>
      <c r="B359" s="288">
        <v>596</v>
      </c>
      <c r="C359" s="288"/>
      <c r="D359" s="289" t="s">
        <v>1070</v>
      </c>
      <c r="E359" s="171" t="s">
        <v>1229</v>
      </c>
    </row>
    <row r="360" spans="1:5" x14ac:dyDescent="0.2">
      <c r="A360" s="83" t="str">
        <f t="shared" si="5"/>
        <v>597:塩化直鎖パラフィン（炭素数が１４から１７までのもの及びその混合物に限る。）</v>
      </c>
      <c r="B360" s="288">
        <v>597</v>
      </c>
      <c r="C360" s="288"/>
      <c r="D360" s="289" t="s">
        <v>1071</v>
      </c>
      <c r="E360" s="171" t="s">
        <v>1229</v>
      </c>
    </row>
    <row r="361" spans="1:5" x14ac:dyDescent="0.2">
      <c r="A361" s="83" t="str">
        <f t="shared" si="5"/>
        <v>598:塩素酸並びにそのカリウム塩及びナトリウム塩</v>
      </c>
      <c r="B361" s="288">
        <v>598</v>
      </c>
      <c r="C361" s="288"/>
      <c r="D361" s="289" t="s">
        <v>1072</v>
      </c>
      <c r="E361" s="171" t="s">
        <v>1229</v>
      </c>
    </row>
    <row r="362" spans="1:5" x14ac:dyDescent="0.2">
      <c r="A362" s="83" t="str">
        <f t="shared" si="5"/>
        <v>599:オキサシクロヘキサデカン－２－オン</v>
      </c>
      <c r="B362" s="288">
        <v>599</v>
      </c>
      <c r="C362" s="288"/>
      <c r="D362" s="289" t="s">
        <v>1073</v>
      </c>
      <c r="E362" s="171" t="s">
        <v>1229</v>
      </c>
    </row>
    <row r="363" spans="1:5" x14ac:dyDescent="0.2">
      <c r="A363" s="83" t="str">
        <f t="shared" si="5"/>
        <v>600:オクタブロモジフェニルエーテル</v>
      </c>
      <c r="B363" s="288">
        <v>600</v>
      </c>
      <c r="C363" s="288"/>
      <c r="D363" s="289" t="s">
        <v>1074</v>
      </c>
      <c r="E363" s="171" t="s">
        <v>1229</v>
      </c>
    </row>
    <row r="364" spans="1:5" x14ac:dyDescent="0.2">
      <c r="A364" s="83" t="str">
        <f t="shared" si="5"/>
        <v>601:オクタメチルシクロテトラシロキサン</v>
      </c>
      <c r="B364" s="288">
        <v>601</v>
      </c>
      <c r="C364" s="288"/>
      <c r="D364" s="289" t="s">
        <v>1075</v>
      </c>
      <c r="E364" s="171" t="s">
        <v>52</v>
      </c>
    </row>
    <row r="365" spans="1:5" x14ac:dyDescent="0.2">
      <c r="A365" s="83" t="str">
        <f t="shared" si="5"/>
        <v>602:過塩素酸並びにそのアンモニウム塩、カリウム塩、ナトリウム塩、マグネシウム塩及びリチウム塩</v>
      </c>
      <c r="B365" s="288">
        <v>602</v>
      </c>
      <c r="C365" s="288"/>
      <c r="D365" s="289" t="s">
        <v>1076</v>
      </c>
      <c r="E365" s="171" t="s">
        <v>1229</v>
      </c>
    </row>
    <row r="366" spans="1:5" x14ac:dyDescent="0.2">
      <c r="A366" s="83" t="str">
        <f t="shared" si="5"/>
        <v>603:過酢酸</v>
      </c>
      <c r="B366" s="288">
        <v>603</v>
      </c>
      <c r="C366" s="288"/>
      <c r="D366" s="289" t="s">
        <v>1077</v>
      </c>
      <c r="E366" s="171" t="s">
        <v>462</v>
      </c>
    </row>
    <row r="367" spans="1:5" x14ac:dyDescent="0.2">
      <c r="A367" s="83" t="str">
        <f t="shared" si="5"/>
        <v>604:カリウム＝ジエチルジチオカルバマート</v>
      </c>
      <c r="B367" s="288">
        <v>604</v>
      </c>
      <c r="C367" s="288"/>
      <c r="D367" s="289" t="s">
        <v>1078</v>
      </c>
      <c r="E367" s="171" t="s">
        <v>1229</v>
      </c>
    </row>
    <row r="368" spans="1:5" x14ac:dyDescent="0.2">
      <c r="A368" s="83" t="str">
        <f t="shared" si="5"/>
        <v>605:グリホサート並びにそのアンモニウム塩、イソプロピルアミン塩、カリウム塩及びナトリウム塩</v>
      </c>
      <c r="B368" s="288">
        <v>605</v>
      </c>
      <c r="C368" s="288"/>
      <c r="D368" s="289" t="s">
        <v>1079</v>
      </c>
      <c r="E368" s="171" t="s">
        <v>1229</v>
      </c>
    </row>
    <row r="369" spans="1:5" x14ac:dyDescent="0.2">
      <c r="A369" s="83" t="str">
        <f t="shared" si="5"/>
        <v>606:イマゾスルフロン</v>
      </c>
      <c r="B369" s="288">
        <v>606</v>
      </c>
      <c r="C369" s="288"/>
      <c r="D369" s="289" t="s">
        <v>1080</v>
      </c>
      <c r="E369" s="171" t="s">
        <v>1229</v>
      </c>
    </row>
    <row r="370" spans="1:5" x14ac:dyDescent="0.2">
      <c r="A370" s="83" t="str">
        <f t="shared" si="5"/>
        <v>607:Ｓ－メトラクロール</v>
      </c>
      <c r="B370" s="288">
        <v>607</v>
      </c>
      <c r="C370" s="288"/>
      <c r="D370" s="289" t="s">
        <v>1081</v>
      </c>
      <c r="E370" s="171" t="s">
        <v>1229</v>
      </c>
    </row>
    <row r="371" spans="1:5" x14ac:dyDescent="0.2">
      <c r="A371" s="83" t="str">
        <f t="shared" si="5"/>
        <v>608:ペントキサゾン</v>
      </c>
      <c r="B371" s="288">
        <v>608</v>
      </c>
      <c r="C371" s="288"/>
      <c r="D371" s="289" t="s">
        <v>1082</v>
      </c>
      <c r="E371" s="171" t="s">
        <v>1229</v>
      </c>
    </row>
    <row r="372" spans="1:5" x14ac:dyDescent="0.2">
      <c r="A372" s="83" t="str">
        <f t="shared" si="5"/>
        <v>609:トリクロサン</v>
      </c>
      <c r="B372" s="288">
        <v>609</v>
      </c>
      <c r="C372" s="288"/>
      <c r="D372" s="289" t="s">
        <v>1083</v>
      </c>
      <c r="E372" s="171" t="s">
        <v>462</v>
      </c>
    </row>
    <row r="373" spans="1:5" x14ac:dyDescent="0.2">
      <c r="A373" s="83" t="str">
        <f t="shared" si="5"/>
        <v>610:フラメトピル</v>
      </c>
      <c r="B373" s="288">
        <v>610</v>
      </c>
      <c r="C373" s="288"/>
      <c r="D373" s="289" t="s">
        <v>1084</v>
      </c>
      <c r="E373" s="171" t="s">
        <v>1229</v>
      </c>
    </row>
    <row r="374" spans="1:5" x14ac:dyDescent="0.2">
      <c r="A374" s="83" t="str">
        <f t="shared" si="5"/>
        <v>611:チアジニル</v>
      </c>
      <c r="B374" s="288">
        <v>611</v>
      </c>
      <c r="C374" s="288"/>
      <c r="D374" s="289" t="s">
        <v>1085</v>
      </c>
      <c r="E374" s="171" t="s">
        <v>1229</v>
      </c>
    </row>
    <row r="375" spans="1:5" x14ac:dyDescent="0.2">
      <c r="A375" s="83" t="str">
        <f t="shared" si="5"/>
        <v>612:ジメテナミド</v>
      </c>
      <c r="B375" s="288">
        <v>612</v>
      </c>
      <c r="C375" s="288"/>
      <c r="D375" s="289" t="s">
        <v>1086</v>
      </c>
      <c r="E375" s="171" t="s">
        <v>1229</v>
      </c>
    </row>
    <row r="376" spans="1:5" x14ac:dyDescent="0.2">
      <c r="A376" s="83" t="str">
        <f t="shared" si="5"/>
        <v>613:ジメテナミドＰ</v>
      </c>
      <c r="B376" s="288">
        <v>613</v>
      </c>
      <c r="C376" s="288"/>
      <c r="D376" s="289" t="s">
        <v>1087</v>
      </c>
      <c r="E376" s="171" t="s">
        <v>1229</v>
      </c>
    </row>
    <row r="377" spans="1:5" x14ac:dyDescent="0.2">
      <c r="A377" s="83" t="str">
        <f t="shared" si="5"/>
        <v>614:メタゾスルフロン</v>
      </c>
      <c r="B377" s="288">
        <v>614</v>
      </c>
      <c r="C377" s="288"/>
      <c r="D377" s="289" t="s">
        <v>1088</v>
      </c>
      <c r="E377" s="171" t="s">
        <v>1229</v>
      </c>
    </row>
    <row r="378" spans="1:5" x14ac:dyDescent="0.2">
      <c r="A378" s="83" t="str">
        <f t="shared" si="5"/>
        <v>615:チアメトキサム</v>
      </c>
      <c r="B378" s="288">
        <v>615</v>
      </c>
      <c r="C378" s="288"/>
      <c r="D378" s="289" t="s">
        <v>1089</v>
      </c>
      <c r="E378" s="171" t="s">
        <v>1229</v>
      </c>
    </row>
    <row r="379" spans="1:5" x14ac:dyDescent="0.2">
      <c r="A379" s="83" t="str">
        <f t="shared" si="5"/>
        <v>616:クロチアニジン</v>
      </c>
      <c r="B379" s="288">
        <v>616</v>
      </c>
      <c r="C379" s="288"/>
      <c r="D379" s="289" t="s">
        <v>1090</v>
      </c>
      <c r="E379" s="171" t="s">
        <v>1229</v>
      </c>
    </row>
    <row r="380" spans="1:5" x14ac:dyDescent="0.2">
      <c r="A380" s="83" t="str">
        <f t="shared" si="5"/>
        <v>617:アセタミプリド</v>
      </c>
      <c r="B380" s="288">
        <v>617</v>
      </c>
      <c r="C380" s="288"/>
      <c r="D380" s="289" t="s">
        <v>1091</v>
      </c>
      <c r="E380" s="171" t="s">
        <v>1229</v>
      </c>
    </row>
    <row r="381" spans="1:5" x14ac:dyDescent="0.2">
      <c r="A381" s="83" t="str">
        <f t="shared" si="5"/>
        <v>618:イミダクロプリド</v>
      </c>
      <c r="B381" s="288">
        <v>618</v>
      </c>
      <c r="C381" s="288"/>
      <c r="D381" s="289" t="s">
        <v>1092</v>
      </c>
      <c r="E381" s="171" t="s">
        <v>1229</v>
      </c>
    </row>
    <row r="382" spans="1:5" x14ac:dyDescent="0.2">
      <c r="A382" s="83" t="str">
        <f t="shared" si="5"/>
        <v>619:チアクロプリド</v>
      </c>
      <c r="B382" s="288">
        <v>619</v>
      </c>
      <c r="C382" s="288"/>
      <c r="D382" s="289" t="s">
        <v>1093</v>
      </c>
      <c r="E382" s="171" t="s">
        <v>1229</v>
      </c>
    </row>
    <row r="383" spans="1:5" x14ac:dyDescent="0.2">
      <c r="A383" s="83" t="str">
        <f t="shared" si="5"/>
        <v>620:テフリルトリオン</v>
      </c>
      <c r="B383" s="288">
        <v>620</v>
      </c>
      <c r="C383" s="288"/>
      <c r="D383" s="289" t="s">
        <v>1094</v>
      </c>
      <c r="E383" s="171" t="s">
        <v>1229</v>
      </c>
    </row>
    <row r="384" spans="1:5" x14ac:dyDescent="0.2">
      <c r="A384" s="83" t="str">
        <f t="shared" si="5"/>
        <v>621:ベンゾビシクロン</v>
      </c>
      <c r="B384" s="288">
        <v>621</v>
      </c>
      <c r="C384" s="288"/>
      <c r="D384" s="289" t="s">
        <v>1095</v>
      </c>
      <c r="E384" s="171" t="s">
        <v>1229</v>
      </c>
    </row>
    <row r="385" spans="1:5" x14ac:dyDescent="0.2">
      <c r="A385" s="83" t="str">
        <f t="shared" si="5"/>
        <v>622:ピリベンカルブ</v>
      </c>
      <c r="B385" s="288">
        <v>622</v>
      </c>
      <c r="C385" s="288"/>
      <c r="D385" s="289" t="s">
        <v>1096</v>
      </c>
      <c r="E385" s="171" t="s">
        <v>1229</v>
      </c>
    </row>
    <row r="386" spans="1:5" x14ac:dyDescent="0.2">
      <c r="A386" s="83" t="str">
        <f t="shared" si="5"/>
        <v>623:酢酸ヘキシル</v>
      </c>
      <c r="B386" s="288">
        <v>623</v>
      </c>
      <c r="C386" s="288"/>
      <c r="D386" s="289" t="s">
        <v>1097</v>
      </c>
      <c r="E386" s="171" t="s">
        <v>52</v>
      </c>
    </row>
    <row r="387" spans="1:5" x14ac:dyDescent="0.2">
      <c r="A387" s="83" t="str">
        <f t="shared" si="5"/>
        <v>624:サリチル酸メチル</v>
      </c>
      <c r="B387" s="288">
        <v>624</v>
      </c>
      <c r="C387" s="288"/>
      <c r="D387" s="289" t="s">
        <v>1098</v>
      </c>
      <c r="E387" s="171" t="s">
        <v>52</v>
      </c>
    </row>
    <row r="388" spans="1:5" x14ac:dyDescent="0.2">
      <c r="A388" s="83" t="str">
        <f t="shared" ref="A388:A451" si="6">CONCATENATE(B388,":",D388)</f>
        <v>625:ジイソプロピルナフタレン</v>
      </c>
      <c r="B388" s="288">
        <v>625</v>
      </c>
      <c r="C388" s="288"/>
      <c r="D388" s="289" t="s">
        <v>1099</v>
      </c>
      <c r="E388" s="171" t="s">
        <v>1229</v>
      </c>
    </row>
    <row r="389" spans="1:5" x14ac:dyDescent="0.2">
      <c r="A389" s="83" t="str">
        <f t="shared" si="6"/>
        <v>626:ジエタノールアミン</v>
      </c>
      <c r="B389" s="288">
        <v>626</v>
      </c>
      <c r="C389" s="288"/>
      <c r="D389" s="289" t="s">
        <v>1100</v>
      </c>
      <c r="E389" s="171" t="s">
        <v>1229</v>
      </c>
    </row>
    <row r="390" spans="1:5" x14ac:dyDescent="0.2">
      <c r="A390" s="83" t="str">
        <f t="shared" si="6"/>
        <v>627:ジエチレングリコールモノブチルエーテル</v>
      </c>
      <c r="B390" s="288">
        <v>627</v>
      </c>
      <c r="C390" s="288"/>
      <c r="D390" s="289" t="s">
        <v>1101</v>
      </c>
      <c r="E390" s="171" t="s">
        <v>52</v>
      </c>
    </row>
    <row r="391" spans="1:5" x14ac:dyDescent="0.2">
      <c r="A391" s="83" t="str">
        <f t="shared" si="6"/>
        <v>628:１，４－ジオキサシクロヘプタデカン－５，１７－ジオン</v>
      </c>
      <c r="B391" s="288">
        <v>628</v>
      </c>
      <c r="C391" s="288"/>
      <c r="D391" s="289" t="s">
        <v>1102</v>
      </c>
      <c r="E391" s="171" t="s">
        <v>1229</v>
      </c>
    </row>
    <row r="392" spans="1:5" x14ac:dyDescent="0.2">
      <c r="A392" s="83" t="str">
        <f t="shared" si="6"/>
        <v>629:シクロヘキサン</v>
      </c>
      <c r="B392" s="288">
        <v>629</v>
      </c>
      <c r="C392" s="288"/>
      <c r="D392" s="289" t="s">
        <v>1103</v>
      </c>
      <c r="E392" s="171" t="s">
        <v>462</v>
      </c>
    </row>
    <row r="393" spans="1:5" x14ac:dyDescent="0.2">
      <c r="A393" s="83" t="str">
        <f t="shared" si="6"/>
        <v>630:シクロヘキシリデン（フェニル）アセトニトリル</v>
      </c>
      <c r="B393" s="288">
        <v>630</v>
      </c>
      <c r="C393" s="288"/>
      <c r="D393" s="289" t="s">
        <v>1104</v>
      </c>
      <c r="E393" s="171" t="s">
        <v>1229</v>
      </c>
    </row>
    <row r="394" spans="1:5" x14ac:dyDescent="0.2">
      <c r="A394" s="83" t="str">
        <f t="shared" si="6"/>
        <v>631:シクロヘキセン</v>
      </c>
      <c r="B394" s="288">
        <v>631</v>
      </c>
      <c r="C394" s="288"/>
      <c r="D394" s="289" t="s">
        <v>1105</v>
      </c>
      <c r="E394" s="171" t="s">
        <v>462</v>
      </c>
    </row>
    <row r="395" spans="1:5" x14ac:dyDescent="0.2">
      <c r="A395" s="83" t="str">
        <f t="shared" si="6"/>
        <v>632:１，２－ジクロロエチレン</v>
      </c>
      <c r="B395" s="288">
        <v>632</v>
      </c>
      <c r="C395" s="288"/>
      <c r="D395" s="289" t="s">
        <v>1106</v>
      </c>
      <c r="E395" s="171" t="s">
        <v>462</v>
      </c>
    </row>
    <row r="396" spans="1:5" x14ac:dyDescent="0.2">
      <c r="A396" s="83" t="str">
        <f t="shared" si="6"/>
        <v>633:４，５－ジクロロ－２－オクチルイソチアゾール－３（２Ｈ）－オン</v>
      </c>
      <c r="B396" s="288">
        <v>633</v>
      </c>
      <c r="C396" s="288"/>
      <c r="D396" s="289" t="s">
        <v>1107</v>
      </c>
      <c r="E396" s="171" t="s">
        <v>1229</v>
      </c>
    </row>
    <row r="397" spans="1:5" x14ac:dyDescent="0.2">
      <c r="A397" s="83" t="str">
        <f t="shared" si="6"/>
        <v>634:イソチアニル</v>
      </c>
      <c r="B397" s="288">
        <v>634</v>
      </c>
      <c r="C397" s="288"/>
      <c r="D397" s="289" t="s">
        <v>1108</v>
      </c>
      <c r="E397" s="171" t="s">
        <v>1229</v>
      </c>
    </row>
    <row r="398" spans="1:5" x14ac:dyDescent="0.2">
      <c r="A398" s="83" t="str">
        <f t="shared" si="6"/>
        <v>635:フルスルファミド</v>
      </c>
      <c r="B398" s="288">
        <v>635</v>
      </c>
      <c r="C398" s="288"/>
      <c r="D398" s="289" t="s">
        <v>1109</v>
      </c>
      <c r="E398" s="171" t="s">
        <v>1229</v>
      </c>
    </row>
    <row r="399" spans="1:5" x14ac:dyDescent="0.2">
      <c r="A399" s="83" t="str">
        <f t="shared" si="6"/>
        <v>636:トルクロホスメチル</v>
      </c>
      <c r="B399" s="288">
        <v>636</v>
      </c>
      <c r="C399" s="288"/>
      <c r="D399" s="289" t="s">
        <v>1110</v>
      </c>
      <c r="E399" s="171" t="s">
        <v>1229</v>
      </c>
    </row>
    <row r="400" spans="1:5" x14ac:dyDescent="0.2">
      <c r="A400" s="83" t="str">
        <f t="shared" si="6"/>
        <v>637:イプフェンカルバゾン</v>
      </c>
      <c r="B400" s="288">
        <v>637</v>
      </c>
      <c r="C400" s="288"/>
      <c r="D400" s="289" t="s">
        <v>1111</v>
      </c>
      <c r="E400" s="171" t="s">
        <v>1229</v>
      </c>
    </row>
    <row r="401" spans="1:5" x14ac:dyDescent="0.2">
      <c r="A401" s="83" t="str">
        <f t="shared" si="6"/>
        <v>638:プロシミドン</v>
      </c>
      <c r="B401" s="288">
        <v>638</v>
      </c>
      <c r="C401" s="288"/>
      <c r="D401" s="289" t="s">
        <v>1112</v>
      </c>
      <c r="E401" s="171" t="s">
        <v>1229</v>
      </c>
    </row>
    <row r="402" spans="1:5" x14ac:dyDescent="0.2">
      <c r="A402" s="83" t="str">
        <f t="shared" si="6"/>
        <v>639:フルオルイミド</v>
      </c>
      <c r="B402" s="288">
        <v>639</v>
      </c>
      <c r="C402" s="288"/>
      <c r="D402" s="289" t="s">
        <v>1113</v>
      </c>
      <c r="E402" s="171" t="s">
        <v>1229</v>
      </c>
    </row>
    <row r="403" spans="1:5" x14ac:dyDescent="0.2">
      <c r="A403" s="83" t="str">
        <f t="shared" si="6"/>
        <v>640:クロメプロップ</v>
      </c>
      <c r="B403" s="288">
        <v>640</v>
      </c>
      <c r="C403" s="288"/>
      <c r="D403" s="289" t="s">
        <v>1114</v>
      </c>
      <c r="E403" s="171" t="s">
        <v>1229</v>
      </c>
    </row>
    <row r="404" spans="1:5" x14ac:dyDescent="0.2">
      <c r="A404" s="83" t="str">
        <f t="shared" si="6"/>
        <v>641:クラリスロマイシン</v>
      </c>
      <c r="B404" s="288">
        <v>641</v>
      </c>
      <c r="C404" s="288"/>
      <c r="D404" s="289" t="s">
        <v>1115</v>
      </c>
      <c r="E404" s="171" t="s">
        <v>1229</v>
      </c>
    </row>
    <row r="405" spans="1:5" x14ac:dyDescent="0.2">
      <c r="A405" s="83" t="str">
        <f t="shared" si="6"/>
        <v>642:ジデシル（ジメチル）アンモニウムの塩</v>
      </c>
      <c r="B405" s="288">
        <v>642</v>
      </c>
      <c r="C405" s="288"/>
      <c r="D405" s="289" t="s">
        <v>1116</v>
      </c>
      <c r="E405" s="171" t="s">
        <v>1229</v>
      </c>
    </row>
    <row r="406" spans="1:5" x14ac:dyDescent="0.2">
      <c r="A406" s="83" t="str">
        <f t="shared" si="6"/>
        <v>643:四ナトリウム＝５，８－ビス（カルボジチオアト）－２，５，８，１１，１４－ペンタアザペンタデカンビス（ジチオアート）</v>
      </c>
      <c r="B406" s="288">
        <v>643</v>
      </c>
      <c r="C406" s="288"/>
      <c r="D406" s="289" t="s">
        <v>1117</v>
      </c>
      <c r="E406" s="171" t="s">
        <v>1229</v>
      </c>
    </row>
    <row r="407" spans="1:5" x14ac:dyDescent="0.2">
      <c r="A407" s="83" t="str">
        <f t="shared" si="6"/>
        <v>644:５，５－ジフェニル－２，４－イミダゾリジンジオン</v>
      </c>
      <c r="B407" s="288">
        <v>644</v>
      </c>
      <c r="C407" s="288"/>
      <c r="D407" s="289" t="s">
        <v>1118</v>
      </c>
      <c r="E407" s="171" t="s">
        <v>1229</v>
      </c>
    </row>
    <row r="408" spans="1:5" x14ac:dyDescent="0.2">
      <c r="A408" s="83" t="str">
        <f t="shared" si="6"/>
        <v>645:フルジオキソニル</v>
      </c>
      <c r="B408" s="288">
        <v>645</v>
      </c>
      <c r="C408" s="288"/>
      <c r="D408" s="289" t="s">
        <v>1119</v>
      </c>
      <c r="E408" s="171" t="s">
        <v>1229</v>
      </c>
    </row>
    <row r="409" spans="1:5" x14ac:dyDescent="0.2">
      <c r="A409" s="83" t="str">
        <f t="shared" si="6"/>
        <v>646:プロスルホカルブ</v>
      </c>
      <c r="B409" s="288">
        <v>646</v>
      </c>
      <c r="C409" s="288"/>
      <c r="D409" s="289" t="s">
        <v>1120</v>
      </c>
      <c r="E409" s="171" t="s">
        <v>1229</v>
      </c>
    </row>
    <row r="410" spans="1:5" x14ac:dyDescent="0.2">
      <c r="A410" s="83" t="str">
        <f t="shared" si="6"/>
        <v>647:チフルザミド</v>
      </c>
      <c r="B410" s="288">
        <v>647</v>
      </c>
      <c r="C410" s="288"/>
      <c r="D410" s="289" t="s">
        <v>1121</v>
      </c>
      <c r="E410" s="171" t="s">
        <v>1229</v>
      </c>
    </row>
    <row r="411" spans="1:5" x14ac:dyDescent="0.2">
      <c r="A411" s="83" t="str">
        <f t="shared" si="6"/>
        <v>648:オキシテトラサイクリン</v>
      </c>
      <c r="B411" s="288">
        <v>648</v>
      </c>
      <c r="C411" s="288"/>
      <c r="D411" s="289" t="s">
        <v>1122</v>
      </c>
      <c r="E411" s="171" t="s">
        <v>1229</v>
      </c>
    </row>
    <row r="412" spans="1:5" x14ac:dyDescent="0.2">
      <c r="A412" s="83" t="str">
        <f t="shared" si="6"/>
        <v>649:カルブチレート</v>
      </c>
      <c r="B412" s="288">
        <v>649</v>
      </c>
      <c r="C412" s="288"/>
      <c r="D412" s="289" t="s">
        <v>1123</v>
      </c>
      <c r="E412" s="171" t="s">
        <v>1229</v>
      </c>
    </row>
    <row r="413" spans="1:5" x14ac:dyDescent="0.2">
      <c r="A413" s="83" t="str">
        <f t="shared" si="6"/>
        <v>650:酢酸ゲラニル</v>
      </c>
      <c r="B413" s="288">
        <v>650</v>
      </c>
      <c r="C413" s="288"/>
      <c r="D413" s="289" t="s">
        <v>1124</v>
      </c>
      <c r="E413" s="171" t="s">
        <v>52</v>
      </c>
    </row>
    <row r="414" spans="1:5" x14ac:dyDescent="0.2">
      <c r="A414" s="83" t="str">
        <f t="shared" si="6"/>
        <v>651:Ｎ，Ｎ－ジメチルオクタデシルアミン</v>
      </c>
      <c r="B414" s="288">
        <v>651</v>
      </c>
      <c r="C414" s="288"/>
      <c r="D414" s="289" t="s">
        <v>1125</v>
      </c>
      <c r="E414" s="171" t="s">
        <v>1229</v>
      </c>
    </row>
    <row r="415" spans="1:5" x14ac:dyDescent="0.2">
      <c r="A415" s="83" t="str">
        <f t="shared" si="6"/>
        <v>652:３，７－ジメチルオクタン－３－オール</v>
      </c>
      <c r="B415" s="288">
        <v>652</v>
      </c>
      <c r="C415" s="288"/>
      <c r="D415" s="289" t="s">
        <v>1126</v>
      </c>
      <c r="E415" s="171" t="s">
        <v>52</v>
      </c>
    </row>
    <row r="416" spans="1:5" x14ac:dyDescent="0.2">
      <c r="A416" s="83" t="str">
        <f t="shared" si="6"/>
        <v>653:ジメチル（１－フェニルエチル）ベンゼン</v>
      </c>
      <c r="B416" s="288">
        <v>653</v>
      </c>
      <c r="C416" s="288"/>
      <c r="D416" s="289" t="s">
        <v>1127</v>
      </c>
      <c r="E416" s="171" t="s">
        <v>1229</v>
      </c>
    </row>
    <row r="417" spans="1:5" x14ac:dyDescent="0.2">
      <c r="A417" s="83" t="str">
        <f t="shared" si="6"/>
        <v>654:スピロメシフェン</v>
      </c>
      <c r="B417" s="288">
        <v>654</v>
      </c>
      <c r="C417" s="288"/>
      <c r="D417" s="289" t="s">
        <v>1128</v>
      </c>
      <c r="E417" s="171" t="s">
        <v>1229</v>
      </c>
    </row>
    <row r="418" spans="1:5" x14ac:dyDescent="0.2">
      <c r="A418" s="83" t="str">
        <f t="shared" si="6"/>
        <v>655:ペンチオピラド</v>
      </c>
      <c r="B418" s="288">
        <v>655</v>
      </c>
      <c r="C418" s="288"/>
      <c r="D418" s="289" t="s">
        <v>1129</v>
      </c>
      <c r="E418" s="171" t="s">
        <v>1229</v>
      </c>
    </row>
    <row r="419" spans="1:5" x14ac:dyDescent="0.2">
      <c r="A419" s="83" t="str">
        <f t="shared" si="6"/>
        <v>656:ペンフルフェン</v>
      </c>
      <c r="B419" s="288">
        <v>656</v>
      </c>
      <c r="C419" s="288"/>
      <c r="D419" s="289" t="s">
        <v>1130</v>
      </c>
      <c r="E419" s="171" t="s">
        <v>1229</v>
      </c>
    </row>
    <row r="420" spans="1:5" x14ac:dyDescent="0.2">
      <c r="A420" s="83" t="str">
        <f t="shared" si="6"/>
        <v>657:シエノピラフェン</v>
      </c>
      <c r="B420" s="288">
        <v>657</v>
      </c>
      <c r="C420" s="288"/>
      <c r="D420" s="289" t="s">
        <v>1131</v>
      </c>
      <c r="E420" s="171" t="s">
        <v>1229</v>
      </c>
    </row>
    <row r="421" spans="1:5" x14ac:dyDescent="0.2">
      <c r="A421" s="83" t="str">
        <f t="shared" si="6"/>
        <v>658:エスプロカルブ</v>
      </c>
      <c r="B421" s="288">
        <v>658</v>
      </c>
      <c r="C421" s="288"/>
      <c r="D421" s="289" t="s">
        <v>1132</v>
      </c>
      <c r="E421" s="171" t="s">
        <v>1229</v>
      </c>
    </row>
    <row r="422" spans="1:5" x14ac:dyDescent="0.2">
      <c r="A422" s="83" t="str">
        <f t="shared" si="6"/>
        <v>659:カンフェン</v>
      </c>
      <c r="B422" s="288">
        <v>659</v>
      </c>
      <c r="C422" s="288"/>
      <c r="D422" s="289" t="s">
        <v>1133</v>
      </c>
      <c r="E422" s="171" t="s">
        <v>52</v>
      </c>
    </row>
    <row r="423" spans="1:5" x14ac:dyDescent="0.2">
      <c r="A423" s="83" t="str">
        <f t="shared" si="6"/>
        <v>660:フルベンジアミド</v>
      </c>
      <c r="B423" s="288">
        <v>660</v>
      </c>
      <c r="C423" s="288"/>
      <c r="D423" s="289" t="s">
        <v>1134</v>
      </c>
      <c r="E423" s="171" t="s">
        <v>1229</v>
      </c>
    </row>
    <row r="424" spans="1:5" x14ac:dyDescent="0.2">
      <c r="A424" s="83" t="str">
        <f t="shared" si="6"/>
        <v>661:１，２－ジメトキシエタン</v>
      </c>
      <c r="B424" s="288">
        <v>661</v>
      </c>
      <c r="C424" s="288"/>
      <c r="D424" s="289" t="s">
        <v>1135</v>
      </c>
      <c r="E424" s="171" t="s">
        <v>462</v>
      </c>
    </row>
    <row r="425" spans="1:5" x14ac:dyDescent="0.2">
      <c r="A425" s="83" t="str">
        <f t="shared" si="6"/>
        <v>662:ベンスルフロンメチル</v>
      </c>
      <c r="B425" s="288">
        <v>662</v>
      </c>
      <c r="C425" s="288"/>
      <c r="D425" s="289" t="s">
        <v>1136</v>
      </c>
      <c r="E425" s="171" t="s">
        <v>1229</v>
      </c>
    </row>
    <row r="426" spans="1:5" x14ac:dyDescent="0.2">
      <c r="A426" s="83" t="str">
        <f t="shared" si="6"/>
        <v>663:ピリフタリド</v>
      </c>
      <c r="B426" s="288">
        <v>663</v>
      </c>
      <c r="C426" s="288"/>
      <c r="D426" s="289" t="s">
        <v>1137</v>
      </c>
      <c r="E426" s="171" t="s">
        <v>1229</v>
      </c>
    </row>
    <row r="427" spans="1:5" x14ac:dyDescent="0.2">
      <c r="A427" s="83" t="str">
        <f t="shared" si="6"/>
        <v>664:有機スズ化合物（ビス（トリブチルスズ）＝オキシドを除く。）</v>
      </c>
      <c r="B427" s="288">
        <v>664</v>
      </c>
      <c r="C427" s="288"/>
      <c r="D427" s="289" t="s">
        <v>1138</v>
      </c>
      <c r="E427" s="171" t="s">
        <v>1229</v>
      </c>
    </row>
    <row r="428" spans="1:5" x14ac:dyDescent="0.2">
      <c r="A428" s="83" t="str">
        <f t="shared" si="6"/>
        <v>665:セリウム及びその化合物</v>
      </c>
      <c r="B428" s="288">
        <v>665</v>
      </c>
      <c r="C428" s="288"/>
      <c r="D428" s="289" t="s">
        <v>1139</v>
      </c>
      <c r="E428" s="171" t="s">
        <v>1229</v>
      </c>
    </row>
    <row r="429" spans="1:5" x14ac:dyDescent="0.2">
      <c r="A429" s="83" t="str">
        <f t="shared" si="6"/>
        <v>666:タリウム及びその化合物</v>
      </c>
      <c r="B429" s="288">
        <v>666</v>
      </c>
      <c r="C429" s="288"/>
      <c r="D429" s="289" t="s">
        <v>1140</v>
      </c>
      <c r="E429" s="171" t="s">
        <v>1229</v>
      </c>
    </row>
    <row r="430" spans="1:5" x14ac:dyDescent="0.2">
      <c r="A430" s="83" t="str">
        <f t="shared" si="6"/>
        <v>667:炭化けい素</v>
      </c>
      <c r="B430" s="288">
        <v>667</v>
      </c>
      <c r="C430" s="288"/>
      <c r="D430" s="289" t="s">
        <v>1141</v>
      </c>
      <c r="E430" s="171" t="s">
        <v>1229</v>
      </c>
    </row>
    <row r="431" spans="1:5" x14ac:dyDescent="0.2">
      <c r="A431" s="83" t="str">
        <f t="shared" si="6"/>
        <v>668:炭酸リチウム</v>
      </c>
      <c r="B431" s="288">
        <v>668</v>
      </c>
      <c r="C431" s="288"/>
      <c r="D431" s="289" t="s">
        <v>1142</v>
      </c>
      <c r="E431" s="171" t="s">
        <v>1229</v>
      </c>
    </row>
    <row r="432" spans="1:5" x14ac:dyDescent="0.2">
      <c r="A432" s="83" t="str">
        <f t="shared" si="6"/>
        <v>669:チオシアン酸銅（Ⅰ）</v>
      </c>
      <c r="B432" s="288">
        <v>669</v>
      </c>
      <c r="C432" s="288"/>
      <c r="D432" s="289" t="s">
        <v>1143</v>
      </c>
      <c r="E432" s="171" t="s">
        <v>1229</v>
      </c>
    </row>
    <row r="433" spans="1:5" x14ac:dyDescent="0.2">
      <c r="A433" s="83" t="str">
        <f t="shared" si="6"/>
        <v>670:シアノホス又はＣＹＡＰ</v>
      </c>
      <c r="B433" s="288">
        <v>670</v>
      </c>
      <c r="C433" s="288"/>
      <c r="D433" s="289" t="s">
        <v>1144</v>
      </c>
      <c r="E433" s="171" t="s">
        <v>1229</v>
      </c>
    </row>
    <row r="434" spans="1:5" x14ac:dyDescent="0.2">
      <c r="A434" s="83" t="str">
        <f t="shared" si="6"/>
        <v>671:ストレプトマイシン</v>
      </c>
      <c r="B434" s="288">
        <v>671</v>
      </c>
      <c r="C434" s="288"/>
      <c r="D434" s="289" t="s">
        <v>1145</v>
      </c>
      <c r="E434" s="171" t="s">
        <v>1229</v>
      </c>
    </row>
    <row r="435" spans="1:5" x14ac:dyDescent="0.2">
      <c r="A435" s="83" t="str">
        <f t="shared" si="6"/>
        <v>672:スピノサド</v>
      </c>
      <c r="B435" s="288">
        <v>672</v>
      </c>
      <c r="C435" s="288"/>
      <c r="D435" s="289" t="s">
        <v>1146</v>
      </c>
      <c r="E435" s="171" t="s">
        <v>1229</v>
      </c>
    </row>
    <row r="436" spans="1:5" x14ac:dyDescent="0.2">
      <c r="A436" s="83" t="str">
        <f t="shared" si="6"/>
        <v>673:デシルアルデヒド</v>
      </c>
      <c r="B436" s="288">
        <v>673</v>
      </c>
      <c r="C436" s="288"/>
      <c r="D436" s="289" t="s">
        <v>1147</v>
      </c>
      <c r="E436" s="171" t="s">
        <v>52</v>
      </c>
    </row>
    <row r="437" spans="1:5" x14ac:dyDescent="0.2">
      <c r="A437" s="83" t="str">
        <f t="shared" si="6"/>
        <v>674:テトラヒドロフラン</v>
      </c>
      <c r="B437" s="288">
        <v>674</v>
      </c>
      <c r="C437" s="288"/>
      <c r="D437" s="289" t="s">
        <v>1148</v>
      </c>
      <c r="E437" s="171" t="s">
        <v>462</v>
      </c>
    </row>
    <row r="438" spans="1:5" x14ac:dyDescent="0.2">
      <c r="A438" s="83" t="str">
        <f t="shared" si="6"/>
        <v>675:テトラフルオロエチレン</v>
      </c>
      <c r="B438" s="288">
        <v>675</v>
      </c>
      <c r="C438" s="288"/>
      <c r="D438" s="289" t="s">
        <v>1149</v>
      </c>
      <c r="E438" s="171" t="s">
        <v>462</v>
      </c>
    </row>
    <row r="439" spans="1:5" x14ac:dyDescent="0.2">
      <c r="A439" s="83" t="str">
        <f t="shared" si="6"/>
        <v>676:テトラピオン又はフルプロパネートナトリウム塩</v>
      </c>
      <c r="B439" s="288">
        <v>676</v>
      </c>
      <c r="C439" s="288"/>
      <c r="D439" s="289" t="s">
        <v>1150</v>
      </c>
      <c r="E439" s="171" t="s">
        <v>1229</v>
      </c>
    </row>
    <row r="440" spans="1:5" x14ac:dyDescent="0.2">
      <c r="A440" s="83" t="str">
        <f t="shared" si="6"/>
        <v>677:テトラメチルアンモニウム＝ヒドロキシド</v>
      </c>
      <c r="B440" s="288">
        <v>677</v>
      </c>
      <c r="C440" s="288"/>
      <c r="D440" s="289" t="s">
        <v>1151</v>
      </c>
      <c r="E440" s="171" t="s">
        <v>1229</v>
      </c>
    </row>
    <row r="441" spans="1:5" x14ac:dyDescent="0.2">
      <c r="A441" s="83" t="str">
        <f t="shared" si="6"/>
        <v>678:１－［（１Ｒ，２Ｒ，５Ｓ，７Ｒ）－２，６，６，８－テトラメチルトリシクロ［５．３．１．０（１，５）］ウンデカ－８－エン－９－イル］エタノン</v>
      </c>
      <c r="B441" s="288">
        <v>678</v>
      </c>
      <c r="C441" s="288"/>
      <c r="D441" s="289" t="s">
        <v>1152</v>
      </c>
      <c r="E441" s="171" t="s">
        <v>1229</v>
      </c>
    </row>
    <row r="442" spans="1:5" x14ac:dyDescent="0.2">
      <c r="A442" s="83" t="str">
        <f t="shared" si="6"/>
        <v>679:テルル及びその化合物</v>
      </c>
      <c r="B442" s="288">
        <v>679</v>
      </c>
      <c r="C442" s="288"/>
      <c r="D442" s="289" t="s">
        <v>1153</v>
      </c>
      <c r="E442" s="171" t="s">
        <v>1229</v>
      </c>
    </row>
    <row r="443" spans="1:5" x14ac:dyDescent="0.2">
      <c r="A443" s="83" t="str">
        <f t="shared" si="6"/>
        <v>680:ドデカン－１－チオール</v>
      </c>
      <c r="B443" s="288">
        <v>680</v>
      </c>
      <c r="C443" s="288"/>
      <c r="D443" s="289" t="s">
        <v>1154</v>
      </c>
      <c r="E443" s="171" t="s">
        <v>1229</v>
      </c>
    </row>
    <row r="444" spans="1:5" x14ac:dyDescent="0.2">
      <c r="A444" s="83" t="str">
        <f t="shared" si="6"/>
        <v>681:２－（Ｎ－ドデシル－Ｎ，Ｎ－ジメチルアンモニオ）アセタート</v>
      </c>
      <c r="B444" s="288">
        <v>681</v>
      </c>
      <c r="C444" s="288"/>
      <c r="D444" s="289" t="s">
        <v>1155</v>
      </c>
      <c r="E444" s="171" t="s">
        <v>1229</v>
      </c>
    </row>
    <row r="445" spans="1:5" x14ac:dyDescent="0.2">
      <c r="A445" s="83" t="str">
        <f t="shared" si="6"/>
        <v>682:メラミン</v>
      </c>
      <c r="B445" s="288">
        <v>682</v>
      </c>
      <c r="C445" s="288"/>
      <c r="D445" s="289" t="s">
        <v>1156</v>
      </c>
      <c r="E445" s="171" t="s">
        <v>1229</v>
      </c>
    </row>
    <row r="446" spans="1:5" x14ac:dyDescent="0.2">
      <c r="A446" s="83" t="str">
        <f t="shared" si="6"/>
        <v>683:トリイソプロパノールアミン</v>
      </c>
      <c r="B446" s="288">
        <v>683</v>
      </c>
      <c r="C446" s="288"/>
      <c r="D446" s="289" t="s">
        <v>1157</v>
      </c>
      <c r="E446" s="171" t="s">
        <v>1229</v>
      </c>
    </row>
    <row r="447" spans="1:5" x14ac:dyDescent="0.2">
      <c r="A447" s="83" t="str">
        <f t="shared" si="6"/>
        <v>684:トリオクチルアミン</v>
      </c>
      <c r="B447" s="288">
        <v>684</v>
      </c>
      <c r="C447" s="288"/>
      <c r="D447" s="289" t="s">
        <v>1158</v>
      </c>
      <c r="E447" s="171" t="s">
        <v>1229</v>
      </c>
    </row>
    <row r="448" spans="1:5" x14ac:dyDescent="0.2">
      <c r="A448" s="83" t="str">
        <f t="shared" si="6"/>
        <v>685:キャプタン</v>
      </c>
      <c r="B448" s="288">
        <v>685</v>
      </c>
      <c r="C448" s="288"/>
      <c r="D448" s="289" t="s">
        <v>1159</v>
      </c>
      <c r="E448" s="171" t="s">
        <v>1229</v>
      </c>
    </row>
    <row r="449" spans="1:5" x14ac:dyDescent="0.2">
      <c r="A449" s="83" t="str">
        <f t="shared" si="6"/>
        <v>686:トリシクロ［５．２．１．０（２，６）］デカ－４－エン－３－イル＝プロピオナート</v>
      </c>
      <c r="B449" s="288">
        <v>686</v>
      </c>
      <c r="C449" s="288"/>
      <c r="D449" s="289" t="s">
        <v>1160</v>
      </c>
      <c r="E449" s="171" t="s">
        <v>1229</v>
      </c>
    </row>
    <row r="450" spans="1:5" x14ac:dyDescent="0.2">
      <c r="A450" s="83" t="str">
        <f t="shared" si="6"/>
        <v>687:トリメチルアミン</v>
      </c>
      <c r="B450" s="288">
        <v>687</v>
      </c>
      <c r="C450" s="288"/>
      <c r="D450" s="289" t="s">
        <v>1161</v>
      </c>
      <c r="E450" s="171" t="s">
        <v>462</v>
      </c>
    </row>
    <row r="451" spans="1:5" x14ac:dyDescent="0.2">
      <c r="A451" s="83" t="str">
        <f t="shared" si="6"/>
        <v>688:トリメチル（オクタデシル）アンモニウムの塩</v>
      </c>
      <c r="B451" s="288">
        <v>688</v>
      </c>
      <c r="C451" s="288"/>
      <c r="D451" s="289" t="s">
        <v>1162</v>
      </c>
      <c r="E451" s="171" t="s">
        <v>1229</v>
      </c>
    </row>
    <row r="452" spans="1:5" x14ac:dyDescent="0.2">
      <c r="A452" s="83" t="str">
        <f t="shared" ref="A452:A515" si="7">CONCATENATE(B452,":",D452)</f>
        <v>689:（Ｅ）－４－（２，６，６－トリメチルシクロヘキサ－１－エン－１－イル）ブタ－３－エン－２－オン</v>
      </c>
      <c r="B452" s="288">
        <v>689</v>
      </c>
      <c r="C452" s="288"/>
      <c r="D452" s="289" t="s">
        <v>1163</v>
      </c>
      <c r="E452" s="171" t="s">
        <v>1229</v>
      </c>
    </row>
    <row r="453" spans="1:5" x14ac:dyDescent="0.2">
      <c r="A453" s="83" t="str">
        <f t="shared" si="7"/>
        <v>690:Ｎ，Ｎ，Ｎ－トリメチルドデカン－１－アミニウムの塩</v>
      </c>
      <c r="B453" s="288">
        <v>690</v>
      </c>
      <c r="C453" s="288"/>
      <c r="D453" s="289" t="s">
        <v>1164</v>
      </c>
      <c r="E453" s="171" t="s">
        <v>1229</v>
      </c>
    </row>
    <row r="454" spans="1:5" x14ac:dyDescent="0.2">
      <c r="A454" s="83" t="str">
        <f t="shared" si="7"/>
        <v>691:トリメチルベンゼン</v>
      </c>
      <c r="B454" s="288">
        <v>691</v>
      </c>
      <c r="C454" s="288"/>
      <c r="D454" s="289" t="s">
        <v>1165</v>
      </c>
      <c r="E454" s="171" t="s">
        <v>52</v>
      </c>
    </row>
    <row r="455" spans="1:5" x14ac:dyDescent="0.2">
      <c r="A455" s="83" t="str">
        <f t="shared" si="7"/>
        <v>692:２，４，４－トリメチルペンタ－１－エン及び２，４，４－トリメチルペンタ－２－エンの混合物</v>
      </c>
      <c r="B455" s="288">
        <v>692</v>
      </c>
      <c r="C455" s="288"/>
      <c r="D455" s="289" t="s">
        <v>1166</v>
      </c>
      <c r="E455" s="171" t="s">
        <v>1229</v>
      </c>
    </row>
    <row r="456" spans="1:5" x14ac:dyDescent="0.2">
      <c r="A456" s="83" t="str">
        <f t="shared" si="7"/>
        <v>693:トリメトキシ－［３－（オキシラン－２－イルメトキシ）プロピル］シラン</v>
      </c>
      <c r="B456" s="288">
        <v>693</v>
      </c>
      <c r="C456" s="288"/>
      <c r="D456" s="289" t="s">
        <v>1167</v>
      </c>
      <c r="E456" s="171" t="s">
        <v>52</v>
      </c>
    </row>
    <row r="457" spans="1:5" x14ac:dyDescent="0.2">
      <c r="A457" s="83" t="str">
        <f t="shared" si="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288">
        <v>694</v>
      </c>
      <c r="C457" s="288"/>
      <c r="D457" s="289" t="s">
        <v>1168</v>
      </c>
      <c r="E457" s="171" t="s">
        <v>1229</v>
      </c>
    </row>
    <row r="458" spans="1:5" x14ac:dyDescent="0.2">
      <c r="A458" s="83" t="str">
        <f t="shared" si="7"/>
        <v>695:ナトリウム＝１－オキソ－１ラムダ（５）－ピリジン－２－チオラート</v>
      </c>
      <c r="B458" s="288">
        <v>695</v>
      </c>
      <c r="C458" s="288"/>
      <c r="D458" s="289" t="s">
        <v>1169</v>
      </c>
      <c r="E458" s="171" t="s">
        <v>1229</v>
      </c>
    </row>
    <row r="459" spans="1:5" x14ac:dyDescent="0.2">
      <c r="A459" s="83" t="str">
        <f t="shared" si="7"/>
        <v>696:ナトリウム＝（ドデカノイルオキシ）ベンゼンスルホナート</v>
      </c>
      <c r="B459" s="288">
        <v>696</v>
      </c>
      <c r="C459" s="288"/>
      <c r="D459" s="289" t="s">
        <v>1170</v>
      </c>
      <c r="E459" s="171" t="s">
        <v>1229</v>
      </c>
    </row>
    <row r="460" spans="1:5" x14ac:dyDescent="0.2">
      <c r="A460" s="83" t="str">
        <f t="shared" si="7"/>
        <v>697:鉛及びその化合物</v>
      </c>
      <c r="B460" s="288">
        <v>697</v>
      </c>
      <c r="C460" s="288" t="s">
        <v>854</v>
      </c>
      <c r="D460" s="289" t="s">
        <v>1171</v>
      </c>
      <c r="E460" s="171" t="s">
        <v>1229</v>
      </c>
    </row>
    <row r="461" spans="1:5" x14ac:dyDescent="0.2">
      <c r="A461" s="83" t="str">
        <f t="shared" si="7"/>
        <v>698:ニトリロ三酢酸及びそのナトリウム塩</v>
      </c>
      <c r="B461" s="288">
        <v>698</v>
      </c>
      <c r="C461" s="288"/>
      <c r="D461" s="289" t="s">
        <v>1172</v>
      </c>
      <c r="E461" s="171" t="s">
        <v>1229</v>
      </c>
    </row>
    <row r="462" spans="1:5" x14ac:dyDescent="0.2">
      <c r="A462" s="83" t="str">
        <f t="shared" si="7"/>
        <v>699:パラホルムアルデヒド</v>
      </c>
      <c r="B462" s="288">
        <v>699</v>
      </c>
      <c r="C462" s="288"/>
      <c r="D462" s="289" t="s">
        <v>1173</v>
      </c>
      <c r="E462" s="171" t="s">
        <v>462</v>
      </c>
    </row>
    <row r="463" spans="1:5" x14ac:dyDescent="0.2">
      <c r="A463" s="83" t="str">
        <f t="shared" si="7"/>
        <v>700:ビス（アルキル）（ジメチル）アンモニウムの塩（アルキル基の構造が直鎖であり、かつ、当該アルキル基の炭素数が１２、１４、１６、１８又は２０のもの及びその混合物に限る。）</v>
      </c>
      <c r="B463" s="288">
        <v>700</v>
      </c>
      <c r="C463" s="288"/>
      <c r="D463" s="289" t="s">
        <v>1174</v>
      </c>
      <c r="E463" s="171" t="s">
        <v>1229</v>
      </c>
    </row>
    <row r="464" spans="1:5" x14ac:dyDescent="0.2">
      <c r="A464" s="83" t="str">
        <f t="shared" si="7"/>
        <v>701:プロメトリン</v>
      </c>
      <c r="B464" s="288">
        <v>701</v>
      </c>
      <c r="C464" s="288"/>
      <c r="D464" s="289" t="s">
        <v>1175</v>
      </c>
      <c r="E464" s="171" t="s">
        <v>1229</v>
      </c>
    </row>
    <row r="465" spans="1:5" x14ac:dyDescent="0.2">
      <c r="A465" s="83" t="str">
        <f t="shared" si="7"/>
        <v>702:ビス（２－エチルヘキシル）＝（Ｚ）－ブタ－２－エンジオアート</v>
      </c>
      <c r="B465" s="279">
        <v>702</v>
      </c>
      <c r="C465" s="279"/>
      <c r="D465" s="279" t="s">
        <v>1176</v>
      </c>
      <c r="E465" s="287" t="s">
        <v>1229</v>
      </c>
    </row>
    <row r="466" spans="1:5" x14ac:dyDescent="0.2">
      <c r="A466" s="83" t="str">
        <f t="shared" si="7"/>
        <v>703:ビス（２－スルフィドピリジン－１－オラト）銅</v>
      </c>
      <c r="B466" s="279">
        <v>703</v>
      </c>
      <c r="C466" s="279"/>
      <c r="D466" s="279" t="s">
        <v>1177</v>
      </c>
      <c r="E466" s="287" t="s">
        <v>1229</v>
      </c>
    </row>
    <row r="467" spans="1:5" x14ac:dyDescent="0.2">
      <c r="A467" s="83" t="str">
        <f t="shared" si="7"/>
        <v>704:（Ｔ－４）－ビス［２－（チオキソ－カッパＳ）－ピリジン－１（２Ｈ）－オラト－カッパＯ］亜鉛（Ⅱ）</v>
      </c>
      <c r="B467" s="279">
        <v>704</v>
      </c>
      <c r="C467" s="279"/>
      <c r="D467" s="279" t="s">
        <v>1178</v>
      </c>
      <c r="E467" s="287" t="s">
        <v>1229</v>
      </c>
    </row>
    <row r="468" spans="1:5" x14ac:dyDescent="0.2">
      <c r="A468" s="83" t="str">
        <f t="shared" si="7"/>
        <v>705:ビス（２，２，６，６－テトラメチル－４－ピペリジル）＝セバケート</v>
      </c>
      <c r="B468" s="279">
        <v>705</v>
      </c>
      <c r="C468" s="279"/>
      <c r="D468" s="279" t="s">
        <v>1179</v>
      </c>
      <c r="E468" s="287" t="s">
        <v>1229</v>
      </c>
    </row>
    <row r="469" spans="1:5" x14ac:dyDescent="0.2">
      <c r="A469" s="83" t="str">
        <f t="shared" si="7"/>
        <v>706:ビス（トリブチルスズ）＝オキシド</v>
      </c>
      <c r="B469" s="279">
        <v>706</v>
      </c>
      <c r="C469" s="279" t="s">
        <v>854</v>
      </c>
      <c r="D469" s="279" t="s">
        <v>1180</v>
      </c>
      <c r="E469" s="287" t="s">
        <v>1229</v>
      </c>
    </row>
    <row r="470" spans="1:5" x14ac:dyDescent="0.2">
      <c r="A470" s="83" t="str">
        <f t="shared" si="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279">
        <v>707</v>
      </c>
      <c r="C470" s="279"/>
      <c r="D470" s="279" t="s">
        <v>1181</v>
      </c>
      <c r="E470" s="287" t="s">
        <v>1229</v>
      </c>
    </row>
    <row r="471" spans="1:5" x14ac:dyDescent="0.2">
      <c r="A471" s="83" t="str">
        <f t="shared" si="7"/>
        <v>708:（１－ヒドロキシエタン－１，１－ジイル）ジホスホン酸並びにそのカリウム塩及びナトリウム塩</v>
      </c>
      <c r="B471" s="279">
        <v>708</v>
      </c>
      <c r="C471" s="279"/>
      <c r="D471" s="279" t="s">
        <v>1182</v>
      </c>
      <c r="E471" s="287" t="s">
        <v>1229</v>
      </c>
    </row>
    <row r="472" spans="1:5" x14ac:dyDescent="0.2">
      <c r="A472" s="83" t="str">
        <f t="shared" si="7"/>
        <v>709:ヘリオトロピン</v>
      </c>
      <c r="B472" s="279">
        <v>709</v>
      </c>
      <c r="C472" s="279"/>
      <c r="D472" s="279" t="s">
        <v>1183</v>
      </c>
      <c r="E472" s="287" t="s">
        <v>1229</v>
      </c>
    </row>
    <row r="473" spans="1:5" x14ac:dyDescent="0.2">
      <c r="A473" s="83" t="str">
        <f t="shared" si="7"/>
        <v>710:フタル酸ジオクチル</v>
      </c>
      <c r="B473" s="279">
        <v>710</v>
      </c>
      <c r="C473" s="279"/>
      <c r="D473" s="279" t="s">
        <v>1184</v>
      </c>
      <c r="E473" s="287" t="s">
        <v>52</v>
      </c>
    </row>
    <row r="474" spans="1:5" x14ac:dyDescent="0.2">
      <c r="A474" s="83" t="str">
        <f t="shared" si="7"/>
        <v>711:２－ターシャリ－ブチルアミノ－４－シクロプロピルアミノ－６－メチルチオ－１，３，５－トリアジン</v>
      </c>
      <c r="B474" s="279">
        <v>711</v>
      </c>
      <c r="C474" s="279"/>
      <c r="D474" s="279" t="s">
        <v>1185</v>
      </c>
      <c r="E474" s="287" t="s">
        <v>1229</v>
      </c>
    </row>
    <row r="475" spans="1:5" x14ac:dyDescent="0.2">
      <c r="A475" s="83" t="str">
        <f t="shared" si="7"/>
        <v>712:ターシャリ－ブチル＝２－エチルペルオキシヘキサノアート</v>
      </c>
      <c r="B475" s="279">
        <v>712</v>
      </c>
      <c r="C475" s="279"/>
      <c r="D475" s="279" t="s">
        <v>1186</v>
      </c>
      <c r="E475" s="287" t="s">
        <v>52</v>
      </c>
    </row>
    <row r="476" spans="1:5" x14ac:dyDescent="0.2">
      <c r="A476" s="83" t="str">
        <f t="shared" si="7"/>
        <v>713:２－ターシャリ－ブチルシクロヘキシル＝アセタート</v>
      </c>
      <c r="B476" s="279">
        <v>713</v>
      </c>
      <c r="C476" s="279"/>
      <c r="D476" s="279" t="s">
        <v>1187</v>
      </c>
      <c r="E476" s="287" t="s">
        <v>52</v>
      </c>
    </row>
    <row r="477" spans="1:5" x14ac:dyDescent="0.2">
      <c r="A477" s="83" t="str">
        <f t="shared" si="7"/>
        <v>714:４－ターシャリ－ブチルシクロヘキシル＝アセタート</v>
      </c>
      <c r="B477" s="279">
        <v>714</v>
      </c>
      <c r="C477" s="279"/>
      <c r="D477" s="279" t="s">
        <v>1188</v>
      </c>
      <c r="E477" s="287" t="s">
        <v>52</v>
      </c>
    </row>
    <row r="478" spans="1:5" x14ac:dyDescent="0.2">
      <c r="A478" s="83" t="str">
        <f t="shared" si="7"/>
        <v>715:テブチウロン</v>
      </c>
      <c r="B478" s="279">
        <v>715</v>
      </c>
      <c r="C478" s="279"/>
      <c r="D478" s="279" t="s">
        <v>1189</v>
      </c>
      <c r="E478" s="287" t="s">
        <v>1229</v>
      </c>
    </row>
    <row r="479" spans="1:5" x14ac:dyDescent="0.2">
      <c r="A479" s="83" t="str">
        <f t="shared" si="7"/>
        <v>716:シフルメトフェン</v>
      </c>
      <c r="B479" s="279">
        <v>716</v>
      </c>
      <c r="C479" s="279"/>
      <c r="D479" s="279" t="s">
        <v>1190</v>
      </c>
      <c r="E479" s="287" t="s">
        <v>1229</v>
      </c>
    </row>
    <row r="480" spans="1:5" x14ac:dyDescent="0.2">
      <c r="A480" s="83" t="str">
        <f t="shared" si="7"/>
        <v>717:３－（４－ターシャリ－ブチルフェニル）プロパナール</v>
      </c>
      <c r="B480" s="279">
        <v>717</v>
      </c>
      <c r="C480" s="279"/>
      <c r="D480" s="279" t="s">
        <v>1191</v>
      </c>
      <c r="E480" s="287" t="s">
        <v>1229</v>
      </c>
    </row>
    <row r="481" spans="1:5" x14ac:dyDescent="0.2">
      <c r="A481" s="83" t="str">
        <f t="shared" si="7"/>
        <v>718:３－（４－ターシャリ－ブチルフェニル）－２－メチルプロパナール</v>
      </c>
      <c r="B481" s="279">
        <v>718</v>
      </c>
      <c r="C481" s="279"/>
      <c r="D481" s="279" t="s">
        <v>1192</v>
      </c>
      <c r="E481" s="287" t="s">
        <v>1229</v>
      </c>
    </row>
    <row r="482" spans="1:5" x14ac:dyDescent="0.2">
      <c r="A482" s="83" t="str">
        <f t="shared" si="7"/>
        <v>719:２－ターシャリ－ブチルフェノール</v>
      </c>
      <c r="B482" s="279">
        <v>719</v>
      </c>
      <c r="C482" s="279"/>
      <c r="D482" s="279" t="s">
        <v>1193</v>
      </c>
      <c r="E482" s="287" t="s">
        <v>52</v>
      </c>
    </row>
    <row r="483" spans="1:5" x14ac:dyDescent="0.2">
      <c r="A483" s="83" t="str">
        <f t="shared" si="7"/>
        <v>720:２－ターシャリ－ブトキシエタノール</v>
      </c>
      <c r="B483" s="279">
        <v>720</v>
      </c>
      <c r="C483" s="279"/>
      <c r="D483" s="279" t="s">
        <v>1194</v>
      </c>
      <c r="E483" s="287" t="s">
        <v>52</v>
      </c>
    </row>
    <row r="484" spans="1:5" x14ac:dyDescent="0.2">
      <c r="A484" s="83" t="str">
        <f t="shared" si="7"/>
        <v>721:フルフラール</v>
      </c>
      <c r="B484" s="279">
        <v>721</v>
      </c>
      <c r="C484" s="279"/>
      <c r="D484" s="279" t="s">
        <v>1195</v>
      </c>
      <c r="E484" s="287" t="s">
        <v>52</v>
      </c>
    </row>
    <row r="485" spans="1:5" x14ac:dyDescent="0.2">
      <c r="A485" s="83" t="str">
        <f t="shared" si="7"/>
        <v>722:クロルフェナピル</v>
      </c>
      <c r="B485" s="279">
        <v>722</v>
      </c>
      <c r="C485" s="279"/>
      <c r="D485" s="279" t="s">
        <v>1196</v>
      </c>
      <c r="E485" s="287" t="s">
        <v>1229</v>
      </c>
    </row>
    <row r="486" spans="1:5" x14ac:dyDescent="0.2">
      <c r="A486" s="83" t="str">
        <f t="shared" si="7"/>
        <v>723:クロラントラニリプロール</v>
      </c>
      <c r="B486" s="279">
        <v>723</v>
      </c>
      <c r="C486" s="279"/>
      <c r="D486" s="279" t="s">
        <v>1197</v>
      </c>
      <c r="E486" s="287" t="s">
        <v>1229</v>
      </c>
    </row>
    <row r="487" spans="1:5" x14ac:dyDescent="0.2">
      <c r="A487" s="83" t="str">
        <f t="shared" si="7"/>
        <v>724:アミスルブロム</v>
      </c>
      <c r="B487" s="279">
        <v>724</v>
      </c>
      <c r="C487" s="279"/>
      <c r="D487" s="279" t="s">
        <v>1198</v>
      </c>
      <c r="E487" s="287" t="s">
        <v>1229</v>
      </c>
    </row>
    <row r="488" spans="1:5" x14ac:dyDescent="0.2">
      <c r="A488" s="83" t="str">
        <f t="shared" si="7"/>
        <v>725:ヘキサヒドロ－１，３，５－トリス（２－ヒドロキシエチル）－１，３，５－トリアジン</v>
      </c>
      <c r="B488" s="279">
        <v>725</v>
      </c>
      <c r="C488" s="279"/>
      <c r="D488" s="279" t="s">
        <v>1199</v>
      </c>
      <c r="E488" s="287" t="s">
        <v>1229</v>
      </c>
    </row>
    <row r="489" spans="1:5" x14ac:dyDescent="0.2">
      <c r="A489" s="83" t="str">
        <f t="shared" si="7"/>
        <v>726:４，６，６，７，８，８－ヘキサメチル－１，３，４，６，７，８－ヘキサヒドロシクロペンタ［ｇ］イソクロメン</v>
      </c>
      <c r="B489" s="279">
        <v>726</v>
      </c>
      <c r="C489" s="279"/>
      <c r="D489" s="279" t="s">
        <v>1200</v>
      </c>
      <c r="E489" s="287" t="s">
        <v>1229</v>
      </c>
    </row>
    <row r="490" spans="1:5" x14ac:dyDescent="0.2">
      <c r="A490" s="83" t="str">
        <f t="shared" si="7"/>
        <v>727:ヘキサンジヒドラジド</v>
      </c>
      <c r="B490" s="279">
        <v>727</v>
      </c>
      <c r="C490" s="279"/>
      <c r="D490" s="279" t="s">
        <v>1201</v>
      </c>
      <c r="E490" s="287" t="s">
        <v>1229</v>
      </c>
    </row>
    <row r="491" spans="1:5" x14ac:dyDescent="0.2">
      <c r="A491" s="83" t="str">
        <f t="shared" si="7"/>
        <v>728:ヘキシル＝２－ヒドロキシベンゾアート</v>
      </c>
      <c r="B491" s="279">
        <v>728</v>
      </c>
      <c r="C491" s="279"/>
      <c r="D491" s="279" t="s">
        <v>1202</v>
      </c>
      <c r="E491" s="287" t="s">
        <v>1229</v>
      </c>
    </row>
    <row r="492" spans="1:5" x14ac:dyDescent="0.2">
      <c r="A492" s="83" t="str">
        <f t="shared" si="7"/>
        <v>729:１－ヘキセン</v>
      </c>
      <c r="B492" s="279">
        <v>729</v>
      </c>
      <c r="C492" s="279"/>
      <c r="D492" s="279" t="s">
        <v>1203</v>
      </c>
      <c r="E492" s="287" t="s">
        <v>462</v>
      </c>
    </row>
    <row r="493" spans="1:5" x14ac:dyDescent="0.2">
      <c r="A493" s="83" t="str">
        <f t="shared" si="7"/>
        <v>730:ヘプタクロルエポキシド</v>
      </c>
      <c r="B493" s="279">
        <v>730</v>
      </c>
      <c r="C493" s="279"/>
      <c r="D493" s="279" t="s">
        <v>1204</v>
      </c>
      <c r="E493" s="287" t="s">
        <v>1229</v>
      </c>
    </row>
    <row r="494" spans="1:5" x14ac:dyDescent="0.2">
      <c r="A494" s="83" t="str">
        <f t="shared" si="7"/>
        <v>731:ヘプタン</v>
      </c>
      <c r="B494" s="279">
        <v>731</v>
      </c>
      <c r="C494" s="279"/>
      <c r="D494" s="279" t="s">
        <v>1205</v>
      </c>
      <c r="E494" s="287" t="s">
        <v>462</v>
      </c>
    </row>
    <row r="495" spans="1:5" x14ac:dyDescent="0.2">
      <c r="A495" s="83" t="str">
        <f t="shared" si="7"/>
        <v>732:５－ヘプチルオキソラン－２－オン</v>
      </c>
      <c r="B495" s="279">
        <v>732</v>
      </c>
      <c r="C495" s="279"/>
      <c r="D495" s="279" t="s">
        <v>1206</v>
      </c>
      <c r="E495" s="287" t="s">
        <v>1229</v>
      </c>
    </row>
    <row r="496" spans="1:5" x14ac:dyDescent="0.2">
      <c r="A496" s="83" t="str">
        <f t="shared" si="7"/>
        <v>733:ペルフルオロオクタン酸（別名ＰＦＯＡ）及びその塩</v>
      </c>
      <c r="B496" s="279">
        <v>733</v>
      </c>
      <c r="C496" s="279"/>
      <c r="D496" s="279" t="s">
        <v>1207</v>
      </c>
      <c r="E496" s="287" t="s">
        <v>1229</v>
      </c>
    </row>
    <row r="497" spans="1:5" x14ac:dyDescent="0.2">
      <c r="A497" s="83" t="str">
        <f t="shared" si="7"/>
        <v>734:２－ベンジリデンオクタナール</v>
      </c>
      <c r="B497" s="279">
        <v>734</v>
      </c>
      <c r="C497" s="279"/>
      <c r="D497" s="279" t="s">
        <v>1208</v>
      </c>
      <c r="E497" s="287" t="s">
        <v>1229</v>
      </c>
    </row>
    <row r="498" spans="1:5" x14ac:dyDescent="0.2">
      <c r="A498" s="83" t="str">
        <f t="shared" si="7"/>
        <v>735:３－（１，３－ベンゾジオキソール－５－イル）－２－メチルプロパナール</v>
      </c>
      <c r="B498" s="279">
        <v>735</v>
      </c>
      <c r="C498" s="279"/>
      <c r="D498" s="279" t="s">
        <v>1209</v>
      </c>
      <c r="E498" s="287" t="s">
        <v>1229</v>
      </c>
    </row>
    <row r="499" spans="1:5" x14ac:dyDescent="0.2">
      <c r="A499" s="83" t="str">
        <f t="shared" si="7"/>
        <v>736:無水酢酸</v>
      </c>
      <c r="B499" s="279">
        <v>736</v>
      </c>
      <c r="C499" s="279"/>
      <c r="D499" s="279" t="s">
        <v>1210</v>
      </c>
      <c r="E499" s="287" t="s">
        <v>462</v>
      </c>
    </row>
    <row r="500" spans="1:5" x14ac:dyDescent="0.2">
      <c r="A500" s="83" t="str">
        <f t="shared" si="7"/>
        <v>737:メチルイソブチルケトン</v>
      </c>
      <c r="B500" s="279">
        <v>737</v>
      </c>
      <c r="C500" s="279"/>
      <c r="D500" s="279" t="s">
        <v>1211</v>
      </c>
      <c r="E500" s="287" t="s">
        <v>462</v>
      </c>
    </row>
    <row r="501" spans="1:5" x14ac:dyDescent="0.2">
      <c r="A501" s="83" t="str">
        <f t="shared" si="7"/>
        <v>738:メチル＝２－（３－オキソ－２－ペンチルシクロペンチル）アセタート</v>
      </c>
      <c r="B501" s="279">
        <v>738</v>
      </c>
      <c r="C501" s="279"/>
      <c r="D501" s="279" t="s">
        <v>1212</v>
      </c>
      <c r="E501" s="287" t="s">
        <v>1229</v>
      </c>
    </row>
    <row r="502" spans="1:5" x14ac:dyDescent="0.2">
      <c r="A502" s="83" t="str">
        <f t="shared" si="7"/>
        <v>739:オレオイルザルコシン</v>
      </c>
      <c r="B502" s="279">
        <v>739</v>
      </c>
      <c r="C502" s="279"/>
      <c r="D502" s="279" t="s">
        <v>1213</v>
      </c>
      <c r="E502" s="287" t="s">
        <v>1229</v>
      </c>
    </row>
    <row r="503" spans="1:5" x14ac:dyDescent="0.2">
      <c r="A503" s="83" t="str">
        <f t="shared" si="7"/>
        <v>740:メタムナトリウム塩</v>
      </c>
      <c r="B503" s="279">
        <v>740</v>
      </c>
      <c r="C503" s="279"/>
      <c r="D503" s="279" t="s">
        <v>1214</v>
      </c>
      <c r="E503" s="287" t="s">
        <v>1229</v>
      </c>
    </row>
    <row r="504" spans="1:5" x14ac:dyDescent="0.2">
      <c r="A504" s="83" t="str">
        <f t="shared" si="7"/>
        <v>741:Ｎ－メチルジデカン－１－イルアミン</v>
      </c>
      <c r="B504" s="279">
        <v>741</v>
      </c>
      <c r="C504" s="279"/>
      <c r="D504" s="279" t="s">
        <v>1215</v>
      </c>
      <c r="E504" s="287" t="s">
        <v>1229</v>
      </c>
    </row>
    <row r="505" spans="1:5" x14ac:dyDescent="0.2">
      <c r="A505" s="83" t="str">
        <f t="shared" si="7"/>
        <v>742:ジメタメトリン</v>
      </c>
      <c r="B505" s="279">
        <v>742</v>
      </c>
      <c r="C505" s="279"/>
      <c r="D505" s="279" t="s">
        <v>1216</v>
      </c>
      <c r="E505" s="287" t="s">
        <v>1229</v>
      </c>
    </row>
    <row r="506" spans="1:5" x14ac:dyDescent="0.2">
      <c r="A506" s="83" t="str">
        <f t="shared" si="7"/>
        <v>743:メチル＝ドデカノアート</v>
      </c>
      <c r="B506" s="279">
        <v>743</v>
      </c>
      <c r="C506" s="279"/>
      <c r="D506" s="279" t="s">
        <v>1217</v>
      </c>
      <c r="E506" s="287" t="s">
        <v>1229</v>
      </c>
    </row>
    <row r="507" spans="1:5" x14ac:dyDescent="0.2">
      <c r="A507" s="83" t="str">
        <f t="shared" si="7"/>
        <v>744:（Ｅ）－３－メチル－４－（２，６，６－トリメチルシクロヘキサ－２－エン－１－イル）ブタ－３－エン－２－オン</v>
      </c>
      <c r="B507" s="279">
        <v>744</v>
      </c>
      <c r="C507" s="279"/>
      <c r="D507" s="279" t="s">
        <v>1218</v>
      </c>
      <c r="E507" s="287" t="s">
        <v>1229</v>
      </c>
    </row>
    <row r="508" spans="1:5" x14ac:dyDescent="0.2">
      <c r="A508" s="83" t="str">
        <f t="shared" si="7"/>
        <v>745:ジノテフラン</v>
      </c>
      <c r="B508" s="279">
        <v>745</v>
      </c>
      <c r="C508" s="279"/>
      <c r="D508" s="279" t="s">
        <v>1219</v>
      </c>
      <c r="E508" s="287" t="s">
        <v>1229</v>
      </c>
    </row>
    <row r="509" spans="1:5" x14ac:dyDescent="0.2">
      <c r="A509" s="83" t="str">
        <f t="shared" si="7"/>
        <v>746:Ｎ－メチル－２－ピロリドン</v>
      </c>
      <c r="B509" s="279">
        <v>746</v>
      </c>
      <c r="C509" s="279"/>
      <c r="D509" s="279" t="s">
        <v>1220</v>
      </c>
      <c r="E509" s="287" t="s">
        <v>52</v>
      </c>
    </row>
    <row r="510" spans="1:5" x14ac:dyDescent="0.2">
      <c r="A510" s="83" t="str">
        <f t="shared" si="7"/>
        <v>747:２－メチルプロパン－２－チオール</v>
      </c>
      <c r="B510" s="279">
        <v>747</v>
      </c>
      <c r="C510" s="279"/>
      <c r="D510" s="279" t="s">
        <v>1221</v>
      </c>
      <c r="E510" s="287" t="s">
        <v>462</v>
      </c>
    </row>
    <row r="511" spans="1:5" x14ac:dyDescent="0.2">
      <c r="A511" s="83" t="str">
        <f t="shared" si="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279">
        <v>748</v>
      </c>
      <c r="C511" s="279"/>
      <c r="D511" s="279" t="s">
        <v>1222</v>
      </c>
      <c r="E511" s="287" t="s">
        <v>1229</v>
      </c>
    </row>
    <row r="512" spans="1:5" x14ac:dyDescent="0.2">
      <c r="A512" s="83" t="str">
        <f t="shared" si="7"/>
        <v>749:３－メトキシアニリン</v>
      </c>
      <c r="B512" s="279">
        <v>749</v>
      </c>
      <c r="C512" s="279"/>
      <c r="D512" s="279" t="s">
        <v>1223</v>
      </c>
      <c r="E512" s="287" t="s">
        <v>52</v>
      </c>
    </row>
    <row r="513" spans="1:5" x14ac:dyDescent="0.2">
      <c r="A513" s="83" t="str">
        <f t="shared" si="7"/>
        <v>750:メトミノストロビン</v>
      </c>
      <c r="B513" s="279">
        <v>750</v>
      </c>
      <c r="C513" s="279"/>
      <c r="D513" s="279" t="s">
        <v>1224</v>
      </c>
      <c r="E513" s="287" t="s">
        <v>1229</v>
      </c>
    </row>
    <row r="514" spans="1:5" x14ac:dyDescent="0.2">
      <c r="A514" s="83" t="str">
        <f t="shared" si="7"/>
        <v>751:２－（２－メトキシエトキシ）エタノール</v>
      </c>
      <c r="B514" s="279">
        <v>751</v>
      </c>
      <c r="C514" s="279"/>
      <c r="D514" s="279" t="s">
        <v>1225</v>
      </c>
      <c r="E514" s="287" t="s">
        <v>52</v>
      </c>
    </row>
    <row r="515" spans="1:5" x14ac:dyDescent="0.2">
      <c r="A515" s="83" t="str">
        <f t="shared" si="7"/>
        <v>752:１－メトキシ－２－（２－メトキシエトキシ）エタン</v>
      </c>
      <c r="B515" s="279">
        <v>752</v>
      </c>
      <c r="C515" s="279"/>
      <c r="D515" s="279" t="s">
        <v>1226</v>
      </c>
      <c r="E515" s="287" t="s">
        <v>52</v>
      </c>
    </row>
    <row r="516" spans="1:5" x14ac:dyDescent="0.2">
      <c r="A516" s="83" t="str">
        <f t="shared" ref="A516:A517" si="8">CONCATENATE(B516,":",D516)</f>
        <v>753:硫化（２，４，４－トリメチルペンテン）</v>
      </c>
      <c r="B516" s="279">
        <v>753</v>
      </c>
      <c r="C516" s="279"/>
      <c r="D516" s="279" t="s">
        <v>1227</v>
      </c>
      <c r="E516" s="287" t="s">
        <v>1229</v>
      </c>
    </row>
    <row r="517" spans="1:5" x14ac:dyDescent="0.2">
      <c r="A517" s="83" t="str">
        <f t="shared" si="8"/>
        <v>754:硫酸ジメチル</v>
      </c>
      <c r="B517" s="279">
        <v>754</v>
      </c>
      <c r="C517" s="279"/>
      <c r="D517" s="279" t="s">
        <v>1228</v>
      </c>
      <c r="E517" s="287" t="s">
        <v>1230</v>
      </c>
    </row>
  </sheetData>
  <phoneticPr fontId="2"/>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workbookViewId="0">
      <selection activeCell="D21" sqref="D21"/>
    </sheetView>
  </sheetViews>
  <sheetFormatPr defaultRowHeight="13" x14ac:dyDescent="0.2"/>
  <cols>
    <col min="1" max="1" width="35" bestFit="1" customWidth="1"/>
    <col min="3" max="3" width="33.36328125" bestFit="1" customWidth="1"/>
    <col min="4" max="4" width="31.6328125" bestFit="1" customWidth="1"/>
  </cols>
  <sheetData>
    <row r="1" spans="1:4" x14ac:dyDescent="0.2">
      <c r="A1" t="s">
        <v>53</v>
      </c>
    </row>
    <row r="2" spans="1:4" x14ac:dyDescent="0.2">
      <c r="A2" t="s">
        <v>157</v>
      </c>
      <c r="B2" t="s">
        <v>943</v>
      </c>
      <c r="C2" t="s">
        <v>157</v>
      </c>
      <c r="D2" t="s">
        <v>1233</v>
      </c>
    </row>
    <row r="3" spans="1:4" x14ac:dyDescent="0.2">
      <c r="A3" t="s">
        <v>1235</v>
      </c>
      <c r="B3">
        <v>24</v>
      </c>
      <c r="C3" t="s">
        <v>1011</v>
      </c>
      <c r="D3" t="s">
        <v>1232</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39"/>
  <sheetViews>
    <sheetView showGridLines="0" view="pageBreakPreview" zoomScale="50" zoomScaleNormal="70" zoomScaleSheetLayoutView="50" workbookViewId="0">
      <selection activeCell="K14" sqref="A1:XFD1048576"/>
    </sheetView>
  </sheetViews>
  <sheetFormatPr defaultRowHeight="13" x14ac:dyDescent="0.2"/>
  <cols>
    <col min="1" max="1" width="3.90625" customWidth="1"/>
    <col min="2" max="2" width="1.6328125" customWidth="1"/>
    <col min="3" max="3" width="17.08984375" customWidth="1"/>
    <col min="4" max="4" width="15.26953125" customWidth="1"/>
    <col min="5" max="5" width="20.26953125" customWidth="1"/>
    <col min="6" max="6" width="16.26953125" customWidth="1"/>
    <col min="7" max="7" width="13.90625" customWidth="1"/>
    <col min="8" max="8" width="20.6328125" customWidth="1"/>
    <col min="9" max="9" width="13.6328125" customWidth="1"/>
    <col min="10" max="10" width="17.26953125" customWidth="1"/>
    <col min="11" max="11" width="16.6328125" customWidth="1"/>
    <col min="12" max="12" width="4.7265625" style="88" customWidth="1"/>
    <col min="13" max="13" width="18.453125" customWidth="1"/>
    <col min="14" max="14" width="5.26953125" customWidth="1"/>
    <col min="15" max="15" width="13.36328125" customWidth="1"/>
    <col min="16" max="16" width="5.90625" style="88" customWidth="1"/>
    <col min="17" max="17" width="16.7265625" customWidth="1"/>
    <col min="18" max="18" width="5.36328125" style="88" customWidth="1"/>
    <col min="19" max="19" width="13.7265625" customWidth="1"/>
    <col min="20" max="20" width="20.26953125" customWidth="1"/>
    <col min="21" max="21" width="18.26953125" customWidth="1"/>
    <col min="22" max="22" width="18.36328125" customWidth="1"/>
    <col min="23" max="23" width="3.26953125" customWidth="1"/>
    <col min="24" max="24" width="3" customWidth="1"/>
    <col min="32" max="32" width="13.08984375" customWidth="1"/>
  </cols>
  <sheetData>
    <row r="1" spans="2:32" s="9" customFormat="1" x14ac:dyDescent="0.2">
      <c r="B1" s="243" t="s">
        <v>427</v>
      </c>
      <c r="L1" s="244"/>
      <c r="P1" s="244"/>
      <c r="R1" s="244"/>
    </row>
    <row r="2" spans="2:32" s="9" customFormat="1" ht="24.75" customHeight="1" x14ac:dyDescent="0.2">
      <c r="B2" s="245"/>
      <c r="C2" s="198"/>
      <c r="D2" s="198"/>
      <c r="E2" s="198"/>
      <c r="F2" s="198"/>
      <c r="G2" s="198"/>
      <c r="H2" s="198"/>
      <c r="I2" s="198"/>
      <c r="J2" s="198"/>
      <c r="K2" s="198"/>
      <c r="L2" s="246"/>
      <c r="M2" s="198"/>
      <c r="N2" s="198"/>
      <c r="O2" s="198"/>
      <c r="P2" s="246"/>
      <c r="Q2" s="198"/>
      <c r="R2" s="246"/>
      <c r="S2" s="198"/>
      <c r="T2" s="198"/>
      <c r="U2" s="198"/>
      <c r="V2" s="198"/>
      <c r="W2" s="199"/>
    </row>
    <row r="3" spans="2:32" s="9" customFormat="1" x14ac:dyDescent="0.2">
      <c r="B3" s="200"/>
      <c r="C3" s="201"/>
      <c r="D3" s="201"/>
      <c r="E3" s="201"/>
      <c r="F3" s="201"/>
      <c r="G3" s="201"/>
      <c r="H3" s="201"/>
      <c r="I3" s="201"/>
      <c r="J3" s="201"/>
      <c r="K3" s="201"/>
      <c r="L3" s="247"/>
      <c r="M3" s="201"/>
      <c r="N3" s="201"/>
      <c r="O3" s="201"/>
      <c r="P3" s="247"/>
      <c r="Q3" s="201"/>
      <c r="R3" s="247"/>
      <c r="S3" s="201"/>
      <c r="T3" s="201"/>
      <c r="U3" s="201"/>
      <c r="V3" s="201"/>
      <c r="W3" s="202"/>
    </row>
    <row r="4" spans="2:32" s="9" customFormat="1" ht="18" customHeight="1" x14ac:dyDescent="0.2">
      <c r="B4" s="203"/>
      <c r="C4" s="208"/>
      <c r="D4" s="248" t="s">
        <v>390</v>
      </c>
      <c r="E4" s="248" t="s">
        <v>995</v>
      </c>
      <c r="F4" s="248"/>
      <c r="G4" s="248"/>
      <c r="H4" s="248"/>
      <c r="I4" s="248"/>
      <c r="J4" s="248"/>
      <c r="K4" s="248"/>
      <c r="L4" s="204"/>
      <c r="M4" s="205"/>
      <c r="N4" s="205"/>
      <c r="O4" s="205"/>
      <c r="P4" s="204"/>
      <c r="Q4" s="205"/>
      <c r="R4" s="204"/>
      <c r="S4" s="205"/>
      <c r="T4" s="205"/>
      <c r="U4" s="204"/>
      <c r="V4" s="206"/>
      <c r="W4" s="207"/>
    </row>
    <row r="5" spans="2:32" s="9" customFormat="1" ht="18" customHeight="1" x14ac:dyDescent="0.2">
      <c r="B5" s="203"/>
      <c r="C5" s="208"/>
      <c r="D5" s="208"/>
      <c r="E5" s="208"/>
      <c r="F5" s="208"/>
      <c r="G5" s="208"/>
      <c r="H5" s="208"/>
      <c r="I5" s="208"/>
      <c r="J5" s="208"/>
      <c r="K5" s="208"/>
      <c r="L5" s="206"/>
      <c r="M5" s="208"/>
      <c r="N5" s="208"/>
      <c r="O5" s="208"/>
      <c r="P5" s="206"/>
      <c r="Q5" s="208"/>
      <c r="R5" s="206"/>
      <c r="S5" s="208"/>
      <c r="T5" s="208"/>
      <c r="U5" s="201"/>
      <c r="V5" s="201"/>
      <c r="W5" s="207"/>
      <c r="AB5" s="36"/>
      <c r="AD5" s="17"/>
      <c r="AF5" s="17"/>
    </row>
    <row r="6" spans="2:32" s="9" customFormat="1" ht="18" customHeight="1" x14ac:dyDescent="0.2">
      <c r="B6" s="203"/>
      <c r="C6" s="208"/>
      <c r="D6" s="208"/>
      <c r="E6" s="208"/>
      <c r="F6" s="208"/>
      <c r="G6" s="208"/>
      <c r="H6" s="208"/>
      <c r="I6" s="208"/>
      <c r="J6" s="208"/>
      <c r="K6" s="208"/>
      <c r="L6" s="206"/>
      <c r="M6" s="208"/>
      <c r="N6" s="208"/>
      <c r="O6" s="208"/>
      <c r="P6" s="206"/>
      <c r="Q6" s="208"/>
      <c r="R6" s="206"/>
      <c r="S6" s="208"/>
      <c r="T6" s="208"/>
      <c r="U6" s="281"/>
      <c r="V6" s="283"/>
      <c r="W6" s="207"/>
      <c r="AB6" s="36"/>
      <c r="AD6" s="17"/>
      <c r="AF6" s="17"/>
    </row>
    <row r="7" spans="2:32" s="9" customFormat="1" ht="51.75" customHeight="1" x14ac:dyDescent="0.2">
      <c r="B7" s="203"/>
      <c r="C7" s="420" t="s">
        <v>996</v>
      </c>
      <c r="D7" s="421"/>
      <c r="E7" s="421"/>
      <c r="F7" s="421"/>
      <c r="G7" s="421"/>
      <c r="H7" s="421"/>
      <c r="I7" s="421"/>
      <c r="J7" s="421"/>
      <c r="K7" s="421"/>
      <c r="L7" s="421"/>
      <c r="M7" s="421"/>
      <c r="N7" s="421"/>
      <c r="O7" s="421"/>
      <c r="P7" s="421"/>
      <c r="Q7" s="421"/>
      <c r="R7" s="421"/>
      <c r="S7" s="421"/>
      <c r="T7" s="422"/>
      <c r="U7" s="405" t="s">
        <v>423</v>
      </c>
      <c r="V7" s="406"/>
      <c r="W7" s="207"/>
      <c r="AB7" s="36"/>
      <c r="AD7" s="17"/>
      <c r="AF7" s="17"/>
    </row>
    <row r="8" spans="2:32" s="9" customFormat="1" ht="61.5" customHeight="1" x14ac:dyDescent="0.2">
      <c r="B8" s="203"/>
      <c r="C8" s="417" t="s">
        <v>1237</v>
      </c>
      <c r="D8" s="418"/>
      <c r="E8" s="418"/>
      <c r="F8" s="418"/>
      <c r="G8" s="418"/>
      <c r="H8" s="418"/>
      <c r="I8" s="418"/>
      <c r="J8" s="418"/>
      <c r="K8" s="418"/>
      <c r="L8" s="418"/>
      <c r="M8" s="418"/>
      <c r="N8" s="418"/>
      <c r="O8" s="418"/>
      <c r="P8" s="418"/>
      <c r="Q8" s="418"/>
      <c r="R8" s="418"/>
      <c r="S8" s="418"/>
      <c r="T8" s="419"/>
      <c r="U8" s="215"/>
      <c r="V8" s="215"/>
      <c r="W8" s="207"/>
      <c r="AA8" s="237"/>
      <c r="AB8" s="36"/>
      <c r="AD8" s="17"/>
      <c r="AF8" s="17"/>
    </row>
    <row r="9" spans="2:32" s="9" customFormat="1" ht="23.25" customHeight="1" x14ac:dyDescent="0.2">
      <c r="B9" s="203"/>
      <c r="C9" s="413" t="s">
        <v>335</v>
      </c>
      <c r="D9" s="416"/>
      <c r="E9" s="416"/>
      <c r="F9" s="416"/>
      <c r="G9" s="416"/>
      <c r="H9" s="433"/>
      <c r="I9" s="413" t="s">
        <v>336</v>
      </c>
      <c r="J9" s="416"/>
      <c r="K9" s="416"/>
      <c r="L9" s="416"/>
      <c r="M9" s="416"/>
      <c r="N9" s="416"/>
      <c r="O9" s="416"/>
      <c r="P9" s="416"/>
      <c r="Q9" s="416"/>
      <c r="R9" s="249"/>
      <c r="S9" s="249"/>
      <c r="T9" s="413" t="s">
        <v>337</v>
      </c>
      <c r="U9" s="414"/>
      <c r="V9" s="415"/>
      <c r="W9" s="207"/>
      <c r="AA9" s="237"/>
      <c r="AB9" s="36"/>
      <c r="AD9" s="17"/>
      <c r="AF9" s="17"/>
    </row>
    <row r="10" spans="2:32" s="9" customFormat="1" ht="23.25" customHeight="1" x14ac:dyDescent="0.2">
      <c r="B10" s="203"/>
      <c r="C10" s="250" t="s">
        <v>306</v>
      </c>
      <c r="D10" s="405" t="s">
        <v>307</v>
      </c>
      <c r="E10" s="457"/>
      <c r="F10" s="249" t="s">
        <v>308</v>
      </c>
      <c r="G10" s="405" t="s">
        <v>309</v>
      </c>
      <c r="H10" s="457"/>
      <c r="I10" s="405" t="s">
        <v>306</v>
      </c>
      <c r="J10" s="406"/>
      <c r="K10" s="425" t="s">
        <v>307</v>
      </c>
      <c r="L10" s="426"/>
      <c r="M10" s="426"/>
      <c r="N10" s="426"/>
      <c r="O10" s="426"/>
      <c r="P10" s="426"/>
      <c r="Q10" s="426"/>
      <c r="R10" s="251"/>
      <c r="S10" s="251"/>
      <c r="T10" s="250" t="s">
        <v>310</v>
      </c>
      <c r="U10" s="250" t="s">
        <v>307</v>
      </c>
      <c r="V10" s="252" t="s">
        <v>308</v>
      </c>
      <c r="W10" s="207"/>
      <c r="AA10" s="237"/>
      <c r="AB10" s="36"/>
      <c r="AD10" s="17"/>
      <c r="AF10" s="17"/>
    </row>
    <row r="11" spans="2:32" s="9" customFormat="1" ht="15.75" customHeight="1" x14ac:dyDescent="0.2">
      <c r="B11" s="203"/>
      <c r="C11" s="437" t="s">
        <v>408</v>
      </c>
      <c r="D11" s="440" t="s">
        <v>450</v>
      </c>
      <c r="E11" s="443" t="s">
        <v>451</v>
      </c>
      <c r="F11" s="446" t="s">
        <v>411</v>
      </c>
      <c r="G11" s="440" t="s">
        <v>413</v>
      </c>
      <c r="H11" s="463" t="s">
        <v>453</v>
      </c>
      <c r="I11" s="446" t="s">
        <v>414</v>
      </c>
      <c r="J11" s="443" t="s">
        <v>449</v>
      </c>
      <c r="K11" s="466" t="s">
        <v>452</v>
      </c>
      <c r="L11" s="251"/>
      <c r="M11" s="251"/>
      <c r="N11" s="251"/>
      <c r="O11" s="251"/>
      <c r="P11" s="251"/>
      <c r="Q11" s="251"/>
      <c r="R11" s="251"/>
      <c r="S11" s="251"/>
      <c r="T11" s="454" t="s">
        <v>416</v>
      </c>
      <c r="U11" s="454" t="s">
        <v>417</v>
      </c>
      <c r="V11" s="460" t="s">
        <v>454</v>
      </c>
      <c r="W11" s="207"/>
      <c r="AA11" s="237"/>
      <c r="AB11" s="36"/>
      <c r="AD11" s="17"/>
      <c r="AF11" s="17"/>
    </row>
    <row r="12" spans="2:32" s="9" customFormat="1" ht="27.75" customHeight="1" x14ac:dyDescent="0.2">
      <c r="B12" s="203"/>
      <c r="C12" s="438"/>
      <c r="D12" s="441"/>
      <c r="E12" s="444"/>
      <c r="F12" s="447"/>
      <c r="G12" s="441"/>
      <c r="H12" s="464"/>
      <c r="I12" s="447"/>
      <c r="J12" s="444"/>
      <c r="K12" s="467"/>
      <c r="L12" s="425" t="s">
        <v>426</v>
      </c>
      <c r="M12" s="426"/>
      <c r="N12" s="426"/>
      <c r="O12" s="426"/>
      <c r="P12" s="426"/>
      <c r="Q12" s="426"/>
      <c r="R12" s="426"/>
      <c r="S12" s="427"/>
      <c r="T12" s="455"/>
      <c r="U12" s="455"/>
      <c r="V12" s="461"/>
      <c r="W12" s="207"/>
      <c r="AA12" s="237"/>
      <c r="AB12" s="36"/>
      <c r="AD12" s="17"/>
      <c r="AF12" s="17"/>
    </row>
    <row r="13" spans="2:32" s="9" customFormat="1" ht="55.5" customHeight="1" x14ac:dyDescent="0.2">
      <c r="B13" s="203"/>
      <c r="C13" s="439"/>
      <c r="D13" s="442"/>
      <c r="E13" s="445"/>
      <c r="F13" s="448"/>
      <c r="G13" s="442"/>
      <c r="H13" s="465"/>
      <c r="I13" s="448"/>
      <c r="J13" s="445"/>
      <c r="K13" s="468"/>
      <c r="L13" s="423" t="s">
        <v>456</v>
      </c>
      <c r="M13" s="424"/>
      <c r="N13" s="428" t="s">
        <v>455</v>
      </c>
      <c r="O13" s="429"/>
      <c r="P13" s="429"/>
      <c r="Q13" s="429"/>
      <c r="R13" s="429"/>
      <c r="S13" s="430"/>
      <c r="T13" s="456"/>
      <c r="U13" s="456"/>
      <c r="V13" s="462"/>
      <c r="W13" s="207"/>
      <c r="AA13" s="237"/>
      <c r="AB13" s="36"/>
      <c r="AD13" s="17"/>
      <c r="AF13" s="17"/>
    </row>
    <row r="14" spans="2:32" s="9" customFormat="1" ht="24.75" customHeight="1" x14ac:dyDescent="0.2">
      <c r="B14" s="203"/>
      <c r="C14" s="450"/>
      <c r="D14" s="431"/>
      <c r="E14" s="459"/>
      <c r="F14" s="450"/>
      <c r="G14" s="431"/>
      <c r="H14" s="458"/>
      <c r="I14" s="450"/>
      <c r="J14" s="450"/>
      <c r="K14" s="450"/>
      <c r="L14" s="253">
        <v>1</v>
      </c>
      <c r="M14" s="254" t="s">
        <v>279</v>
      </c>
      <c r="N14" s="253" t="s">
        <v>278</v>
      </c>
      <c r="O14" s="255" t="s">
        <v>311</v>
      </c>
      <c r="P14" s="256" t="s">
        <v>280</v>
      </c>
      <c r="Q14" s="257" t="s">
        <v>312</v>
      </c>
      <c r="R14" s="256" t="s">
        <v>281</v>
      </c>
      <c r="S14" s="257" t="s">
        <v>313</v>
      </c>
      <c r="T14" s="449"/>
      <c r="U14" s="449"/>
      <c r="V14" s="449"/>
      <c r="W14" s="207"/>
      <c r="AA14" s="237"/>
      <c r="AB14" s="36"/>
      <c r="AD14" s="17"/>
      <c r="AF14" s="17"/>
    </row>
    <row r="15" spans="2:32" s="9" customFormat="1" ht="24.75" customHeight="1" x14ac:dyDescent="0.2">
      <c r="B15" s="203"/>
      <c r="C15" s="450"/>
      <c r="D15" s="431"/>
      <c r="E15" s="459"/>
      <c r="F15" s="450"/>
      <c r="G15" s="431"/>
      <c r="H15" s="458"/>
      <c r="I15" s="450"/>
      <c r="J15" s="450"/>
      <c r="K15" s="450"/>
      <c r="L15" s="258">
        <v>2</v>
      </c>
      <c r="M15" s="259" t="s">
        <v>283</v>
      </c>
      <c r="N15" s="258" t="s">
        <v>282</v>
      </c>
      <c r="O15" s="260" t="s">
        <v>314</v>
      </c>
      <c r="P15" s="261" t="s">
        <v>284</v>
      </c>
      <c r="Q15" s="260" t="s">
        <v>315</v>
      </c>
      <c r="R15" s="261" t="s">
        <v>285</v>
      </c>
      <c r="S15" s="260" t="s">
        <v>316</v>
      </c>
      <c r="T15" s="449"/>
      <c r="U15" s="449"/>
      <c r="V15" s="449"/>
      <c r="W15" s="207"/>
      <c r="AA15" s="237"/>
      <c r="AB15" s="36"/>
      <c r="AD15" s="17"/>
      <c r="AF15" s="17"/>
    </row>
    <row r="16" spans="2:32" s="9" customFormat="1" ht="24.75" customHeight="1" x14ac:dyDescent="0.2">
      <c r="B16" s="203"/>
      <c r="C16" s="450"/>
      <c r="D16" s="431"/>
      <c r="E16" s="459"/>
      <c r="F16" s="450"/>
      <c r="G16" s="431"/>
      <c r="H16" s="458"/>
      <c r="I16" s="450"/>
      <c r="J16" s="450"/>
      <c r="K16" s="450"/>
      <c r="L16" s="258">
        <v>3</v>
      </c>
      <c r="M16" s="259" t="s">
        <v>287</v>
      </c>
      <c r="N16" s="258" t="s">
        <v>286</v>
      </c>
      <c r="O16" s="260" t="s">
        <v>288</v>
      </c>
      <c r="P16" s="261" t="s">
        <v>289</v>
      </c>
      <c r="Q16" s="260" t="s">
        <v>290</v>
      </c>
      <c r="R16" s="261" t="s">
        <v>291</v>
      </c>
      <c r="S16" s="260" t="s">
        <v>292</v>
      </c>
      <c r="T16" s="449"/>
      <c r="U16" s="449"/>
      <c r="V16" s="449"/>
      <c r="W16" s="207"/>
      <c r="AA16" s="237"/>
      <c r="AB16" s="36"/>
      <c r="AD16" s="17"/>
      <c r="AF16" s="17"/>
    </row>
    <row r="17" spans="2:32" s="9" customFormat="1" ht="24.75" customHeight="1" x14ac:dyDescent="0.2">
      <c r="B17" s="203"/>
      <c r="C17" s="450"/>
      <c r="D17" s="431"/>
      <c r="E17" s="459"/>
      <c r="F17" s="450"/>
      <c r="G17" s="431"/>
      <c r="H17" s="458"/>
      <c r="I17" s="450"/>
      <c r="J17" s="450"/>
      <c r="K17" s="450"/>
      <c r="L17" s="258">
        <v>4</v>
      </c>
      <c r="M17" s="259" t="s">
        <v>294</v>
      </c>
      <c r="N17" s="258" t="s">
        <v>293</v>
      </c>
      <c r="O17" s="260" t="s">
        <v>317</v>
      </c>
      <c r="P17" s="261" t="s">
        <v>295</v>
      </c>
      <c r="Q17" s="260" t="s">
        <v>318</v>
      </c>
      <c r="R17" s="261" t="s">
        <v>296</v>
      </c>
      <c r="S17" s="260" t="s">
        <v>297</v>
      </c>
      <c r="T17" s="449"/>
      <c r="U17" s="449"/>
      <c r="V17" s="449"/>
      <c r="W17" s="207"/>
      <c r="AA17" s="237"/>
      <c r="AB17" s="36"/>
      <c r="AD17" s="17"/>
      <c r="AF17" s="17"/>
    </row>
    <row r="18" spans="2:32" s="9" customFormat="1" ht="24.75" customHeight="1" x14ac:dyDescent="0.2">
      <c r="B18" s="203"/>
      <c r="C18" s="450"/>
      <c r="D18" s="431"/>
      <c r="E18" s="459"/>
      <c r="F18" s="450"/>
      <c r="G18" s="431"/>
      <c r="H18" s="458"/>
      <c r="I18" s="450"/>
      <c r="J18" s="450"/>
      <c r="K18" s="450"/>
      <c r="L18" s="258">
        <v>5</v>
      </c>
      <c r="M18" s="259" t="s">
        <v>299</v>
      </c>
      <c r="N18" s="258" t="s">
        <v>298</v>
      </c>
      <c r="O18" s="260" t="s">
        <v>319</v>
      </c>
      <c r="P18" s="261" t="s">
        <v>300</v>
      </c>
      <c r="Q18" s="260" t="s">
        <v>320</v>
      </c>
      <c r="R18" s="262"/>
      <c r="S18" s="260"/>
      <c r="T18" s="449"/>
      <c r="U18" s="449"/>
      <c r="V18" s="449"/>
      <c r="W18" s="207"/>
      <c r="AA18" s="237"/>
      <c r="AB18" s="36"/>
      <c r="AD18" s="17"/>
      <c r="AF18" s="17"/>
    </row>
    <row r="19" spans="2:32" s="9" customFormat="1" ht="24.75" customHeight="1" x14ac:dyDescent="0.2">
      <c r="B19" s="203"/>
      <c r="C19" s="450"/>
      <c r="D19" s="431"/>
      <c r="E19" s="459"/>
      <c r="F19" s="450"/>
      <c r="G19" s="431"/>
      <c r="H19" s="458"/>
      <c r="I19" s="450"/>
      <c r="J19" s="450"/>
      <c r="K19" s="450"/>
      <c r="L19" s="258">
        <v>6</v>
      </c>
      <c r="M19" s="259" t="s">
        <v>302</v>
      </c>
      <c r="N19" s="258" t="s">
        <v>301</v>
      </c>
      <c r="O19" s="260" t="s">
        <v>321</v>
      </c>
      <c r="P19" s="261" t="s">
        <v>303</v>
      </c>
      <c r="Q19" s="260" t="s">
        <v>322</v>
      </c>
      <c r="R19" s="262"/>
      <c r="S19" s="260"/>
      <c r="T19" s="449"/>
      <c r="U19" s="449"/>
      <c r="V19" s="449"/>
      <c r="W19" s="207"/>
      <c r="AA19" s="237"/>
      <c r="AB19" s="36"/>
      <c r="AD19" s="17"/>
      <c r="AF19" s="17"/>
    </row>
    <row r="20" spans="2:32" s="9" customFormat="1" ht="24.75" customHeight="1" x14ac:dyDescent="0.2">
      <c r="B20" s="203"/>
      <c r="C20" s="450"/>
      <c r="D20" s="432"/>
      <c r="E20" s="459"/>
      <c r="F20" s="450"/>
      <c r="G20" s="432"/>
      <c r="H20" s="458"/>
      <c r="I20" s="450"/>
      <c r="J20" s="450"/>
      <c r="K20" s="450"/>
      <c r="L20" s="263">
        <v>7</v>
      </c>
      <c r="M20" s="259" t="s">
        <v>297</v>
      </c>
      <c r="N20" s="263" t="s">
        <v>304</v>
      </c>
      <c r="O20" s="260" t="s">
        <v>323</v>
      </c>
      <c r="P20" s="264" t="s">
        <v>305</v>
      </c>
      <c r="Q20" s="265" t="s">
        <v>324</v>
      </c>
      <c r="R20" s="266"/>
      <c r="S20" s="260"/>
      <c r="T20" s="449"/>
      <c r="U20" s="449"/>
      <c r="V20" s="449"/>
      <c r="W20" s="207"/>
      <c r="AA20" s="237"/>
      <c r="AB20" s="36"/>
      <c r="AD20" s="17"/>
      <c r="AF20" s="17"/>
    </row>
    <row r="21" spans="2:32" s="9" customFormat="1" ht="39.75" customHeight="1" x14ac:dyDescent="0.2">
      <c r="B21" s="203"/>
      <c r="C21" s="405" t="s">
        <v>405</v>
      </c>
      <c r="D21" s="436"/>
      <c r="E21" s="436"/>
      <c r="F21" s="436"/>
      <c r="G21" s="436"/>
      <c r="H21" s="436"/>
      <c r="I21" s="436"/>
      <c r="J21" s="436"/>
      <c r="K21" s="436"/>
      <c r="L21" s="436"/>
      <c r="M21" s="436"/>
      <c r="N21" s="436"/>
      <c r="O21" s="436"/>
      <c r="P21" s="436"/>
      <c r="Q21" s="436"/>
      <c r="R21" s="436"/>
      <c r="S21" s="436"/>
      <c r="T21" s="436"/>
      <c r="U21" s="436"/>
      <c r="V21" s="406"/>
      <c r="W21" s="207"/>
      <c r="AA21" s="237"/>
      <c r="AB21" s="36"/>
      <c r="AD21" s="17"/>
      <c r="AF21" s="17"/>
    </row>
    <row r="22" spans="2:32" s="9" customFormat="1" ht="84.75" customHeight="1" x14ac:dyDescent="0.2">
      <c r="B22" s="203"/>
      <c r="C22" s="451"/>
      <c r="D22" s="452"/>
      <c r="E22" s="452"/>
      <c r="F22" s="452"/>
      <c r="G22" s="452"/>
      <c r="H22" s="452"/>
      <c r="I22" s="452"/>
      <c r="J22" s="452"/>
      <c r="K22" s="452"/>
      <c r="L22" s="452"/>
      <c r="M22" s="452"/>
      <c r="N22" s="452"/>
      <c r="O22" s="452"/>
      <c r="P22" s="452"/>
      <c r="Q22" s="452"/>
      <c r="R22" s="452"/>
      <c r="S22" s="452"/>
      <c r="T22" s="452"/>
      <c r="U22" s="452"/>
      <c r="V22" s="453"/>
      <c r="W22" s="207"/>
      <c r="AA22" s="237"/>
      <c r="AB22" s="36"/>
      <c r="AD22" s="17"/>
      <c r="AF22" s="17"/>
    </row>
    <row r="23" spans="2:32" s="9" customFormat="1" ht="12" customHeight="1" x14ac:dyDescent="0.2">
      <c r="B23" s="203"/>
      <c r="C23" s="227"/>
      <c r="E23" s="267"/>
      <c r="F23" s="267"/>
      <c r="G23" s="267"/>
      <c r="H23" s="267"/>
      <c r="I23" s="267"/>
      <c r="J23" s="267"/>
      <c r="K23" s="267"/>
      <c r="L23" s="246"/>
      <c r="M23" s="267"/>
      <c r="N23" s="267"/>
      <c r="O23" s="267"/>
      <c r="P23" s="246"/>
      <c r="Q23" s="267"/>
      <c r="R23" s="246"/>
      <c r="S23" s="267"/>
      <c r="T23" s="267"/>
      <c r="U23" s="267"/>
      <c r="V23" s="267"/>
      <c r="W23" s="207"/>
      <c r="AA23" s="237"/>
      <c r="AB23" s="36"/>
      <c r="AD23" s="17"/>
      <c r="AF23" s="17"/>
    </row>
    <row r="24" spans="2:32" s="9" customFormat="1" ht="27.75" customHeight="1" x14ac:dyDescent="0.2">
      <c r="B24" s="203"/>
      <c r="C24" s="268" t="s">
        <v>379</v>
      </c>
      <c r="D24" s="434" t="s">
        <v>997</v>
      </c>
      <c r="E24" s="435"/>
      <c r="F24" s="435"/>
      <c r="G24" s="435"/>
      <c r="H24" s="435"/>
      <c r="I24" s="435"/>
      <c r="J24" s="435"/>
      <c r="K24" s="435"/>
      <c r="L24" s="435"/>
      <c r="M24" s="435"/>
      <c r="N24" s="435"/>
      <c r="O24" s="435"/>
      <c r="P24" s="435"/>
      <c r="Q24" s="435"/>
      <c r="R24" s="435"/>
      <c r="S24" s="435"/>
      <c r="T24" s="435"/>
      <c r="U24" s="435"/>
      <c r="V24" s="435"/>
      <c r="W24" s="207"/>
      <c r="AA24" s="237"/>
      <c r="AB24" s="36"/>
      <c r="AD24" s="17"/>
      <c r="AF24" s="17"/>
    </row>
    <row r="25" spans="2:32" s="9" customFormat="1" ht="23.25" customHeight="1" x14ac:dyDescent="0.2">
      <c r="B25" s="203"/>
      <c r="C25" s="269"/>
      <c r="D25" s="411" t="s">
        <v>998</v>
      </c>
      <c r="E25" s="411"/>
      <c r="F25" s="411"/>
      <c r="G25" s="411"/>
      <c r="H25" s="411"/>
      <c r="I25" s="411"/>
      <c r="J25" s="411"/>
      <c r="K25" s="411"/>
      <c r="L25" s="411"/>
      <c r="M25" s="411"/>
      <c r="N25" s="411"/>
      <c r="O25" s="411"/>
      <c r="P25" s="411"/>
      <c r="Q25" s="411"/>
      <c r="R25" s="411"/>
      <c r="S25" s="411"/>
      <c r="T25" s="411"/>
      <c r="U25" s="411"/>
      <c r="V25" s="411"/>
      <c r="W25" s="207"/>
      <c r="AA25" s="237"/>
      <c r="AB25" s="36"/>
      <c r="AD25" s="17"/>
      <c r="AF25" s="17"/>
    </row>
    <row r="26" spans="2:32" s="9" customFormat="1" ht="32.25" customHeight="1" x14ac:dyDescent="0.2">
      <c r="B26" s="203"/>
      <c r="C26" s="208"/>
      <c r="D26" s="408" t="s">
        <v>999</v>
      </c>
      <c r="E26" s="412"/>
      <c r="F26" s="412"/>
      <c r="G26" s="412"/>
      <c r="H26" s="412"/>
      <c r="I26" s="270"/>
      <c r="J26" s="270"/>
      <c r="K26" s="270"/>
      <c r="L26" s="271"/>
      <c r="M26" s="270"/>
      <c r="N26" s="270"/>
      <c r="O26" s="270"/>
      <c r="P26" s="271"/>
      <c r="Q26" s="270"/>
      <c r="R26" s="271"/>
      <c r="S26" s="270"/>
      <c r="T26" s="270"/>
      <c r="U26" s="270"/>
      <c r="V26" s="270"/>
      <c r="W26" s="207"/>
      <c r="AB26" s="36"/>
      <c r="AD26" s="17"/>
      <c r="AF26" s="17"/>
    </row>
    <row r="27" spans="2:32" s="9" customFormat="1" ht="29.25" customHeight="1" x14ac:dyDescent="0.2">
      <c r="B27" s="203"/>
      <c r="C27" s="208"/>
      <c r="D27" s="411"/>
      <c r="E27" s="411"/>
      <c r="F27" s="411"/>
      <c r="G27" s="411"/>
      <c r="H27" s="411"/>
      <c r="I27" s="411"/>
      <c r="J27" s="411"/>
      <c r="K27" s="411"/>
      <c r="L27" s="411"/>
      <c r="M27" s="411"/>
      <c r="N27" s="411"/>
      <c r="O27" s="411"/>
      <c r="P27" s="411"/>
      <c r="Q27" s="411"/>
      <c r="R27" s="411"/>
      <c r="S27" s="411"/>
      <c r="T27" s="411"/>
      <c r="U27" s="411"/>
      <c r="V27" s="411"/>
      <c r="W27" s="207"/>
      <c r="AB27" s="36"/>
      <c r="AD27" s="17"/>
      <c r="AF27" s="17"/>
    </row>
    <row r="28" spans="2:32" s="9" customFormat="1" ht="33" customHeight="1" x14ac:dyDescent="0.2">
      <c r="B28" s="203"/>
      <c r="C28" s="208"/>
      <c r="D28" s="408"/>
      <c r="E28" s="408"/>
      <c r="F28" s="408"/>
      <c r="G28" s="408"/>
      <c r="H28" s="408"/>
      <c r="I28" s="408"/>
      <c r="J28" s="408"/>
      <c r="K28" s="408"/>
      <c r="L28" s="408"/>
      <c r="M28" s="408"/>
      <c r="N28" s="408"/>
      <c r="O28" s="408"/>
      <c r="P28" s="408"/>
      <c r="Q28" s="408"/>
      <c r="R28" s="408"/>
      <c r="S28" s="408"/>
      <c r="T28" s="408"/>
      <c r="U28" s="408"/>
      <c r="V28" s="408"/>
      <c r="W28" s="207"/>
      <c r="AB28" s="36"/>
      <c r="AD28" s="17"/>
      <c r="AF28" s="17"/>
    </row>
    <row r="29" spans="2:32" s="9" customFormat="1" ht="16.5" x14ac:dyDescent="0.2">
      <c r="B29" s="203"/>
      <c r="C29" s="272" t="s">
        <v>325</v>
      </c>
      <c r="D29" s="230"/>
      <c r="E29" s="230"/>
      <c r="F29" s="230"/>
      <c r="G29" s="230"/>
      <c r="H29" s="230"/>
      <c r="I29" s="230"/>
      <c r="J29" s="230"/>
      <c r="K29" s="230"/>
      <c r="L29" s="273"/>
      <c r="M29" s="230"/>
      <c r="N29" s="230"/>
      <c r="O29" s="230"/>
      <c r="P29" s="273"/>
      <c r="Q29" s="230"/>
      <c r="R29" s="273"/>
      <c r="S29" s="230"/>
      <c r="T29" s="230"/>
      <c r="U29" s="230"/>
      <c r="V29" s="231"/>
      <c r="W29" s="207"/>
      <c r="AB29" s="36"/>
      <c r="AD29" s="17"/>
      <c r="AF29" s="17"/>
    </row>
    <row r="30" spans="2:32" s="9" customFormat="1" ht="13.5" customHeight="1" x14ac:dyDescent="0.2">
      <c r="B30" s="203"/>
      <c r="C30" s="232"/>
      <c r="D30" s="233"/>
      <c r="E30" s="233"/>
      <c r="F30" s="233"/>
      <c r="G30" s="233"/>
      <c r="H30" s="233"/>
      <c r="I30" s="233"/>
      <c r="J30" s="233"/>
      <c r="K30" s="233"/>
      <c r="L30" s="274"/>
      <c r="M30" s="233"/>
      <c r="N30" s="233"/>
      <c r="O30" s="233"/>
      <c r="P30" s="274"/>
      <c r="Q30" s="233"/>
      <c r="R30" s="274"/>
      <c r="S30" s="233"/>
      <c r="T30" s="233"/>
      <c r="U30" s="233"/>
      <c r="V30" s="234"/>
      <c r="W30" s="207"/>
      <c r="AB30" s="36"/>
      <c r="AD30" s="17"/>
      <c r="AF30" s="17"/>
    </row>
    <row r="31" spans="2:32" s="9" customFormat="1" ht="13" customHeight="1" x14ac:dyDescent="0.2">
      <c r="B31" s="203"/>
      <c r="C31" s="228"/>
      <c r="D31" s="228"/>
      <c r="E31" s="228"/>
      <c r="F31" s="228"/>
      <c r="G31" s="228"/>
      <c r="H31" s="228"/>
      <c r="I31" s="228"/>
      <c r="J31" s="228"/>
      <c r="K31" s="228"/>
      <c r="L31" s="247"/>
      <c r="M31" s="228"/>
      <c r="N31" s="228"/>
      <c r="O31" s="228"/>
      <c r="P31" s="247"/>
      <c r="Q31" s="228"/>
      <c r="R31" s="247"/>
      <c r="S31" s="228"/>
      <c r="T31" s="228"/>
      <c r="U31" s="228"/>
      <c r="V31" s="228"/>
      <c r="W31" s="207"/>
      <c r="AB31" s="36"/>
      <c r="AD31" s="17"/>
      <c r="AF31" s="17"/>
    </row>
    <row r="32" spans="2:32" s="9" customFormat="1" x14ac:dyDescent="0.2">
      <c r="B32" s="235"/>
      <c r="C32" s="275"/>
      <c r="D32" s="275"/>
      <c r="E32" s="275"/>
      <c r="F32" s="275"/>
      <c r="G32" s="275"/>
      <c r="H32" s="275"/>
      <c r="I32" s="275"/>
      <c r="J32" s="275"/>
      <c r="K32" s="275"/>
      <c r="L32" s="276"/>
      <c r="M32" s="275"/>
      <c r="N32" s="275"/>
      <c r="O32" s="275"/>
      <c r="P32" s="276"/>
      <c r="Q32" s="275"/>
      <c r="R32" s="276"/>
      <c r="S32" s="275"/>
      <c r="T32" s="275"/>
      <c r="U32" s="275"/>
      <c r="V32" s="275"/>
      <c r="W32" s="236"/>
    </row>
    <row r="33" spans="4:22" s="9" customFormat="1" x14ac:dyDescent="0.2">
      <c r="L33" s="244"/>
      <c r="P33" s="244"/>
      <c r="R33" s="244"/>
    </row>
    <row r="37" spans="4:22" ht="14" x14ac:dyDescent="0.2">
      <c r="D37" s="409"/>
      <c r="E37" s="410"/>
      <c r="F37" s="410"/>
      <c r="G37" s="410"/>
      <c r="H37" s="410"/>
      <c r="I37" s="410"/>
      <c r="J37" s="410"/>
      <c r="K37" s="410"/>
      <c r="L37" s="410"/>
      <c r="M37" s="410"/>
      <c r="N37" s="410"/>
      <c r="O37" s="410"/>
      <c r="P37" s="410"/>
      <c r="Q37" s="410"/>
      <c r="R37" s="410"/>
      <c r="S37" s="410"/>
      <c r="T37" s="410"/>
      <c r="U37" s="410"/>
      <c r="V37" s="410"/>
    </row>
    <row r="39" spans="4:22" ht="14" x14ac:dyDescent="0.2">
      <c r="D39" s="407"/>
      <c r="E39" s="407"/>
      <c r="F39" s="407"/>
      <c r="G39" s="407"/>
      <c r="H39" s="407"/>
      <c r="I39" s="407"/>
      <c r="J39" s="407"/>
      <c r="K39" s="407"/>
      <c r="L39" s="407"/>
      <c r="M39" s="407"/>
      <c r="N39" s="407"/>
      <c r="O39" s="407"/>
      <c r="P39" s="407"/>
      <c r="Q39" s="407"/>
      <c r="R39" s="407"/>
      <c r="S39" s="407"/>
      <c r="T39" s="407"/>
      <c r="U39" s="407"/>
      <c r="V39" s="407"/>
    </row>
  </sheetData>
  <sheetProtection algorithmName="SHA-512" hashValue="G6NEHONbBLBBlg/oQ604hkmnocsv5bdVBCQ1r3f3trjO7cZ745ZEFZ6UPWmh6s3h1UPnf1rhJfxbsNmZGV9Nww==" saltValue="md8ElgTFkeEiXMCHJxO03Q==" spinCount="100000" sheet="1" objects="1" scenarios="1"/>
  <mergeCells count="46">
    <mergeCell ref="V11:V13"/>
    <mergeCell ref="G11:G13"/>
    <mergeCell ref="H11:H13"/>
    <mergeCell ref="I10:J10"/>
    <mergeCell ref="K10:Q10"/>
    <mergeCell ref="K11:K13"/>
    <mergeCell ref="G10:H10"/>
    <mergeCell ref="I11:I13"/>
    <mergeCell ref="J11:J13"/>
    <mergeCell ref="D10:E10"/>
    <mergeCell ref="T11:T13"/>
    <mergeCell ref="H14:H20"/>
    <mergeCell ref="F14:F20"/>
    <mergeCell ref="E14:E20"/>
    <mergeCell ref="D24:V24"/>
    <mergeCell ref="C21:V21"/>
    <mergeCell ref="C11:C13"/>
    <mergeCell ref="D11:D13"/>
    <mergeCell ref="E11:E13"/>
    <mergeCell ref="F11:F13"/>
    <mergeCell ref="U14:U20"/>
    <mergeCell ref="K14:K20"/>
    <mergeCell ref="I14:I20"/>
    <mergeCell ref="J14:J20"/>
    <mergeCell ref="C22:V22"/>
    <mergeCell ref="G14:G20"/>
    <mergeCell ref="V14:V20"/>
    <mergeCell ref="C14:C20"/>
    <mergeCell ref="T14:T20"/>
    <mergeCell ref="U11:U13"/>
    <mergeCell ref="U7:V7"/>
    <mergeCell ref="D39:V39"/>
    <mergeCell ref="D28:V28"/>
    <mergeCell ref="D37:V37"/>
    <mergeCell ref="D25:V25"/>
    <mergeCell ref="D27:V27"/>
    <mergeCell ref="D26:H26"/>
    <mergeCell ref="T9:V9"/>
    <mergeCell ref="I9:Q9"/>
    <mergeCell ref="C8:T8"/>
    <mergeCell ref="C7:T7"/>
    <mergeCell ref="L13:M13"/>
    <mergeCell ref="L12:S12"/>
    <mergeCell ref="N13:S13"/>
    <mergeCell ref="D14:D20"/>
    <mergeCell ref="C9:H9"/>
  </mergeCells>
  <phoneticPr fontId="2"/>
  <dataValidations count="18">
    <dataValidation type="list" allowBlank="1" showInputMessage="1" showErrorMessage="1" promptTitle="list1" sqref="N14 L14" xr:uid="{00000000-0002-0000-0100-000000000000}">
      <formula1>"1,①"</formula1>
    </dataValidation>
    <dataValidation type="list" allowBlank="1" showInputMessage="1" showErrorMessage="1" promptTitle="list2" sqref="N15 L15" xr:uid="{00000000-0002-0000-0100-000001000000}">
      <formula1>"2,②"</formula1>
    </dataValidation>
    <dataValidation type="list" allowBlank="1" showInputMessage="1" showErrorMessage="1" promptTitle="list3" sqref="N16 L16" xr:uid="{00000000-0002-0000-0100-000002000000}">
      <formula1>"3,③"</formula1>
    </dataValidation>
    <dataValidation type="list" allowBlank="1" showInputMessage="1" showErrorMessage="1" promptTitle="list4" sqref="N17 L17" xr:uid="{00000000-0002-0000-0100-000003000000}">
      <formula1>"4,④"</formula1>
    </dataValidation>
    <dataValidation type="list" allowBlank="1" showInputMessage="1" showErrorMessage="1" promptTitle="list5" sqref="N18 L18" xr:uid="{00000000-0002-0000-0100-000004000000}">
      <formula1>"5,⑤"</formula1>
    </dataValidation>
    <dataValidation type="list" allowBlank="1" showInputMessage="1" showErrorMessage="1" promptTitle="list6" sqref="N19 L19" xr:uid="{00000000-0002-0000-0100-000005000000}">
      <formula1>"6,⑥"</formula1>
    </dataValidation>
    <dataValidation type="list" allowBlank="1" showInputMessage="1" showErrorMessage="1" promptTitle="list7" sqref="N20 L20" xr:uid="{00000000-0002-0000-0100-000006000000}">
      <formula1>"7,⑦"</formula1>
    </dataValidation>
    <dataValidation type="list" allowBlank="1" showInputMessage="1" showErrorMessage="1" promptTitle="list8" sqref="P14" xr:uid="{00000000-0002-0000-0100-000007000000}">
      <formula1>"8,⑧"</formula1>
    </dataValidation>
    <dataValidation type="list" allowBlank="1" showInputMessage="1" showErrorMessage="1" promptTitle="list9" sqref="P15" xr:uid="{00000000-0002-0000-0100-000008000000}">
      <formula1>"9,⑨"</formula1>
    </dataValidation>
    <dataValidation type="list" allowBlank="1" showInputMessage="1" showErrorMessage="1" promptTitle="list10" sqref="P16" xr:uid="{00000000-0002-0000-0100-000009000000}">
      <formula1>"10,⑩"</formula1>
    </dataValidation>
    <dataValidation type="list" allowBlank="1" showInputMessage="1" showErrorMessage="1" promptTitle="list11" sqref="P17" xr:uid="{00000000-0002-0000-0100-00000A000000}">
      <formula1>"11,⑪"</formula1>
    </dataValidation>
    <dataValidation type="list" allowBlank="1" showInputMessage="1" showErrorMessage="1" promptTitle="list12" sqref="P18" xr:uid="{00000000-0002-0000-0100-00000B000000}">
      <formula1>"12,⑫"</formula1>
    </dataValidation>
    <dataValidation type="list" allowBlank="1" showInputMessage="1" showErrorMessage="1" promptTitle="list13" sqref="P19" xr:uid="{00000000-0002-0000-0100-00000C000000}">
      <formula1>"13,⑬"</formula1>
    </dataValidation>
    <dataValidation type="list" allowBlank="1" showInputMessage="1" showErrorMessage="1" promptTitle="list14" sqref="P20" xr:uid="{00000000-0002-0000-0100-00000D000000}">
      <formula1>"14,⑭"</formula1>
    </dataValidation>
    <dataValidation type="list" allowBlank="1" showInputMessage="1" showErrorMessage="1" promptTitle="list15" sqref="R14" xr:uid="{00000000-0002-0000-0100-00000E000000}">
      <formula1>"15,⑮"</formula1>
    </dataValidation>
    <dataValidation type="list" allowBlank="1" showInputMessage="1" showErrorMessage="1" promptTitle="list16" sqref="R15" xr:uid="{00000000-0002-0000-0100-00000F000000}">
      <formula1>"16,⑯"</formula1>
    </dataValidation>
    <dataValidation type="list" allowBlank="1" showInputMessage="1" showErrorMessage="1" promptTitle="list17" sqref="R16" xr:uid="{00000000-0002-0000-0100-000010000000}">
      <formula1>"17,⑰"</formula1>
    </dataValidation>
    <dataValidation type="list" allowBlank="1" showInputMessage="1" showErrorMessage="1" promptTitle="list18" sqref="R17" xr:uid="{00000000-0002-0000-0100-000011000000}">
      <formula1>"18,⑱"</formula1>
    </dataValidation>
  </dataValidations>
  <printOptions horizontalCentered="1"/>
  <pageMargins left="0.27559055118110237" right="0.15748031496062992" top="0.74803149606299213" bottom="0.74803149606299213" header="0.31496062992125984" footer="0.31496062992125984"/>
  <pageSetup paperSize="9" scale="48" orientation="landscape" r:id="rId1"/>
  <headerFooter alignWithMargins="0"/>
  <ignoredErrors>
    <ignoredError sqref="N14:N15 N17:N20 P14:P20 R14:R1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4"/>
  <sheetViews>
    <sheetView view="pageBreakPreview" zoomScale="75" zoomScaleNormal="75" zoomScaleSheetLayoutView="75" workbookViewId="0">
      <selection activeCell="D10" sqref="A1:XFD1048576"/>
    </sheetView>
  </sheetViews>
  <sheetFormatPr defaultRowHeight="13" x14ac:dyDescent="0.2"/>
  <cols>
    <col min="1" max="1" width="1.6328125" customWidth="1"/>
    <col min="2" max="2" width="25" customWidth="1"/>
    <col min="3" max="3" width="25.26953125" customWidth="1"/>
    <col min="4" max="4" width="27.08984375" customWidth="1"/>
    <col min="5" max="5" width="22.6328125" customWidth="1"/>
    <col min="6" max="6" width="18" customWidth="1"/>
    <col min="7" max="7" width="21.90625" customWidth="1"/>
    <col min="8" max="8" width="3.26953125" customWidth="1"/>
    <col min="11" max="16" width="9" hidden="1" customWidth="1"/>
    <col min="17" max="17" width="13.08984375" hidden="1" customWidth="1"/>
    <col min="18" max="18" width="9" hidden="1" customWidth="1"/>
  </cols>
  <sheetData>
    <row r="1" spans="1:18" ht="24.75" customHeight="1" x14ac:dyDescent="0.2">
      <c r="A1" s="197"/>
      <c r="B1" s="198"/>
      <c r="C1" s="198"/>
      <c r="D1" s="198"/>
      <c r="E1" s="198"/>
      <c r="F1" s="198"/>
      <c r="G1" s="198"/>
      <c r="H1" s="199"/>
    </row>
    <row r="2" spans="1:18" x14ac:dyDescent="0.2">
      <c r="A2" s="200"/>
      <c r="B2" s="201"/>
      <c r="C2" s="201"/>
      <c r="D2" s="201"/>
      <c r="E2" s="201"/>
      <c r="F2" s="201"/>
      <c r="G2" s="201"/>
      <c r="H2" s="202"/>
    </row>
    <row r="3" spans="1:18" ht="18" customHeight="1" x14ac:dyDescent="0.2">
      <c r="A3" s="203"/>
      <c r="B3" s="204" t="s">
        <v>400</v>
      </c>
      <c r="C3" s="205" t="s">
        <v>404</v>
      </c>
      <c r="D3" s="205"/>
      <c r="E3" s="205"/>
      <c r="F3" s="204"/>
      <c r="G3" s="206"/>
      <c r="H3" s="207"/>
    </row>
    <row r="4" spans="1:18" ht="18" customHeight="1" x14ac:dyDescent="0.2">
      <c r="A4" s="203"/>
      <c r="B4" s="208"/>
      <c r="C4" s="208"/>
      <c r="D4" s="208"/>
      <c r="E4" s="208"/>
      <c r="F4" s="209" t="s">
        <v>381</v>
      </c>
      <c r="G4" s="210"/>
      <c r="H4" s="207"/>
      <c r="M4" s="4" t="s">
        <v>365</v>
      </c>
      <c r="N4">
        <v>1</v>
      </c>
      <c r="O4" s="5" t="s">
        <v>348</v>
      </c>
      <c r="Q4" s="5" t="s">
        <v>355</v>
      </c>
      <c r="R4">
        <v>12</v>
      </c>
    </row>
    <row r="5" spans="1:18" ht="18" customHeight="1" x14ac:dyDescent="0.2">
      <c r="A5" s="203"/>
      <c r="B5" s="208"/>
      <c r="C5" s="208"/>
      <c r="D5" s="208"/>
      <c r="E5" s="208"/>
      <c r="F5" s="211"/>
      <c r="G5" s="212"/>
      <c r="H5" s="207"/>
      <c r="M5" s="4"/>
      <c r="O5" s="5"/>
      <c r="Q5" s="5"/>
    </row>
    <row r="6" spans="1:18" ht="51.75" customHeight="1" x14ac:dyDescent="0.2">
      <c r="A6" s="203"/>
      <c r="B6" s="473" t="s">
        <v>393</v>
      </c>
      <c r="C6" s="474"/>
      <c r="D6" s="474"/>
      <c r="E6" s="213" t="s">
        <v>1000</v>
      </c>
      <c r="F6" s="473" t="s">
        <v>423</v>
      </c>
      <c r="G6" s="481"/>
      <c r="H6" s="207"/>
      <c r="M6" s="4" t="s">
        <v>366</v>
      </c>
      <c r="N6">
        <v>2</v>
      </c>
      <c r="O6" s="5" t="s">
        <v>349</v>
      </c>
      <c r="Q6" s="5" t="s">
        <v>356</v>
      </c>
      <c r="R6">
        <v>13</v>
      </c>
    </row>
    <row r="7" spans="1:18" ht="61.5" customHeight="1" x14ac:dyDescent="0.2">
      <c r="A7" s="203"/>
      <c r="B7" s="483" t="s">
        <v>981</v>
      </c>
      <c r="C7" s="483"/>
      <c r="D7" s="484"/>
      <c r="E7" s="214"/>
      <c r="F7" s="215"/>
      <c r="G7" s="215"/>
      <c r="H7" s="207"/>
      <c r="L7" s="2" t="s">
        <v>346</v>
      </c>
      <c r="M7" s="4" t="s">
        <v>367</v>
      </c>
      <c r="N7">
        <v>3</v>
      </c>
      <c r="O7" s="5" t="s">
        <v>395</v>
      </c>
      <c r="Q7" s="5" t="s">
        <v>361</v>
      </c>
      <c r="R7">
        <v>23</v>
      </c>
    </row>
    <row r="8" spans="1:18" ht="23.25" customHeight="1" x14ac:dyDescent="0.2">
      <c r="A8" s="203"/>
      <c r="B8" s="473" t="s">
        <v>401</v>
      </c>
      <c r="C8" s="474"/>
      <c r="D8" s="474"/>
      <c r="E8" s="482"/>
      <c r="F8" s="476"/>
      <c r="G8" s="476"/>
      <c r="H8" s="207"/>
      <c r="L8" s="2" t="s">
        <v>339</v>
      </c>
      <c r="M8" s="4" t="s">
        <v>368</v>
      </c>
      <c r="N8">
        <v>4</v>
      </c>
      <c r="O8" s="5" t="s">
        <v>396</v>
      </c>
      <c r="Q8" s="5" t="s">
        <v>364</v>
      </c>
      <c r="R8">
        <v>26</v>
      </c>
    </row>
    <row r="9" spans="1:18" ht="51" customHeight="1" x14ac:dyDescent="0.2">
      <c r="A9" s="203"/>
      <c r="B9" s="217" t="s">
        <v>391</v>
      </c>
      <c r="C9" s="218" t="s">
        <v>392</v>
      </c>
      <c r="D9" s="219" t="s">
        <v>419</v>
      </c>
      <c r="E9" s="220"/>
      <c r="F9" s="221"/>
      <c r="G9" s="221"/>
      <c r="H9" s="207"/>
      <c r="L9" s="2" t="s">
        <v>338</v>
      </c>
      <c r="M9" s="4" t="s">
        <v>369</v>
      </c>
      <c r="N9">
        <v>5</v>
      </c>
      <c r="O9" s="5" t="s">
        <v>397</v>
      </c>
      <c r="Q9" s="5" t="s">
        <v>357</v>
      </c>
      <c r="R9">
        <v>14</v>
      </c>
    </row>
    <row r="10" spans="1:18" ht="89.25" customHeight="1" x14ac:dyDescent="0.2">
      <c r="A10" s="203"/>
      <c r="B10" s="222"/>
      <c r="C10" s="223"/>
      <c r="D10" s="224"/>
      <c r="E10" s="225"/>
      <c r="F10" s="226"/>
      <c r="G10" s="226"/>
      <c r="H10" s="207"/>
      <c r="L10" s="3"/>
      <c r="M10" s="4"/>
      <c r="O10" s="5"/>
      <c r="Q10" s="5"/>
    </row>
    <row r="11" spans="1:18" ht="37.5" customHeight="1" x14ac:dyDescent="0.2">
      <c r="A11" s="203"/>
      <c r="B11" s="473" t="s">
        <v>405</v>
      </c>
      <c r="C11" s="474"/>
      <c r="D11" s="474"/>
      <c r="E11" s="474"/>
      <c r="F11" s="474"/>
      <c r="G11" s="475"/>
      <c r="H11" s="207"/>
      <c r="L11" s="2" t="s">
        <v>340</v>
      </c>
      <c r="M11" s="4" t="s">
        <v>370</v>
      </c>
      <c r="N11">
        <v>7</v>
      </c>
      <c r="O11" s="5" t="s">
        <v>350</v>
      </c>
      <c r="Q11" s="5" t="s">
        <v>398</v>
      </c>
      <c r="R11">
        <v>25</v>
      </c>
    </row>
    <row r="12" spans="1:18" ht="117.75" customHeight="1" x14ac:dyDescent="0.2">
      <c r="A12" s="203"/>
      <c r="B12" s="478"/>
      <c r="C12" s="479"/>
      <c r="D12" s="479"/>
      <c r="E12" s="479"/>
      <c r="F12" s="479"/>
      <c r="G12" s="480"/>
      <c r="H12" s="207"/>
      <c r="L12" s="2" t="s">
        <v>341</v>
      </c>
      <c r="M12" s="4" t="s">
        <v>371</v>
      </c>
      <c r="N12">
        <v>8</v>
      </c>
      <c r="O12" s="5" t="s">
        <v>351</v>
      </c>
      <c r="Q12" s="5" t="s">
        <v>354</v>
      </c>
      <c r="R12">
        <v>9</v>
      </c>
    </row>
    <row r="13" spans="1:18" ht="12" customHeight="1" x14ac:dyDescent="0.2">
      <c r="A13" s="203"/>
      <c r="B13" s="227"/>
      <c r="C13" s="227"/>
      <c r="D13" s="227"/>
      <c r="E13" s="227"/>
      <c r="F13" s="227"/>
      <c r="G13" s="227"/>
      <c r="H13" s="207"/>
      <c r="L13" s="2"/>
      <c r="M13" s="4"/>
      <c r="O13" s="5"/>
      <c r="Q13" s="5"/>
    </row>
    <row r="14" spans="1:18" ht="16.5" customHeight="1" x14ac:dyDescent="0.2">
      <c r="A14" s="203"/>
      <c r="B14" s="227"/>
      <c r="C14" s="227"/>
      <c r="D14" s="227"/>
      <c r="E14" s="227"/>
      <c r="F14" s="227"/>
      <c r="G14" s="227"/>
      <c r="H14" s="207"/>
      <c r="L14" s="2"/>
      <c r="M14" s="4"/>
      <c r="O14" s="5"/>
      <c r="Q14" s="5"/>
    </row>
    <row r="15" spans="1:18" ht="30" customHeight="1" x14ac:dyDescent="0.2">
      <c r="A15" s="203"/>
      <c r="B15" s="471" t="s">
        <v>1007</v>
      </c>
      <c r="C15" s="472"/>
      <c r="D15" s="472"/>
      <c r="E15" s="472"/>
      <c r="F15" s="472"/>
      <c r="G15" s="472"/>
      <c r="H15" s="207"/>
      <c r="M15" s="4" t="s">
        <v>372</v>
      </c>
      <c r="N15">
        <v>17</v>
      </c>
      <c r="O15" s="5" t="s">
        <v>347</v>
      </c>
      <c r="Q15" s="5" t="s">
        <v>353</v>
      </c>
      <c r="R15">
        <v>16</v>
      </c>
    </row>
    <row r="16" spans="1:18" ht="24.75" customHeight="1" x14ac:dyDescent="0.2">
      <c r="A16" s="203"/>
      <c r="B16" s="471" t="s">
        <v>1008</v>
      </c>
      <c r="C16" s="472"/>
      <c r="D16" s="472"/>
      <c r="E16" s="472"/>
      <c r="F16" s="472"/>
      <c r="G16" s="472"/>
      <c r="H16" s="207"/>
      <c r="M16" s="4"/>
      <c r="O16" s="5"/>
      <c r="Q16" s="5"/>
    </row>
    <row r="17" spans="1:18" ht="25.5" customHeight="1" x14ac:dyDescent="0.2">
      <c r="A17" s="203"/>
      <c r="B17" s="476" t="s">
        <v>1003</v>
      </c>
      <c r="C17" s="477"/>
      <c r="D17" s="477"/>
      <c r="E17" s="477"/>
      <c r="F17" s="477"/>
      <c r="G17" s="477"/>
      <c r="H17" s="207"/>
      <c r="M17" s="4"/>
      <c r="O17" s="5"/>
      <c r="Q17" s="5"/>
    </row>
    <row r="18" spans="1:18" ht="23.25" customHeight="1" x14ac:dyDescent="0.2">
      <c r="A18" s="203"/>
      <c r="B18" s="476" t="s">
        <v>1001</v>
      </c>
      <c r="C18" s="477"/>
      <c r="D18" s="477"/>
      <c r="E18" s="477"/>
      <c r="F18" s="477"/>
      <c r="G18" s="477"/>
      <c r="H18" s="207"/>
      <c r="M18" s="4" t="s">
        <v>373</v>
      </c>
      <c r="N18">
        <v>18</v>
      </c>
      <c r="O18" s="5" t="s">
        <v>358</v>
      </c>
      <c r="Q18" s="5" t="s">
        <v>352</v>
      </c>
      <c r="R18">
        <v>10</v>
      </c>
    </row>
    <row r="19" spans="1:18" ht="20.25" customHeight="1" x14ac:dyDescent="0.2">
      <c r="A19" s="203"/>
      <c r="B19" s="476" t="s">
        <v>1002</v>
      </c>
      <c r="C19" s="477"/>
      <c r="D19" s="477"/>
      <c r="E19" s="477"/>
      <c r="F19" s="477"/>
      <c r="G19" s="477"/>
      <c r="H19" s="207"/>
      <c r="M19" s="4"/>
      <c r="O19" s="5"/>
      <c r="Q19" s="5"/>
    </row>
    <row r="20" spans="1:18" ht="23.25" customHeight="1" x14ac:dyDescent="0.2">
      <c r="A20" s="203"/>
      <c r="B20" s="216"/>
      <c r="C20" s="208"/>
      <c r="D20" s="208"/>
      <c r="E20" s="228"/>
      <c r="F20" s="228"/>
      <c r="G20" s="228"/>
      <c r="H20" s="207"/>
      <c r="M20" s="4" t="s">
        <v>375</v>
      </c>
      <c r="N20">
        <v>21</v>
      </c>
      <c r="O20" s="5" t="s">
        <v>399</v>
      </c>
      <c r="Q20" s="5" t="s">
        <v>359</v>
      </c>
      <c r="R20">
        <v>24</v>
      </c>
    </row>
    <row r="21" spans="1:18" ht="16.5" x14ac:dyDescent="0.2">
      <c r="A21" s="203"/>
      <c r="B21" s="229" t="s">
        <v>420</v>
      </c>
      <c r="C21" s="230"/>
      <c r="D21" s="230"/>
      <c r="E21" s="230"/>
      <c r="F21" s="230"/>
      <c r="G21" s="231"/>
      <c r="H21" s="207"/>
      <c r="M21" s="4" t="s">
        <v>376</v>
      </c>
      <c r="N21">
        <v>22</v>
      </c>
      <c r="O21" s="5" t="s">
        <v>360</v>
      </c>
      <c r="Q21" s="5" t="s">
        <v>360</v>
      </c>
      <c r="R21">
        <v>22</v>
      </c>
    </row>
    <row r="22" spans="1:18" ht="13.5" customHeight="1" x14ac:dyDescent="0.2">
      <c r="A22" s="203"/>
      <c r="B22" s="232"/>
      <c r="C22" s="233"/>
      <c r="D22" s="233"/>
      <c r="E22" s="233"/>
      <c r="F22" s="233"/>
      <c r="G22" s="234"/>
      <c r="H22" s="207"/>
      <c r="M22" s="4" t="s">
        <v>377</v>
      </c>
      <c r="N22">
        <v>23</v>
      </c>
      <c r="O22" s="5" t="s">
        <v>361</v>
      </c>
      <c r="Q22" s="5" t="s">
        <v>362</v>
      </c>
      <c r="R22">
        <v>33</v>
      </c>
    </row>
    <row r="23" spans="1:18" ht="13" customHeight="1" x14ac:dyDescent="0.2">
      <c r="A23" s="203"/>
      <c r="B23" s="228"/>
      <c r="C23" s="228"/>
      <c r="D23" s="228"/>
      <c r="E23" s="228"/>
      <c r="F23" s="228"/>
      <c r="G23" s="228"/>
      <c r="H23" s="207"/>
      <c r="M23" s="4" t="s">
        <v>378</v>
      </c>
      <c r="N23">
        <v>24</v>
      </c>
      <c r="O23" s="5" t="s">
        <v>359</v>
      </c>
      <c r="Q23" s="5" t="s">
        <v>363</v>
      </c>
      <c r="R23">
        <v>28</v>
      </c>
    </row>
    <row r="24" spans="1:18" ht="14" x14ac:dyDescent="0.2">
      <c r="A24" s="235"/>
      <c r="B24" s="469"/>
      <c r="C24" s="470"/>
      <c r="D24" s="470"/>
      <c r="E24" s="470"/>
      <c r="F24" s="470"/>
      <c r="G24" s="470"/>
      <c r="H24" s="236"/>
    </row>
  </sheetData>
  <sheetProtection algorithmName="SHA-512" hashValue="ctpoh5ZmFBqsTiu+PpuC+EkXC8TwBKl3ibc38EwifSl9EtMSlJAP4dt6WIud2Md1UQP39+cHV1nn2kFhwxLFag==" saltValue="srQb6h4E5vltHJZg0O2R0g==" spinCount="100000" sheet="1" objects="1" scenarios="1"/>
  <mergeCells count="13">
    <mergeCell ref="B6:D6"/>
    <mergeCell ref="F6:G6"/>
    <mergeCell ref="E8:G8"/>
    <mergeCell ref="B8:D8"/>
    <mergeCell ref="B7:D7"/>
    <mergeCell ref="B24:G24"/>
    <mergeCell ref="B16:G16"/>
    <mergeCell ref="B11:G11"/>
    <mergeCell ref="B15:G15"/>
    <mergeCell ref="B18:G18"/>
    <mergeCell ref="B12:G12"/>
    <mergeCell ref="B19:G19"/>
    <mergeCell ref="B17:G17"/>
  </mergeCells>
  <phoneticPr fontId="2"/>
  <printOptions horizontalCentered="1"/>
  <pageMargins left="0.63" right="0.25" top="1.26" bottom="1.03" header="0.63" footer="0.35433070866141736"/>
  <pageSetup paperSize="9" scale="6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AT22"/>
  <sheetViews>
    <sheetView zoomScale="70" zoomScaleNormal="70" zoomScaleSheetLayoutView="100" workbookViewId="0">
      <selection activeCell="D17" sqref="D17:E17"/>
    </sheetView>
  </sheetViews>
  <sheetFormatPr defaultColWidth="9" defaultRowHeight="13" x14ac:dyDescent="0.2"/>
  <cols>
    <col min="1" max="1" width="5.7265625" style="9" customWidth="1"/>
    <col min="2" max="2" width="1.6328125" style="9" customWidth="1"/>
    <col min="3" max="3" width="4" style="9" customWidth="1"/>
    <col min="4" max="4" width="24.6328125" style="9" customWidth="1"/>
    <col min="5" max="5" width="5.6328125" style="9" customWidth="1"/>
    <col min="6" max="16" width="8.6328125" style="9" customWidth="1"/>
    <col min="17" max="17" width="3.6328125" style="9" customWidth="1"/>
    <col min="18" max="18" width="10.6328125" style="9" customWidth="1"/>
    <col min="19" max="19" width="3.6328125" style="9" customWidth="1"/>
    <col min="20" max="20" width="10.6328125" style="9" customWidth="1"/>
    <col min="21" max="21" width="3.6328125" style="9" customWidth="1"/>
    <col min="22" max="22" width="13.6328125" style="9" customWidth="1"/>
    <col min="23" max="23" width="3.6328125" style="9" customWidth="1"/>
    <col min="24" max="24" width="7.6328125" style="9" customWidth="1"/>
    <col min="25" max="27" width="8.6328125" style="9" customWidth="1"/>
    <col min="28" max="28" width="1.08984375" style="9" customWidth="1"/>
    <col min="29" max="29" width="30.7265625" style="9" customWidth="1"/>
    <col min="30" max="38" width="9" style="9" hidden="1" customWidth="1"/>
    <col min="39" max="39" width="32.90625" style="9" hidden="1" customWidth="1"/>
    <col min="40" max="40" width="7.08984375" style="9" hidden="1" customWidth="1"/>
    <col min="41" max="41" width="9.453125" style="9" hidden="1" customWidth="1"/>
    <col min="42" max="42" width="8" style="9" hidden="1" customWidth="1"/>
    <col min="43" max="44" width="9" style="9" hidden="1" customWidth="1"/>
    <col min="45" max="45" width="7.6328125" style="9" hidden="1" customWidth="1"/>
    <col min="46" max="46" width="9" style="9" hidden="1" customWidth="1"/>
    <col min="47" max="16384" width="9" style="9"/>
  </cols>
  <sheetData>
    <row r="1" spans="1:46" ht="4" customHeight="1" x14ac:dyDescent="0.2">
      <c r="B1" s="6"/>
      <c r="C1" s="7"/>
      <c r="D1" s="7"/>
      <c r="E1" s="7"/>
      <c r="F1" s="7"/>
      <c r="G1" s="7"/>
      <c r="H1" s="7"/>
      <c r="I1" s="7"/>
      <c r="J1" s="7"/>
      <c r="K1" s="7"/>
      <c r="L1" s="7"/>
      <c r="M1" s="7"/>
      <c r="N1" s="7"/>
      <c r="O1" s="7"/>
      <c r="P1" s="7"/>
      <c r="Q1" s="7"/>
      <c r="R1" s="7"/>
      <c r="S1" s="7"/>
      <c r="T1" s="7"/>
      <c r="U1" s="7"/>
      <c r="V1" s="7"/>
      <c r="W1" s="7"/>
      <c r="X1" s="7"/>
      <c r="Y1" s="7"/>
      <c r="Z1" s="7"/>
      <c r="AA1" s="7"/>
      <c r="AB1" s="8"/>
    </row>
    <row r="2" spans="1:46" ht="16.5" x14ac:dyDescent="0.2">
      <c r="A2" s="545"/>
      <c r="B2" s="10"/>
      <c r="C2" s="11"/>
      <c r="D2" s="11"/>
      <c r="E2" s="178" t="s">
        <v>457</v>
      </c>
      <c r="F2" s="12"/>
      <c r="G2" s="282" t="s">
        <v>1004</v>
      </c>
      <c r="H2" s="11"/>
      <c r="I2" s="11"/>
      <c r="J2" s="12"/>
      <c r="K2" s="13"/>
      <c r="L2" s="14"/>
      <c r="M2" s="14"/>
      <c r="N2" s="14"/>
      <c r="O2" s="14"/>
      <c r="P2" s="14"/>
      <c r="Q2" s="14"/>
      <c r="R2" s="14"/>
      <c r="S2" s="14"/>
      <c r="T2" s="14"/>
      <c r="U2" s="14"/>
      <c r="V2" s="14"/>
      <c r="W2" s="14"/>
      <c r="X2" s="14"/>
      <c r="Y2" s="14"/>
      <c r="Z2" s="284"/>
      <c r="AA2" s="284"/>
      <c r="AB2" s="16"/>
    </row>
    <row r="3" spans="1:46" ht="4" customHeight="1" x14ac:dyDescent="0.2">
      <c r="A3" s="546"/>
      <c r="B3" s="10"/>
      <c r="C3" s="11"/>
      <c r="D3" s="18"/>
      <c r="E3" s="11"/>
      <c r="F3" s="12"/>
      <c r="G3" s="12"/>
      <c r="H3" s="11"/>
      <c r="I3" s="11"/>
      <c r="J3" s="12"/>
      <c r="K3" s="13"/>
      <c r="L3" s="14"/>
      <c r="M3" s="14"/>
      <c r="N3" s="14"/>
      <c r="O3" s="14"/>
      <c r="P3" s="14"/>
      <c r="Q3" s="14"/>
      <c r="R3" s="14"/>
      <c r="S3" s="14"/>
      <c r="T3" s="14"/>
      <c r="U3" s="14"/>
      <c r="V3" s="14"/>
      <c r="W3" s="14"/>
      <c r="X3" s="14"/>
      <c r="Y3" s="14"/>
      <c r="Z3" s="31"/>
      <c r="AA3" s="11"/>
      <c r="AB3" s="16"/>
    </row>
    <row r="4" spans="1:46" ht="4" customHeight="1" x14ac:dyDescent="0.2">
      <c r="A4" s="546"/>
      <c r="B4" s="10"/>
      <c r="C4" s="11"/>
      <c r="D4" s="19"/>
      <c r="E4" s="19"/>
      <c r="F4" s="19"/>
      <c r="G4" s="19"/>
      <c r="H4" s="11"/>
      <c r="I4" s="11"/>
      <c r="J4" s="11"/>
      <c r="K4" s="11"/>
      <c r="L4" s="11"/>
      <c r="M4" s="11"/>
      <c r="N4" s="11"/>
      <c r="O4" s="11"/>
      <c r="P4" s="11"/>
      <c r="Q4" s="11"/>
      <c r="R4" s="11"/>
      <c r="S4" s="11"/>
      <c r="T4" s="11"/>
      <c r="U4" s="11"/>
      <c r="V4" s="11"/>
      <c r="W4" s="11"/>
      <c r="X4" s="11"/>
      <c r="Y4" s="19"/>
      <c r="Z4" s="19"/>
      <c r="AA4" s="19"/>
      <c r="AB4" s="16"/>
    </row>
    <row r="5" spans="1:46" ht="18" customHeight="1" x14ac:dyDescent="0.2">
      <c r="A5" s="546"/>
      <c r="B5" s="10"/>
      <c r="C5" s="548" t="s">
        <v>458</v>
      </c>
      <c r="D5" s="530" t="s">
        <v>3</v>
      </c>
      <c r="E5" s="531"/>
      <c r="F5" s="538" t="s">
        <v>423</v>
      </c>
      <c r="G5" s="539"/>
      <c r="H5" s="503" t="s">
        <v>459</v>
      </c>
      <c r="I5" s="500"/>
      <c r="J5" s="500"/>
      <c r="K5" s="500"/>
      <c r="L5" s="500"/>
      <c r="M5" s="504"/>
      <c r="N5" s="503" t="s">
        <v>447</v>
      </c>
      <c r="O5" s="500"/>
      <c r="P5" s="500"/>
      <c r="Q5" s="500"/>
      <c r="R5" s="500"/>
      <c r="S5" s="500"/>
      <c r="T5" s="500"/>
      <c r="U5" s="500"/>
      <c r="V5" s="500"/>
      <c r="W5" s="500"/>
      <c r="X5" s="504"/>
      <c r="Y5" s="500" t="s">
        <v>448</v>
      </c>
      <c r="Z5" s="501"/>
      <c r="AA5" s="502"/>
      <c r="AB5" s="20"/>
      <c r="AC5" s="175" t="s">
        <v>156</v>
      </c>
    </row>
    <row r="6" spans="1:46" ht="18" customHeight="1" x14ac:dyDescent="0.2">
      <c r="A6" s="547"/>
      <c r="B6" s="10"/>
      <c r="C6" s="549"/>
      <c r="D6" s="532"/>
      <c r="E6" s="533"/>
      <c r="F6" s="540"/>
      <c r="G6" s="541"/>
      <c r="H6" s="144" t="s">
        <v>407</v>
      </c>
      <c r="I6" s="503" t="s">
        <v>409</v>
      </c>
      <c r="J6" s="504"/>
      <c r="K6" s="145" t="s">
        <v>410</v>
      </c>
      <c r="L6" s="503" t="s">
        <v>412</v>
      </c>
      <c r="M6" s="504"/>
      <c r="N6" s="503" t="s">
        <v>407</v>
      </c>
      <c r="O6" s="505"/>
      <c r="P6" s="503" t="s">
        <v>409</v>
      </c>
      <c r="Q6" s="500"/>
      <c r="R6" s="544"/>
      <c r="S6" s="544"/>
      <c r="T6" s="544"/>
      <c r="U6" s="544"/>
      <c r="V6" s="544"/>
      <c r="W6" s="544"/>
      <c r="X6" s="505"/>
      <c r="Y6" s="143" t="s">
        <v>415</v>
      </c>
      <c r="Z6" s="144" t="s">
        <v>409</v>
      </c>
      <c r="AA6" s="146" t="s">
        <v>410</v>
      </c>
      <c r="AB6" s="20"/>
    </row>
    <row r="7" spans="1:46" ht="18" customHeight="1" x14ac:dyDescent="0.2">
      <c r="A7" s="547"/>
      <c r="B7" s="10"/>
      <c r="C7" s="549"/>
      <c r="D7" s="532"/>
      <c r="E7" s="533"/>
      <c r="F7" s="540"/>
      <c r="G7" s="541"/>
      <c r="H7" s="485" t="s">
        <v>2</v>
      </c>
      <c r="I7" s="495" t="s">
        <v>4</v>
      </c>
      <c r="J7" s="496"/>
      <c r="K7" s="485" t="s">
        <v>969</v>
      </c>
      <c r="L7" s="497" t="s">
        <v>5</v>
      </c>
      <c r="M7" s="498"/>
      <c r="N7" s="495" t="s">
        <v>6</v>
      </c>
      <c r="O7" s="496"/>
      <c r="P7" s="495" t="s">
        <v>7</v>
      </c>
      <c r="Q7" s="499"/>
      <c r="R7" s="499"/>
      <c r="S7" s="499"/>
      <c r="T7" s="499"/>
      <c r="U7" s="499"/>
      <c r="V7" s="499"/>
      <c r="W7" s="499"/>
      <c r="X7" s="496"/>
      <c r="Y7" s="490" t="s">
        <v>416</v>
      </c>
      <c r="Z7" s="490" t="s">
        <v>417</v>
      </c>
      <c r="AA7" s="494" t="s">
        <v>968</v>
      </c>
      <c r="AB7" s="20"/>
    </row>
    <row r="8" spans="1:46" ht="18" customHeight="1" x14ac:dyDescent="0.2">
      <c r="A8" s="194">
        <f>COUNTIF(A10:A265,"VOCに該当する物質の合計値を記入")</f>
        <v>0</v>
      </c>
      <c r="B8" s="10"/>
      <c r="C8" s="549"/>
      <c r="D8" s="532"/>
      <c r="E8" s="533"/>
      <c r="F8" s="540"/>
      <c r="G8" s="541"/>
      <c r="H8" s="486"/>
      <c r="I8" s="536"/>
      <c r="J8" s="557" t="s">
        <v>8</v>
      </c>
      <c r="K8" s="486"/>
      <c r="L8" s="488" t="s">
        <v>9</v>
      </c>
      <c r="M8" s="557" t="s">
        <v>10</v>
      </c>
      <c r="N8" s="488"/>
      <c r="O8" s="557" t="s">
        <v>971</v>
      </c>
      <c r="P8" s="488"/>
      <c r="Q8" s="554" t="s">
        <v>11</v>
      </c>
      <c r="R8" s="555"/>
      <c r="S8" s="555"/>
      <c r="T8" s="555"/>
      <c r="U8" s="555"/>
      <c r="V8" s="555"/>
      <c r="W8" s="555"/>
      <c r="X8" s="556"/>
      <c r="Y8" s="491"/>
      <c r="Z8" s="493"/>
      <c r="AA8" s="493"/>
      <c r="AB8" s="20"/>
    </row>
    <row r="9" spans="1:46" ht="51" customHeight="1" x14ac:dyDescent="0.2">
      <c r="A9" s="194"/>
      <c r="B9" s="10"/>
      <c r="C9" s="550"/>
      <c r="D9" s="534"/>
      <c r="E9" s="535"/>
      <c r="F9" s="542"/>
      <c r="G9" s="543"/>
      <c r="H9" s="487"/>
      <c r="I9" s="537"/>
      <c r="J9" s="558"/>
      <c r="K9" s="487"/>
      <c r="L9" s="561"/>
      <c r="M9" s="558"/>
      <c r="N9" s="489"/>
      <c r="O9" s="559"/>
      <c r="P9" s="489"/>
      <c r="Q9" s="551" t="s">
        <v>12</v>
      </c>
      <c r="R9" s="560"/>
      <c r="S9" s="551" t="s">
        <v>970</v>
      </c>
      <c r="T9" s="552"/>
      <c r="U9" s="552"/>
      <c r="V9" s="552"/>
      <c r="W9" s="552"/>
      <c r="X9" s="553"/>
      <c r="Y9" s="492"/>
      <c r="Z9" s="492"/>
      <c r="AA9" s="492"/>
      <c r="AB9" s="20"/>
      <c r="AD9" s="201"/>
      <c r="AE9" s="201"/>
      <c r="AF9" s="201"/>
      <c r="AG9" s="201"/>
      <c r="AH9" s="201"/>
      <c r="AI9" s="201"/>
      <c r="AJ9" s="201"/>
      <c r="AK9" s="201"/>
      <c r="AL9" s="201"/>
      <c r="AM9" s="201"/>
      <c r="AN9" s="201"/>
      <c r="AO9" s="201"/>
      <c r="AP9" s="201"/>
      <c r="AQ9" s="201"/>
      <c r="AR9" s="201"/>
      <c r="AS9" s="201"/>
    </row>
    <row r="10" spans="1:46" ht="13" customHeight="1" x14ac:dyDescent="0.2">
      <c r="A10" s="575" t="str">
        <f>IF(D10="","",INDEX(府条例対象物質!C3:D3,1,2))</f>
        <v/>
      </c>
      <c r="B10" s="10"/>
      <c r="C10" s="577">
        <v>1</v>
      </c>
      <c r="D10" s="568"/>
      <c r="E10" s="569"/>
      <c r="F10" s="581"/>
      <c r="G10" s="520"/>
      <c r="H10" s="509"/>
      <c r="I10" s="512"/>
      <c r="J10" s="516"/>
      <c r="K10" s="509"/>
      <c r="L10" s="512"/>
      <c r="M10" s="516"/>
      <c r="N10" s="512"/>
      <c r="O10" s="516"/>
      <c r="P10" s="508"/>
      <c r="Q10" s="147">
        <v>1</v>
      </c>
      <c r="R10" s="148" t="s">
        <v>279</v>
      </c>
      <c r="S10" s="147">
        <v>1</v>
      </c>
      <c r="T10" s="153" t="s">
        <v>14</v>
      </c>
      <c r="U10" s="176">
        <v>8</v>
      </c>
      <c r="V10" s="153" t="s">
        <v>438</v>
      </c>
      <c r="W10" s="176">
        <v>15</v>
      </c>
      <c r="X10" s="157" t="s">
        <v>445</v>
      </c>
      <c r="Y10" s="509"/>
      <c r="Z10" s="509"/>
      <c r="AA10" s="509"/>
      <c r="AB10" s="16"/>
      <c r="AC10" s="292" t="s">
        <v>1240</v>
      </c>
      <c r="AD10" s="293" t="s">
        <v>97</v>
      </c>
      <c r="AE10" s="293" t="s">
        <v>98</v>
      </c>
      <c r="AF10" s="293" t="s">
        <v>99</v>
      </c>
      <c r="AG10" s="293" t="s">
        <v>100</v>
      </c>
      <c r="AH10" s="293" t="s">
        <v>101</v>
      </c>
      <c r="AI10" s="293" t="s">
        <v>102</v>
      </c>
      <c r="AJ10" s="293" t="s">
        <v>1</v>
      </c>
      <c r="AK10" s="293" t="s">
        <v>103</v>
      </c>
      <c r="AL10" s="293" t="s">
        <v>104</v>
      </c>
      <c r="AM10" s="293" t="s">
        <v>105</v>
      </c>
      <c r="AN10" s="293" t="s">
        <v>106</v>
      </c>
      <c r="AO10" s="293" t="s">
        <v>979</v>
      </c>
      <c r="AP10" s="293"/>
      <c r="AQ10" s="293" t="s">
        <v>107</v>
      </c>
      <c r="AR10" s="293" t="s">
        <v>108</v>
      </c>
      <c r="AS10" s="293" t="s">
        <v>13</v>
      </c>
      <c r="AT10" s="293"/>
    </row>
    <row r="11" spans="1:46" ht="13" customHeight="1" x14ac:dyDescent="0.2">
      <c r="A11" s="576"/>
      <c r="B11" s="10"/>
      <c r="C11" s="578"/>
      <c r="D11" s="570"/>
      <c r="E11" s="571"/>
      <c r="F11" s="582"/>
      <c r="G11" s="521"/>
      <c r="H11" s="510"/>
      <c r="I11" s="513"/>
      <c r="J11" s="517"/>
      <c r="K11" s="510"/>
      <c r="L11" s="513"/>
      <c r="M11" s="517"/>
      <c r="N11" s="513"/>
      <c r="O11" s="517"/>
      <c r="P11" s="508"/>
      <c r="Q11" s="149">
        <v>2</v>
      </c>
      <c r="R11" s="150" t="s">
        <v>283</v>
      </c>
      <c r="S11" s="149">
        <v>2</v>
      </c>
      <c r="T11" s="154" t="s">
        <v>15</v>
      </c>
      <c r="U11" s="161">
        <v>9</v>
      </c>
      <c r="V11" s="154" t="s">
        <v>439</v>
      </c>
      <c r="W11" s="161">
        <v>16</v>
      </c>
      <c r="X11" s="158" t="s">
        <v>446</v>
      </c>
      <c r="Y11" s="510"/>
      <c r="Z11" s="526"/>
      <c r="AA11" s="510"/>
      <c r="AB11" s="16"/>
      <c r="AC11" s="294" t="str">
        <f>IF(E10&lt;&gt;243,CONCATENATE(AD11,AE11,AF11,AG11,AH11,AI11,AJ11,AK11,AL11,AM11,AN11,AO11,AP11,AQ11,AR11,AS11,AT12),"")</f>
        <v/>
      </c>
      <c r="AD11" s="293" t="str">
        <f>IF(D10&lt;&gt;"",IF(SUM(Y10:AA16)&lt;1000,"取扱量が空白又は規定値（1000kg)未満です（届出対象であるかを確認してください）。",""),"")</f>
        <v/>
      </c>
      <c r="AE11" s="293" t="str">
        <f>IF(D10&lt;&gt;"",IF(AND(F10="",G10=""),"主な用途を入力してください。",""),"")</f>
        <v/>
      </c>
      <c r="AF11" s="293" t="str">
        <f>IF(OR(H10="",H10=0),"",IF(H10=INT(H10/10^(INT(LOG10(H10))-1))*10^INT(LOG10(H10)-1),"","排出量(大気)の有効数字が２桁ではありません。"))</f>
        <v/>
      </c>
      <c r="AG11" s="293" t="str">
        <f>IF(OR(I10="",I10=0),"",IF(I10=INT(I10/10^(INT(LOG10(I10))-1))*10^INT(LOG10(I10)-1),"","排出量（公共用水域）の有効数字が２桁ではありません。"))</f>
        <v/>
      </c>
      <c r="AH11" s="293" t="str">
        <f>IF(I10&gt;0,IF(J10="","公共用水域への排出先を入力してください。",""),"")</f>
        <v/>
      </c>
      <c r="AI11" s="293" t="str">
        <f>IF(OR(K10="",K10=0),"",IF(K10=INT(K10/10^(INT(LOG10(K10))-1))*10^INT(LOG10(K10)-1),"","排出量（土壌）の有効数字が２桁ではありません。"))</f>
        <v/>
      </c>
      <c r="AJ11" s="293" t="str">
        <f>IF(OR(L10="",L10=0),"",IF(L10=INT(L10/10^(INT(LOG10(L10))-1))*10^INT(LOG10(L10)-1),"","排出量（埋立処分）の有効数字が２桁ではありません。"))</f>
        <v/>
      </c>
      <c r="AK11" s="293" t="str">
        <f>IF(L10&gt;0,IF(M10="","埋立処分場所を入力してください。",""),"")</f>
        <v/>
      </c>
      <c r="AL11" s="293" t="str">
        <f>IF(OR(N10="",N10=0),"",IF(N10=INT(N10/10^(INT(LOG10(N10))-1))*10^INT(LOG10(N10)-1),"","移動量（下水道）の有効数字が２桁ではありません。"))</f>
        <v/>
      </c>
      <c r="AM11" s="293" t="str">
        <f>IF(N10&gt;0,IF(O10="","下水道終末施設名を入力してください。",""),"")</f>
        <v/>
      </c>
      <c r="AN11" s="293" t="str">
        <f>IF(OR(P10="",P10=0),"",IF(P10=INT(P10/10^(INT(LOG10(P10))-1))*10^INT(LOG10(P10)-1),"","移動量（廃棄物）の有効数字が２桁ではありません。"))</f>
        <v/>
      </c>
      <c r="AO11" s="293" t="str">
        <f>IF(P10&gt;0,IF(SUM(別紙１入力!S5:Y5)=0,"廃棄物の処理方法を入力してください。",""),"")</f>
        <v/>
      </c>
      <c r="AP11" s="293" t="str">
        <f>IF(P10&gt;0,IF(SUM(別紙１入力!Z5:AQ5)=0,"廃棄物の種類を入力してください。",""),"")</f>
        <v/>
      </c>
      <c r="AQ11" s="293" t="str">
        <f>IF(OR(Y10="",Y10=0),"",IF(Y10=INT(Y10/10^(INT(LOG10(Y10))-1))*10^INT(LOG10(Y10)-1),"","取扱量（製造）の有効数字が２桁ではありません。"))</f>
        <v/>
      </c>
      <c r="AR11" s="293" t="str">
        <f>IF(OR(Z10="",Z10=0),"",IF(Z10=INT(Z10/10^(INT(LOG10(Z10))-1))*10^INT(LOG10(Z10)-1),"","取扱量（使用）の有効数字が２桁ではありません。"))</f>
        <v/>
      </c>
      <c r="AS11" s="293" t="str">
        <f>IF(OR(AA10="",AA10=0),"",IF(AA10=INT(AA10/10^(INT(LOG10(AA10))-1))*10^INT(LOG10(AA10)-1),"","取扱量（その他）の有効数字が２桁ではありません。"))</f>
        <v/>
      </c>
      <c r="AT11" s="293"/>
    </row>
    <row r="12" spans="1:46" ht="13" customHeight="1" x14ac:dyDescent="0.2">
      <c r="A12" s="576"/>
      <c r="B12" s="10"/>
      <c r="C12" s="579"/>
      <c r="D12" s="570"/>
      <c r="E12" s="571"/>
      <c r="F12" s="582"/>
      <c r="G12" s="521"/>
      <c r="H12" s="526"/>
      <c r="I12" s="513"/>
      <c r="J12" s="528"/>
      <c r="K12" s="510"/>
      <c r="L12" s="513"/>
      <c r="M12" s="517"/>
      <c r="N12" s="514"/>
      <c r="O12" s="528"/>
      <c r="P12" s="508"/>
      <c r="Q12" s="149">
        <v>3</v>
      </c>
      <c r="R12" s="150" t="s">
        <v>287</v>
      </c>
      <c r="S12" s="149">
        <v>3</v>
      </c>
      <c r="T12" s="154" t="s">
        <v>16</v>
      </c>
      <c r="U12" s="161">
        <v>10</v>
      </c>
      <c r="V12" s="154" t="s">
        <v>440</v>
      </c>
      <c r="W12" s="161">
        <v>17</v>
      </c>
      <c r="X12" s="158" t="s">
        <v>292</v>
      </c>
      <c r="Y12" s="510"/>
      <c r="Z12" s="526"/>
      <c r="AA12" s="510"/>
      <c r="AB12" s="16"/>
      <c r="AC12" s="292" t="s">
        <v>1241</v>
      </c>
      <c r="AD12" s="293"/>
      <c r="AE12" s="293"/>
      <c r="AF12" s="293" t="str">
        <f>IF(D10&lt;&gt;"",IF(AND(H10=""),"1","0"),"")</f>
        <v/>
      </c>
      <c r="AG12" s="293" t="str">
        <f>IF(D10&lt;&gt;"",IF(AND(I10=""),"1","0"),"")</f>
        <v/>
      </c>
      <c r="AH12" s="293"/>
      <c r="AI12" s="293" t="str">
        <f>IF(D10&lt;&gt;"",IF(AND(K10=""),"1","0"),"")</f>
        <v/>
      </c>
      <c r="AJ12" s="293" t="str">
        <f>IF(D10&lt;&gt;"",IF(AND(L10=""),"1","0"),"")</f>
        <v/>
      </c>
      <c r="AK12" s="293"/>
      <c r="AL12" s="293" t="str">
        <f>IF(D10&lt;&gt;"",IF(AND(N10=""),"1","0"),"")</f>
        <v/>
      </c>
      <c r="AM12" s="293"/>
      <c r="AN12" s="293" t="str">
        <f>IF(D10&lt;&gt;"",IF(AND(P10=""),"1","0"),"")</f>
        <v/>
      </c>
      <c r="AO12" s="574"/>
      <c r="AP12" s="574"/>
      <c r="AQ12" s="293" t="str">
        <f>IF(D10&lt;&gt;"",IF(AND(Y10=""),"1","0"),"")</f>
        <v/>
      </c>
      <c r="AR12" s="293" t="str">
        <f>IF(D10&lt;&gt;"",IF(AND(Z10=""),"1","0"),"")</f>
        <v/>
      </c>
      <c r="AS12" s="293" t="str">
        <f>IF(D10&lt;&gt;"",IF(AND(AA10=""),"1","0"),"")</f>
        <v/>
      </c>
      <c r="AT12" s="293" t="str">
        <f>IF(D10="ＶＯＣ（揮発性有機化合物）",IF(AF12+AG12+AI12+AJ12+AL12+AN12+AQ12+AR12+AS12=0,"","空白の欄があります。0kgの場合も記入してください。"),"")</f>
        <v/>
      </c>
    </row>
    <row r="13" spans="1:46" ht="13" customHeight="1" x14ac:dyDescent="0.2">
      <c r="A13" s="576"/>
      <c r="B13" s="10"/>
      <c r="C13" s="579"/>
      <c r="D13" s="570"/>
      <c r="E13" s="571"/>
      <c r="F13" s="582"/>
      <c r="G13" s="521"/>
      <c r="H13" s="526"/>
      <c r="I13" s="513"/>
      <c r="J13" s="528"/>
      <c r="K13" s="510"/>
      <c r="L13" s="513"/>
      <c r="M13" s="517"/>
      <c r="N13" s="514"/>
      <c r="O13" s="528"/>
      <c r="P13" s="508"/>
      <c r="Q13" s="149">
        <v>4</v>
      </c>
      <c r="R13" s="150" t="s">
        <v>294</v>
      </c>
      <c r="S13" s="149">
        <v>4</v>
      </c>
      <c r="T13" s="154" t="s">
        <v>17</v>
      </c>
      <c r="U13" s="161">
        <v>11</v>
      </c>
      <c r="V13" s="154" t="s">
        <v>441</v>
      </c>
      <c r="W13" s="161">
        <v>18</v>
      </c>
      <c r="X13" s="158" t="s">
        <v>297</v>
      </c>
      <c r="Y13" s="510"/>
      <c r="Z13" s="526"/>
      <c r="AA13" s="510"/>
      <c r="AB13" s="16"/>
      <c r="AC13" s="295" t="str">
        <f>IF(H10&lt;&gt;"",(H10*0.73*44/12),"")</f>
        <v/>
      </c>
    </row>
    <row r="14" spans="1:46" ht="13" customHeight="1" x14ac:dyDescent="0.2">
      <c r="A14" s="576"/>
      <c r="B14" s="10"/>
      <c r="C14" s="579"/>
      <c r="D14" s="570"/>
      <c r="E14" s="571"/>
      <c r="F14" s="582"/>
      <c r="G14" s="521"/>
      <c r="H14" s="526"/>
      <c r="I14" s="513"/>
      <c r="J14" s="528"/>
      <c r="K14" s="510"/>
      <c r="L14" s="513"/>
      <c r="M14" s="517"/>
      <c r="N14" s="514"/>
      <c r="O14" s="528"/>
      <c r="P14" s="508"/>
      <c r="Q14" s="149">
        <v>5</v>
      </c>
      <c r="R14" s="150" t="s">
        <v>299</v>
      </c>
      <c r="S14" s="149">
        <v>5</v>
      </c>
      <c r="T14" s="154" t="s">
        <v>18</v>
      </c>
      <c r="U14" s="161">
        <v>12</v>
      </c>
      <c r="V14" s="154" t="s">
        <v>21</v>
      </c>
      <c r="W14" s="161"/>
      <c r="X14" s="159"/>
      <c r="Y14" s="510"/>
      <c r="Z14" s="526"/>
      <c r="AA14" s="510"/>
      <c r="AB14" s="16"/>
    </row>
    <row r="15" spans="1:46" ht="13" customHeight="1" x14ac:dyDescent="0.2">
      <c r="A15" s="576"/>
      <c r="B15" s="10"/>
      <c r="C15" s="579"/>
      <c r="D15" s="570"/>
      <c r="E15" s="571"/>
      <c r="F15" s="582"/>
      <c r="G15" s="521"/>
      <c r="H15" s="526"/>
      <c r="I15" s="513"/>
      <c r="J15" s="528"/>
      <c r="K15" s="510"/>
      <c r="L15" s="513"/>
      <c r="M15" s="517"/>
      <c r="N15" s="514"/>
      <c r="O15" s="528"/>
      <c r="P15" s="508"/>
      <c r="Q15" s="149">
        <v>6</v>
      </c>
      <c r="R15" s="150" t="s">
        <v>302</v>
      </c>
      <c r="S15" s="149">
        <v>6</v>
      </c>
      <c r="T15" s="154" t="s">
        <v>19</v>
      </c>
      <c r="U15" s="161">
        <v>13</v>
      </c>
      <c r="V15" s="154" t="s">
        <v>443</v>
      </c>
      <c r="W15" s="161"/>
      <c r="X15" s="159"/>
      <c r="Y15" s="510"/>
      <c r="Z15" s="526"/>
      <c r="AA15" s="510"/>
      <c r="AB15" s="16"/>
    </row>
    <row r="16" spans="1:46" ht="13" customHeight="1" x14ac:dyDescent="0.2">
      <c r="A16" s="576"/>
      <c r="B16" s="10"/>
      <c r="C16" s="579"/>
      <c r="D16" s="572"/>
      <c r="E16" s="573"/>
      <c r="F16" s="583"/>
      <c r="G16" s="522"/>
      <c r="H16" s="527"/>
      <c r="I16" s="519"/>
      <c r="J16" s="529"/>
      <c r="K16" s="511"/>
      <c r="L16" s="519"/>
      <c r="M16" s="518"/>
      <c r="N16" s="515"/>
      <c r="O16" s="529"/>
      <c r="P16" s="508"/>
      <c r="Q16" s="151">
        <v>7</v>
      </c>
      <c r="R16" s="152" t="s">
        <v>297</v>
      </c>
      <c r="S16" s="151">
        <v>7</v>
      </c>
      <c r="T16" s="155" t="s">
        <v>20</v>
      </c>
      <c r="U16" s="177">
        <v>14</v>
      </c>
      <c r="V16" s="155" t="s">
        <v>444</v>
      </c>
      <c r="W16" s="177"/>
      <c r="X16" s="160"/>
      <c r="Y16" s="511"/>
      <c r="Z16" s="527"/>
      <c r="AA16" s="511"/>
      <c r="AB16" s="16"/>
    </row>
    <row r="17" spans="1:28" ht="30" customHeight="1" x14ac:dyDescent="0.2">
      <c r="A17" s="576"/>
      <c r="B17" s="10"/>
      <c r="C17" s="580"/>
      <c r="D17" s="566" t="s">
        <v>22</v>
      </c>
      <c r="E17" s="567"/>
      <c r="F17" s="523"/>
      <c r="G17" s="524"/>
      <c r="H17" s="524"/>
      <c r="I17" s="524"/>
      <c r="J17" s="524"/>
      <c r="K17" s="524"/>
      <c r="L17" s="524"/>
      <c r="M17" s="524"/>
      <c r="N17" s="524"/>
      <c r="O17" s="524"/>
      <c r="P17" s="524"/>
      <c r="Q17" s="524"/>
      <c r="R17" s="524"/>
      <c r="S17" s="524"/>
      <c r="T17" s="524"/>
      <c r="U17" s="524"/>
      <c r="V17" s="524"/>
      <c r="W17" s="524"/>
      <c r="X17" s="524"/>
      <c r="Y17" s="524"/>
      <c r="Z17" s="524"/>
      <c r="AA17" s="525"/>
      <c r="AB17" s="16"/>
    </row>
    <row r="18" spans="1:28" ht="18" customHeight="1" x14ac:dyDescent="0.2">
      <c r="A18" s="140"/>
      <c r="B18" s="10"/>
      <c r="C18" s="562" t="s">
        <v>1005</v>
      </c>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16"/>
    </row>
    <row r="19" spans="1:28" ht="18" customHeight="1" x14ac:dyDescent="0.2">
      <c r="A19" s="140"/>
      <c r="B19" s="10"/>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16"/>
    </row>
    <row r="20" spans="1:28" ht="18" customHeight="1" thickBot="1" x14ac:dyDescent="0.25">
      <c r="A20" s="140"/>
      <c r="B20" s="10"/>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16"/>
    </row>
    <row r="21" spans="1:28" ht="24" customHeight="1" thickBot="1" x14ac:dyDescent="0.25">
      <c r="A21" s="140"/>
      <c r="B21" s="10"/>
      <c r="C21" s="21" t="s">
        <v>178</v>
      </c>
      <c r="D21" s="22"/>
      <c r="E21" s="506"/>
      <c r="F21" s="506"/>
      <c r="G21" s="506"/>
      <c r="H21" s="506"/>
      <c r="I21" s="506"/>
      <c r="J21" s="506"/>
      <c r="K21" s="506"/>
      <c r="L21" s="506"/>
      <c r="M21" s="506"/>
      <c r="N21" s="506"/>
      <c r="O21" s="506"/>
      <c r="P21" s="506"/>
      <c r="Q21" s="506"/>
      <c r="R21" s="506"/>
      <c r="S21" s="506"/>
      <c r="T21" s="506"/>
      <c r="U21" s="506"/>
      <c r="V21" s="506"/>
      <c r="W21" s="506"/>
      <c r="X21" s="506"/>
      <c r="Y21" s="506"/>
      <c r="Z21" s="506"/>
      <c r="AA21" s="507"/>
      <c r="AB21" s="16"/>
    </row>
    <row r="22" spans="1:28" ht="4" customHeight="1" thickBot="1" x14ac:dyDescent="0.25">
      <c r="A22" s="140"/>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5"/>
    </row>
  </sheetData>
  <sheetProtection algorithmName="SHA-512" hashValue="IrCAClHT8URi/Z25efdM6w7OIw0FlAAOQGtNr9J+tvxWlf1mHB7vzFnxokjGc6i5OyOchYdakKuGqwOBlk86Mw==" saltValue="5rfic1A85rrDhMi8JM2asg==" spinCount="100000" sheet="1" objects="1" scenarios="1"/>
  <mergeCells count="52">
    <mergeCell ref="I10:I16"/>
    <mergeCell ref="AO12:AP12"/>
    <mergeCell ref="A10:A17"/>
    <mergeCell ref="C10:C17"/>
    <mergeCell ref="H10:H16"/>
    <mergeCell ref="F10:F16"/>
    <mergeCell ref="D5:E9"/>
    <mergeCell ref="I8:I9"/>
    <mergeCell ref="F5:G9"/>
    <mergeCell ref="P6:X6"/>
    <mergeCell ref="A2:A7"/>
    <mergeCell ref="C5:C9"/>
    <mergeCell ref="S9:X9"/>
    <mergeCell ref="Q8:X8"/>
    <mergeCell ref="M8:M9"/>
    <mergeCell ref="O8:O9"/>
    <mergeCell ref="Q9:R9"/>
    <mergeCell ref="L8:L9"/>
    <mergeCell ref="P8:P9"/>
    <mergeCell ref="H7:H9"/>
    <mergeCell ref="I7:J7"/>
    <mergeCell ref="J8:J9"/>
    <mergeCell ref="E21:AA21"/>
    <mergeCell ref="P10:P16"/>
    <mergeCell ref="AA10:AA16"/>
    <mergeCell ref="N10:N16"/>
    <mergeCell ref="M10:M16"/>
    <mergeCell ref="L10:L16"/>
    <mergeCell ref="K10:K16"/>
    <mergeCell ref="G10:G16"/>
    <mergeCell ref="F17:AA17"/>
    <mergeCell ref="Z10:Z16"/>
    <mergeCell ref="Y10:Y16"/>
    <mergeCell ref="O10:O16"/>
    <mergeCell ref="C18:AA20"/>
    <mergeCell ref="D17:E17"/>
    <mergeCell ref="D10:E16"/>
    <mergeCell ref="J10:J16"/>
    <mergeCell ref="Y5:AA5"/>
    <mergeCell ref="I6:J6"/>
    <mergeCell ref="L6:M6"/>
    <mergeCell ref="H5:M5"/>
    <mergeCell ref="N5:X5"/>
    <mergeCell ref="N6:O6"/>
    <mergeCell ref="K7:K9"/>
    <mergeCell ref="N8:N9"/>
    <mergeCell ref="Y7:Y9"/>
    <mergeCell ref="Z7:Z9"/>
    <mergeCell ref="AA7:AA9"/>
    <mergeCell ref="N7:O7"/>
    <mergeCell ref="L7:M7"/>
    <mergeCell ref="P7:X7"/>
  </mergeCells>
  <phoneticPr fontId="2"/>
  <conditionalFormatting sqref="D3">
    <cfRule type="cellIs" dxfId="0" priority="1" stopIfTrue="1" operator="notEqual">
      <formula>0</formula>
    </cfRule>
  </conditionalFormatting>
  <dataValidations count="23">
    <dataValidation type="decimal" operator="greaterThanOrEqual" allowBlank="1" showInputMessage="1" showErrorMessage="1" sqref="N10:N11 K10:L16 H10:H11 AA10:AA16 I10:I16 Z10 Y10:Y16 P10:P16" xr:uid="{00000000-0002-0000-0300-000000000000}">
      <formula1>0</formula1>
    </dataValidation>
    <dataValidation type="list" operator="greaterThanOrEqual" allowBlank="1" showInputMessage="1" showErrorMessage="1" sqref="Q10 S10" xr:uid="{00000000-0002-0000-0300-000001000000}">
      <formula1>"1,①"</formula1>
    </dataValidation>
    <dataValidation type="list" operator="greaterThanOrEqual" allowBlank="1" showInputMessage="1" showErrorMessage="1" sqref="Q11 S11" xr:uid="{00000000-0002-0000-0300-000002000000}">
      <formula1>"2,②"</formula1>
    </dataValidation>
    <dataValidation type="list" operator="greaterThanOrEqual" allowBlank="1" showInputMessage="1" showErrorMessage="1" sqref="Q12 S12" xr:uid="{00000000-0002-0000-0300-000003000000}">
      <formula1>"3,③"</formula1>
    </dataValidation>
    <dataValidation type="list" operator="greaterThanOrEqual" allowBlank="1" showInputMessage="1" showErrorMessage="1" sqref="Q13 S13" xr:uid="{00000000-0002-0000-0300-000004000000}">
      <formula1>"4,④"</formula1>
    </dataValidation>
    <dataValidation type="list" operator="greaterThanOrEqual" allowBlank="1" showInputMessage="1" showErrorMessage="1" sqref="Q14 S14 W14" xr:uid="{00000000-0002-0000-0300-000005000000}">
      <formula1>"5,⑤"</formula1>
    </dataValidation>
    <dataValidation type="list" operator="greaterThanOrEqual" allowBlank="1" showInputMessage="1" showErrorMessage="1" sqref="Q15 S15 W15" xr:uid="{00000000-0002-0000-0300-000006000000}">
      <formula1>"6,⑥"</formula1>
    </dataValidation>
    <dataValidation type="list" operator="greaterThanOrEqual" allowBlank="1" showInputMessage="1" showErrorMessage="1" sqref="Q16 S16 W16" xr:uid="{00000000-0002-0000-0300-000007000000}">
      <formula1>"7,⑦"</formula1>
    </dataValidation>
    <dataValidation type="list" operator="greaterThanOrEqual" allowBlank="1" showInputMessage="1" showErrorMessage="1" sqref="U10" xr:uid="{00000000-0002-0000-0300-000008000000}">
      <formula1>"8,⑧"</formula1>
    </dataValidation>
    <dataValidation type="list" operator="greaterThanOrEqual" allowBlank="1" showInputMessage="1" showErrorMessage="1" sqref="U11" xr:uid="{00000000-0002-0000-0300-000009000000}">
      <formula1>"9,⑨"</formula1>
    </dataValidation>
    <dataValidation type="list" operator="greaterThanOrEqual" allowBlank="1" showInputMessage="1" showErrorMessage="1" sqref="U12" xr:uid="{00000000-0002-0000-0300-00000A000000}">
      <formula1>"10,⑩"</formula1>
    </dataValidation>
    <dataValidation type="list" operator="greaterThanOrEqual" allowBlank="1" showInputMessage="1" showErrorMessage="1" sqref="U13" xr:uid="{00000000-0002-0000-0300-00000B000000}">
      <formula1>"11,⑪"</formula1>
    </dataValidation>
    <dataValidation type="list" operator="greaterThanOrEqual" allowBlank="1" showInputMessage="1" showErrorMessage="1" sqref="U14" xr:uid="{00000000-0002-0000-0300-00000C000000}">
      <formula1>"12,⑫"</formula1>
    </dataValidation>
    <dataValidation type="list" operator="greaterThanOrEqual" allowBlank="1" showInputMessage="1" showErrorMessage="1" sqref="U15" xr:uid="{00000000-0002-0000-0300-00000D000000}">
      <formula1>"13,⑬"</formula1>
    </dataValidation>
    <dataValidation type="list" operator="greaterThanOrEqual" allowBlank="1" showInputMessage="1" showErrorMessage="1" sqref="U16" xr:uid="{00000000-0002-0000-0300-00000E000000}">
      <formula1>"14,⑭"</formula1>
    </dataValidation>
    <dataValidation type="list" operator="greaterThanOrEqual" allowBlank="1" showInputMessage="1" showErrorMessage="1" sqref="W10" xr:uid="{00000000-0002-0000-0300-00000F000000}">
      <formula1>"15,⑮"</formula1>
    </dataValidation>
    <dataValidation type="list" operator="greaterThanOrEqual" allowBlank="1" showInputMessage="1" showErrorMessage="1" sqref="W11" xr:uid="{00000000-0002-0000-0300-000010000000}">
      <formula1>"16,⑯"</formula1>
    </dataValidation>
    <dataValidation type="list" operator="greaterThanOrEqual" allowBlank="1" showInputMessage="1" showErrorMessage="1" sqref="W12" xr:uid="{00000000-0002-0000-0300-000011000000}">
      <formula1>"17,⑰"</formula1>
    </dataValidation>
    <dataValidation type="list" operator="greaterThanOrEqual" allowBlank="1" showInputMessage="1" showErrorMessage="1" sqref="W13" xr:uid="{00000000-0002-0000-0300-000012000000}">
      <formula1>"18,⑱"</formula1>
    </dataValidation>
    <dataValidation type="list" allowBlank="1" showInputMessage="1" showErrorMessage="1" sqref="D10:E16" xr:uid="{00000000-0002-0000-0300-000013000000}">
      <formula1>条例物質名</formula1>
    </dataValidation>
    <dataValidation type="list" allowBlank="1" showInputMessage="1" showErrorMessage="1" sqref="F10:G16" xr:uid="{00000000-0002-0000-0300-000014000000}">
      <formula1>用途一覧</formula1>
    </dataValidation>
    <dataValidation type="list" allowBlank="1" showInputMessage="1" showErrorMessage="1" sqref="J10:J16" xr:uid="{00000000-0002-0000-0300-000015000000}">
      <formula1>公共用水域の名称</formula1>
    </dataValidation>
    <dataValidation type="list" allowBlank="1" showInputMessage="1" showErrorMessage="1" sqref="M10:M16" xr:uid="{00000000-0002-0000-0300-000016000000}">
      <formula1>"1.安定型,2.管理型,3.遮断型"</formula1>
    </dataValidation>
  </dataValidations>
  <pageMargins left="0.31496062992125984" right="0.27559055118110237" top="0.78740157480314965" bottom="0.19685039370078741" header="0.51181102362204722" footer="0.15748031496062992"/>
  <pageSetup paperSize="9" scale="66" fitToHeight="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7000000}">
          <x14:formula1>
            <xm:f>公共用水域と下水!$E$4:$E$42</xm:f>
          </x14:formula1>
          <xm:sqref>O10:O16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X175"/>
  <sheetViews>
    <sheetView zoomScale="55" zoomScaleNormal="55" zoomScaleSheetLayoutView="100" workbookViewId="0">
      <selection activeCell="I11" sqref="I11"/>
    </sheetView>
  </sheetViews>
  <sheetFormatPr defaultColWidth="9" defaultRowHeight="13" x14ac:dyDescent="0.2"/>
  <cols>
    <col min="1" max="1" width="8.453125" style="9" customWidth="1"/>
    <col min="2" max="2" width="1.6328125" style="140" customWidth="1"/>
    <col min="3" max="3" width="3.7265625" style="9" customWidth="1"/>
    <col min="4" max="4" width="37.7265625" style="9" customWidth="1"/>
    <col min="5" max="5" width="7.08984375" style="9" customWidth="1"/>
    <col min="6" max="7" width="13.36328125" style="9" customWidth="1"/>
    <col min="8" max="10" width="16.90625" style="9" customWidth="1"/>
    <col min="11" max="11" width="88.26953125" style="9" customWidth="1"/>
    <col min="12" max="12" width="12.90625" style="9" customWidth="1"/>
    <col min="13" max="13" width="11" style="9" customWidth="1"/>
    <col min="14" max="14" width="2" style="29" customWidth="1"/>
    <col min="15" max="15" width="41.6328125" style="29" customWidth="1"/>
    <col min="16" max="16" width="11.7265625" style="29" hidden="1" customWidth="1"/>
    <col min="17" max="17" width="19.7265625" style="9" hidden="1" customWidth="1"/>
    <col min="18" max="24" width="9" style="9" hidden="1" customWidth="1"/>
    <col min="25" max="16384" width="9" style="9"/>
  </cols>
  <sheetData>
    <row r="1" spans="1:24" x14ac:dyDescent="0.2">
      <c r="A1" s="622" t="str">
        <f>IF(A7&gt;0,"VOCの届出が必要です","")</f>
        <v/>
      </c>
      <c r="B1" s="136"/>
      <c r="C1" s="7"/>
      <c r="D1" s="7"/>
      <c r="E1" s="7"/>
      <c r="F1" s="7"/>
      <c r="G1" s="7"/>
      <c r="H1" s="7"/>
      <c r="I1" s="7"/>
      <c r="J1" s="7"/>
      <c r="K1" s="7"/>
      <c r="L1" s="7"/>
      <c r="M1" s="7"/>
      <c r="N1" s="28"/>
    </row>
    <row r="2" spans="1:24" ht="16.5" x14ac:dyDescent="0.2">
      <c r="A2" s="622"/>
      <c r="B2" s="137"/>
      <c r="C2" s="11"/>
      <c r="D2" s="180" t="s">
        <v>153</v>
      </c>
      <c r="E2" s="12"/>
      <c r="F2" s="179" t="s">
        <v>404</v>
      </c>
      <c r="G2" s="12"/>
      <c r="H2" s="14"/>
      <c r="I2" s="31"/>
      <c r="J2" s="32"/>
      <c r="K2" s="33"/>
      <c r="L2" s="34" t="s">
        <v>381</v>
      </c>
      <c r="M2" s="15">
        <v>1</v>
      </c>
      <c r="N2" s="35"/>
    </row>
    <row r="3" spans="1:24" ht="16.5" x14ac:dyDescent="0.2">
      <c r="A3" s="622"/>
      <c r="B3" s="137"/>
      <c r="C3" s="11"/>
      <c r="D3" s="11"/>
      <c r="E3" s="11"/>
      <c r="F3" s="12"/>
      <c r="G3" s="12"/>
      <c r="H3" s="14"/>
      <c r="I3" s="31"/>
      <c r="J3" s="11"/>
      <c r="K3" s="11"/>
      <c r="L3" s="11"/>
      <c r="M3" s="11"/>
      <c r="N3" s="35"/>
    </row>
    <row r="4" spans="1:24" ht="9" customHeight="1" x14ac:dyDescent="0.2">
      <c r="A4" s="622"/>
      <c r="B4" s="137"/>
      <c r="C4" s="11"/>
      <c r="D4" s="19"/>
      <c r="E4" s="19"/>
      <c r="F4" s="19"/>
      <c r="G4" s="19"/>
      <c r="H4" s="19"/>
      <c r="I4" s="19"/>
      <c r="J4" s="19"/>
      <c r="K4" s="11"/>
      <c r="L4" s="11"/>
      <c r="M4" s="11"/>
      <c r="N4" s="35"/>
    </row>
    <row r="5" spans="1:24" ht="21" customHeight="1" x14ac:dyDescent="0.2">
      <c r="B5" s="137"/>
      <c r="C5" s="612" t="s">
        <v>1010</v>
      </c>
      <c r="D5" s="621" t="s">
        <v>3</v>
      </c>
      <c r="E5" s="585" t="s">
        <v>1006</v>
      </c>
      <c r="F5" s="588" t="s">
        <v>423</v>
      </c>
      <c r="G5" s="589"/>
      <c r="H5" s="600" t="s">
        <v>337</v>
      </c>
      <c r="I5" s="601"/>
      <c r="J5" s="602"/>
      <c r="K5" s="588" t="s">
        <v>154</v>
      </c>
      <c r="L5" s="603"/>
      <c r="M5" s="604"/>
      <c r="N5" s="35"/>
      <c r="O5" s="175" t="s">
        <v>156</v>
      </c>
      <c r="Q5" s="36"/>
      <c r="S5" s="17"/>
      <c r="U5" s="17"/>
    </row>
    <row r="6" spans="1:24" ht="17.25" customHeight="1" x14ac:dyDescent="0.2">
      <c r="B6" s="137"/>
      <c r="C6" s="613"/>
      <c r="D6" s="613"/>
      <c r="E6" s="586"/>
      <c r="F6" s="590"/>
      <c r="G6" s="591"/>
      <c r="H6" s="181" t="s">
        <v>49</v>
      </c>
      <c r="I6" s="181" t="s">
        <v>50</v>
      </c>
      <c r="J6" s="182" t="s">
        <v>51</v>
      </c>
      <c r="K6" s="590"/>
      <c r="L6" s="605"/>
      <c r="M6" s="606"/>
      <c r="N6" s="35"/>
      <c r="Q6" s="36"/>
      <c r="S6" s="17"/>
      <c r="U6" s="17"/>
    </row>
    <row r="7" spans="1:24" ht="47.25" customHeight="1" x14ac:dyDescent="0.2">
      <c r="A7" s="195">
        <f>COUNTIF(A8:A155,"VOC")</f>
        <v>0</v>
      </c>
      <c r="B7" s="137"/>
      <c r="C7" s="614"/>
      <c r="D7" s="614"/>
      <c r="E7" s="587"/>
      <c r="F7" s="592"/>
      <c r="G7" s="593"/>
      <c r="H7" s="183" t="s">
        <v>416</v>
      </c>
      <c r="I7" s="183" t="s">
        <v>417</v>
      </c>
      <c r="J7" s="184" t="s">
        <v>155</v>
      </c>
      <c r="K7" s="607"/>
      <c r="L7" s="608"/>
      <c r="M7" s="593"/>
      <c r="N7" s="35"/>
      <c r="P7" s="239" t="s">
        <v>45</v>
      </c>
      <c r="Q7" s="240" t="s">
        <v>46</v>
      </c>
      <c r="R7" s="240" t="s">
        <v>47</v>
      </c>
      <c r="S7" s="240" t="s">
        <v>48</v>
      </c>
      <c r="T7" s="584" t="s">
        <v>1236</v>
      </c>
      <c r="U7" s="584"/>
      <c r="V7" s="584"/>
      <c r="W7" s="584"/>
      <c r="X7" s="201" t="s">
        <v>98</v>
      </c>
    </row>
    <row r="8" spans="1:24" ht="38.25" customHeight="1" x14ac:dyDescent="0.2">
      <c r="A8" s="170" t="str">
        <f>IF(E8="","",VLOOKUP(E8,PRTR法対象物質!$B$3:$E$517,4,FALSE))</f>
        <v/>
      </c>
      <c r="B8" s="141"/>
      <c r="C8" s="38">
        <v>1</v>
      </c>
      <c r="D8" s="85"/>
      <c r="E8" s="173" t="str">
        <f>IF(D8="","",VLOOKUP(D8,PRTR法対象物質!$A$3:$B$517,2,FALSE))</f>
        <v/>
      </c>
      <c r="F8" s="190"/>
      <c r="G8" s="190"/>
      <c r="H8" s="39"/>
      <c r="I8" s="39"/>
      <c r="J8" s="39"/>
      <c r="K8" s="609"/>
      <c r="L8" s="610"/>
      <c r="M8" s="611"/>
      <c r="N8" s="40"/>
      <c r="O8" s="174" t="str">
        <f>CONCATENATE(P8,X8,Q8,R8,S8,W8)</f>
        <v/>
      </c>
      <c r="P8" s="41" t="str">
        <f>IF(E8&lt;&gt;"",IF(VLOOKUP(E8,PRTR法対象物質!$B$3:$E$517,2)="○",IF(SUM(H8:J8)&lt;500,"取扱量が空白又は規定値（500kg)未満です（届出対象であるかを確認してください）。",""),IF(SUM(H8:J8)&lt;1000,"取扱量が空白又は規定値（1000kg)未満です（届出対象であるかを確認してください）。","")),"")</f>
        <v/>
      </c>
      <c r="Q8" s="170" t="str">
        <f>IF(OR(H8="",H8=0),"",IF(H8=INT(H8/10^(INT(LOG10(H8))-1))*10^INT(LOG10(H8)-1),"","取扱量（製造）の有効数字が２桁ではありません。"))</f>
        <v/>
      </c>
      <c r="R8" s="170" t="str">
        <f>IF(OR(I8="",I8=0),"",IF(I8=INT(I8/10^(INT(LOG10(I8))-1))*10^INT(LOG10(I8)-1),"","取扱量（使用）の有効数字が２桁ではありません。"))</f>
        <v/>
      </c>
      <c r="S8" s="170" t="str">
        <f>IF(OR(J8="",J8=0),"",IF(J8=INT(J8/10^(INT(LOG10(J8))-1))*10^INT(LOG10(J8)-1),"","取扱量（その他）の有効数字が２桁ではありません。"))</f>
        <v/>
      </c>
      <c r="T8" s="9" t="str">
        <f>IF(D8&lt;&gt;"",IF(AND(H8=""),"1","0"),"")</f>
        <v/>
      </c>
      <c r="U8" s="9" t="str">
        <f>IF(D8&lt;&gt;"",IF(AND(I8=""),"1","0"),"")</f>
        <v/>
      </c>
      <c r="V8" s="9" t="str">
        <f>IF(D8&lt;&gt;"",IF(AND(J8=""),"1","0"),"")</f>
        <v/>
      </c>
      <c r="W8" s="9" t="str">
        <f>IF(D8&lt;&gt;"",IF(AND(T8+U8+V8=0),"","空白の欄があります。0kgの場合も記入してください。"),"")</f>
        <v/>
      </c>
      <c r="X8" s="201" t="str">
        <f>IF(D8&lt;&gt;"",IF(AND(F8="",G8=""),"主な用途を入力してください。",""),"")</f>
        <v/>
      </c>
    </row>
    <row r="9" spans="1:24" ht="38.25" customHeight="1" x14ac:dyDescent="0.2">
      <c r="A9" s="170" t="str">
        <f>IF(E9="","",VLOOKUP(E9,PRTR法対象物質!$B$3:$E$517,4,FALSE))</f>
        <v/>
      </c>
      <c r="B9" s="141"/>
      <c r="C9" s="38">
        <v>2</v>
      </c>
      <c r="D9" s="85"/>
      <c r="E9" s="173" t="str">
        <f>IF(D9="","",VLOOKUP(D9,PRTR法対象物質!$A$3:$B$517,2,FALSE))</f>
        <v/>
      </c>
      <c r="F9" s="190"/>
      <c r="G9" s="190"/>
      <c r="H9" s="39"/>
      <c r="I9" s="39"/>
      <c r="J9" s="39"/>
      <c r="K9" s="594"/>
      <c r="L9" s="595"/>
      <c r="M9" s="596"/>
      <c r="N9" s="40"/>
      <c r="O9" s="174" t="str">
        <f>CONCATENATE(P9,X9,Q9,R9,S9,W9)</f>
        <v/>
      </c>
      <c r="P9" s="41" t="str">
        <f>IF(E9&lt;&gt;"",IF(VLOOKUP(E9,PRTR法対象物質!$B$3:$E$517,2)="○",IF(SUM(H9:J9)&lt;500,"取扱量が空白又は規定値（500kg)未満です（届出対象であるかを確認してください）。",""),IF(SUM(H9:J9)&lt;1000,"取扱量が空白又は規定値（1000kg)未満です（届出対象であるかを確認してください）。","")),"")</f>
        <v/>
      </c>
      <c r="Q9" s="170" t="str">
        <f t="shared" ref="Q9:Q27" si="0">IF(OR(H9="",H9=0),"",IF(H9=INT(H9/10^(INT(LOG10(H9))-1))*10^INT(LOG10(H9)-1),"","取扱量（製造）の有効数字が２桁ではありません。"))</f>
        <v/>
      </c>
      <c r="R9" s="170" t="str">
        <f t="shared" ref="R9:R27" si="1">IF(OR(I9="",I9=0),"",IF(I9=INT(I9/10^(INT(LOG10(I9))-1))*10^INT(LOG10(I9)-1),"","取扱量（使用）の有効数字が２桁ではありません。"))</f>
        <v/>
      </c>
      <c r="S9" s="170" t="str">
        <f t="shared" ref="S9:S27" si="2">IF(OR(J9="",J9=0),"",IF(J9=INT(J9/10^(INT(LOG10(J9))-1))*10^INT(LOG10(J9)-1),"","取扱量（その他）の有効数字が２桁ではありません。"))</f>
        <v/>
      </c>
      <c r="T9" s="9" t="str">
        <f t="shared" ref="T9:T27" si="3">IF(D9&lt;&gt;"",IF(AND(H9=""),"1","0"),"")</f>
        <v/>
      </c>
      <c r="U9" s="9" t="str">
        <f t="shared" ref="U9:U27" si="4">IF(D9&lt;&gt;"",IF(AND(I9=""),"1","0"),"")</f>
        <v/>
      </c>
      <c r="V9" s="9" t="str">
        <f t="shared" ref="V9:V27" si="5">IF(D9&lt;&gt;"",IF(AND(J9=""),"1","0"),"")</f>
        <v/>
      </c>
      <c r="W9" s="9" t="str">
        <f t="shared" ref="W9:W27" si="6">IF(D9&lt;&gt;"",IF(AND(T9+U9+V9=0),"","空白の欄があります。0kgの場合も記入してください。"),"")</f>
        <v/>
      </c>
      <c r="X9" s="201" t="str">
        <f t="shared" ref="X9:X72" si="7">IF(D9&lt;&gt;"",IF(AND(F9="",G9=""),"主な用途を入力してください。",""),"")</f>
        <v/>
      </c>
    </row>
    <row r="10" spans="1:24" ht="38.25" customHeight="1" x14ac:dyDescent="0.2">
      <c r="A10" s="170" t="str">
        <f>IF(E10="","",VLOOKUP(E10,PRTR法対象物質!$B$3:$E$517,4,FALSE))</f>
        <v/>
      </c>
      <c r="B10" s="141"/>
      <c r="C10" s="38">
        <v>3</v>
      </c>
      <c r="D10" s="85"/>
      <c r="E10" s="173" t="str">
        <f>IF(D10="","",VLOOKUP(D10,PRTR法対象物質!$A$3:$B$517,2,FALSE))</f>
        <v/>
      </c>
      <c r="F10" s="190"/>
      <c r="G10" s="190"/>
      <c r="H10" s="39"/>
      <c r="I10" s="39"/>
      <c r="J10" s="39"/>
      <c r="K10" s="594"/>
      <c r="L10" s="595"/>
      <c r="M10" s="596"/>
      <c r="N10" s="40"/>
      <c r="O10" s="174" t="str">
        <f t="shared" ref="O10:O27" si="8">CONCATENATE(P10,X10,Q10,R10,S10,W10)</f>
        <v/>
      </c>
      <c r="P10" s="41" t="str">
        <f>IF(E10&lt;&gt;"",IF(VLOOKUP(E10,PRTR法対象物質!$B$3:$E$517,2)="○",IF(SUM(H10:J10)&lt;500,"取扱量が空白又は規定値（500kg)未満です（届出対象であるかを確認してください）。",""),IF(SUM(H10:J10)&lt;1000,"取扱量が空白又は規定値（1000kg)未満です（届出対象であるかを確認してください）。","")),"")</f>
        <v/>
      </c>
      <c r="Q10" s="170" t="str">
        <f t="shared" si="0"/>
        <v/>
      </c>
      <c r="R10" s="170" t="str">
        <f t="shared" si="1"/>
        <v/>
      </c>
      <c r="S10" s="170" t="str">
        <f t="shared" si="2"/>
        <v/>
      </c>
      <c r="T10" s="9" t="str">
        <f t="shared" si="3"/>
        <v/>
      </c>
      <c r="U10" s="9" t="str">
        <f t="shared" si="4"/>
        <v/>
      </c>
      <c r="V10" s="9" t="str">
        <f t="shared" si="5"/>
        <v/>
      </c>
      <c r="W10" s="9" t="str">
        <f t="shared" si="6"/>
        <v/>
      </c>
      <c r="X10" s="201" t="str">
        <f t="shared" si="7"/>
        <v/>
      </c>
    </row>
    <row r="11" spans="1:24" ht="38.25" customHeight="1" x14ac:dyDescent="0.2">
      <c r="A11" s="170" t="str">
        <f>IF(E11="","",VLOOKUP(E11,PRTR法対象物質!$B$3:$E$517,4,FALSE))</f>
        <v/>
      </c>
      <c r="B11" s="141"/>
      <c r="C11" s="38">
        <v>4</v>
      </c>
      <c r="D11" s="85"/>
      <c r="E11" s="173" t="str">
        <f>IF(D11="","",VLOOKUP(D11,PRTR法対象物質!$A$3:$B$517,2,FALSE))</f>
        <v/>
      </c>
      <c r="F11" s="190"/>
      <c r="G11" s="190"/>
      <c r="H11" s="39"/>
      <c r="I11" s="39"/>
      <c r="J11" s="39"/>
      <c r="K11" s="594"/>
      <c r="L11" s="595"/>
      <c r="M11" s="596"/>
      <c r="N11" s="40"/>
      <c r="O11" s="174" t="str">
        <f t="shared" si="8"/>
        <v/>
      </c>
      <c r="P11" s="41" t="str">
        <f>IF(E11&lt;&gt;"",IF(VLOOKUP(E11,PRTR法対象物質!$B$3:$E$517,2)="○",IF(SUM(H11:J11)&lt;500,"取扱量が空白又は規定値（500kg)未満です（届出対象であるかを確認してください）。",""),IF(SUM(H11:J11)&lt;1000,"取扱量が空白又は規定値（1000kg)未満です（届出対象であるかを確認してください）。","")),"")</f>
        <v/>
      </c>
      <c r="Q11" s="170" t="str">
        <f t="shared" si="0"/>
        <v/>
      </c>
      <c r="R11" s="170" t="str">
        <f t="shared" si="1"/>
        <v/>
      </c>
      <c r="S11" s="170" t="str">
        <f t="shared" si="2"/>
        <v/>
      </c>
      <c r="T11" s="9" t="str">
        <f t="shared" si="3"/>
        <v/>
      </c>
      <c r="U11" s="9" t="str">
        <f t="shared" si="4"/>
        <v/>
      </c>
      <c r="V11" s="9" t="str">
        <f t="shared" si="5"/>
        <v/>
      </c>
      <c r="W11" s="9" t="str">
        <f t="shared" si="6"/>
        <v/>
      </c>
      <c r="X11" s="201" t="str">
        <f t="shared" si="7"/>
        <v/>
      </c>
    </row>
    <row r="12" spans="1:24" ht="38.25" customHeight="1" x14ac:dyDescent="0.2">
      <c r="A12" s="170" t="str">
        <f>IF(E12="","",VLOOKUP(E12,PRTR法対象物質!$B$3:$E$517,4,FALSE))</f>
        <v/>
      </c>
      <c r="B12" s="141"/>
      <c r="C12" s="38">
        <v>5</v>
      </c>
      <c r="D12" s="85"/>
      <c r="E12" s="173" t="str">
        <f>IF(D12="","",VLOOKUP(D12,PRTR法対象物質!$A$3:$B$517,2,FALSE))</f>
        <v/>
      </c>
      <c r="F12" s="190"/>
      <c r="G12" s="190"/>
      <c r="H12" s="39"/>
      <c r="I12" s="39"/>
      <c r="J12" s="39"/>
      <c r="K12" s="594"/>
      <c r="L12" s="595"/>
      <c r="M12" s="596"/>
      <c r="N12" s="40"/>
      <c r="O12" s="174" t="str">
        <f t="shared" si="8"/>
        <v/>
      </c>
      <c r="P12" s="41" t="str">
        <f>IF(E12&lt;&gt;"",IF(VLOOKUP(E12,PRTR法対象物質!$B$3:$E$517,2)="○",IF(SUM(H12:J12)&lt;500,"取扱量が空白又は規定値（500kg)未満です（届出対象であるかを確認してください）。",""),IF(SUM(H12:J12)&lt;1000,"取扱量が空白又は規定値（1000kg)未満です（届出対象であるかを確認してください）。","")),"")</f>
        <v/>
      </c>
      <c r="Q12" s="170" t="str">
        <f t="shared" si="0"/>
        <v/>
      </c>
      <c r="R12" s="170" t="str">
        <f t="shared" si="1"/>
        <v/>
      </c>
      <c r="S12" s="170" t="str">
        <f t="shared" si="2"/>
        <v/>
      </c>
      <c r="T12" s="9" t="str">
        <f t="shared" si="3"/>
        <v/>
      </c>
      <c r="U12" s="9" t="str">
        <f t="shared" si="4"/>
        <v/>
      </c>
      <c r="V12" s="9" t="str">
        <f t="shared" si="5"/>
        <v/>
      </c>
      <c r="W12" s="9" t="str">
        <f t="shared" si="6"/>
        <v/>
      </c>
      <c r="X12" s="201" t="str">
        <f t="shared" si="7"/>
        <v/>
      </c>
    </row>
    <row r="13" spans="1:24" ht="38.25" customHeight="1" x14ac:dyDescent="0.2">
      <c r="A13" s="170" t="str">
        <f>IF(E13="","",VLOOKUP(E13,PRTR法対象物質!$B$3:$E$517,4,FALSE))</f>
        <v/>
      </c>
      <c r="B13" s="141"/>
      <c r="C13" s="38">
        <v>6</v>
      </c>
      <c r="D13" s="85"/>
      <c r="E13" s="173" t="str">
        <f>IF(D13="","",VLOOKUP(D13,PRTR法対象物質!$A$3:$B$517,2,FALSE))</f>
        <v/>
      </c>
      <c r="F13" s="190"/>
      <c r="G13" s="190"/>
      <c r="H13" s="39"/>
      <c r="I13" s="39"/>
      <c r="J13" s="39"/>
      <c r="K13" s="594"/>
      <c r="L13" s="595"/>
      <c r="M13" s="596"/>
      <c r="N13" s="40"/>
      <c r="O13" s="174" t="str">
        <f t="shared" si="8"/>
        <v/>
      </c>
      <c r="P13" s="41" t="str">
        <f>IF(E13&lt;&gt;"",IF(VLOOKUP(E13,PRTR法対象物質!$B$3:$E$517,2)="○",IF(SUM(H13:J13)&lt;500,"取扱量が空白又は規定値（500kg)未満です（届出対象であるかを確認してください）。",""),IF(SUM(H13:J13)&lt;1000,"取扱量が空白又は規定値（1000kg)未満です（届出対象であるかを確認してください）。","")),"")</f>
        <v/>
      </c>
      <c r="Q13" s="170" t="str">
        <f t="shared" si="0"/>
        <v/>
      </c>
      <c r="R13" s="170" t="str">
        <f t="shared" si="1"/>
        <v/>
      </c>
      <c r="S13" s="170" t="str">
        <f t="shared" si="2"/>
        <v/>
      </c>
      <c r="T13" s="9" t="str">
        <f t="shared" si="3"/>
        <v/>
      </c>
      <c r="U13" s="9" t="str">
        <f t="shared" si="4"/>
        <v/>
      </c>
      <c r="V13" s="9" t="str">
        <f t="shared" si="5"/>
        <v/>
      </c>
      <c r="W13" s="9" t="str">
        <f t="shared" si="6"/>
        <v/>
      </c>
      <c r="X13" s="201" t="str">
        <f t="shared" si="7"/>
        <v/>
      </c>
    </row>
    <row r="14" spans="1:24" ht="38.25" customHeight="1" x14ac:dyDescent="0.2">
      <c r="A14" s="170" t="str">
        <f>IF(E14="","",VLOOKUP(E14,PRTR法対象物質!$B$3:$E$517,4,FALSE))</f>
        <v/>
      </c>
      <c r="B14" s="141"/>
      <c r="C14" s="38">
        <v>7</v>
      </c>
      <c r="D14" s="85"/>
      <c r="E14" s="173" t="str">
        <f>IF(D14="","",VLOOKUP(D14,PRTR法対象物質!$A$3:$B$517,2,FALSE))</f>
        <v/>
      </c>
      <c r="F14" s="190"/>
      <c r="G14" s="190"/>
      <c r="H14" s="39"/>
      <c r="I14" s="39"/>
      <c r="J14" s="39"/>
      <c r="K14" s="594"/>
      <c r="L14" s="595"/>
      <c r="M14" s="596"/>
      <c r="N14" s="40"/>
      <c r="O14" s="174" t="str">
        <f t="shared" si="8"/>
        <v/>
      </c>
      <c r="P14" s="41" t="str">
        <f>IF(E14&lt;&gt;"",IF(VLOOKUP(E14,PRTR法対象物質!$B$3:$E$517,2)="○",IF(SUM(H14:J14)&lt;500,"取扱量が空白又は規定値（500kg)未満です（届出対象であるかを確認してください）。",""),IF(SUM(H14:J14)&lt;1000,"取扱量が空白又は規定値（1000kg)未満です（届出対象であるかを確認してください）。","")),"")</f>
        <v/>
      </c>
      <c r="Q14" s="170" t="str">
        <f t="shared" si="0"/>
        <v/>
      </c>
      <c r="R14" s="170" t="str">
        <f t="shared" si="1"/>
        <v/>
      </c>
      <c r="S14" s="170" t="str">
        <f t="shared" si="2"/>
        <v/>
      </c>
      <c r="T14" s="9" t="str">
        <f t="shared" si="3"/>
        <v/>
      </c>
      <c r="U14" s="9" t="str">
        <f t="shared" si="4"/>
        <v/>
      </c>
      <c r="V14" s="9" t="str">
        <f t="shared" si="5"/>
        <v/>
      </c>
      <c r="W14" s="9" t="str">
        <f t="shared" si="6"/>
        <v/>
      </c>
      <c r="X14" s="201" t="str">
        <f t="shared" si="7"/>
        <v/>
      </c>
    </row>
    <row r="15" spans="1:24" ht="38.25" customHeight="1" x14ac:dyDescent="0.2">
      <c r="A15" s="170" t="str">
        <f>IF(E15="","",VLOOKUP(E15,PRTR法対象物質!$B$3:$E$517,4,FALSE))</f>
        <v/>
      </c>
      <c r="B15" s="141"/>
      <c r="C15" s="38">
        <v>8</v>
      </c>
      <c r="D15" s="85"/>
      <c r="E15" s="173" t="str">
        <f>IF(D15="","",VLOOKUP(D15,PRTR法対象物質!$A$3:$B$517,2,FALSE))</f>
        <v/>
      </c>
      <c r="F15" s="190"/>
      <c r="G15" s="190"/>
      <c r="H15" s="39"/>
      <c r="I15" s="39"/>
      <c r="J15" s="39"/>
      <c r="K15" s="594"/>
      <c r="L15" s="595"/>
      <c r="M15" s="596"/>
      <c r="N15" s="40"/>
      <c r="O15" s="174" t="str">
        <f t="shared" si="8"/>
        <v/>
      </c>
      <c r="P15" s="41" t="str">
        <f>IF(E15&lt;&gt;"",IF(VLOOKUP(E15,PRTR法対象物質!$B$3:$E$517,2)="○",IF(SUM(H15:J15)&lt;500,"取扱量が空白又は規定値（500kg)未満です（届出対象であるかを確認してください）。",""),IF(SUM(H15:J15)&lt;1000,"取扱量が空白又は規定値（1000kg)未満です（届出対象であるかを確認してください）。","")),"")</f>
        <v/>
      </c>
      <c r="Q15" s="170" t="str">
        <f t="shared" si="0"/>
        <v/>
      </c>
      <c r="R15" s="170" t="str">
        <f t="shared" si="1"/>
        <v/>
      </c>
      <c r="S15" s="170" t="str">
        <f t="shared" si="2"/>
        <v/>
      </c>
      <c r="T15" s="9" t="str">
        <f t="shared" si="3"/>
        <v/>
      </c>
      <c r="U15" s="9" t="str">
        <f t="shared" si="4"/>
        <v/>
      </c>
      <c r="V15" s="9" t="str">
        <f t="shared" si="5"/>
        <v/>
      </c>
      <c r="W15" s="9" t="str">
        <f t="shared" si="6"/>
        <v/>
      </c>
      <c r="X15" s="201" t="str">
        <f t="shared" si="7"/>
        <v/>
      </c>
    </row>
    <row r="16" spans="1:24" ht="38.25" customHeight="1" x14ac:dyDescent="0.2">
      <c r="A16" s="170" t="str">
        <f>IF(E16="","",VLOOKUP(E16,PRTR法対象物質!$B$3:$E$517,4,FALSE))</f>
        <v/>
      </c>
      <c r="B16" s="141"/>
      <c r="C16" s="38">
        <v>9</v>
      </c>
      <c r="D16" s="85"/>
      <c r="E16" s="173" t="str">
        <f>IF(D16="","",VLOOKUP(D16,PRTR法対象物質!$A$3:$B$517,2,FALSE))</f>
        <v/>
      </c>
      <c r="F16" s="190"/>
      <c r="G16" s="190"/>
      <c r="H16" s="39"/>
      <c r="I16" s="39"/>
      <c r="J16" s="39"/>
      <c r="K16" s="594"/>
      <c r="L16" s="595"/>
      <c r="M16" s="596"/>
      <c r="N16" s="40"/>
      <c r="O16" s="174" t="str">
        <f t="shared" si="8"/>
        <v/>
      </c>
      <c r="P16" s="41" t="str">
        <f>IF(E16&lt;&gt;"",IF(VLOOKUP(E16,PRTR法対象物質!$B$3:$E$517,2)="○",IF(SUM(H16:J16)&lt;500,"取扱量が空白又は規定値（500kg)未満です（届出対象であるかを確認してください）。",""),IF(SUM(H16:J16)&lt;1000,"取扱量が空白又は規定値（1000kg)未満です（届出対象であるかを確認してください）。","")),"")</f>
        <v/>
      </c>
      <c r="Q16" s="170" t="str">
        <f t="shared" si="0"/>
        <v/>
      </c>
      <c r="R16" s="170" t="str">
        <f t="shared" si="1"/>
        <v/>
      </c>
      <c r="S16" s="170" t="str">
        <f t="shared" si="2"/>
        <v/>
      </c>
      <c r="T16" s="9" t="str">
        <f t="shared" si="3"/>
        <v/>
      </c>
      <c r="U16" s="9" t="str">
        <f t="shared" si="4"/>
        <v/>
      </c>
      <c r="V16" s="9" t="str">
        <f t="shared" si="5"/>
        <v/>
      </c>
      <c r="W16" s="9" t="str">
        <f t="shared" si="6"/>
        <v/>
      </c>
      <c r="X16" s="201" t="str">
        <f t="shared" si="7"/>
        <v/>
      </c>
    </row>
    <row r="17" spans="1:24" ht="38.25" customHeight="1" x14ac:dyDescent="0.2">
      <c r="A17" s="170" t="str">
        <f>IF(E17="","",VLOOKUP(E17,PRTR法対象物質!$B$3:$E$517,4,FALSE))</f>
        <v/>
      </c>
      <c r="B17" s="141"/>
      <c r="C17" s="38">
        <v>10</v>
      </c>
      <c r="D17" s="85"/>
      <c r="E17" s="173" t="str">
        <f>IF(D17="","",VLOOKUP(D17,PRTR法対象物質!$A$3:$B$517,2,FALSE))</f>
        <v/>
      </c>
      <c r="F17" s="190"/>
      <c r="G17" s="190"/>
      <c r="H17" s="39"/>
      <c r="I17" s="39"/>
      <c r="J17" s="39"/>
      <c r="K17" s="594"/>
      <c r="L17" s="595"/>
      <c r="M17" s="596"/>
      <c r="N17" s="40"/>
      <c r="O17" s="174" t="str">
        <f t="shared" si="8"/>
        <v/>
      </c>
      <c r="P17" s="41" t="str">
        <f>IF(E17&lt;&gt;"",IF(VLOOKUP(E17,PRTR法対象物質!$B$3:$E$517,2)="○",IF(SUM(H17:J17)&lt;500,"取扱量が空白又は規定値（500kg)未満です（届出対象であるかを確認してください）。",""),IF(SUM(H17:J17)&lt;1000,"取扱量が空白又は規定値（1000kg)未満です（届出対象であるかを確認してください）。","")),"")</f>
        <v/>
      </c>
      <c r="Q17" s="170" t="str">
        <f t="shared" si="0"/>
        <v/>
      </c>
      <c r="R17" s="170" t="str">
        <f t="shared" si="1"/>
        <v/>
      </c>
      <c r="S17" s="170" t="str">
        <f t="shared" si="2"/>
        <v/>
      </c>
      <c r="T17" s="9" t="str">
        <f t="shared" si="3"/>
        <v/>
      </c>
      <c r="U17" s="9" t="str">
        <f t="shared" si="4"/>
        <v/>
      </c>
      <c r="V17" s="9" t="str">
        <f t="shared" si="5"/>
        <v/>
      </c>
      <c r="W17" s="9" t="str">
        <f t="shared" si="6"/>
        <v/>
      </c>
      <c r="X17" s="201" t="str">
        <f t="shared" si="7"/>
        <v/>
      </c>
    </row>
    <row r="18" spans="1:24" ht="38.25" customHeight="1" x14ac:dyDescent="0.2">
      <c r="A18" s="170" t="str">
        <f>IF(E18="","",VLOOKUP(E18,PRTR法対象物質!$B$3:$E$517,4,FALSE))</f>
        <v/>
      </c>
      <c r="B18" s="141"/>
      <c r="C18" s="38">
        <v>11</v>
      </c>
      <c r="D18" s="85"/>
      <c r="E18" s="173" t="str">
        <f>IF(D18="","",VLOOKUP(D18,PRTR法対象物質!$A$3:$B$517,2,FALSE))</f>
        <v/>
      </c>
      <c r="F18" s="190"/>
      <c r="G18" s="190"/>
      <c r="H18" s="39"/>
      <c r="I18" s="39"/>
      <c r="J18" s="39"/>
      <c r="K18" s="594"/>
      <c r="L18" s="595"/>
      <c r="M18" s="596"/>
      <c r="N18" s="40"/>
      <c r="O18" s="174" t="str">
        <f t="shared" si="8"/>
        <v/>
      </c>
      <c r="P18" s="41" t="str">
        <f>IF(E18&lt;&gt;"",IF(VLOOKUP(E18,PRTR法対象物質!$B$3:$E$517,2)="○",IF(SUM(H18:J18)&lt;500,"取扱量が空白又は規定値（500kg)未満です（届出対象であるかを確認してください）。",""),IF(SUM(H18:J18)&lt;1000,"取扱量が空白又は規定値（1000kg)未満です（届出対象であるかを確認してください）。","")),"")</f>
        <v/>
      </c>
      <c r="Q18" s="170" t="str">
        <f t="shared" si="0"/>
        <v/>
      </c>
      <c r="R18" s="170" t="str">
        <f t="shared" si="1"/>
        <v/>
      </c>
      <c r="S18" s="170" t="str">
        <f t="shared" si="2"/>
        <v/>
      </c>
      <c r="T18" s="9" t="str">
        <f t="shared" si="3"/>
        <v/>
      </c>
      <c r="U18" s="9" t="str">
        <f t="shared" si="4"/>
        <v/>
      </c>
      <c r="V18" s="9" t="str">
        <f t="shared" si="5"/>
        <v/>
      </c>
      <c r="W18" s="9" t="str">
        <f t="shared" si="6"/>
        <v/>
      </c>
      <c r="X18" s="201" t="str">
        <f t="shared" si="7"/>
        <v/>
      </c>
    </row>
    <row r="19" spans="1:24" ht="38.25" customHeight="1" x14ac:dyDescent="0.2">
      <c r="A19" s="170" t="str">
        <f>IF(E19="","",VLOOKUP(E19,PRTR法対象物質!$B$3:$E$517,4,FALSE))</f>
        <v/>
      </c>
      <c r="B19" s="141"/>
      <c r="C19" s="38">
        <v>12</v>
      </c>
      <c r="D19" s="85"/>
      <c r="E19" s="173" t="str">
        <f>IF(D19="","",VLOOKUP(D19,PRTR法対象物質!$A$3:$B$517,2,FALSE))</f>
        <v/>
      </c>
      <c r="F19" s="190"/>
      <c r="G19" s="190"/>
      <c r="H19" s="39"/>
      <c r="I19" s="39"/>
      <c r="J19" s="39"/>
      <c r="K19" s="594"/>
      <c r="L19" s="595"/>
      <c r="M19" s="596"/>
      <c r="N19" s="40"/>
      <c r="O19" s="174" t="str">
        <f t="shared" si="8"/>
        <v/>
      </c>
      <c r="P19" s="41" t="str">
        <f>IF(E19&lt;&gt;"",IF(VLOOKUP(E19,PRTR法対象物質!$B$3:$E$517,2)="○",IF(SUM(H19:J19)&lt;500,"取扱量が空白又は規定値（500kg)未満です（届出対象であるかを確認してください）。",""),IF(SUM(H19:J19)&lt;1000,"取扱量が空白又は規定値（1000kg)未満です（届出対象であるかを確認してください）。","")),"")</f>
        <v/>
      </c>
      <c r="Q19" s="170" t="str">
        <f t="shared" si="0"/>
        <v/>
      </c>
      <c r="R19" s="170" t="str">
        <f t="shared" si="1"/>
        <v/>
      </c>
      <c r="S19" s="170" t="str">
        <f t="shared" si="2"/>
        <v/>
      </c>
      <c r="T19" s="9" t="str">
        <f t="shared" si="3"/>
        <v/>
      </c>
      <c r="U19" s="9" t="str">
        <f t="shared" si="4"/>
        <v/>
      </c>
      <c r="V19" s="9" t="str">
        <f t="shared" si="5"/>
        <v/>
      </c>
      <c r="W19" s="9" t="str">
        <f t="shared" si="6"/>
        <v/>
      </c>
      <c r="X19" s="201" t="str">
        <f t="shared" si="7"/>
        <v/>
      </c>
    </row>
    <row r="20" spans="1:24" ht="38.25" customHeight="1" x14ac:dyDescent="0.2">
      <c r="A20" s="170" t="str">
        <f>IF(E20="","",VLOOKUP(E20,PRTR法対象物質!$B$3:$E$517,4,FALSE))</f>
        <v/>
      </c>
      <c r="B20" s="141"/>
      <c r="C20" s="38">
        <v>13</v>
      </c>
      <c r="D20" s="85"/>
      <c r="E20" s="173" t="str">
        <f>IF(D20="","",VLOOKUP(D20,PRTR法対象物質!$A$3:$B$517,2,FALSE))</f>
        <v/>
      </c>
      <c r="F20" s="190"/>
      <c r="G20" s="190"/>
      <c r="H20" s="39"/>
      <c r="I20" s="39"/>
      <c r="J20" s="39"/>
      <c r="K20" s="594"/>
      <c r="L20" s="595"/>
      <c r="M20" s="596"/>
      <c r="N20" s="40"/>
      <c r="O20" s="174" t="str">
        <f t="shared" si="8"/>
        <v/>
      </c>
      <c r="P20" s="41" t="str">
        <f>IF(E20&lt;&gt;"",IF(VLOOKUP(E20,PRTR法対象物質!$B$3:$E$517,2)="○",IF(SUM(H20:J20)&lt;500,"取扱量が空白又は規定値（500kg)未満です（届出対象であるかを確認してください）。",""),IF(SUM(H20:J20)&lt;1000,"取扱量が空白又は規定値（1000kg)未満です（届出対象であるかを確認してください）。","")),"")</f>
        <v/>
      </c>
      <c r="Q20" s="170" t="str">
        <f t="shared" si="0"/>
        <v/>
      </c>
      <c r="R20" s="170" t="str">
        <f t="shared" si="1"/>
        <v/>
      </c>
      <c r="S20" s="170" t="str">
        <f t="shared" si="2"/>
        <v/>
      </c>
      <c r="T20" s="9" t="str">
        <f t="shared" si="3"/>
        <v/>
      </c>
      <c r="U20" s="9" t="str">
        <f t="shared" si="4"/>
        <v/>
      </c>
      <c r="V20" s="9" t="str">
        <f t="shared" si="5"/>
        <v/>
      </c>
      <c r="W20" s="9" t="str">
        <f t="shared" si="6"/>
        <v/>
      </c>
      <c r="X20" s="201" t="str">
        <f t="shared" si="7"/>
        <v/>
      </c>
    </row>
    <row r="21" spans="1:24" ht="38.25" customHeight="1" x14ac:dyDescent="0.2">
      <c r="A21" s="170" t="str">
        <f>IF(E21="","",VLOOKUP(E21,PRTR法対象物質!$B$3:$E$517,4,FALSE))</f>
        <v/>
      </c>
      <c r="B21" s="141"/>
      <c r="C21" s="38">
        <v>14</v>
      </c>
      <c r="D21" s="85"/>
      <c r="E21" s="173" t="str">
        <f>IF(D21="","",VLOOKUP(D21,PRTR法対象物質!$A$3:$B$517,2,FALSE))</f>
        <v/>
      </c>
      <c r="F21" s="190"/>
      <c r="G21" s="190"/>
      <c r="H21" s="39"/>
      <c r="I21" s="39"/>
      <c r="J21" s="39"/>
      <c r="K21" s="594"/>
      <c r="L21" s="595"/>
      <c r="M21" s="596"/>
      <c r="N21" s="40"/>
      <c r="O21" s="174" t="str">
        <f t="shared" si="8"/>
        <v/>
      </c>
      <c r="P21" s="41" t="str">
        <f>IF(E21&lt;&gt;"",IF(VLOOKUP(E21,PRTR法対象物質!$B$3:$E$517,2)="○",IF(SUM(H21:J21)&lt;500,"取扱量が空白又は規定値（500kg)未満です（届出対象であるかを確認してください）。",""),IF(SUM(H21:J21)&lt;1000,"取扱量が空白又は規定値（1000kg)未満です（届出対象であるかを確認してください）。","")),"")</f>
        <v/>
      </c>
      <c r="Q21" s="170" t="str">
        <f t="shared" si="0"/>
        <v/>
      </c>
      <c r="R21" s="170" t="str">
        <f t="shared" si="1"/>
        <v/>
      </c>
      <c r="S21" s="170" t="str">
        <f t="shared" si="2"/>
        <v/>
      </c>
      <c r="T21" s="9" t="str">
        <f t="shared" si="3"/>
        <v/>
      </c>
      <c r="U21" s="9" t="str">
        <f t="shared" si="4"/>
        <v/>
      </c>
      <c r="V21" s="9" t="str">
        <f t="shared" si="5"/>
        <v/>
      </c>
      <c r="W21" s="9" t="str">
        <f t="shared" si="6"/>
        <v/>
      </c>
      <c r="X21" s="201" t="str">
        <f t="shared" si="7"/>
        <v/>
      </c>
    </row>
    <row r="22" spans="1:24" ht="38.25" customHeight="1" x14ac:dyDescent="0.2">
      <c r="A22" s="170" t="str">
        <f>IF(E22="","",VLOOKUP(E22,PRTR法対象物質!$B$3:$E$517,4,FALSE))</f>
        <v/>
      </c>
      <c r="B22" s="141"/>
      <c r="C22" s="38">
        <v>15</v>
      </c>
      <c r="D22" s="85"/>
      <c r="E22" s="173" t="str">
        <f>IF(D22="","",VLOOKUP(D22,PRTR法対象物質!$A$3:$B$517,2,FALSE))</f>
        <v/>
      </c>
      <c r="F22" s="190"/>
      <c r="G22" s="190"/>
      <c r="H22" s="39"/>
      <c r="I22" s="39"/>
      <c r="J22" s="39"/>
      <c r="K22" s="594"/>
      <c r="L22" s="595"/>
      <c r="M22" s="596"/>
      <c r="N22" s="40"/>
      <c r="O22" s="174" t="str">
        <f t="shared" si="8"/>
        <v/>
      </c>
      <c r="P22" s="41" t="str">
        <f>IF(E22&lt;&gt;"",IF(VLOOKUP(E22,PRTR法対象物質!$B$3:$E$517,2)="○",IF(SUM(H22:J22)&lt;500,"取扱量が空白又は規定値（500kg)未満です（届出対象であるかを確認してください）。",""),IF(SUM(H22:J22)&lt;1000,"取扱量が空白又は規定値（1000kg)未満です（届出対象であるかを確認してください）。","")),"")</f>
        <v/>
      </c>
      <c r="Q22" s="170" t="str">
        <f t="shared" si="0"/>
        <v/>
      </c>
      <c r="R22" s="170" t="str">
        <f t="shared" si="1"/>
        <v/>
      </c>
      <c r="S22" s="170" t="str">
        <f t="shared" si="2"/>
        <v/>
      </c>
      <c r="T22" s="9" t="str">
        <f t="shared" si="3"/>
        <v/>
      </c>
      <c r="U22" s="9" t="str">
        <f t="shared" si="4"/>
        <v/>
      </c>
      <c r="V22" s="9" t="str">
        <f t="shared" si="5"/>
        <v/>
      </c>
      <c r="W22" s="9" t="str">
        <f t="shared" si="6"/>
        <v/>
      </c>
      <c r="X22" s="201" t="str">
        <f t="shared" si="7"/>
        <v/>
      </c>
    </row>
    <row r="23" spans="1:24" ht="38.25" customHeight="1" x14ac:dyDescent="0.2">
      <c r="A23" s="170" t="str">
        <f>IF(E23="","",VLOOKUP(E23,PRTR法対象物質!$B$3:$E$517,4,FALSE))</f>
        <v/>
      </c>
      <c r="B23" s="141"/>
      <c r="C23" s="38">
        <v>16</v>
      </c>
      <c r="D23" s="85"/>
      <c r="E23" s="173" t="str">
        <f>IF(D23="","",VLOOKUP(D23,PRTR法対象物質!$A$3:$B$517,2,FALSE))</f>
        <v/>
      </c>
      <c r="F23" s="190"/>
      <c r="G23" s="190"/>
      <c r="H23" s="39"/>
      <c r="I23" s="39"/>
      <c r="J23" s="39"/>
      <c r="K23" s="594"/>
      <c r="L23" s="595"/>
      <c r="M23" s="596"/>
      <c r="N23" s="40"/>
      <c r="O23" s="174" t="str">
        <f t="shared" si="8"/>
        <v/>
      </c>
      <c r="P23" s="41" t="str">
        <f>IF(E23&lt;&gt;"",IF(VLOOKUP(E23,PRTR法対象物質!$B$3:$E$517,2)="○",IF(SUM(H23:J23)&lt;500,"取扱量が空白又は規定値（500kg)未満です（届出対象であるかを確認してください）。",""),IF(SUM(H23:J23)&lt;1000,"取扱量が空白又は規定値（1000kg)未満です（届出対象であるかを確認してください）。","")),"")</f>
        <v/>
      </c>
      <c r="Q23" s="170" t="str">
        <f t="shared" si="0"/>
        <v/>
      </c>
      <c r="R23" s="170" t="str">
        <f t="shared" si="1"/>
        <v/>
      </c>
      <c r="S23" s="170" t="str">
        <f t="shared" si="2"/>
        <v/>
      </c>
      <c r="T23" s="9" t="str">
        <f t="shared" si="3"/>
        <v/>
      </c>
      <c r="U23" s="9" t="str">
        <f t="shared" si="4"/>
        <v/>
      </c>
      <c r="V23" s="9" t="str">
        <f t="shared" si="5"/>
        <v/>
      </c>
      <c r="W23" s="9" t="str">
        <f t="shared" si="6"/>
        <v/>
      </c>
      <c r="X23" s="201" t="str">
        <f t="shared" si="7"/>
        <v/>
      </c>
    </row>
    <row r="24" spans="1:24" ht="38.25" customHeight="1" x14ac:dyDescent="0.2">
      <c r="A24" s="170" t="str">
        <f>IF(E24="","",VLOOKUP(E24,PRTR法対象物質!$B$3:$E$517,4,FALSE))</f>
        <v/>
      </c>
      <c r="B24" s="141"/>
      <c r="C24" s="38">
        <v>17</v>
      </c>
      <c r="D24" s="85"/>
      <c r="E24" s="173" t="str">
        <f>IF(D24="","",VLOOKUP(D24,PRTR法対象物質!$A$3:$B$517,2,FALSE))</f>
        <v/>
      </c>
      <c r="F24" s="190"/>
      <c r="G24" s="190"/>
      <c r="H24" s="39"/>
      <c r="I24" s="39"/>
      <c r="J24" s="39"/>
      <c r="K24" s="594"/>
      <c r="L24" s="595"/>
      <c r="M24" s="596"/>
      <c r="N24" s="40"/>
      <c r="O24" s="174" t="str">
        <f t="shared" si="8"/>
        <v/>
      </c>
      <c r="P24" s="41" t="str">
        <f>IF(E24&lt;&gt;"",IF(VLOOKUP(E24,PRTR法対象物質!$B$3:$E$517,2)="○",IF(SUM(H24:J24)&lt;500,"取扱量が空白又は規定値（500kg)未満です（届出対象であるかを確認してください）。",""),IF(SUM(H24:J24)&lt;1000,"取扱量が空白又は規定値（1000kg)未満です（届出対象であるかを確認してください）。","")),"")</f>
        <v/>
      </c>
      <c r="Q24" s="170" t="str">
        <f t="shared" si="0"/>
        <v/>
      </c>
      <c r="R24" s="170" t="str">
        <f t="shared" si="1"/>
        <v/>
      </c>
      <c r="S24" s="170" t="str">
        <f t="shared" si="2"/>
        <v/>
      </c>
      <c r="T24" s="9" t="str">
        <f t="shared" si="3"/>
        <v/>
      </c>
      <c r="U24" s="9" t="str">
        <f t="shared" si="4"/>
        <v/>
      </c>
      <c r="V24" s="9" t="str">
        <f t="shared" si="5"/>
        <v/>
      </c>
      <c r="W24" s="9" t="str">
        <f t="shared" si="6"/>
        <v/>
      </c>
      <c r="X24" s="201" t="str">
        <f t="shared" si="7"/>
        <v/>
      </c>
    </row>
    <row r="25" spans="1:24" ht="38.25" customHeight="1" x14ac:dyDescent="0.2">
      <c r="A25" s="170" t="str">
        <f>IF(E25="","",VLOOKUP(E25,PRTR法対象物質!$B$3:$E$517,4,FALSE))</f>
        <v/>
      </c>
      <c r="B25" s="141"/>
      <c r="C25" s="38">
        <v>18</v>
      </c>
      <c r="D25" s="85"/>
      <c r="E25" s="173" t="str">
        <f>IF(D25="","",VLOOKUP(D25,PRTR法対象物質!$A$3:$B$517,2,FALSE))</f>
        <v/>
      </c>
      <c r="F25" s="190"/>
      <c r="G25" s="190"/>
      <c r="H25" s="39"/>
      <c r="I25" s="39"/>
      <c r="J25" s="39"/>
      <c r="K25" s="594"/>
      <c r="L25" s="595"/>
      <c r="M25" s="596"/>
      <c r="N25" s="40"/>
      <c r="O25" s="174" t="str">
        <f t="shared" si="8"/>
        <v/>
      </c>
      <c r="P25" s="41" t="str">
        <f>IF(E25&lt;&gt;"",IF(VLOOKUP(E25,PRTR法対象物質!$B$3:$E$517,2)="○",IF(SUM(H25:J25)&lt;500,"取扱量が空白又は規定値（500kg)未満です（届出対象であるかを確認してください）。",""),IF(SUM(H25:J25)&lt;1000,"取扱量が空白又は規定値（1000kg)未満です（届出対象であるかを確認してください）。","")),"")</f>
        <v/>
      </c>
      <c r="Q25" s="170" t="str">
        <f t="shared" si="0"/>
        <v/>
      </c>
      <c r="R25" s="170" t="str">
        <f t="shared" si="1"/>
        <v/>
      </c>
      <c r="S25" s="170" t="str">
        <f t="shared" si="2"/>
        <v/>
      </c>
      <c r="T25" s="9" t="str">
        <f t="shared" si="3"/>
        <v/>
      </c>
      <c r="U25" s="9" t="str">
        <f t="shared" si="4"/>
        <v/>
      </c>
      <c r="V25" s="9" t="str">
        <f t="shared" si="5"/>
        <v/>
      </c>
      <c r="W25" s="9" t="str">
        <f t="shared" si="6"/>
        <v/>
      </c>
      <c r="X25" s="201" t="str">
        <f t="shared" si="7"/>
        <v/>
      </c>
    </row>
    <row r="26" spans="1:24" ht="38.25" customHeight="1" x14ac:dyDescent="0.2">
      <c r="A26" s="170" t="str">
        <f>IF(E26="","",VLOOKUP(E26,PRTR法対象物質!$B$3:$E$517,4,FALSE))</f>
        <v/>
      </c>
      <c r="B26" s="141"/>
      <c r="C26" s="38">
        <v>19</v>
      </c>
      <c r="D26" s="85"/>
      <c r="E26" s="173" t="str">
        <f>IF(D26="","",VLOOKUP(D26,PRTR法対象物質!$A$3:$B$517,2,FALSE))</f>
        <v/>
      </c>
      <c r="F26" s="190"/>
      <c r="G26" s="190"/>
      <c r="H26" s="39"/>
      <c r="I26" s="39"/>
      <c r="J26" s="39"/>
      <c r="K26" s="594"/>
      <c r="L26" s="595"/>
      <c r="M26" s="596"/>
      <c r="N26" s="40"/>
      <c r="O26" s="174" t="str">
        <f t="shared" si="8"/>
        <v/>
      </c>
      <c r="P26" s="41" t="str">
        <f>IF(E26&lt;&gt;"",IF(VLOOKUP(E26,PRTR法対象物質!$B$3:$E$517,2)="○",IF(SUM(H26:J26)&lt;500,"取扱量が空白又は規定値（500kg)未満です（届出対象であるかを確認してください）。",""),IF(SUM(H26:J26)&lt;1000,"取扱量が空白又は規定値（1000kg)未満です（届出対象であるかを確認してください）。","")),"")</f>
        <v/>
      </c>
      <c r="Q26" s="170" t="str">
        <f t="shared" si="0"/>
        <v/>
      </c>
      <c r="R26" s="170" t="str">
        <f t="shared" si="1"/>
        <v/>
      </c>
      <c r="S26" s="170" t="str">
        <f t="shared" si="2"/>
        <v/>
      </c>
      <c r="T26" s="9" t="str">
        <f t="shared" si="3"/>
        <v/>
      </c>
      <c r="U26" s="9" t="str">
        <f t="shared" si="4"/>
        <v/>
      </c>
      <c r="V26" s="9" t="str">
        <f t="shared" si="5"/>
        <v/>
      </c>
      <c r="W26" s="9" t="str">
        <f t="shared" si="6"/>
        <v/>
      </c>
      <c r="X26" s="201" t="str">
        <f t="shared" si="7"/>
        <v/>
      </c>
    </row>
    <row r="27" spans="1:24" ht="38.25" customHeight="1" x14ac:dyDescent="0.2">
      <c r="A27" s="170" t="str">
        <f>IF(E27="","",VLOOKUP(E27,PRTR法対象物質!$B$3:$E$517,4,FALSE))</f>
        <v/>
      </c>
      <c r="B27" s="141"/>
      <c r="C27" s="38">
        <v>20</v>
      </c>
      <c r="D27" s="85"/>
      <c r="E27" s="173" t="str">
        <f>IF(D27="","",VLOOKUP(D27,PRTR法対象物質!$A$3:$B$517,2,FALSE))</f>
        <v/>
      </c>
      <c r="F27" s="190"/>
      <c r="G27" s="190"/>
      <c r="H27" s="39"/>
      <c r="I27" s="39"/>
      <c r="J27" s="39"/>
      <c r="K27" s="594"/>
      <c r="L27" s="595"/>
      <c r="M27" s="596"/>
      <c r="N27" s="40"/>
      <c r="O27" s="174" t="str">
        <f t="shared" si="8"/>
        <v/>
      </c>
      <c r="P27" s="41" t="str">
        <f>IF(E27&lt;&gt;"",IF(VLOOKUP(E27,PRTR法対象物質!$B$3:$E$517,2)="○",IF(SUM(H27:J27)&lt;500,"取扱量が空白又は規定値（500kg)未満です（届出対象であるかを確認してください）。",""),IF(SUM(H27:J27)&lt;1000,"取扱量が空白又は規定値（1000kg)未満です（届出対象であるかを確認してください）。","")),"")</f>
        <v/>
      </c>
      <c r="Q27" s="170" t="str">
        <f t="shared" si="0"/>
        <v/>
      </c>
      <c r="R27" s="170" t="str">
        <f t="shared" si="1"/>
        <v/>
      </c>
      <c r="S27" s="170" t="str">
        <f t="shared" si="2"/>
        <v/>
      </c>
      <c r="T27" s="9" t="str">
        <f t="shared" si="3"/>
        <v/>
      </c>
      <c r="U27" s="9" t="str">
        <f t="shared" si="4"/>
        <v/>
      </c>
      <c r="V27" s="9" t="str">
        <f t="shared" si="5"/>
        <v/>
      </c>
      <c r="W27" s="9" t="str">
        <f t="shared" si="6"/>
        <v/>
      </c>
      <c r="X27" s="201" t="str">
        <f t="shared" si="7"/>
        <v/>
      </c>
    </row>
    <row r="28" spans="1:24" ht="19.5" customHeight="1" x14ac:dyDescent="0.2">
      <c r="A28" s="170"/>
      <c r="B28" s="137"/>
      <c r="C28" s="562" t="s">
        <v>1009</v>
      </c>
      <c r="D28" s="563"/>
      <c r="E28" s="563"/>
      <c r="F28" s="563"/>
      <c r="G28" s="563"/>
      <c r="H28" s="563"/>
      <c r="I28" s="563"/>
      <c r="J28" s="563"/>
      <c r="K28" s="597"/>
      <c r="L28" s="597"/>
      <c r="M28" s="597"/>
      <c r="N28" s="40"/>
      <c r="O28" s="43"/>
      <c r="P28" s="42"/>
      <c r="T28" s="9" t="str">
        <f t="shared" ref="T28:T91" si="9">IF(D28&lt;&gt;"",IF(AND(H28=""),"1","0"),"")</f>
        <v/>
      </c>
      <c r="U28" s="9" t="str">
        <f t="shared" ref="U28:U91" si="10">IF(D28&lt;&gt;"",IF(AND(I28=""),"1","0"),"")</f>
        <v/>
      </c>
      <c r="V28" s="9" t="str">
        <f t="shared" ref="V28:V91" si="11">IF(D28&lt;&gt;"",IF(AND(J28=""),"1","0"),"")</f>
        <v/>
      </c>
      <c r="W28" s="9" t="str">
        <f t="shared" ref="W28:W91" si="12">IF(D28&lt;&gt;"",IF(AND(T28+U28+V28=0),"","空白の欄があります。0kgの場合も記入してください。"),"")</f>
        <v/>
      </c>
      <c r="X28" s="201"/>
    </row>
    <row r="29" spans="1:24" ht="21" customHeight="1" x14ac:dyDescent="0.2">
      <c r="A29" s="170"/>
      <c r="B29" s="137"/>
      <c r="C29" s="564"/>
      <c r="D29" s="564"/>
      <c r="E29" s="564"/>
      <c r="F29" s="564"/>
      <c r="G29" s="564"/>
      <c r="H29" s="564"/>
      <c r="I29" s="564"/>
      <c r="J29" s="564"/>
      <c r="K29" s="598"/>
      <c r="L29" s="598"/>
      <c r="M29" s="598"/>
      <c r="N29" s="40"/>
      <c r="O29" s="43"/>
      <c r="P29" s="42"/>
      <c r="X29" s="201"/>
    </row>
    <row r="30" spans="1:24" ht="13.5" thickBot="1" x14ac:dyDescent="0.25">
      <c r="A30" s="170"/>
      <c r="B30" s="137"/>
      <c r="C30" s="565"/>
      <c r="D30" s="565"/>
      <c r="E30" s="565"/>
      <c r="F30" s="565"/>
      <c r="G30" s="565"/>
      <c r="H30" s="565"/>
      <c r="I30" s="565"/>
      <c r="J30" s="565"/>
      <c r="K30" s="599"/>
      <c r="L30" s="599"/>
      <c r="M30" s="599"/>
      <c r="N30" s="40"/>
      <c r="O30" s="43"/>
      <c r="P30" s="42"/>
      <c r="X30" s="201"/>
    </row>
    <row r="31" spans="1:24" ht="13.5" thickBot="1" x14ac:dyDescent="0.25">
      <c r="A31" s="170"/>
      <c r="B31" s="137"/>
      <c r="C31" s="21" t="s">
        <v>178</v>
      </c>
      <c r="D31" s="506"/>
      <c r="E31" s="506"/>
      <c r="F31" s="506"/>
      <c r="G31" s="506"/>
      <c r="H31" s="506"/>
      <c r="I31" s="506"/>
      <c r="J31" s="506"/>
      <c r="K31" s="506"/>
      <c r="L31" s="506"/>
      <c r="M31" s="507"/>
      <c r="N31" s="40"/>
      <c r="O31" s="44"/>
      <c r="P31" s="42"/>
      <c r="X31" s="201"/>
    </row>
    <row r="32" spans="1:24" ht="8.25" customHeight="1" thickBot="1" x14ac:dyDescent="0.25">
      <c r="A32" s="170"/>
      <c r="B32" s="139"/>
      <c r="C32" s="24"/>
      <c r="D32" s="24"/>
      <c r="E32" s="24"/>
      <c r="F32" s="24"/>
      <c r="G32" s="24"/>
      <c r="H32" s="24"/>
      <c r="I32" s="24"/>
      <c r="J32" s="24"/>
      <c r="K32" s="24"/>
      <c r="L32" s="24"/>
      <c r="M32" s="24"/>
      <c r="N32" s="45" t="str">
        <f>IF(F29&lt;&gt;"",IF(SUM(J29:L29)&lt;500,"取扱量の確認をして下さい",""),"")</f>
        <v/>
      </c>
      <c r="O32" s="44"/>
      <c r="P32" s="42"/>
      <c r="X32" s="201"/>
    </row>
    <row r="33" spans="1:24" x14ac:dyDescent="0.2">
      <c r="A33" s="170"/>
      <c r="B33" s="136"/>
      <c r="C33" s="7"/>
      <c r="D33" s="7"/>
      <c r="E33" s="7"/>
      <c r="F33" s="7"/>
      <c r="G33" s="7"/>
      <c r="H33" s="7"/>
      <c r="I33" s="7"/>
      <c r="J33" s="7"/>
      <c r="K33" s="7"/>
      <c r="L33" s="7"/>
      <c r="M33" s="7"/>
      <c r="N33" s="46" t="str">
        <f>IF(F30&lt;&gt;"",IF(SUM(J30:L30)&lt;500,"取扱量の確認をして下さい",""),"")</f>
        <v/>
      </c>
      <c r="O33" s="44"/>
      <c r="P33" s="42"/>
      <c r="X33" s="201"/>
    </row>
    <row r="34" spans="1:24" ht="16.5" x14ac:dyDescent="0.2">
      <c r="A34" s="170"/>
      <c r="B34" s="137"/>
      <c r="C34" s="11"/>
      <c r="D34" s="30" t="s">
        <v>153</v>
      </c>
      <c r="E34" s="12"/>
      <c r="F34" s="12" t="s">
        <v>404</v>
      </c>
      <c r="G34" s="12"/>
      <c r="H34" s="14"/>
      <c r="I34" s="31"/>
      <c r="J34" s="32"/>
      <c r="K34" s="33"/>
      <c r="L34" s="34" t="s">
        <v>381</v>
      </c>
      <c r="M34" s="15">
        <v>2</v>
      </c>
      <c r="N34" s="40" t="str">
        <f>IF(F31&lt;&gt;"",IF(SUM(J31:L31)&lt;500,"取扱量の確認をして下さい",""),"")</f>
        <v/>
      </c>
      <c r="O34" s="44"/>
      <c r="P34" s="42"/>
      <c r="X34" s="201"/>
    </row>
    <row r="35" spans="1:24" ht="16.5" x14ac:dyDescent="0.2">
      <c r="A35" s="170"/>
      <c r="B35" s="137"/>
      <c r="C35" s="11"/>
      <c r="D35" s="11"/>
      <c r="E35" s="11"/>
      <c r="F35" s="12"/>
      <c r="G35" s="12"/>
      <c r="H35" s="14"/>
      <c r="I35" s="31"/>
      <c r="J35" s="11"/>
      <c r="K35" s="11"/>
      <c r="L35" s="11"/>
      <c r="M35" s="11"/>
      <c r="N35" s="40" t="str">
        <f>IF(F32&lt;&gt;"",IF(SUM(J32:L32)&lt;500,"取扱量の確認をして下さい",""),"")</f>
        <v/>
      </c>
      <c r="O35" s="44"/>
      <c r="P35" s="42"/>
      <c r="X35" s="201"/>
    </row>
    <row r="36" spans="1:24" ht="9" customHeight="1" x14ac:dyDescent="0.2">
      <c r="A36" s="170"/>
      <c r="B36" s="137"/>
      <c r="C36" s="11"/>
      <c r="D36" s="19"/>
      <c r="E36" s="19"/>
      <c r="F36" s="19"/>
      <c r="G36" s="19"/>
      <c r="H36" s="19"/>
      <c r="I36" s="19"/>
      <c r="J36" s="19"/>
      <c r="K36" s="11"/>
      <c r="L36" s="11"/>
      <c r="M36" s="11"/>
      <c r="N36" s="40" t="str">
        <f>IF(F33&lt;&gt;"",IF(SUM(J33:L33)&lt;500,"取扱量の確認をして下さい",""),"")</f>
        <v/>
      </c>
      <c r="O36" s="44"/>
      <c r="P36" s="42"/>
      <c r="X36" s="201"/>
    </row>
    <row r="37" spans="1:24" ht="21" customHeight="1" x14ac:dyDescent="0.2">
      <c r="A37" s="170"/>
      <c r="B37" s="137"/>
      <c r="C37" s="612" t="s">
        <v>1010</v>
      </c>
      <c r="D37" s="615" t="s">
        <v>3</v>
      </c>
      <c r="E37" s="585" t="s">
        <v>1006</v>
      </c>
      <c r="F37" s="588" t="s">
        <v>423</v>
      </c>
      <c r="G37" s="589"/>
      <c r="H37" s="600" t="s">
        <v>337</v>
      </c>
      <c r="I37" s="623"/>
      <c r="J37" s="624"/>
      <c r="K37" s="588" t="s">
        <v>154</v>
      </c>
      <c r="L37" s="603"/>
      <c r="M37" s="589"/>
      <c r="N37" s="40"/>
      <c r="O37" s="44"/>
      <c r="P37" s="42"/>
      <c r="Q37" s="36"/>
      <c r="S37" s="17"/>
      <c r="X37" s="201"/>
    </row>
    <row r="38" spans="1:24" ht="17.25" customHeight="1" x14ac:dyDescent="0.2">
      <c r="A38" s="170"/>
      <c r="B38" s="137"/>
      <c r="C38" s="617"/>
      <c r="D38" s="613"/>
      <c r="E38" s="619"/>
      <c r="F38" s="590"/>
      <c r="G38" s="591"/>
      <c r="H38" s="181" t="s">
        <v>49</v>
      </c>
      <c r="I38" s="181" t="s">
        <v>50</v>
      </c>
      <c r="J38" s="182" t="s">
        <v>51</v>
      </c>
      <c r="K38" s="590"/>
      <c r="L38" s="605"/>
      <c r="M38" s="591"/>
      <c r="N38" s="40"/>
      <c r="O38" s="44"/>
      <c r="P38" s="42"/>
      <c r="Q38" s="36"/>
      <c r="S38" s="17"/>
      <c r="X38" s="201"/>
    </row>
    <row r="39" spans="1:24" ht="47.25" customHeight="1" x14ac:dyDescent="0.2">
      <c r="A39" s="170"/>
      <c r="B39" s="137"/>
      <c r="C39" s="618"/>
      <c r="D39" s="614"/>
      <c r="E39" s="620"/>
      <c r="F39" s="607"/>
      <c r="G39" s="616"/>
      <c r="H39" s="183" t="s">
        <v>416</v>
      </c>
      <c r="I39" s="183" t="s">
        <v>417</v>
      </c>
      <c r="J39" s="184" t="s">
        <v>155</v>
      </c>
      <c r="K39" s="607"/>
      <c r="L39" s="608"/>
      <c r="M39" s="616"/>
      <c r="N39" s="40"/>
      <c r="P39" s="47"/>
      <c r="Q39" s="36"/>
      <c r="S39" s="17"/>
      <c r="X39" s="201"/>
    </row>
    <row r="40" spans="1:24" ht="38.25" customHeight="1" x14ac:dyDescent="0.2">
      <c r="A40" s="170" t="str">
        <f>IF(E40="","",VLOOKUP(E40,PRTR法対象物質!$B$3:$E$517,4,FALSE))</f>
        <v/>
      </c>
      <c r="B40" s="138"/>
      <c r="C40" s="38">
        <v>21</v>
      </c>
      <c r="D40" s="85"/>
      <c r="E40" s="173" t="str">
        <f>IF(D40="","",VLOOKUP(D40,PRTR法対象物質!$A$3:$B$517,2,FALSE))</f>
        <v/>
      </c>
      <c r="F40" s="190"/>
      <c r="G40" s="190"/>
      <c r="H40" s="39"/>
      <c r="I40" s="39"/>
      <c r="J40" s="39"/>
      <c r="K40" s="609"/>
      <c r="L40" s="610"/>
      <c r="M40" s="611"/>
      <c r="N40" s="40"/>
      <c r="O40" s="174" t="str">
        <f>CONCATENATE(P40,X40,Q40,R40,S40,W40)</f>
        <v/>
      </c>
      <c r="P40" s="41" t="str">
        <f>IF(E40&lt;&gt;"",IF(VLOOKUP(E40,PRTR法対象物質!$B$3:$E$517,2)="○",IF(SUM(H40:J40)&lt;500,"取扱量が空白又は規定値（500kg)未満です（届出対象であるかを確認してください）。",""),IF(SUM(H40:J40)&lt;1000,"取扱量が空白又は規定値（1000kg)未満です（届出対象であるかを確認してください）。","")),"")</f>
        <v/>
      </c>
      <c r="Q40" s="170" t="str">
        <f>IF(OR(H40="",H40=0),"",IF(H40=INT(H40/10^(INT(LOG10(H40))-1))*10^INT(LOG10(H40)-1),"","取扱量（製造）の有効数字が２桁ではありません。"))</f>
        <v/>
      </c>
      <c r="R40" s="170" t="str">
        <f>IF(OR(I40="",I40=0),"",IF(I40=INT(I40/10^(INT(LOG10(I40))-1))*10^INT(LOG10(I40)-1),"","取扱量（使用）の有効数字が２桁ではありません。"))</f>
        <v/>
      </c>
      <c r="S40" s="170" t="str">
        <f>IF(OR(J40="",J40=0),"",IF(J40=INT(J40/10^(INT(LOG10(J40))-1))*10^INT(LOG10(J40)-1),"","取扱量（その他）の有効数字が２桁ではありません。"))</f>
        <v/>
      </c>
      <c r="T40" s="9" t="str">
        <f t="shared" si="9"/>
        <v/>
      </c>
      <c r="U40" s="9" t="str">
        <f t="shared" si="10"/>
        <v/>
      </c>
      <c r="V40" s="9" t="str">
        <f t="shared" si="11"/>
        <v/>
      </c>
      <c r="W40" s="9" t="str">
        <f t="shared" si="12"/>
        <v/>
      </c>
      <c r="X40" s="201" t="str">
        <f t="shared" si="7"/>
        <v/>
      </c>
    </row>
    <row r="41" spans="1:24" ht="38.25" customHeight="1" x14ac:dyDescent="0.2">
      <c r="A41" s="170" t="str">
        <f>IF(E41="","",VLOOKUP(E41,PRTR法対象物質!$B$3:$E$517,4,FALSE))</f>
        <v/>
      </c>
      <c r="B41" s="138"/>
      <c r="C41" s="38">
        <v>22</v>
      </c>
      <c r="D41" s="85"/>
      <c r="E41" s="173" t="str">
        <f>IF(D41="","",VLOOKUP(D41,PRTR法対象物質!$A$3:$B$517,2,FALSE))</f>
        <v/>
      </c>
      <c r="F41" s="190"/>
      <c r="G41" s="190"/>
      <c r="H41" s="39"/>
      <c r="I41" s="39"/>
      <c r="J41" s="39"/>
      <c r="K41" s="594"/>
      <c r="L41" s="595"/>
      <c r="M41" s="596"/>
      <c r="N41" s="40"/>
      <c r="O41" s="174" t="str">
        <f t="shared" ref="O41:O59" si="13">CONCATENATE(P41,X41,Q41,R41,S41,W41)</f>
        <v/>
      </c>
      <c r="P41" s="41" t="str">
        <f>IF(E41&lt;&gt;"",IF(VLOOKUP(E41,PRTR法対象物質!$B$3:$E$517,2)="○",IF(SUM(H41:J41)&lt;500,"取扱量が空白又は規定値（500kg)未満です（届出対象であるかを確認してください）。",""),IF(SUM(H41:J41)&lt;1000,"取扱量が空白又は規定値（1000kg)未満です（届出対象であるかを確認してください）。","")),"")</f>
        <v/>
      </c>
      <c r="Q41" s="170" t="str">
        <f t="shared" ref="Q41:Q59" si="14">IF(OR(H41="",H41=0),"",IF(H41=INT(H41/10^(INT(LOG10(H41))-1))*10^INT(LOG10(H41)-1),"","取扱量（製造）の有効数字が２桁ではありません。"))</f>
        <v/>
      </c>
      <c r="R41" s="170" t="str">
        <f t="shared" ref="R41:R59" si="15">IF(OR(I41="",I41=0),"",IF(I41=INT(I41/10^(INT(LOG10(I41))-1))*10^INT(LOG10(I41)-1),"","取扱量（使用）の有効数字が２桁ではありません。"))</f>
        <v/>
      </c>
      <c r="S41" s="170" t="str">
        <f t="shared" ref="S41:S59" si="16">IF(OR(J41="",J41=0),"",IF(J41=INT(J41/10^(INT(LOG10(J41))-1))*10^INT(LOG10(J41)-1),"","取扱量（その他）の有効数字が２桁ではありません。"))</f>
        <v/>
      </c>
      <c r="T41" s="9" t="str">
        <f t="shared" si="9"/>
        <v/>
      </c>
      <c r="U41" s="9" t="str">
        <f t="shared" si="10"/>
        <v/>
      </c>
      <c r="V41" s="9" t="str">
        <f t="shared" si="11"/>
        <v/>
      </c>
      <c r="W41" s="9" t="str">
        <f t="shared" si="12"/>
        <v/>
      </c>
      <c r="X41" s="201" t="str">
        <f t="shared" si="7"/>
        <v/>
      </c>
    </row>
    <row r="42" spans="1:24" ht="38.25" customHeight="1" x14ac:dyDescent="0.2">
      <c r="A42" s="170" t="str">
        <f>IF(E42="","",VLOOKUP(E42,PRTR法対象物質!$B$3:$E$517,4,FALSE))</f>
        <v/>
      </c>
      <c r="B42" s="138"/>
      <c r="C42" s="38">
        <v>23</v>
      </c>
      <c r="D42" s="85"/>
      <c r="E42" s="173" t="str">
        <f>IF(D42="","",VLOOKUP(D42,PRTR法対象物質!$A$3:$B$517,2,FALSE))</f>
        <v/>
      </c>
      <c r="F42" s="190"/>
      <c r="G42" s="190"/>
      <c r="H42" s="39"/>
      <c r="I42" s="39"/>
      <c r="J42" s="39"/>
      <c r="K42" s="594"/>
      <c r="L42" s="595"/>
      <c r="M42" s="596"/>
      <c r="N42" s="40"/>
      <c r="O42" s="174" t="str">
        <f t="shared" si="13"/>
        <v/>
      </c>
      <c r="P42" s="41" t="str">
        <f>IF(E42&lt;&gt;"",IF(VLOOKUP(E42,PRTR法対象物質!$B$3:$E$517,2)="○",IF(SUM(H42:J42)&lt;500,"取扱量が空白又は規定値（500kg)未満です（届出対象であるかを確認してください）。",""),IF(SUM(H42:J42)&lt;1000,"取扱量が空白又は規定値（1000kg)未満です（届出対象であるかを確認してください）。","")),"")</f>
        <v/>
      </c>
      <c r="Q42" s="170" t="str">
        <f t="shared" si="14"/>
        <v/>
      </c>
      <c r="R42" s="170" t="str">
        <f t="shared" si="15"/>
        <v/>
      </c>
      <c r="S42" s="170" t="str">
        <f t="shared" si="16"/>
        <v/>
      </c>
      <c r="T42" s="9" t="str">
        <f t="shared" si="9"/>
        <v/>
      </c>
      <c r="U42" s="9" t="str">
        <f t="shared" si="10"/>
        <v/>
      </c>
      <c r="V42" s="9" t="str">
        <f t="shared" si="11"/>
        <v/>
      </c>
      <c r="W42" s="9" t="str">
        <f t="shared" si="12"/>
        <v/>
      </c>
      <c r="X42" s="201" t="str">
        <f t="shared" si="7"/>
        <v/>
      </c>
    </row>
    <row r="43" spans="1:24" ht="38.25" customHeight="1" x14ac:dyDescent="0.2">
      <c r="A43" s="170" t="str">
        <f>IF(E43="","",VLOOKUP(E43,PRTR法対象物質!$B$3:$E$517,4,FALSE))</f>
        <v/>
      </c>
      <c r="B43" s="138"/>
      <c r="C43" s="38">
        <v>24</v>
      </c>
      <c r="D43" s="85"/>
      <c r="E43" s="173" t="str">
        <f>IF(D43="","",VLOOKUP(D43,PRTR法対象物質!$A$3:$B$517,2,FALSE))</f>
        <v/>
      </c>
      <c r="F43" s="190"/>
      <c r="G43" s="190"/>
      <c r="H43" s="39"/>
      <c r="I43" s="39"/>
      <c r="J43" s="39"/>
      <c r="K43" s="594"/>
      <c r="L43" s="595"/>
      <c r="M43" s="596"/>
      <c r="N43" s="40"/>
      <c r="O43" s="174" t="str">
        <f t="shared" si="13"/>
        <v/>
      </c>
      <c r="P43" s="41" t="str">
        <f>IF(E43&lt;&gt;"",IF(VLOOKUP(E43,PRTR法対象物質!$B$3:$E$517,2)="○",IF(SUM(H43:J43)&lt;500,"取扱量が空白又は規定値（500kg)未満です（届出対象であるかを確認してください）。",""),IF(SUM(H43:J43)&lt;1000,"取扱量が空白又は規定値（1000kg)未満です（届出対象であるかを確認してください）。","")),"")</f>
        <v/>
      </c>
      <c r="Q43" s="170" t="str">
        <f t="shared" si="14"/>
        <v/>
      </c>
      <c r="R43" s="170" t="str">
        <f t="shared" si="15"/>
        <v/>
      </c>
      <c r="S43" s="170" t="str">
        <f t="shared" si="16"/>
        <v/>
      </c>
      <c r="T43" s="9" t="str">
        <f t="shared" si="9"/>
        <v/>
      </c>
      <c r="U43" s="9" t="str">
        <f t="shared" si="10"/>
        <v/>
      </c>
      <c r="V43" s="9" t="str">
        <f t="shared" si="11"/>
        <v/>
      </c>
      <c r="W43" s="9" t="str">
        <f t="shared" si="12"/>
        <v/>
      </c>
      <c r="X43" s="201" t="str">
        <f t="shared" si="7"/>
        <v/>
      </c>
    </row>
    <row r="44" spans="1:24" ht="38.25" customHeight="1" x14ac:dyDescent="0.2">
      <c r="A44" s="170" t="str">
        <f>IF(E44="","",VLOOKUP(E44,PRTR法対象物質!$B$3:$E$517,4,FALSE))</f>
        <v/>
      </c>
      <c r="B44" s="138"/>
      <c r="C44" s="38">
        <v>25</v>
      </c>
      <c r="D44" s="85"/>
      <c r="E44" s="173" t="str">
        <f>IF(D44="","",VLOOKUP(D44,PRTR法対象物質!$A$3:$B$517,2,FALSE))</f>
        <v/>
      </c>
      <c r="F44" s="190"/>
      <c r="G44" s="190"/>
      <c r="H44" s="39"/>
      <c r="I44" s="39"/>
      <c r="J44" s="39"/>
      <c r="K44" s="594"/>
      <c r="L44" s="595"/>
      <c r="M44" s="596"/>
      <c r="N44" s="40"/>
      <c r="O44" s="174" t="str">
        <f t="shared" si="13"/>
        <v/>
      </c>
      <c r="P44" s="41" t="str">
        <f>IF(E44&lt;&gt;"",IF(VLOOKUP(E44,PRTR法対象物質!$B$3:$E$517,2)="○",IF(SUM(H44:J44)&lt;500,"取扱量が空白又は規定値（500kg)未満です（届出対象であるかを確認してください）。",""),IF(SUM(H44:J44)&lt;1000,"取扱量が空白又は規定値（1000kg)未満です（届出対象であるかを確認してください）。","")),"")</f>
        <v/>
      </c>
      <c r="Q44" s="170" t="str">
        <f t="shared" si="14"/>
        <v/>
      </c>
      <c r="R44" s="170" t="str">
        <f t="shared" si="15"/>
        <v/>
      </c>
      <c r="S44" s="170" t="str">
        <f t="shared" si="16"/>
        <v/>
      </c>
      <c r="T44" s="9" t="str">
        <f t="shared" si="9"/>
        <v/>
      </c>
      <c r="U44" s="9" t="str">
        <f t="shared" si="10"/>
        <v/>
      </c>
      <c r="V44" s="9" t="str">
        <f t="shared" si="11"/>
        <v/>
      </c>
      <c r="W44" s="9" t="str">
        <f t="shared" si="12"/>
        <v/>
      </c>
      <c r="X44" s="201" t="str">
        <f t="shared" si="7"/>
        <v/>
      </c>
    </row>
    <row r="45" spans="1:24" ht="38.25" customHeight="1" x14ac:dyDescent="0.2">
      <c r="A45" s="170" t="str">
        <f>IF(E45="","",VLOOKUP(E45,PRTR法対象物質!$B$3:$E$517,4,FALSE))</f>
        <v/>
      </c>
      <c r="B45" s="138"/>
      <c r="C45" s="38">
        <v>26</v>
      </c>
      <c r="D45" s="85"/>
      <c r="E45" s="173" t="str">
        <f>IF(D45="","",VLOOKUP(D45,PRTR法対象物質!$A$3:$B$517,2,FALSE))</f>
        <v/>
      </c>
      <c r="F45" s="190"/>
      <c r="G45" s="190"/>
      <c r="H45" s="39"/>
      <c r="I45" s="39"/>
      <c r="J45" s="39"/>
      <c r="K45" s="594"/>
      <c r="L45" s="595"/>
      <c r="M45" s="596"/>
      <c r="N45" s="40"/>
      <c r="O45" s="174" t="str">
        <f t="shared" si="13"/>
        <v/>
      </c>
      <c r="P45" s="41" t="str">
        <f>IF(E45&lt;&gt;"",IF(VLOOKUP(E45,PRTR法対象物質!$B$3:$E$517,2)="○",IF(SUM(H45:J45)&lt;500,"取扱量が空白又は規定値（500kg)未満です（届出対象であるかを確認してください）。",""),IF(SUM(H45:J45)&lt;1000,"取扱量が空白又は規定値（1000kg)未満です（届出対象であるかを確認してください）。","")),"")</f>
        <v/>
      </c>
      <c r="Q45" s="170" t="str">
        <f t="shared" si="14"/>
        <v/>
      </c>
      <c r="R45" s="170" t="str">
        <f t="shared" si="15"/>
        <v/>
      </c>
      <c r="S45" s="170" t="str">
        <f t="shared" si="16"/>
        <v/>
      </c>
      <c r="T45" s="9" t="str">
        <f t="shared" si="9"/>
        <v/>
      </c>
      <c r="U45" s="9" t="str">
        <f t="shared" si="10"/>
        <v/>
      </c>
      <c r="V45" s="9" t="str">
        <f t="shared" si="11"/>
        <v/>
      </c>
      <c r="W45" s="9" t="str">
        <f t="shared" si="12"/>
        <v/>
      </c>
      <c r="X45" s="201" t="str">
        <f t="shared" si="7"/>
        <v/>
      </c>
    </row>
    <row r="46" spans="1:24" ht="38.25" customHeight="1" x14ac:dyDescent="0.2">
      <c r="A46" s="170" t="str">
        <f>IF(E46="","",VLOOKUP(E46,PRTR法対象物質!$B$3:$E$517,4,FALSE))</f>
        <v/>
      </c>
      <c r="B46" s="138"/>
      <c r="C46" s="38">
        <v>27</v>
      </c>
      <c r="D46" s="85"/>
      <c r="E46" s="173" t="str">
        <f>IF(D46="","",VLOOKUP(D46,PRTR法対象物質!$A$3:$B$517,2,FALSE))</f>
        <v/>
      </c>
      <c r="F46" s="190"/>
      <c r="G46" s="190"/>
      <c r="H46" s="39"/>
      <c r="I46" s="39"/>
      <c r="J46" s="39"/>
      <c r="K46" s="594"/>
      <c r="L46" s="595"/>
      <c r="M46" s="596"/>
      <c r="N46" s="40"/>
      <c r="O46" s="174" t="str">
        <f t="shared" si="13"/>
        <v/>
      </c>
      <c r="P46" s="41" t="str">
        <f>IF(E46&lt;&gt;"",IF(VLOOKUP(E46,PRTR法対象物質!$B$3:$E$517,2)="○",IF(SUM(H46:J46)&lt;500,"取扱量が空白又は規定値（500kg)未満です（届出対象であるかを確認してください）。",""),IF(SUM(H46:J46)&lt;1000,"取扱量が空白又は規定値（1000kg)未満です（届出対象であるかを確認してください）。","")),"")</f>
        <v/>
      </c>
      <c r="Q46" s="170" t="str">
        <f t="shared" si="14"/>
        <v/>
      </c>
      <c r="R46" s="170" t="str">
        <f t="shared" si="15"/>
        <v/>
      </c>
      <c r="S46" s="170" t="str">
        <f t="shared" si="16"/>
        <v/>
      </c>
      <c r="T46" s="9" t="str">
        <f t="shared" si="9"/>
        <v/>
      </c>
      <c r="U46" s="9" t="str">
        <f t="shared" si="10"/>
        <v/>
      </c>
      <c r="V46" s="9" t="str">
        <f t="shared" si="11"/>
        <v/>
      </c>
      <c r="W46" s="9" t="str">
        <f t="shared" si="12"/>
        <v/>
      </c>
      <c r="X46" s="201" t="str">
        <f t="shared" si="7"/>
        <v/>
      </c>
    </row>
    <row r="47" spans="1:24" ht="38.25" customHeight="1" x14ac:dyDescent="0.2">
      <c r="A47" s="170" t="str">
        <f>IF(E47="","",VLOOKUP(E47,PRTR法対象物質!$B$3:$E$517,4,FALSE))</f>
        <v/>
      </c>
      <c r="B47" s="138"/>
      <c r="C47" s="38">
        <v>28</v>
      </c>
      <c r="D47" s="85"/>
      <c r="E47" s="173" t="str">
        <f>IF(D47="","",VLOOKUP(D47,PRTR法対象物質!$A$3:$B$517,2,FALSE))</f>
        <v/>
      </c>
      <c r="F47" s="190"/>
      <c r="G47" s="190"/>
      <c r="H47" s="39"/>
      <c r="I47" s="39"/>
      <c r="J47" s="39"/>
      <c r="K47" s="594"/>
      <c r="L47" s="595"/>
      <c r="M47" s="596"/>
      <c r="N47" s="40"/>
      <c r="O47" s="174" t="str">
        <f t="shared" si="13"/>
        <v/>
      </c>
      <c r="P47" s="41" t="str">
        <f>IF(E47&lt;&gt;"",IF(VLOOKUP(E47,PRTR法対象物質!$B$3:$E$517,2)="○",IF(SUM(H47:J47)&lt;500,"取扱量が空白又は規定値（500kg)未満です（届出対象であるかを確認してください）。",""),IF(SUM(H47:J47)&lt;1000,"取扱量が空白又は規定値（1000kg)未満です（届出対象であるかを確認してください）。","")),"")</f>
        <v/>
      </c>
      <c r="Q47" s="170" t="str">
        <f t="shared" si="14"/>
        <v/>
      </c>
      <c r="R47" s="170" t="str">
        <f t="shared" si="15"/>
        <v/>
      </c>
      <c r="S47" s="170" t="str">
        <f t="shared" si="16"/>
        <v/>
      </c>
      <c r="T47" s="9" t="str">
        <f t="shared" si="9"/>
        <v/>
      </c>
      <c r="U47" s="9" t="str">
        <f t="shared" si="10"/>
        <v/>
      </c>
      <c r="V47" s="9" t="str">
        <f t="shared" si="11"/>
        <v/>
      </c>
      <c r="W47" s="9" t="str">
        <f t="shared" si="12"/>
        <v/>
      </c>
      <c r="X47" s="201" t="str">
        <f t="shared" si="7"/>
        <v/>
      </c>
    </row>
    <row r="48" spans="1:24" ht="38.25" customHeight="1" x14ac:dyDescent="0.2">
      <c r="A48" s="170" t="str">
        <f>IF(E48="","",VLOOKUP(E48,PRTR法対象物質!$B$3:$E$517,4,FALSE))</f>
        <v/>
      </c>
      <c r="B48" s="138"/>
      <c r="C48" s="38">
        <v>29</v>
      </c>
      <c r="D48" s="85"/>
      <c r="E48" s="173" t="str">
        <f>IF(D48="","",VLOOKUP(D48,PRTR法対象物質!$A$3:$B$517,2,FALSE))</f>
        <v/>
      </c>
      <c r="F48" s="190"/>
      <c r="G48" s="190"/>
      <c r="H48" s="39"/>
      <c r="I48" s="39"/>
      <c r="J48" s="39"/>
      <c r="K48" s="594"/>
      <c r="L48" s="595"/>
      <c r="M48" s="596"/>
      <c r="N48" s="40"/>
      <c r="O48" s="174" t="str">
        <f t="shared" si="13"/>
        <v/>
      </c>
      <c r="P48" s="41" t="str">
        <f>IF(E48&lt;&gt;"",IF(VLOOKUP(E48,PRTR法対象物質!$B$3:$E$517,2)="○",IF(SUM(H48:J48)&lt;500,"取扱量が空白又は規定値（500kg)未満です（届出対象であるかを確認してください）。",""),IF(SUM(H48:J48)&lt;1000,"取扱量が空白又は規定値（1000kg)未満です（届出対象であるかを確認してください）。","")),"")</f>
        <v/>
      </c>
      <c r="Q48" s="170" t="str">
        <f t="shared" si="14"/>
        <v/>
      </c>
      <c r="R48" s="170" t="str">
        <f t="shared" si="15"/>
        <v/>
      </c>
      <c r="S48" s="170" t="str">
        <f t="shared" si="16"/>
        <v/>
      </c>
      <c r="T48" s="9" t="str">
        <f t="shared" si="9"/>
        <v/>
      </c>
      <c r="U48" s="9" t="str">
        <f t="shared" si="10"/>
        <v/>
      </c>
      <c r="V48" s="9" t="str">
        <f t="shared" si="11"/>
        <v/>
      </c>
      <c r="W48" s="9" t="str">
        <f t="shared" si="12"/>
        <v/>
      </c>
      <c r="X48" s="201" t="str">
        <f t="shared" si="7"/>
        <v/>
      </c>
    </row>
    <row r="49" spans="1:24" ht="38.25" customHeight="1" x14ac:dyDescent="0.2">
      <c r="A49" s="170" t="str">
        <f>IF(E49="","",VLOOKUP(E49,PRTR法対象物質!$B$3:$E$517,4,FALSE))</f>
        <v/>
      </c>
      <c r="B49" s="138"/>
      <c r="C49" s="38">
        <v>30</v>
      </c>
      <c r="D49" s="85"/>
      <c r="E49" s="173" t="str">
        <f>IF(D49="","",VLOOKUP(D49,PRTR法対象物質!$A$3:$B$517,2,FALSE))</f>
        <v/>
      </c>
      <c r="F49" s="190"/>
      <c r="G49" s="190"/>
      <c r="H49" s="39"/>
      <c r="I49" s="39"/>
      <c r="J49" s="39"/>
      <c r="K49" s="594"/>
      <c r="L49" s="595"/>
      <c r="M49" s="596"/>
      <c r="N49" s="40"/>
      <c r="O49" s="174" t="str">
        <f t="shared" si="13"/>
        <v/>
      </c>
      <c r="P49" s="41" t="str">
        <f>IF(E49&lt;&gt;"",IF(VLOOKUP(E49,PRTR法対象物質!$B$3:$E$517,2)="○",IF(SUM(H49:J49)&lt;500,"取扱量が空白又は規定値（500kg)未満です（届出対象であるかを確認してください）。",""),IF(SUM(H49:J49)&lt;1000,"取扱量が空白又は規定値（1000kg)未満です（届出対象であるかを確認してください）。","")),"")</f>
        <v/>
      </c>
      <c r="Q49" s="170" t="str">
        <f t="shared" si="14"/>
        <v/>
      </c>
      <c r="R49" s="170" t="str">
        <f t="shared" si="15"/>
        <v/>
      </c>
      <c r="S49" s="170" t="str">
        <f t="shared" si="16"/>
        <v/>
      </c>
      <c r="T49" s="9" t="str">
        <f t="shared" si="9"/>
        <v/>
      </c>
      <c r="U49" s="9" t="str">
        <f t="shared" si="10"/>
        <v/>
      </c>
      <c r="V49" s="9" t="str">
        <f t="shared" si="11"/>
        <v/>
      </c>
      <c r="W49" s="9" t="str">
        <f t="shared" si="12"/>
        <v/>
      </c>
      <c r="X49" s="201" t="str">
        <f t="shared" si="7"/>
        <v/>
      </c>
    </row>
    <row r="50" spans="1:24" ht="38.25" customHeight="1" x14ac:dyDescent="0.2">
      <c r="A50" s="170" t="str">
        <f>IF(E50="","",VLOOKUP(E50,PRTR法対象物質!$B$3:$E$517,4,FALSE))</f>
        <v/>
      </c>
      <c r="B50" s="138"/>
      <c r="C50" s="38">
        <v>31</v>
      </c>
      <c r="D50" s="85"/>
      <c r="E50" s="173" t="str">
        <f>IF(D50="","",VLOOKUP(D50,PRTR法対象物質!$A$3:$B$517,2,FALSE))</f>
        <v/>
      </c>
      <c r="F50" s="190"/>
      <c r="G50" s="190"/>
      <c r="H50" s="39"/>
      <c r="I50" s="39"/>
      <c r="J50" s="39"/>
      <c r="K50" s="594"/>
      <c r="L50" s="595"/>
      <c r="M50" s="596"/>
      <c r="N50" s="40"/>
      <c r="O50" s="174" t="str">
        <f t="shared" si="13"/>
        <v/>
      </c>
      <c r="P50" s="41" t="str">
        <f>IF(E50&lt;&gt;"",IF(VLOOKUP(E50,PRTR法対象物質!$B$3:$E$517,2)="○",IF(SUM(H50:J50)&lt;500,"取扱量が空白又は規定値（500kg)未満です（届出対象であるかを確認してください）。",""),IF(SUM(H50:J50)&lt;1000,"取扱量が空白又は規定値（1000kg)未満です（届出対象であるかを確認してください）。","")),"")</f>
        <v/>
      </c>
      <c r="Q50" s="170" t="str">
        <f t="shared" si="14"/>
        <v/>
      </c>
      <c r="R50" s="170" t="str">
        <f t="shared" si="15"/>
        <v/>
      </c>
      <c r="S50" s="170" t="str">
        <f t="shared" si="16"/>
        <v/>
      </c>
      <c r="T50" s="9" t="str">
        <f t="shared" si="9"/>
        <v/>
      </c>
      <c r="U50" s="9" t="str">
        <f t="shared" si="10"/>
        <v/>
      </c>
      <c r="V50" s="9" t="str">
        <f t="shared" si="11"/>
        <v/>
      </c>
      <c r="W50" s="9" t="str">
        <f t="shared" si="12"/>
        <v/>
      </c>
      <c r="X50" s="201" t="str">
        <f t="shared" si="7"/>
        <v/>
      </c>
    </row>
    <row r="51" spans="1:24" ht="38.25" customHeight="1" x14ac:dyDescent="0.2">
      <c r="A51" s="170" t="str">
        <f>IF(E51="","",VLOOKUP(E51,PRTR法対象物質!$B$3:$E$517,4,FALSE))</f>
        <v/>
      </c>
      <c r="B51" s="138"/>
      <c r="C51" s="38">
        <v>32</v>
      </c>
      <c r="D51" s="85"/>
      <c r="E51" s="173" t="str">
        <f>IF(D51="","",VLOOKUP(D51,PRTR法対象物質!$A$3:$B$517,2,FALSE))</f>
        <v/>
      </c>
      <c r="F51" s="190"/>
      <c r="G51" s="190"/>
      <c r="H51" s="39"/>
      <c r="I51" s="39"/>
      <c r="J51" s="39"/>
      <c r="K51" s="594"/>
      <c r="L51" s="595"/>
      <c r="M51" s="596"/>
      <c r="N51" s="40"/>
      <c r="O51" s="174" t="str">
        <f t="shared" si="13"/>
        <v/>
      </c>
      <c r="P51" s="41" t="str">
        <f>IF(E51&lt;&gt;"",IF(VLOOKUP(E51,PRTR法対象物質!$B$3:$E$517,2)="○",IF(SUM(H51:J51)&lt;500,"取扱量が空白又は規定値（500kg)未満です（届出対象であるかを確認してください）。",""),IF(SUM(H51:J51)&lt;1000,"取扱量が空白又は規定値（1000kg)未満です（届出対象であるかを確認してください）。","")),"")</f>
        <v/>
      </c>
      <c r="Q51" s="170" t="str">
        <f t="shared" si="14"/>
        <v/>
      </c>
      <c r="R51" s="170" t="str">
        <f t="shared" si="15"/>
        <v/>
      </c>
      <c r="S51" s="170" t="str">
        <f t="shared" si="16"/>
        <v/>
      </c>
      <c r="T51" s="9" t="str">
        <f t="shared" si="9"/>
        <v/>
      </c>
      <c r="U51" s="9" t="str">
        <f t="shared" si="10"/>
        <v/>
      </c>
      <c r="V51" s="9" t="str">
        <f t="shared" si="11"/>
        <v/>
      </c>
      <c r="W51" s="9" t="str">
        <f t="shared" si="12"/>
        <v/>
      </c>
      <c r="X51" s="201" t="str">
        <f t="shared" si="7"/>
        <v/>
      </c>
    </row>
    <row r="52" spans="1:24" ht="38.25" customHeight="1" x14ac:dyDescent="0.2">
      <c r="A52" s="170" t="str">
        <f>IF(E52="","",VLOOKUP(E52,PRTR法対象物質!$B$3:$E$517,4,FALSE))</f>
        <v/>
      </c>
      <c r="B52" s="138"/>
      <c r="C52" s="38">
        <v>33</v>
      </c>
      <c r="D52" s="85"/>
      <c r="E52" s="173" t="str">
        <f>IF(D52="","",VLOOKUP(D52,PRTR法対象物質!$A$3:$B$517,2,FALSE))</f>
        <v/>
      </c>
      <c r="F52" s="190"/>
      <c r="G52" s="190"/>
      <c r="H52" s="39"/>
      <c r="I52" s="39"/>
      <c r="J52" s="39"/>
      <c r="K52" s="594"/>
      <c r="L52" s="595"/>
      <c r="M52" s="596"/>
      <c r="N52" s="40"/>
      <c r="O52" s="174" t="str">
        <f t="shared" si="13"/>
        <v/>
      </c>
      <c r="P52" s="41" t="str">
        <f>IF(E52&lt;&gt;"",IF(VLOOKUP(E52,PRTR法対象物質!$B$3:$E$517,2)="○",IF(SUM(H52:J52)&lt;500,"取扱量が空白又は規定値（500kg)未満です（届出対象であるかを確認してください）。",""),IF(SUM(H52:J52)&lt;1000,"取扱量が空白又は規定値（1000kg)未満です（届出対象であるかを確認してください）。","")),"")</f>
        <v/>
      </c>
      <c r="Q52" s="170" t="str">
        <f t="shared" si="14"/>
        <v/>
      </c>
      <c r="R52" s="170" t="str">
        <f t="shared" si="15"/>
        <v/>
      </c>
      <c r="S52" s="170" t="str">
        <f t="shared" si="16"/>
        <v/>
      </c>
      <c r="T52" s="9" t="str">
        <f t="shared" si="9"/>
        <v/>
      </c>
      <c r="U52" s="9" t="str">
        <f t="shared" si="10"/>
        <v/>
      </c>
      <c r="V52" s="9" t="str">
        <f t="shared" si="11"/>
        <v/>
      </c>
      <c r="W52" s="9" t="str">
        <f t="shared" si="12"/>
        <v/>
      </c>
      <c r="X52" s="201" t="str">
        <f t="shared" si="7"/>
        <v/>
      </c>
    </row>
    <row r="53" spans="1:24" ht="38.25" customHeight="1" x14ac:dyDescent="0.2">
      <c r="A53" s="170" t="str">
        <f>IF(E53="","",VLOOKUP(E53,PRTR法対象物質!$B$3:$E$517,4,FALSE))</f>
        <v/>
      </c>
      <c r="B53" s="138"/>
      <c r="C53" s="38">
        <v>34</v>
      </c>
      <c r="D53" s="85"/>
      <c r="E53" s="173" t="str">
        <f>IF(D53="","",VLOOKUP(D53,PRTR法対象物質!$A$3:$B$517,2,FALSE))</f>
        <v/>
      </c>
      <c r="F53" s="190"/>
      <c r="G53" s="190"/>
      <c r="H53" s="39"/>
      <c r="I53" s="39"/>
      <c r="J53" s="39"/>
      <c r="K53" s="594"/>
      <c r="L53" s="595"/>
      <c r="M53" s="596"/>
      <c r="N53" s="40"/>
      <c r="O53" s="174" t="str">
        <f t="shared" si="13"/>
        <v/>
      </c>
      <c r="P53" s="41" t="str">
        <f>IF(E53&lt;&gt;"",IF(VLOOKUP(E53,PRTR法対象物質!$B$3:$E$517,2)="○",IF(SUM(H53:J53)&lt;500,"取扱量が空白又は規定値（500kg)未満です（届出対象であるかを確認してください）。",""),IF(SUM(H53:J53)&lt;1000,"取扱量が空白又は規定値（1000kg)未満です（届出対象であるかを確認してください）。","")),"")</f>
        <v/>
      </c>
      <c r="Q53" s="170" t="str">
        <f t="shared" si="14"/>
        <v/>
      </c>
      <c r="R53" s="170" t="str">
        <f t="shared" si="15"/>
        <v/>
      </c>
      <c r="S53" s="170" t="str">
        <f t="shared" si="16"/>
        <v/>
      </c>
      <c r="T53" s="9" t="str">
        <f t="shared" si="9"/>
        <v/>
      </c>
      <c r="U53" s="9" t="str">
        <f t="shared" si="10"/>
        <v/>
      </c>
      <c r="V53" s="9" t="str">
        <f t="shared" si="11"/>
        <v/>
      </c>
      <c r="W53" s="9" t="str">
        <f t="shared" si="12"/>
        <v/>
      </c>
      <c r="X53" s="201" t="str">
        <f t="shared" si="7"/>
        <v/>
      </c>
    </row>
    <row r="54" spans="1:24" ht="38.25" customHeight="1" x14ac:dyDescent="0.2">
      <c r="A54" s="170" t="str">
        <f>IF(E54="","",VLOOKUP(E54,PRTR法対象物質!$B$3:$E$517,4,FALSE))</f>
        <v/>
      </c>
      <c r="B54" s="138"/>
      <c r="C54" s="38">
        <v>35</v>
      </c>
      <c r="D54" s="85"/>
      <c r="E54" s="173" t="str">
        <f>IF(D54="","",VLOOKUP(D54,PRTR法対象物質!$A$3:$B$517,2,FALSE))</f>
        <v/>
      </c>
      <c r="F54" s="190"/>
      <c r="G54" s="190"/>
      <c r="H54" s="39"/>
      <c r="I54" s="39"/>
      <c r="J54" s="39"/>
      <c r="K54" s="594"/>
      <c r="L54" s="595"/>
      <c r="M54" s="596"/>
      <c r="N54" s="40"/>
      <c r="O54" s="174" t="str">
        <f t="shared" si="13"/>
        <v/>
      </c>
      <c r="P54" s="41" t="str">
        <f>IF(E54&lt;&gt;"",IF(VLOOKUP(E54,PRTR法対象物質!$B$3:$E$517,2)="○",IF(SUM(H54:J54)&lt;500,"取扱量が空白又は規定値（500kg)未満です（届出対象であるかを確認してください）。",""),IF(SUM(H54:J54)&lt;1000,"取扱量が空白又は規定値（1000kg)未満です（届出対象であるかを確認してください）。","")),"")</f>
        <v/>
      </c>
      <c r="Q54" s="170" t="str">
        <f t="shared" si="14"/>
        <v/>
      </c>
      <c r="R54" s="170" t="str">
        <f t="shared" si="15"/>
        <v/>
      </c>
      <c r="S54" s="170" t="str">
        <f t="shared" si="16"/>
        <v/>
      </c>
      <c r="T54" s="9" t="str">
        <f t="shared" si="9"/>
        <v/>
      </c>
      <c r="U54" s="9" t="str">
        <f t="shared" si="10"/>
        <v/>
      </c>
      <c r="V54" s="9" t="str">
        <f t="shared" si="11"/>
        <v/>
      </c>
      <c r="W54" s="9" t="str">
        <f t="shared" si="12"/>
        <v/>
      </c>
      <c r="X54" s="201" t="str">
        <f t="shared" si="7"/>
        <v/>
      </c>
    </row>
    <row r="55" spans="1:24" ht="38.25" customHeight="1" x14ac:dyDescent="0.2">
      <c r="A55" s="170" t="str">
        <f>IF(E55="","",VLOOKUP(E55,PRTR法対象物質!$B$3:$E$517,4,FALSE))</f>
        <v/>
      </c>
      <c r="B55" s="138"/>
      <c r="C55" s="38">
        <v>36</v>
      </c>
      <c r="D55" s="85"/>
      <c r="E55" s="173" t="str">
        <f>IF(D55="","",VLOOKUP(D55,PRTR法対象物質!$A$3:$B$517,2,FALSE))</f>
        <v/>
      </c>
      <c r="F55" s="190"/>
      <c r="G55" s="190"/>
      <c r="H55" s="39"/>
      <c r="I55" s="39"/>
      <c r="J55" s="39"/>
      <c r="K55" s="594"/>
      <c r="L55" s="595"/>
      <c r="M55" s="596"/>
      <c r="N55" s="40"/>
      <c r="O55" s="174" t="str">
        <f t="shared" si="13"/>
        <v/>
      </c>
      <c r="P55" s="41" t="str">
        <f>IF(E55&lt;&gt;"",IF(VLOOKUP(E55,PRTR法対象物質!$B$3:$E$517,2)="○",IF(SUM(H55:J55)&lt;500,"取扱量が空白又は規定値（500kg)未満です（届出対象であるかを確認してください）。",""),IF(SUM(H55:J55)&lt;1000,"取扱量が空白又は規定値（1000kg)未満です（届出対象であるかを確認してください）。","")),"")</f>
        <v/>
      </c>
      <c r="Q55" s="170" t="str">
        <f t="shared" si="14"/>
        <v/>
      </c>
      <c r="R55" s="170" t="str">
        <f t="shared" si="15"/>
        <v/>
      </c>
      <c r="S55" s="170" t="str">
        <f t="shared" si="16"/>
        <v/>
      </c>
      <c r="T55" s="9" t="str">
        <f t="shared" si="9"/>
        <v/>
      </c>
      <c r="U55" s="9" t="str">
        <f t="shared" si="10"/>
        <v/>
      </c>
      <c r="V55" s="9" t="str">
        <f t="shared" si="11"/>
        <v/>
      </c>
      <c r="W55" s="9" t="str">
        <f t="shared" si="12"/>
        <v/>
      </c>
      <c r="X55" s="201" t="str">
        <f t="shared" si="7"/>
        <v/>
      </c>
    </row>
    <row r="56" spans="1:24" ht="38.25" customHeight="1" x14ac:dyDescent="0.2">
      <c r="A56" s="170" t="str">
        <f>IF(E56="","",VLOOKUP(E56,PRTR法対象物質!$B$3:$E$517,4,FALSE))</f>
        <v/>
      </c>
      <c r="B56" s="138"/>
      <c r="C56" s="38">
        <v>37</v>
      </c>
      <c r="D56" s="85"/>
      <c r="E56" s="173" t="str">
        <f>IF(D56="","",VLOOKUP(D56,PRTR法対象物質!$A$3:$B$517,2,FALSE))</f>
        <v/>
      </c>
      <c r="F56" s="190"/>
      <c r="G56" s="190"/>
      <c r="H56" s="39"/>
      <c r="I56" s="39"/>
      <c r="J56" s="39"/>
      <c r="K56" s="594"/>
      <c r="L56" s="595"/>
      <c r="M56" s="596"/>
      <c r="N56" s="40"/>
      <c r="O56" s="174" t="str">
        <f t="shared" si="13"/>
        <v/>
      </c>
      <c r="P56" s="41" t="str">
        <f>IF(E56&lt;&gt;"",IF(VLOOKUP(E56,PRTR法対象物質!$B$3:$E$517,2)="○",IF(SUM(H56:J56)&lt;500,"取扱量が空白又は規定値（500kg)未満です（届出対象であるかを確認してください）。",""),IF(SUM(H56:J56)&lt;1000,"取扱量が空白又は規定値（1000kg)未満です（届出対象であるかを確認してください）。","")),"")</f>
        <v/>
      </c>
      <c r="Q56" s="170" t="str">
        <f t="shared" si="14"/>
        <v/>
      </c>
      <c r="R56" s="170" t="str">
        <f t="shared" si="15"/>
        <v/>
      </c>
      <c r="S56" s="170" t="str">
        <f t="shared" si="16"/>
        <v/>
      </c>
      <c r="T56" s="9" t="str">
        <f t="shared" si="9"/>
        <v/>
      </c>
      <c r="U56" s="9" t="str">
        <f t="shared" si="10"/>
        <v/>
      </c>
      <c r="V56" s="9" t="str">
        <f t="shared" si="11"/>
        <v/>
      </c>
      <c r="W56" s="9" t="str">
        <f t="shared" si="12"/>
        <v/>
      </c>
      <c r="X56" s="201" t="str">
        <f t="shared" si="7"/>
        <v/>
      </c>
    </row>
    <row r="57" spans="1:24" ht="38.25" customHeight="1" x14ac:dyDescent="0.2">
      <c r="A57" s="170" t="str">
        <f>IF(E57="","",VLOOKUP(E57,PRTR法対象物質!$B$3:$E$517,4,FALSE))</f>
        <v/>
      </c>
      <c r="B57" s="138"/>
      <c r="C57" s="38">
        <v>38</v>
      </c>
      <c r="D57" s="85"/>
      <c r="E57" s="173" t="str">
        <f>IF(D57="","",VLOOKUP(D57,PRTR法対象物質!$A$3:$B$517,2,FALSE))</f>
        <v/>
      </c>
      <c r="F57" s="190"/>
      <c r="G57" s="190"/>
      <c r="H57" s="39"/>
      <c r="I57" s="39"/>
      <c r="J57" s="39"/>
      <c r="K57" s="594"/>
      <c r="L57" s="595"/>
      <c r="M57" s="596"/>
      <c r="N57" s="40"/>
      <c r="O57" s="174" t="str">
        <f t="shared" si="13"/>
        <v/>
      </c>
      <c r="P57" s="41" t="str">
        <f>IF(E57&lt;&gt;"",IF(VLOOKUP(E57,PRTR法対象物質!$B$3:$E$517,2)="○",IF(SUM(H57:J57)&lt;500,"取扱量が空白又は規定値（500kg)未満です（届出対象であるかを確認してください）。",""),IF(SUM(H57:J57)&lt;1000,"取扱量が空白又は規定値（1000kg)未満です（届出対象であるかを確認してください）。","")),"")</f>
        <v/>
      </c>
      <c r="Q57" s="170" t="str">
        <f t="shared" si="14"/>
        <v/>
      </c>
      <c r="R57" s="170" t="str">
        <f t="shared" si="15"/>
        <v/>
      </c>
      <c r="S57" s="170" t="str">
        <f t="shared" si="16"/>
        <v/>
      </c>
      <c r="T57" s="9" t="str">
        <f t="shared" si="9"/>
        <v/>
      </c>
      <c r="U57" s="9" t="str">
        <f t="shared" si="10"/>
        <v/>
      </c>
      <c r="V57" s="9" t="str">
        <f t="shared" si="11"/>
        <v/>
      </c>
      <c r="W57" s="9" t="str">
        <f t="shared" si="12"/>
        <v/>
      </c>
      <c r="X57" s="201" t="str">
        <f t="shared" si="7"/>
        <v/>
      </c>
    </row>
    <row r="58" spans="1:24" ht="38.25" customHeight="1" x14ac:dyDescent="0.2">
      <c r="A58" s="170" t="str">
        <f>IF(E58="","",VLOOKUP(E58,PRTR法対象物質!$B$3:$E$517,4,FALSE))</f>
        <v/>
      </c>
      <c r="B58" s="138"/>
      <c r="C58" s="38">
        <v>39</v>
      </c>
      <c r="D58" s="85"/>
      <c r="E58" s="173" t="str">
        <f>IF(D58="","",VLOOKUP(D58,PRTR法対象物質!$A$3:$B$517,2,FALSE))</f>
        <v/>
      </c>
      <c r="F58" s="190"/>
      <c r="G58" s="190"/>
      <c r="H58" s="39"/>
      <c r="I58" s="39"/>
      <c r="J58" s="39"/>
      <c r="K58" s="594"/>
      <c r="L58" s="595"/>
      <c r="M58" s="596"/>
      <c r="N58" s="40"/>
      <c r="O58" s="174" t="str">
        <f t="shared" si="13"/>
        <v/>
      </c>
      <c r="P58" s="41" t="str">
        <f>IF(E58&lt;&gt;"",IF(VLOOKUP(E58,PRTR法対象物質!$B$3:$E$517,2)="○",IF(SUM(H58:J58)&lt;500,"取扱量が空白又は規定値（500kg)未満です（届出対象であるかを確認してください）。",""),IF(SUM(H58:J58)&lt;1000,"取扱量が空白又は規定値（1000kg)未満です（届出対象であるかを確認してください）。","")),"")</f>
        <v/>
      </c>
      <c r="Q58" s="170" t="str">
        <f t="shared" si="14"/>
        <v/>
      </c>
      <c r="R58" s="170" t="str">
        <f t="shared" si="15"/>
        <v/>
      </c>
      <c r="S58" s="170" t="str">
        <f t="shared" si="16"/>
        <v/>
      </c>
      <c r="T58" s="9" t="str">
        <f t="shared" si="9"/>
        <v/>
      </c>
      <c r="U58" s="9" t="str">
        <f t="shared" si="10"/>
        <v/>
      </c>
      <c r="V58" s="9" t="str">
        <f t="shared" si="11"/>
        <v/>
      </c>
      <c r="W58" s="9" t="str">
        <f t="shared" si="12"/>
        <v/>
      </c>
      <c r="X58" s="201" t="str">
        <f t="shared" si="7"/>
        <v/>
      </c>
    </row>
    <row r="59" spans="1:24" ht="38.25" customHeight="1" x14ac:dyDescent="0.2">
      <c r="A59" s="170" t="str">
        <f>IF(E59="","",VLOOKUP(E59,PRTR法対象物質!$B$3:$E$517,4,FALSE))</f>
        <v/>
      </c>
      <c r="B59" s="138"/>
      <c r="C59" s="38">
        <v>40</v>
      </c>
      <c r="D59" s="85"/>
      <c r="E59" s="173" t="str">
        <f>IF(D59="","",VLOOKUP(D59,PRTR法対象物質!$A$3:$B$517,2,FALSE))</f>
        <v/>
      </c>
      <c r="F59" s="190"/>
      <c r="G59" s="190"/>
      <c r="H59" s="39"/>
      <c r="I59" s="39"/>
      <c r="J59" s="39"/>
      <c r="K59" s="594"/>
      <c r="L59" s="595"/>
      <c r="M59" s="596"/>
      <c r="N59" s="40"/>
      <c r="O59" s="174" t="str">
        <f t="shared" si="13"/>
        <v/>
      </c>
      <c r="P59" s="41" t="str">
        <f>IF(E59&lt;&gt;"",IF(VLOOKUP(E59,PRTR法対象物質!$B$3:$E$517,2)="○",IF(SUM(H59:J59)&lt;500,"取扱量が空白又は規定値（500kg)未満です（届出対象であるかを確認してください）。",""),IF(SUM(H59:J59)&lt;1000,"取扱量が空白又は規定値（1000kg)未満です（届出対象であるかを確認してください）。","")),"")</f>
        <v/>
      </c>
      <c r="Q59" s="170" t="str">
        <f t="shared" si="14"/>
        <v/>
      </c>
      <c r="R59" s="170" t="str">
        <f t="shared" si="15"/>
        <v/>
      </c>
      <c r="S59" s="170" t="str">
        <f t="shared" si="16"/>
        <v/>
      </c>
      <c r="T59" s="9" t="str">
        <f>IF(D59&lt;&gt;"",IF(AND(H59=""),"1","0"),"")</f>
        <v/>
      </c>
      <c r="U59" s="9" t="str">
        <f t="shared" si="10"/>
        <v/>
      </c>
      <c r="V59" s="9" t="str">
        <f t="shared" si="11"/>
        <v/>
      </c>
      <c r="W59" s="9" t="str">
        <f t="shared" si="12"/>
        <v/>
      </c>
      <c r="X59" s="201" t="str">
        <f t="shared" si="7"/>
        <v/>
      </c>
    </row>
    <row r="60" spans="1:24" ht="19.5" customHeight="1" x14ac:dyDescent="0.2">
      <c r="A60" s="170"/>
      <c r="B60" s="137"/>
      <c r="C60" s="562" t="s">
        <v>1009</v>
      </c>
      <c r="D60" s="563"/>
      <c r="E60" s="563"/>
      <c r="F60" s="563"/>
      <c r="G60" s="563"/>
      <c r="H60" s="563"/>
      <c r="I60" s="563"/>
      <c r="J60" s="563"/>
      <c r="K60" s="597"/>
      <c r="L60" s="597"/>
      <c r="M60" s="597"/>
      <c r="N60" s="40" t="str">
        <f>IF(F82&lt;&gt;"",IF(SUM(J82:L82)&lt;500,"取扱量の確認をして下さい",""),"")</f>
        <v/>
      </c>
      <c r="O60" s="44"/>
      <c r="P60" s="42"/>
      <c r="X60" s="201"/>
    </row>
    <row r="61" spans="1:24" ht="21" customHeight="1" x14ac:dyDescent="0.2">
      <c r="A61" s="170"/>
      <c r="B61" s="137"/>
      <c r="C61" s="564"/>
      <c r="D61" s="564"/>
      <c r="E61" s="564"/>
      <c r="F61" s="564"/>
      <c r="G61" s="564"/>
      <c r="H61" s="564"/>
      <c r="I61" s="564"/>
      <c r="J61" s="564"/>
      <c r="K61" s="598"/>
      <c r="L61" s="598"/>
      <c r="M61" s="598"/>
      <c r="N61" s="40" t="str">
        <f>IF(F83&lt;&gt;"",IF(SUM(J83:L83)&lt;500,"取扱量の確認をして下さい",""),"")</f>
        <v/>
      </c>
      <c r="O61" s="44"/>
      <c r="P61" s="42"/>
      <c r="X61" s="201"/>
    </row>
    <row r="62" spans="1:24" ht="13.5" thickBot="1" x14ac:dyDescent="0.25">
      <c r="A62" s="170"/>
      <c r="B62" s="137"/>
      <c r="C62" s="565"/>
      <c r="D62" s="565"/>
      <c r="E62" s="565"/>
      <c r="F62" s="565"/>
      <c r="G62" s="565"/>
      <c r="H62" s="565"/>
      <c r="I62" s="565"/>
      <c r="J62" s="565"/>
      <c r="K62" s="599"/>
      <c r="L62" s="599"/>
      <c r="M62" s="599"/>
      <c r="N62" s="40" t="str">
        <f>IF(F84&lt;&gt;"",IF(SUM(J84:L84)&lt;500,"取扱量の確認をして下さい",""),"")</f>
        <v/>
      </c>
      <c r="O62" s="44"/>
      <c r="P62" s="42"/>
      <c r="X62" s="201"/>
    </row>
    <row r="63" spans="1:24" ht="13.5" thickBot="1" x14ac:dyDescent="0.25">
      <c r="A63" s="170"/>
      <c r="B63" s="137"/>
      <c r="C63" s="21" t="s">
        <v>178</v>
      </c>
      <c r="D63" s="506"/>
      <c r="E63" s="506"/>
      <c r="F63" s="506"/>
      <c r="G63" s="506"/>
      <c r="H63" s="506"/>
      <c r="I63" s="506"/>
      <c r="J63" s="506"/>
      <c r="K63" s="506"/>
      <c r="L63" s="506"/>
      <c r="M63" s="507"/>
      <c r="N63" s="40" t="str">
        <f t="shared" ref="N63:N68" si="17">IF(F60&lt;&gt;"",IF(SUM(J60:L60)&lt;500,"取扱量の確認をして下さい",""),"")</f>
        <v/>
      </c>
      <c r="O63" s="44"/>
      <c r="P63" s="42"/>
      <c r="X63" s="201"/>
    </row>
    <row r="64" spans="1:24" ht="8.25" customHeight="1" thickBot="1" x14ac:dyDescent="0.25">
      <c r="A64" s="170"/>
      <c r="B64" s="139"/>
      <c r="C64" s="24"/>
      <c r="D64" s="24"/>
      <c r="E64" s="24"/>
      <c r="F64" s="24"/>
      <c r="G64" s="24"/>
      <c r="H64" s="24"/>
      <c r="I64" s="24"/>
      <c r="J64" s="24"/>
      <c r="K64" s="24"/>
      <c r="L64" s="24"/>
      <c r="M64" s="24"/>
      <c r="N64" s="45" t="str">
        <f t="shared" si="17"/>
        <v/>
      </c>
      <c r="O64" s="44"/>
      <c r="P64" s="42"/>
      <c r="X64" s="201"/>
    </row>
    <row r="65" spans="1:24" x14ac:dyDescent="0.2">
      <c r="A65" s="170"/>
      <c r="B65" s="136"/>
      <c r="C65" s="7"/>
      <c r="D65" s="7"/>
      <c r="E65" s="7"/>
      <c r="F65" s="7"/>
      <c r="G65" s="7"/>
      <c r="H65" s="7"/>
      <c r="I65" s="7"/>
      <c r="J65" s="7"/>
      <c r="K65" s="7"/>
      <c r="L65" s="7"/>
      <c r="M65" s="7"/>
      <c r="N65" s="46" t="str">
        <f t="shared" si="17"/>
        <v/>
      </c>
      <c r="O65" s="44"/>
      <c r="P65" s="42"/>
      <c r="X65" s="201"/>
    </row>
    <row r="66" spans="1:24" ht="16.5" x14ac:dyDescent="0.2">
      <c r="A66" s="170"/>
      <c r="B66" s="137"/>
      <c r="C66" s="11"/>
      <c r="D66" s="30" t="s">
        <v>153</v>
      </c>
      <c r="E66" s="12"/>
      <c r="F66" s="12" t="s">
        <v>404</v>
      </c>
      <c r="G66" s="12"/>
      <c r="H66" s="14"/>
      <c r="I66" s="31"/>
      <c r="J66" s="32"/>
      <c r="K66" s="33"/>
      <c r="L66" s="34" t="s">
        <v>381</v>
      </c>
      <c r="M66" s="15">
        <v>3</v>
      </c>
      <c r="N66" s="40" t="str">
        <f t="shared" si="17"/>
        <v/>
      </c>
      <c r="O66" s="44"/>
      <c r="P66" s="42"/>
      <c r="X66" s="201"/>
    </row>
    <row r="67" spans="1:24" ht="16.5" x14ac:dyDescent="0.2">
      <c r="A67" s="170"/>
      <c r="B67" s="137"/>
      <c r="C67" s="11"/>
      <c r="D67" s="11"/>
      <c r="E67" s="11"/>
      <c r="F67" s="12"/>
      <c r="G67" s="12"/>
      <c r="H67" s="14"/>
      <c r="I67" s="31"/>
      <c r="J67" s="11"/>
      <c r="K67" s="11"/>
      <c r="L67" s="11"/>
      <c r="M67" s="11"/>
      <c r="N67" s="40" t="str">
        <f t="shared" si="17"/>
        <v/>
      </c>
      <c r="O67" s="44"/>
      <c r="P67" s="42"/>
      <c r="X67" s="201"/>
    </row>
    <row r="68" spans="1:24" ht="9" customHeight="1" x14ac:dyDescent="0.2">
      <c r="A68" s="170"/>
      <c r="B68" s="137"/>
      <c r="C68" s="11"/>
      <c r="D68" s="19"/>
      <c r="E68" s="19"/>
      <c r="F68" s="19"/>
      <c r="G68" s="19"/>
      <c r="H68" s="19"/>
      <c r="I68" s="19"/>
      <c r="J68" s="19"/>
      <c r="K68" s="11"/>
      <c r="L68" s="11"/>
      <c r="M68" s="11"/>
      <c r="N68" s="40" t="str">
        <f t="shared" si="17"/>
        <v/>
      </c>
      <c r="O68" s="44"/>
      <c r="P68" s="42"/>
      <c r="X68" s="201"/>
    </row>
    <row r="69" spans="1:24" ht="21" customHeight="1" x14ac:dyDescent="0.2">
      <c r="A69" s="170"/>
      <c r="B69" s="137"/>
      <c r="C69" s="612" t="s">
        <v>1010</v>
      </c>
      <c r="D69" s="615" t="s">
        <v>3</v>
      </c>
      <c r="E69" s="585" t="s">
        <v>1006</v>
      </c>
      <c r="F69" s="588" t="s">
        <v>423</v>
      </c>
      <c r="G69" s="589"/>
      <c r="H69" s="600" t="s">
        <v>337</v>
      </c>
      <c r="I69" s="601"/>
      <c r="J69" s="602"/>
      <c r="K69" s="588" t="s">
        <v>154</v>
      </c>
      <c r="L69" s="603"/>
      <c r="M69" s="604"/>
      <c r="N69" s="40"/>
      <c r="O69" s="44"/>
      <c r="P69" s="42"/>
      <c r="Q69" s="36"/>
      <c r="S69" s="17"/>
      <c r="X69" s="201"/>
    </row>
    <row r="70" spans="1:24" ht="17.25" customHeight="1" x14ac:dyDescent="0.2">
      <c r="A70" s="170"/>
      <c r="B70" s="137"/>
      <c r="C70" s="613"/>
      <c r="D70" s="613"/>
      <c r="E70" s="586"/>
      <c r="F70" s="590"/>
      <c r="G70" s="591"/>
      <c r="H70" s="181" t="s">
        <v>49</v>
      </c>
      <c r="I70" s="181" t="s">
        <v>50</v>
      </c>
      <c r="J70" s="182" t="s">
        <v>51</v>
      </c>
      <c r="K70" s="590"/>
      <c r="L70" s="605"/>
      <c r="M70" s="606"/>
      <c r="N70" s="40"/>
      <c r="O70" s="44"/>
      <c r="P70" s="42"/>
      <c r="Q70" s="36"/>
      <c r="S70" s="17"/>
      <c r="X70" s="201"/>
    </row>
    <row r="71" spans="1:24" ht="47.25" customHeight="1" x14ac:dyDescent="0.2">
      <c r="A71" s="170"/>
      <c r="B71" s="137"/>
      <c r="C71" s="614"/>
      <c r="D71" s="614"/>
      <c r="E71" s="587"/>
      <c r="F71" s="592"/>
      <c r="G71" s="593"/>
      <c r="H71" s="183" t="s">
        <v>416</v>
      </c>
      <c r="I71" s="183" t="s">
        <v>417</v>
      </c>
      <c r="J71" s="184" t="s">
        <v>155</v>
      </c>
      <c r="K71" s="607"/>
      <c r="L71" s="608"/>
      <c r="M71" s="593"/>
      <c r="N71" s="40"/>
      <c r="P71" s="47"/>
      <c r="Q71" s="36"/>
      <c r="S71" s="17"/>
      <c r="X71" s="201"/>
    </row>
    <row r="72" spans="1:24" ht="38.25" customHeight="1" x14ac:dyDescent="0.2">
      <c r="A72" s="170" t="str">
        <f>IF(E72="","",VLOOKUP(E72,PRTR法対象物質!$B$3:$E$517,4,FALSE))</f>
        <v/>
      </c>
      <c r="B72" s="138"/>
      <c r="C72" s="38">
        <v>41</v>
      </c>
      <c r="D72" s="85"/>
      <c r="E72" s="173" t="str">
        <f>IF(D72="","",VLOOKUP(D72,PRTR法対象物質!$A$3:$B$517,2,FALSE))</f>
        <v/>
      </c>
      <c r="F72" s="190"/>
      <c r="G72" s="190"/>
      <c r="H72" s="39"/>
      <c r="I72" s="39"/>
      <c r="J72" s="39"/>
      <c r="K72" s="609"/>
      <c r="L72" s="610"/>
      <c r="M72" s="611"/>
      <c r="N72" s="40"/>
      <c r="O72" s="174" t="str">
        <f>CONCATENATE(P72,X72,Q72,R72,S72,W72)</f>
        <v/>
      </c>
      <c r="P72" s="41" t="str">
        <f>IF(E72&lt;&gt;"",IF(VLOOKUP(E72,PRTR法対象物質!$B$3:$E$517,2)="○",IF(SUM(H72:J72)&lt;500,"取扱量が空白又は規定値（500kg)未満です（届出対象であるかを確認してください）。",""),IF(SUM(H72:J72)&lt;1000,"取扱量が空白又は規定値（1000kg)未満です（届出対象であるかを確認してください）。","")),"")</f>
        <v/>
      </c>
      <c r="Q72" s="170" t="str">
        <f>IF(OR(H72="",H72=0),"",IF(H72=INT(H72/10^(INT(LOG10(H72))-1))*10^INT(LOG10(H72)-1),"","取扱量（製造）の有効数字が２桁ではありません。"))</f>
        <v/>
      </c>
      <c r="R72" s="170" t="str">
        <f>IF(OR(I72="",I72=0),"",IF(I72=INT(I72/10^(INT(LOG10(I72))-1))*10^INT(LOG10(I72)-1),"","取扱量（使用）の有効数字が２桁ではありません。"))</f>
        <v/>
      </c>
      <c r="S72" s="170" t="str">
        <f>IF(OR(J72="",J72=0),"",IF(J72=INT(J72/10^(INT(LOG10(J72))-1))*10^INT(LOG10(J72)-1),"","取扱量（その他）の有効数字が２桁ではありません。"))</f>
        <v/>
      </c>
      <c r="T72" s="9" t="str">
        <f>IF(D72&lt;&gt;"",IF(AND(H72=""),"1","0"),"")</f>
        <v/>
      </c>
      <c r="U72" s="9" t="str">
        <f t="shared" si="10"/>
        <v/>
      </c>
      <c r="V72" s="9" t="str">
        <f t="shared" si="11"/>
        <v/>
      </c>
      <c r="W72" s="9" t="str">
        <f t="shared" si="12"/>
        <v/>
      </c>
      <c r="X72" s="201" t="str">
        <f t="shared" si="7"/>
        <v/>
      </c>
    </row>
    <row r="73" spans="1:24" ht="38.25" customHeight="1" x14ac:dyDescent="0.2">
      <c r="A73" s="170" t="str">
        <f>IF(E73="","",VLOOKUP(E73,PRTR法対象物質!$B$3:$E$517,4,FALSE))</f>
        <v/>
      </c>
      <c r="B73" s="138"/>
      <c r="C73" s="38">
        <v>42</v>
      </c>
      <c r="D73" s="85"/>
      <c r="E73" s="173" t="str">
        <f>IF(D73="","",VLOOKUP(D73,PRTR法対象物質!$A$3:$B$517,2,FALSE))</f>
        <v/>
      </c>
      <c r="F73" s="190"/>
      <c r="G73" s="190"/>
      <c r="H73" s="39"/>
      <c r="I73" s="39"/>
      <c r="J73" s="39"/>
      <c r="K73" s="594"/>
      <c r="L73" s="595"/>
      <c r="M73" s="596"/>
      <c r="N73" s="40"/>
      <c r="O73" s="174" t="str">
        <f t="shared" ref="O73:O91" si="18">CONCATENATE(P73,X73,Q73,R73,S73,W73)</f>
        <v/>
      </c>
      <c r="P73" s="41" t="str">
        <f>IF(E73&lt;&gt;"",IF(VLOOKUP(E73,PRTR法対象物質!$B$3:$E$517,2)="○",IF(SUM(H73:J73)&lt;500,"取扱量が空白又は規定値（500kg)未満です（届出対象であるかを確認してください）。",""),IF(SUM(H73:J73)&lt;1000,"取扱量が空白又は規定値（1000kg)未満です（届出対象であるかを確認してください）。","")),"")</f>
        <v/>
      </c>
      <c r="Q73" s="170" t="str">
        <f t="shared" ref="Q73:Q91" si="19">IF(OR(H73="",H73=0),"",IF(H73=INT(H73/10^(INT(LOG10(H73))-1))*10^INT(LOG10(H73)-1),"","取扱量（製造）の有効数字が２桁ではありません。"))</f>
        <v/>
      </c>
      <c r="R73" s="170" t="str">
        <f t="shared" ref="R73:R91" si="20">IF(OR(I73="",I73=0),"",IF(I73=INT(I73/10^(INT(LOG10(I73))-1))*10^INT(LOG10(I73)-1),"","取扱量（使用）の有効数字が２桁ではありません。"))</f>
        <v/>
      </c>
      <c r="S73" s="170" t="str">
        <f t="shared" ref="S73:S91" si="21">IF(OR(J73="",J73=0),"",IF(J73=INT(J73/10^(INT(LOG10(J73))-1))*10^INT(LOG10(J73)-1),"","取扱量（その他）の有効数字が２桁ではありません。"))</f>
        <v/>
      </c>
      <c r="T73" s="9" t="str">
        <f t="shared" si="9"/>
        <v/>
      </c>
      <c r="U73" s="9" t="str">
        <f t="shared" si="10"/>
        <v/>
      </c>
      <c r="V73" s="9" t="str">
        <f t="shared" si="11"/>
        <v/>
      </c>
      <c r="W73" s="9" t="str">
        <f t="shared" si="12"/>
        <v/>
      </c>
      <c r="X73" s="201" t="str">
        <f t="shared" ref="X73:X136" si="22">IF(D73&lt;&gt;"",IF(AND(F73="",G73=""),"主な用途を入力してください。",""),"")</f>
        <v/>
      </c>
    </row>
    <row r="74" spans="1:24" ht="38.25" customHeight="1" x14ac:dyDescent="0.2">
      <c r="A74" s="170" t="str">
        <f>IF(E74="","",VLOOKUP(E74,PRTR法対象物質!$B$3:$E$517,4,FALSE))</f>
        <v/>
      </c>
      <c r="B74" s="138"/>
      <c r="C74" s="38">
        <v>43</v>
      </c>
      <c r="D74" s="85"/>
      <c r="E74" s="173" t="str">
        <f>IF(D74="","",VLOOKUP(D74,PRTR法対象物質!$A$3:$B$517,2,FALSE))</f>
        <v/>
      </c>
      <c r="F74" s="190"/>
      <c r="G74" s="190"/>
      <c r="H74" s="39"/>
      <c r="I74" s="39"/>
      <c r="J74" s="39"/>
      <c r="K74" s="594"/>
      <c r="L74" s="595"/>
      <c r="M74" s="596"/>
      <c r="N74" s="40"/>
      <c r="O74" s="174" t="str">
        <f t="shared" si="18"/>
        <v/>
      </c>
      <c r="P74" s="41" t="str">
        <f>IF(E74&lt;&gt;"",IF(VLOOKUP(E74,PRTR法対象物質!$B$3:$E$517,2)="○",IF(SUM(H74:J74)&lt;500,"取扱量が空白又は規定値（500kg)未満です（届出対象であるかを確認してください）。",""),IF(SUM(H74:J74)&lt;1000,"取扱量が空白又は規定値（1000kg)未満です（届出対象であるかを確認してください）。","")),"")</f>
        <v/>
      </c>
      <c r="Q74" s="170" t="str">
        <f t="shared" si="19"/>
        <v/>
      </c>
      <c r="R74" s="170" t="str">
        <f t="shared" si="20"/>
        <v/>
      </c>
      <c r="S74" s="170" t="str">
        <f t="shared" si="21"/>
        <v/>
      </c>
      <c r="T74" s="9" t="str">
        <f t="shared" si="9"/>
        <v/>
      </c>
      <c r="U74" s="9" t="str">
        <f t="shared" si="10"/>
        <v/>
      </c>
      <c r="V74" s="9" t="str">
        <f t="shared" si="11"/>
        <v/>
      </c>
      <c r="W74" s="9" t="str">
        <f t="shared" si="12"/>
        <v/>
      </c>
      <c r="X74" s="201" t="str">
        <f t="shared" si="22"/>
        <v/>
      </c>
    </row>
    <row r="75" spans="1:24" ht="38.25" customHeight="1" x14ac:dyDescent="0.2">
      <c r="A75" s="170" t="str">
        <f>IF(E75="","",VLOOKUP(E75,PRTR法対象物質!$B$3:$E$517,4,FALSE))</f>
        <v/>
      </c>
      <c r="B75" s="138"/>
      <c r="C75" s="38">
        <v>44</v>
      </c>
      <c r="D75" s="85"/>
      <c r="E75" s="173" t="str">
        <f>IF(D75="","",VLOOKUP(D75,PRTR法対象物質!$A$3:$B$517,2,FALSE))</f>
        <v/>
      </c>
      <c r="F75" s="190"/>
      <c r="G75" s="190"/>
      <c r="H75" s="39"/>
      <c r="I75" s="39"/>
      <c r="J75" s="39"/>
      <c r="K75" s="594"/>
      <c r="L75" s="595"/>
      <c r="M75" s="596"/>
      <c r="N75" s="40"/>
      <c r="O75" s="174" t="str">
        <f t="shared" si="18"/>
        <v/>
      </c>
      <c r="P75" s="41" t="str">
        <f>IF(E75&lt;&gt;"",IF(VLOOKUP(E75,PRTR法対象物質!$B$3:$E$517,2)="○",IF(SUM(H75:J75)&lt;500,"取扱量が空白又は規定値（500kg)未満です（届出対象であるかを確認してください）。",""),IF(SUM(H75:J75)&lt;1000,"取扱量が空白又は規定値（1000kg)未満です（届出対象であるかを確認してください）。","")),"")</f>
        <v/>
      </c>
      <c r="Q75" s="170" t="str">
        <f t="shared" si="19"/>
        <v/>
      </c>
      <c r="R75" s="170" t="str">
        <f t="shared" si="20"/>
        <v/>
      </c>
      <c r="S75" s="170" t="str">
        <f t="shared" si="21"/>
        <v/>
      </c>
      <c r="T75" s="9" t="str">
        <f t="shared" si="9"/>
        <v/>
      </c>
      <c r="U75" s="9" t="str">
        <f t="shared" si="10"/>
        <v/>
      </c>
      <c r="V75" s="9" t="str">
        <f t="shared" si="11"/>
        <v/>
      </c>
      <c r="W75" s="9" t="str">
        <f t="shared" si="12"/>
        <v/>
      </c>
      <c r="X75" s="201" t="str">
        <f t="shared" si="22"/>
        <v/>
      </c>
    </row>
    <row r="76" spans="1:24" ht="38.25" customHeight="1" x14ac:dyDescent="0.2">
      <c r="A76" s="170" t="str">
        <f>IF(E76="","",VLOOKUP(E76,PRTR法対象物質!$B$3:$E$517,4,FALSE))</f>
        <v/>
      </c>
      <c r="B76" s="138"/>
      <c r="C76" s="38">
        <v>45</v>
      </c>
      <c r="D76" s="85"/>
      <c r="E76" s="173" t="str">
        <f>IF(D76="","",VLOOKUP(D76,PRTR法対象物質!$A$3:$B$517,2,FALSE))</f>
        <v/>
      </c>
      <c r="F76" s="190"/>
      <c r="G76" s="190"/>
      <c r="H76" s="39"/>
      <c r="I76" s="39"/>
      <c r="J76" s="39"/>
      <c r="K76" s="594"/>
      <c r="L76" s="595"/>
      <c r="M76" s="596"/>
      <c r="N76" s="40"/>
      <c r="O76" s="174" t="str">
        <f t="shared" si="18"/>
        <v/>
      </c>
      <c r="P76" s="41" t="str">
        <f>IF(E76&lt;&gt;"",IF(VLOOKUP(E76,PRTR法対象物質!$B$3:$E$517,2)="○",IF(SUM(H76:J76)&lt;500,"取扱量が空白又は規定値（500kg)未満です（届出対象であるかを確認してください）。",""),IF(SUM(H76:J76)&lt;1000,"取扱量が空白又は規定値（1000kg)未満です（届出対象であるかを確認してください）。","")),"")</f>
        <v/>
      </c>
      <c r="Q76" s="170" t="str">
        <f t="shared" si="19"/>
        <v/>
      </c>
      <c r="R76" s="170" t="str">
        <f t="shared" si="20"/>
        <v/>
      </c>
      <c r="S76" s="170" t="str">
        <f t="shared" si="21"/>
        <v/>
      </c>
      <c r="T76" s="9" t="str">
        <f t="shared" si="9"/>
        <v/>
      </c>
      <c r="U76" s="9" t="str">
        <f t="shared" si="10"/>
        <v/>
      </c>
      <c r="V76" s="9" t="str">
        <f t="shared" si="11"/>
        <v/>
      </c>
      <c r="W76" s="9" t="str">
        <f t="shared" si="12"/>
        <v/>
      </c>
      <c r="X76" s="201" t="str">
        <f t="shared" si="22"/>
        <v/>
      </c>
    </row>
    <row r="77" spans="1:24" ht="38.25" customHeight="1" x14ac:dyDescent="0.2">
      <c r="A77" s="170" t="str">
        <f>IF(E77="","",VLOOKUP(E77,PRTR法対象物質!$B$3:$E$517,4,FALSE))</f>
        <v/>
      </c>
      <c r="B77" s="138"/>
      <c r="C77" s="38">
        <v>46</v>
      </c>
      <c r="D77" s="85"/>
      <c r="E77" s="173" t="str">
        <f>IF(D77="","",VLOOKUP(D77,PRTR法対象物質!$A$3:$B$517,2,FALSE))</f>
        <v/>
      </c>
      <c r="F77" s="190"/>
      <c r="G77" s="190"/>
      <c r="H77" s="39"/>
      <c r="I77" s="39"/>
      <c r="J77" s="39"/>
      <c r="K77" s="594"/>
      <c r="L77" s="595"/>
      <c r="M77" s="596"/>
      <c r="N77" s="40"/>
      <c r="O77" s="174" t="str">
        <f t="shared" si="18"/>
        <v/>
      </c>
      <c r="P77" s="41" t="str">
        <f>IF(E77&lt;&gt;"",IF(VLOOKUP(E77,PRTR法対象物質!$B$3:$E$517,2)="○",IF(SUM(H77:J77)&lt;500,"取扱量が空白又は規定値（500kg)未満です（届出対象であるかを確認してください）。",""),IF(SUM(H77:J77)&lt;1000,"取扱量が空白又は規定値（1000kg)未満です（届出対象であるかを確認してください）。","")),"")</f>
        <v/>
      </c>
      <c r="Q77" s="170" t="str">
        <f t="shared" si="19"/>
        <v/>
      </c>
      <c r="R77" s="170" t="str">
        <f t="shared" si="20"/>
        <v/>
      </c>
      <c r="S77" s="170" t="str">
        <f t="shared" si="21"/>
        <v/>
      </c>
      <c r="T77" s="9" t="str">
        <f t="shared" si="9"/>
        <v/>
      </c>
      <c r="U77" s="9" t="str">
        <f t="shared" si="10"/>
        <v/>
      </c>
      <c r="V77" s="9" t="str">
        <f t="shared" si="11"/>
        <v/>
      </c>
      <c r="W77" s="9" t="str">
        <f t="shared" si="12"/>
        <v/>
      </c>
      <c r="X77" s="201" t="str">
        <f t="shared" si="22"/>
        <v/>
      </c>
    </row>
    <row r="78" spans="1:24" ht="38.25" customHeight="1" x14ac:dyDescent="0.2">
      <c r="A78" s="170" t="str">
        <f>IF(E78="","",VLOOKUP(E78,PRTR法対象物質!$B$3:$E$517,4,FALSE))</f>
        <v/>
      </c>
      <c r="B78" s="138"/>
      <c r="C78" s="38">
        <v>47</v>
      </c>
      <c r="D78" s="85"/>
      <c r="E78" s="173" t="str">
        <f>IF(D78="","",VLOOKUP(D78,PRTR法対象物質!$A$3:$B$517,2,FALSE))</f>
        <v/>
      </c>
      <c r="F78" s="190"/>
      <c r="G78" s="190"/>
      <c r="H78" s="39"/>
      <c r="I78" s="39"/>
      <c r="J78" s="39"/>
      <c r="K78" s="594"/>
      <c r="L78" s="595"/>
      <c r="M78" s="596"/>
      <c r="N78" s="40"/>
      <c r="O78" s="174" t="str">
        <f t="shared" si="18"/>
        <v/>
      </c>
      <c r="P78" s="41" t="str">
        <f>IF(E78&lt;&gt;"",IF(VLOOKUP(E78,PRTR法対象物質!$B$3:$E$517,2)="○",IF(SUM(H78:J78)&lt;500,"取扱量が空白又は規定値（500kg)未満です（届出対象であるかを確認してください）。",""),IF(SUM(H78:J78)&lt;1000,"取扱量が空白又は規定値（1000kg)未満です（届出対象であるかを確認してください）。","")),"")</f>
        <v/>
      </c>
      <c r="Q78" s="170" t="str">
        <f t="shared" si="19"/>
        <v/>
      </c>
      <c r="R78" s="170" t="str">
        <f t="shared" si="20"/>
        <v/>
      </c>
      <c r="S78" s="170" t="str">
        <f t="shared" si="21"/>
        <v/>
      </c>
      <c r="T78" s="9" t="str">
        <f t="shared" si="9"/>
        <v/>
      </c>
      <c r="U78" s="9" t="str">
        <f t="shared" si="10"/>
        <v/>
      </c>
      <c r="V78" s="9" t="str">
        <f t="shared" si="11"/>
        <v/>
      </c>
      <c r="W78" s="9" t="str">
        <f t="shared" si="12"/>
        <v/>
      </c>
      <c r="X78" s="201" t="str">
        <f t="shared" si="22"/>
        <v/>
      </c>
    </row>
    <row r="79" spans="1:24" ht="38.25" customHeight="1" x14ac:dyDescent="0.2">
      <c r="A79" s="170" t="str">
        <f>IF(E79="","",VLOOKUP(E79,PRTR法対象物質!$B$3:$E$517,4,FALSE))</f>
        <v/>
      </c>
      <c r="B79" s="138"/>
      <c r="C79" s="38">
        <v>48</v>
      </c>
      <c r="D79" s="85"/>
      <c r="E79" s="173" t="str">
        <f>IF(D79="","",VLOOKUP(D79,PRTR法対象物質!$A$3:$B$517,2,FALSE))</f>
        <v/>
      </c>
      <c r="F79" s="190"/>
      <c r="G79" s="190"/>
      <c r="H79" s="39"/>
      <c r="I79" s="39"/>
      <c r="J79" s="39"/>
      <c r="K79" s="594"/>
      <c r="L79" s="595"/>
      <c r="M79" s="596"/>
      <c r="N79" s="40"/>
      <c r="O79" s="174" t="str">
        <f t="shared" si="18"/>
        <v/>
      </c>
      <c r="P79" s="41" t="str">
        <f>IF(E79&lt;&gt;"",IF(VLOOKUP(E79,PRTR法対象物質!$B$3:$E$517,2)="○",IF(SUM(H79:J79)&lt;500,"取扱量が空白又は規定値（500kg)未満です（届出対象であるかを確認してください）。",""),IF(SUM(H79:J79)&lt;1000,"取扱量が空白又は規定値（1000kg)未満です（届出対象であるかを確認してください）。","")),"")</f>
        <v/>
      </c>
      <c r="Q79" s="170" t="str">
        <f t="shared" si="19"/>
        <v/>
      </c>
      <c r="R79" s="170" t="str">
        <f t="shared" si="20"/>
        <v/>
      </c>
      <c r="S79" s="170" t="str">
        <f t="shared" si="21"/>
        <v/>
      </c>
      <c r="T79" s="9" t="str">
        <f t="shared" si="9"/>
        <v/>
      </c>
      <c r="U79" s="9" t="str">
        <f t="shared" si="10"/>
        <v/>
      </c>
      <c r="V79" s="9" t="str">
        <f t="shared" si="11"/>
        <v/>
      </c>
      <c r="W79" s="9" t="str">
        <f t="shared" si="12"/>
        <v/>
      </c>
      <c r="X79" s="201" t="str">
        <f t="shared" si="22"/>
        <v/>
      </c>
    </row>
    <row r="80" spans="1:24" ht="38.25" customHeight="1" x14ac:dyDescent="0.2">
      <c r="A80" s="170" t="str">
        <f>IF(E80="","",VLOOKUP(E80,PRTR法対象物質!$B$3:$E$517,4,FALSE))</f>
        <v/>
      </c>
      <c r="B80" s="138"/>
      <c r="C80" s="38">
        <v>49</v>
      </c>
      <c r="D80" s="85"/>
      <c r="E80" s="173" t="str">
        <f>IF(D80="","",VLOOKUP(D80,PRTR法対象物質!$A$3:$B$517,2,FALSE))</f>
        <v/>
      </c>
      <c r="F80" s="190"/>
      <c r="G80" s="190"/>
      <c r="H80" s="39"/>
      <c r="I80" s="39"/>
      <c r="J80" s="39"/>
      <c r="K80" s="594"/>
      <c r="L80" s="595"/>
      <c r="M80" s="596"/>
      <c r="N80" s="40"/>
      <c r="O80" s="174" t="str">
        <f t="shared" si="18"/>
        <v/>
      </c>
      <c r="P80" s="41" t="str">
        <f>IF(E80&lt;&gt;"",IF(VLOOKUP(E80,PRTR法対象物質!$B$3:$E$517,2)="○",IF(SUM(H80:J80)&lt;500,"取扱量が空白又は規定値（500kg)未満です（届出対象であるかを確認してください）。",""),IF(SUM(H80:J80)&lt;1000,"取扱量が空白又は規定値（1000kg)未満です（届出対象であるかを確認してください）。","")),"")</f>
        <v/>
      </c>
      <c r="Q80" s="170" t="str">
        <f t="shared" si="19"/>
        <v/>
      </c>
      <c r="R80" s="170" t="str">
        <f t="shared" si="20"/>
        <v/>
      </c>
      <c r="S80" s="170" t="str">
        <f t="shared" si="21"/>
        <v/>
      </c>
      <c r="T80" s="9" t="str">
        <f t="shared" si="9"/>
        <v/>
      </c>
      <c r="U80" s="9" t="str">
        <f t="shared" si="10"/>
        <v/>
      </c>
      <c r="V80" s="9" t="str">
        <f t="shared" si="11"/>
        <v/>
      </c>
      <c r="W80" s="9" t="str">
        <f t="shared" si="12"/>
        <v/>
      </c>
      <c r="X80" s="201" t="str">
        <f t="shared" si="22"/>
        <v/>
      </c>
    </row>
    <row r="81" spans="1:24" ht="38.25" customHeight="1" x14ac:dyDescent="0.2">
      <c r="A81" s="170" t="str">
        <f>IF(E81="","",VLOOKUP(E81,PRTR法対象物質!$B$3:$E$517,4,FALSE))</f>
        <v/>
      </c>
      <c r="B81" s="138"/>
      <c r="C81" s="38">
        <v>50</v>
      </c>
      <c r="D81" s="85"/>
      <c r="E81" s="173" t="str">
        <f>IF(D81="","",VLOOKUP(D81,PRTR法対象物質!$A$3:$B$517,2,FALSE))</f>
        <v/>
      </c>
      <c r="F81" s="190"/>
      <c r="G81" s="190"/>
      <c r="H81" s="39"/>
      <c r="I81" s="39"/>
      <c r="J81" s="39"/>
      <c r="K81" s="594"/>
      <c r="L81" s="595"/>
      <c r="M81" s="596"/>
      <c r="N81" s="40"/>
      <c r="O81" s="174" t="str">
        <f t="shared" si="18"/>
        <v/>
      </c>
      <c r="P81" s="41" t="str">
        <f>IF(E81&lt;&gt;"",IF(VLOOKUP(E81,PRTR法対象物質!$B$3:$E$517,2)="○",IF(SUM(H81:J81)&lt;500,"取扱量が空白又は規定値（500kg)未満です（届出対象であるかを確認してください）。",""),IF(SUM(H81:J81)&lt;1000,"取扱量が空白又は規定値（1000kg)未満です（届出対象であるかを確認してください）。","")),"")</f>
        <v/>
      </c>
      <c r="Q81" s="170" t="str">
        <f t="shared" si="19"/>
        <v/>
      </c>
      <c r="R81" s="170" t="str">
        <f t="shared" si="20"/>
        <v/>
      </c>
      <c r="S81" s="170" t="str">
        <f t="shared" si="21"/>
        <v/>
      </c>
      <c r="T81" s="9" t="str">
        <f t="shared" si="9"/>
        <v/>
      </c>
      <c r="U81" s="9" t="str">
        <f t="shared" si="10"/>
        <v/>
      </c>
      <c r="V81" s="9" t="str">
        <f t="shared" si="11"/>
        <v/>
      </c>
      <c r="W81" s="9" t="str">
        <f t="shared" si="12"/>
        <v/>
      </c>
      <c r="X81" s="201" t="str">
        <f t="shared" si="22"/>
        <v/>
      </c>
    </row>
    <row r="82" spans="1:24" ht="38.25" customHeight="1" x14ac:dyDescent="0.2">
      <c r="A82" s="170" t="str">
        <f>IF(E82="","",VLOOKUP(E82,PRTR法対象物質!$B$3:$E$517,4,FALSE))</f>
        <v/>
      </c>
      <c r="B82" s="138"/>
      <c r="C82" s="38">
        <v>51</v>
      </c>
      <c r="D82" s="85"/>
      <c r="E82" s="173" t="str">
        <f>IF(D82="","",VLOOKUP(D82,PRTR法対象物質!$A$3:$B$517,2,FALSE))</f>
        <v/>
      </c>
      <c r="F82" s="190"/>
      <c r="G82" s="190"/>
      <c r="H82" s="39"/>
      <c r="I82" s="39"/>
      <c r="J82" s="39"/>
      <c r="K82" s="594"/>
      <c r="L82" s="595"/>
      <c r="M82" s="596"/>
      <c r="N82" s="40"/>
      <c r="O82" s="174" t="str">
        <f t="shared" si="18"/>
        <v/>
      </c>
      <c r="P82" s="41" t="str">
        <f>IF(E82&lt;&gt;"",IF(VLOOKUP(E82,PRTR法対象物質!$B$3:$E$517,2)="○",IF(SUM(H82:J82)&lt;500,"取扱量が空白又は規定値（500kg)未満です（届出対象であるかを確認してください）。",""),IF(SUM(H82:J82)&lt;1000,"取扱量が空白又は規定値（1000kg)未満です（届出対象であるかを確認してください）。","")),"")</f>
        <v/>
      </c>
      <c r="Q82" s="170" t="str">
        <f t="shared" si="19"/>
        <v/>
      </c>
      <c r="R82" s="170" t="str">
        <f t="shared" si="20"/>
        <v/>
      </c>
      <c r="S82" s="170" t="str">
        <f t="shared" si="21"/>
        <v/>
      </c>
      <c r="T82" s="9" t="str">
        <f t="shared" si="9"/>
        <v/>
      </c>
      <c r="U82" s="9" t="str">
        <f t="shared" si="10"/>
        <v/>
      </c>
      <c r="V82" s="9" t="str">
        <f t="shared" si="11"/>
        <v/>
      </c>
      <c r="W82" s="9" t="str">
        <f t="shared" si="12"/>
        <v/>
      </c>
      <c r="X82" s="201" t="str">
        <f t="shared" si="22"/>
        <v/>
      </c>
    </row>
    <row r="83" spans="1:24" ht="38.25" customHeight="1" x14ac:dyDescent="0.2">
      <c r="A83" s="170" t="str">
        <f>IF(E83="","",VLOOKUP(E83,PRTR法対象物質!$B$3:$E$517,4,FALSE))</f>
        <v/>
      </c>
      <c r="B83" s="138"/>
      <c r="C83" s="38">
        <v>52</v>
      </c>
      <c r="D83" s="85"/>
      <c r="E83" s="173" t="str">
        <f>IF(D83="","",VLOOKUP(D83,PRTR法対象物質!$A$3:$B$517,2,FALSE))</f>
        <v/>
      </c>
      <c r="F83" s="190"/>
      <c r="G83" s="190"/>
      <c r="H83" s="39"/>
      <c r="I83" s="39"/>
      <c r="J83" s="39"/>
      <c r="K83" s="594"/>
      <c r="L83" s="595"/>
      <c r="M83" s="596"/>
      <c r="N83" s="40"/>
      <c r="O83" s="174" t="str">
        <f t="shared" si="18"/>
        <v/>
      </c>
      <c r="P83" s="41" t="str">
        <f>IF(E83&lt;&gt;"",IF(VLOOKUP(E83,PRTR法対象物質!$B$3:$E$517,2)="○",IF(SUM(H83:J83)&lt;500,"取扱量が空白又は規定値（500kg)未満です（届出対象であるかを確認してください）。",""),IF(SUM(H83:J83)&lt;1000,"取扱量が空白又は規定値（1000kg)未満です（届出対象であるかを確認してください）。","")),"")</f>
        <v/>
      </c>
      <c r="Q83" s="170" t="str">
        <f t="shared" si="19"/>
        <v/>
      </c>
      <c r="R83" s="170" t="str">
        <f t="shared" si="20"/>
        <v/>
      </c>
      <c r="S83" s="170" t="str">
        <f t="shared" si="21"/>
        <v/>
      </c>
      <c r="T83" s="9" t="str">
        <f t="shared" si="9"/>
        <v/>
      </c>
      <c r="U83" s="9" t="str">
        <f t="shared" si="10"/>
        <v/>
      </c>
      <c r="V83" s="9" t="str">
        <f t="shared" si="11"/>
        <v/>
      </c>
      <c r="W83" s="9" t="str">
        <f t="shared" si="12"/>
        <v/>
      </c>
      <c r="X83" s="201" t="str">
        <f t="shared" si="22"/>
        <v/>
      </c>
    </row>
    <row r="84" spans="1:24" ht="38.25" customHeight="1" x14ac:dyDescent="0.2">
      <c r="A84" s="170" t="str">
        <f>IF(E84="","",VLOOKUP(E84,PRTR法対象物質!$B$3:$E$517,4,FALSE))</f>
        <v/>
      </c>
      <c r="B84" s="138"/>
      <c r="C84" s="38">
        <v>53</v>
      </c>
      <c r="D84" s="85"/>
      <c r="E84" s="173" t="str">
        <f>IF(D84="","",VLOOKUP(D84,PRTR法対象物質!$A$3:$B$517,2,FALSE))</f>
        <v/>
      </c>
      <c r="F84" s="190"/>
      <c r="G84" s="190"/>
      <c r="H84" s="39"/>
      <c r="I84" s="39"/>
      <c r="J84" s="39"/>
      <c r="K84" s="594"/>
      <c r="L84" s="595"/>
      <c r="M84" s="596"/>
      <c r="N84" s="40"/>
      <c r="O84" s="174" t="str">
        <f t="shared" si="18"/>
        <v/>
      </c>
      <c r="P84" s="41" t="str">
        <f>IF(E84&lt;&gt;"",IF(VLOOKUP(E84,PRTR法対象物質!$B$3:$E$517,2)="○",IF(SUM(H84:J84)&lt;500,"取扱量が空白又は規定値（500kg)未満です（届出対象であるかを確認してください）。",""),IF(SUM(H84:J84)&lt;1000,"取扱量が空白又は規定値（1000kg)未満です（届出対象であるかを確認してください）。","")),"")</f>
        <v/>
      </c>
      <c r="Q84" s="170" t="str">
        <f t="shared" si="19"/>
        <v/>
      </c>
      <c r="R84" s="170" t="str">
        <f t="shared" si="20"/>
        <v/>
      </c>
      <c r="S84" s="170" t="str">
        <f t="shared" si="21"/>
        <v/>
      </c>
      <c r="T84" s="9" t="str">
        <f t="shared" si="9"/>
        <v/>
      </c>
      <c r="U84" s="9" t="str">
        <f t="shared" si="10"/>
        <v/>
      </c>
      <c r="V84" s="9" t="str">
        <f t="shared" si="11"/>
        <v/>
      </c>
      <c r="W84" s="9" t="str">
        <f t="shared" si="12"/>
        <v/>
      </c>
      <c r="X84" s="201" t="str">
        <f t="shared" si="22"/>
        <v/>
      </c>
    </row>
    <row r="85" spans="1:24" ht="38.25" customHeight="1" x14ac:dyDescent="0.2">
      <c r="A85" s="170" t="str">
        <f>IF(E85="","",VLOOKUP(E85,PRTR法対象物質!$B$3:$E$517,4,FALSE))</f>
        <v/>
      </c>
      <c r="B85" s="138"/>
      <c r="C85" s="38">
        <v>54</v>
      </c>
      <c r="D85" s="85"/>
      <c r="E85" s="173" t="str">
        <f>IF(D85="","",VLOOKUP(D85,PRTR法対象物質!$A$3:$B$517,2,FALSE))</f>
        <v/>
      </c>
      <c r="F85" s="190"/>
      <c r="G85" s="190"/>
      <c r="H85" s="39"/>
      <c r="I85" s="39"/>
      <c r="J85" s="39"/>
      <c r="K85" s="594"/>
      <c r="L85" s="595"/>
      <c r="M85" s="596"/>
      <c r="N85" s="40"/>
      <c r="O85" s="174" t="str">
        <f t="shared" si="18"/>
        <v/>
      </c>
      <c r="P85" s="41" t="str">
        <f>IF(E85&lt;&gt;"",IF(VLOOKUP(E85,PRTR法対象物質!$B$3:$E$517,2)="○",IF(SUM(H85:J85)&lt;500,"取扱量が空白又は規定値（500kg)未満です（届出対象であるかを確認してください）。",""),IF(SUM(H85:J85)&lt;1000,"取扱量が空白又は規定値（1000kg)未満です（届出対象であるかを確認してください）。","")),"")</f>
        <v/>
      </c>
      <c r="Q85" s="170" t="str">
        <f t="shared" si="19"/>
        <v/>
      </c>
      <c r="R85" s="170" t="str">
        <f t="shared" si="20"/>
        <v/>
      </c>
      <c r="S85" s="170" t="str">
        <f t="shared" si="21"/>
        <v/>
      </c>
      <c r="T85" s="9" t="str">
        <f t="shared" si="9"/>
        <v/>
      </c>
      <c r="U85" s="9" t="str">
        <f t="shared" si="10"/>
        <v/>
      </c>
      <c r="V85" s="9" t="str">
        <f t="shared" si="11"/>
        <v/>
      </c>
      <c r="W85" s="9" t="str">
        <f t="shared" si="12"/>
        <v/>
      </c>
      <c r="X85" s="201" t="str">
        <f t="shared" si="22"/>
        <v/>
      </c>
    </row>
    <row r="86" spans="1:24" ht="38.25" customHeight="1" x14ac:dyDescent="0.2">
      <c r="A86" s="170" t="str">
        <f>IF(E86="","",VLOOKUP(E86,PRTR法対象物質!$B$3:$E$517,4,FALSE))</f>
        <v/>
      </c>
      <c r="B86" s="138"/>
      <c r="C86" s="38">
        <v>55</v>
      </c>
      <c r="D86" s="85"/>
      <c r="E86" s="173" t="str">
        <f>IF(D86="","",VLOOKUP(D86,PRTR法対象物質!$A$3:$B$517,2,FALSE))</f>
        <v/>
      </c>
      <c r="F86" s="190"/>
      <c r="G86" s="190"/>
      <c r="H86" s="39"/>
      <c r="I86" s="39"/>
      <c r="J86" s="39"/>
      <c r="K86" s="594"/>
      <c r="L86" s="595"/>
      <c r="M86" s="596"/>
      <c r="N86" s="40"/>
      <c r="O86" s="174" t="str">
        <f t="shared" si="18"/>
        <v/>
      </c>
      <c r="P86" s="41" t="str">
        <f>IF(E86&lt;&gt;"",IF(VLOOKUP(E86,PRTR法対象物質!$B$3:$E$517,2)="○",IF(SUM(H86:J86)&lt;500,"取扱量が空白又は規定値（500kg)未満です（届出対象であるかを確認してください）。",""),IF(SUM(H86:J86)&lt;1000,"取扱量が空白又は規定値（1000kg)未満です（届出対象であるかを確認してください）。","")),"")</f>
        <v/>
      </c>
      <c r="Q86" s="170" t="str">
        <f t="shared" si="19"/>
        <v/>
      </c>
      <c r="R86" s="170" t="str">
        <f t="shared" si="20"/>
        <v/>
      </c>
      <c r="S86" s="170" t="str">
        <f t="shared" si="21"/>
        <v/>
      </c>
      <c r="T86" s="9" t="str">
        <f t="shared" si="9"/>
        <v/>
      </c>
      <c r="U86" s="9" t="str">
        <f t="shared" si="10"/>
        <v/>
      </c>
      <c r="V86" s="9" t="str">
        <f t="shared" si="11"/>
        <v/>
      </c>
      <c r="W86" s="9" t="str">
        <f t="shared" si="12"/>
        <v/>
      </c>
      <c r="X86" s="201" t="str">
        <f t="shared" si="22"/>
        <v/>
      </c>
    </row>
    <row r="87" spans="1:24" ht="38.25" customHeight="1" x14ac:dyDescent="0.2">
      <c r="A87" s="170" t="str">
        <f>IF(E87="","",VLOOKUP(E87,PRTR法対象物質!$B$3:$E$517,4,FALSE))</f>
        <v/>
      </c>
      <c r="B87" s="138"/>
      <c r="C87" s="38">
        <v>56</v>
      </c>
      <c r="D87" s="85"/>
      <c r="E87" s="173" t="str">
        <f>IF(D87="","",VLOOKUP(D87,PRTR法対象物質!$A$3:$B$517,2,FALSE))</f>
        <v/>
      </c>
      <c r="F87" s="190"/>
      <c r="G87" s="190"/>
      <c r="H87" s="39"/>
      <c r="I87" s="39"/>
      <c r="J87" s="39"/>
      <c r="K87" s="594"/>
      <c r="L87" s="595"/>
      <c r="M87" s="596"/>
      <c r="N87" s="40"/>
      <c r="O87" s="174" t="str">
        <f t="shared" si="18"/>
        <v/>
      </c>
      <c r="P87" s="41" t="str">
        <f>IF(E87&lt;&gt;"",IF(VLOOKUP(E87,PRTR法対象物質!$B$3:$E$517,2)="○",IF(SUM(H87:J87)&lt;500,"取扱量が空白又は規定値（500kg)未満です（届出対象であるかを確認してください）。",""),IF(SUM(H87:J87)&lt;1000,"取扱量が空白又は規定値（1000kg)未満です（届出対象であるかを確認してください）。","")),"")</f>
        <v/>
      </c>
      <c r="Q87" s="170" t="str">
        <f t="shared" si="19"/>
        <v/>
      </c>
      <c r="R87" s="170" t="str">
        <f t="shared" si="20"/>
        <v/>
      </c>
      <c r="S87" s="170" t="str">
        <f t="shared" si="21"/>
        <v/>
      </c>
      <c r="T87" s="9" t="str">
        <f t="shared" si="9"/>
        <v/>
      </c>
      <c r="U87" s="9" t="str">
        <f t="shared" si="10"/>
        <v/>
      </c>
      <c r="V87" s="9" t="str">
        <f t="shared" si="11"/>
        <v/>
      </c>
      <c r="W87" s="9" t="str">
        <f t="shared" si="12"/>
        <v/>
      </c>
      <c r="X87" s="201" t="str">
        <f t="shared" si="22"/>
        <v/>
      </c>
    </row>
    <row r="88" spans="1:24" ht="38.25" customHeight="1" x14ac:dyDescent="0.2">
      <c r="A88" s="170" t="str">
        <f>IF(E88="","",VLOOKUP(E88,PRTR法対象物質!$B$3:$E$517,4,FALSE))</f>
        <v/>
      </c>
      <c r="B88" s="138"/>
      <c r="C88" s="38">
        <v>57</v>
      </c>
      <c r="D88" s="85"/>
      <c r="E88" s="173" t="str">
        <f>IF(D88="","",VLOOKUP(D88,PRTR法対象物質!$A$3:$B$517,2,FALSE))</f>
        <v/>
      </c>
      <c r="F88" s="190"/>
      <c r="G88" s="190"/>
      <c r="H88" s="39"/>
      <c r="I88" s="39"/>
      <c r="J88" s="39"/>
      <c r="K88" s="594"/>
      <c r="L88" s="595"/>
      <c r="M88" s="596"/>
      <c r="N88" s="40"/>
      <c r="O88" s="174" t="str">
        <f t="shared" si="18"/>
        <v/>
      </c>
      <c r="P88" s="41" t="str">
        <f>IF(E88&lt;&gt;"",IF(VLOOKUP(E88,PRTR法対象物質!$B$3:$E$517,2)="○",IF(SUM(H88:J88)&lt;500,"取扱量が空白又は規定値（500kg)未満です（届出対象であるかを確認してください）。",""),IF(SUM(H88:J88)&lt;1000,"取扱量が空白又は規定値（1000kg)未満です（届出対象であるかを確認してください）。","")),"")</f>
        <v/>
      </c>
      <c r="Q88" s="170" t="str">
        <f t="shared" si="19"/>
        <v/>
      </c>
      <c r="R88" s="170" t="str">
        <f t="shared" si="20"/>
        <v/>
      </c>
      <c r="S88" s="170" t="str">
        <f t="shared" si="21"/>
        <v/>
      </c>
      <c r="T88" s="9" t="str">
        <f t="shared" si="9"/>
        <v/>
      </c>
      <c r="U88" s="9" t="str">
        <f t="shared" si="10"/>
        <v/>
      </c>
      <c r="V88" s="9" t="str">
        <f t="shared" si="11"/>
        <v/>
      </c>
      <c r="W88" s="9" t="str">
        <f t="shared" si="12"/>
        <v/>
      </c>
      <c r="X88" s="201" t="str">
        <f t="shared" si="22"/>
        <v/>
      </c>
    </row>
    <row r="89" spans="1:24" ht="38.25" customHeight="1" x14ac:dyDescent="0.2">
      <c r="A89" s="170" t="str">
        <f>IF(E89="","",VLOOKUP(E89,PRTR法対象物質!$B$3:$E$517,4,FALSE))</f>
        <v/>
      </c>
      <c r="B89" s="138"/>
      <c r="C89" s="38">
        <v>58</v>
      </c>
      <c r="D89" s="85"/>
      <c r="E89" s="173" t="str">
        <f>IF(D89="","",VLOOKUP(D89,PRTR法対象物質!$A$3:$B$517,2,FALSE))</f>
        <v/>
      </c>
      <c r="F89" s="190"/>
      <c r="G89" s="190"/>
      <c r="H89" s="39"/>
      <c r="I89" s="39"/>
      <c r="J89" s="39"/>
      <c r="K89" s="594"/>
      <c r="L89" s="595"/>
      <c r="M89" s="596"/>
      <c r="N89" s="40"/>
      <c r="O89" s="174" t="str">
        <f t="shared" si="18"/>
        <v/>
      </c>
      <c r="P89" s="41" t="str">
        <f>IF(E89&lt;&gt;"",IF(VLOOKUP(E89,PRTR法対象物質!$B$3:$E$517,2)="○",IF(SUM(H89:J89)&lt;500,"取扱量が空白又は規定値（500kg)未満です（届出対象であるかを確認してください）。",""),IF(SUM(H89:J89)&lt;1000,"取扱量が空白又は規定値（1000kg)未満です（届出対象であるかを確認してください）。","")),"")</f>
        <v/>
      </c>
      <c r="Q89" s="170" t="str">
        <f t="shared" si="19"/>
        <v/>
      </c>
      <c r="R89" s="170" t="str">
        <f t="shared" si="20"/>
        <v/>
      </c>
      <c r="S89" s="170" t="str">
        <f t="shared" si="21"/>
        <v/>
      </c>
      <c r="T89" s="9" t="str">
        <f t="shared" si="9"/>
        <v/>
      </c>
      <c r="U89" s="9" t="str">
        <f t="shared" si="10"/>
        <v/>
      </c>
      <c r="V89" s="9" t="str">
        <f t="shared" si="11"/>
        <v/>
      </c>
      <c r="W89" s="9" t="str">
        <f t="shared" si="12"/>
        <v/>
      </c>
      <c r="X89" s="201" t="str">
        <f t="shared" si="22"/>
        <v/>
      </c>
    </row>
    <row r="90" spans="1:24" ht="38.25" customHeight="1" x14ac:dyDescent="0.2">
      <c r="A90" s="170" t="str">
        <f>IF(E90="","",VLOOKUP(E90,PRTR法対象物質!$B$3:$E$517,4,FALSE))</f>
        <v/>
      </c>
      <c r="B90" s="138"/>
      <c r="C90" s="38">
        <v>59</v>
      </c>
      <c r="D90" s="85"/>
      <c r="E90" s="173" t="str">
        <f>IF(D90="","",VLOOKUP(D90,PRTR法対象物質!$A$3:$B$517,2,FALSE))</f>
        <v/>
      </c>
      <c r="F90" s="190"/>
      <c r="G90" s="190"/>
      <c r="H90" s="39"/>
      <c r="I90" s="39"/>
      <c r="J90" s="39"/>
      <c r="K90" s="594"/>
      <c r="L90" s="595"/>
      <c r="M90" s="596"/>
      <c r="N90" s="40"/>
      <c r="O90" s="174" t="str">
        <f t="shared" si="18"/>
        <v/>
      </c>
      <c r="P90" s="41" t="str">
        <f>IF(E90&lt;&gt;"",IF(VLOOKUP(E90,PRTR法対象物質!$B$3:$E$517,2)="○",IF(SUM(H90:J90)&lt;500,"取扱量が空白又は規定値（500kg)未満です（届出対象であるかを確認してください）。",""),IF(SUM(H90:J90)&lt;1000,"取扱量が空白又は規定値（1000kg)未満です（届出対象であるかを確認してください）。","")),"")</f>
        <v/>
      </c>
      <c r="Q90" s="170" t="str">
        <f t="shared" si="19"/>
        <v/>
      </c>
      <c r="R90" s="170" t="str">
        <f t="shared" si="20"/>
        <v/>
      </c>
      <c r="S90" s="170" t="str">
        <f t="shared" si="21"/>
        <v/>
      </c>
      <c r="T90" s="9" t="str">
        <f t="shared" si="9"/>
        <v/>
      </c>
      <c r="U90" s="9" t="str">
        <f t="shared" si="10"/>
        <v/>
      </c>
      <c r="V90" s="9" t="str">
        <f t="shared" si="11"/>
        <v/>
      </c>
      <c r="W90" s="9" t="str">
        <f t="shared" si="12"/>
        <v/>
      </c>
      <c r="X90" s="201" t="str">
        <f t="shared" si="22"/>
        <v/>
      </c>
    </row>
    <row r="91" spans="1:24" ht="38.25" customHeight="1" x14ac:dyDescent="0.2">
      <c r="A91" s="170" t="str">
        <f>IF(E91="","",VLOOKUP(E91,PRTR法対象物質!$B$3:$E$517,4,FALSE))</f>
        <v/>
      </c>
      <c r="B91" s="138"/>
      <c r="C91" s="38">
        <v>60</v>
      </c>
      <c r="D91" s="85"/>
      <c r="E91" s="173" t="str">
        <f>IF(D91="","",VLOOKUP(D91,PRTR法対象物質!$A$3:$B$517,2,FALSE))</f>
        <v/>
      </c>
      <c r="F91" s="190"/>
      <c r="G91" s="190"/>
      <c r="H91" s="39"/>
      <c r="I91" s="39"/>
      <c r="J91" s="39"/>
      <c r="K91" s="594"/>
      <c r="L91" s="595"/>
      <c r="M91" s="596"/>
      <c r="N91" s="40"/>
      <c r="O91" s="174" t="str">
        <f t="shared" si="18"/>
        <v/>
      </c>
      <c r="P91" s="41" t="str">
        <f>IF(E91&lt;&gt;"",IF(VLOOKUP(E91,PRTR法対象物質!$B$3:$E$517,2)="○",IF(SUM(H91:J91)&lt;500,"取扱量が空白又は規定値（500kg)未満です（届出対象であるかを確認してください）。",""),IF(SUM(H91:J91)&lt;1000,"取扱量が空白又は規定値（1000kg)未満です（届出対象であるかを確認してください）。","")),"")</f>
        <v/>
      </c>
      <c r="Q91" s="170" t="str">
        <f t="shared" si="19"/>
        <v/>
      </c>
      <c r="R91" s="170" t="str">
        <f t="shared" si="20"/>
        <v/>
      </c>
      <c r="S91" s="170" t="str">
        <f t="shared" si="21"/>
        <v/>
      </c>
      <c r="T91" s="9" t="str">
        <f t="shared" si="9"/>
        <v/>
      </c>
      <c r="U91" s="9" t="str">
        <f t="shared" si="10"/>
        <v/>
      </c>
      <c r="V91" s="9" t="str">
        <f t="shared" si="11"/>
        <v/>
      </c>
      <c r="W91" s="9" t="str">
        <f t="shared" si="12"/>
        <v/>
      </c>
      <c r="X91" s="201" t="str">
        <f t="shared" si="22"/>
        <v/>
      </c>
    </row>
    <row r="92" spans="1:24" ht="19.5" customHeight="1" x14ac:dyDescent="0.2">
      <c r="A92" s="170"/>
      <c r="B92" s="137"/>
      <c r="C92" s="562" t="s">
        <v>1009</v>
      </c>
      <c r="D92" s="563"/>
      <c r="E92" s="563"/>
      <c r="F92" s="563"/>
      <c r="G92" s="563"/>
      <c r="H92" s="563"/>
      <c r="I92" s="563"/>
      <c r="J92" s="563"/>
      <c r="K92" s="597"/>
      <c r="L92" s="597"/>
      <c r="M92" s="597"/>
      <c r="N92" s="40" t="str">
        <f>IF(F89&lt;&gt;"",IF(SUM(J89:L89)&lt;500,"取扱量の確認をして下さい",""),"")</f>
        <v/>
      </c>
      <c r="O92" s="44"/>
      <c r="P92" s="42"/>
      <c r="X92" s="201"/>
    </row>
    <row r="93" spans="1:24" ht="21" customHeight="1" x14ac:dyDescent="0.2">
      <c r="A93" s="170"/>
      <c r="B93" s="137"/>
      <c r="C93" s="564"/>
      <c r="D93" s="564"/>
      <c r="E93" s="564"/>
      <c r="F93" s="564"/>
      <c r="G93" s="564"/>
      <c r="H93" s="564"/>
      <c r="I93" s="564"/>
      <c r="J93" s="564"/>
      <c r="K93" s="598"/>
      <c r="L93" s="598"/>
      <c r="M93" s="598"/>
      <c r="N93" s="40" t="str">
        <f>IF(F90&lt;&gt;"",IF(SUM(J90:L90)&lt;500,"取扱量の確認をして下さい",""),"")</f>
        <v/>
      </c>
      <c r="O93" s="44"/>
      <c r="P93" s="42"/>
      <c r="X93" s="201"/>
    </row>
    <row r="94" spans="1:24" ht="13.5" thickBot="1" x14ac:dyDescent="0.25">
      <c r="A94" s="170"/>
      <c r="B94" s="137"/>
      <c r="C94" s="565"/>
      <c r="D94" s="565"/>
      <c r="E94" s="565"/>
      <c r="F94" s="565"/>
      <c r="G94" s="565"/>
      <c r="H94" s="565"/>
      <c r="I94" s="565"/>
      <c r="J94" s="565"/>
      <c r="K94" s="599"/>
      <c r="L94" s="599"/>
      <c r="M94" s="599"/>
      <c r="N94" s="40" t="str">
        <f>IF(F91&lt;&gt;"",IF(SUM(J91:L91)&lt;500,"取扱量の確認をして下さい",""),"")</f>
        <v/>
      </c>
      <c r="O94" s="44"/>
      <c r="P94" s="42"/>
      <c r="X94" s="201"/>
    </row>
    <row r="95" spans="1:24" ht="13.5" thickBot="1" x14ac:dyDescent="0.25">
      <c r="A95" s="170"/>
      <c r="B95" s="137"/>
      <c r="C95" s="21" t="s">
        <v>178</v>
      </c>
      <c r="D95" s="506"/>
      <c r="E95" s="506"/>
      <c r="F95" s="506"/>
      <c r="G95" s="506"/>
      <c r="H95" s="506"/>
      <c r="I95" s="506"/>
      <c r="J95" s="506"/>
      <c r="K95" s="506"/>
      <c r="L95" s="506"/>
      <c r="M95" s="507"/>
      <c r="N95" s="40" t="str">
        <f>IF(F92&lt;&gt;"",IF(SUM(J92:L92)&lt;500,"取扱量の確認をして下さい",""),"")</f>
        <v/>
      </c>
      <c r="O95" s="44"/>
      <c r="P95" s="42"/>
      <c r="X95" s="201"/>
    </row>
    <row r="96" spans="1:24" ht="8.25" customHeight="1" thickBot="1" x14ac:dyDescent="0.25">
      <c r="A96" s="170"/>
      <c r="B96" s="139"/>
      <c r="C96" s="24"/>
      <c r="D96" s="24"/>
      <c r="E96" s="24"/>
      <c r="F96" s="24"/>
      <c r="G96" s="24"/>
      <c r="H96" s="24"/>
      <c r="I96" s="24"/>
      <c r="J96" s="24"/>
      <c r="K96" s="24"/>
      <c r="L96" s="24"/>
      <c r="M96" s="24"/>
      <c r="N96" s="45" t="str">
        <f>IF(F93&lt;&gt;"",IF(SUM(J93:L93)&lt;500,"取扱量の確認をして下さい",""),"")</f>
        <v/>
      </c>
      <c r="O96" s="44"/>
      <c r="P96" s="42"/>
      <c r="X96" s="201"/>
    </row>
    <row r="97" spans="1:24" x14ac:dyDescent="0.2">
      <c r="A97" s="170"/>
      <c r="B97" s="136"/>
      <c r="C97" s="7"/>
      <c r="D97" s="7"/>
      <c r="E97" s="7"/>
      <c r="F97" s="7"/>
      <c r="G97" s="7"/>
      <c r="H97" s="7"/>
      <c r="I97" s="7"/>
      <c r="J97" s="7"/>
      <c r="K97" s="7"/>
      <c r="L97" s="7"/>
      <c r="M97" s="7"/>
      <c r="N97" s="46" t="str">
        <f>IF(F95&lt;&gt;"",IF(SUM(J95:L95)&lt;500,"取扱量の確認をして下さい",""),"")</f>
        <v/>
      </c>
      <c r="O97" s="44"/>
      <c r="P97" s="42"/>
      <c r="X97" s="201"/>
    </row>
    <row r="98" spans="1:24" ht="16.5" x14ac:dyDescent="0.2">
      <c r="A98" s="170"/>
      <c r="B98" s="137"/>
      <c r="C98" s="11"/>
      <c r="D98" s="30" t="s">
        <v>153</v>
      </c>
      <c r="E98" s="12"/>
      <c r="F98" s="12" t="s">
        <v>404</v>
      </c>
      <c r="G98" s="12"/>
      <c r="H98" s="14"/>
      <c r="I98" s="31"/>
      <c r="J98" s="32"/>
      <c r="K98" s="33"/>
      <c r="L98" s="34" t="s">
        <v>381</v>
      </c>
      <c r="M98" s="15">
        <v>4</v>
      </c>
      <c r="N98" s="40"/>
      <c r="O98" s="44"/>
      <c r="P98" s="42"/>
      <c r="X98" s="201"/>
    </row>
    <row r="99" spans="1:24" ht="16.5" x14ac:dyDescent="0.2">
      <c r="A99" s="170"/>
      <c r="B99" s="137"/>
      <c r="C99" s="11"/>
      <c r="D99" s="11"/>
      <c r="E99" s="11"/>
      <c r="F99" s="12"/>
      <c r="G99" s="12"/>
      <c r="H99" s="14"/>
      <c r="I99" s="31"/>
      <c r="J99" s="11"/>
      <c r="K99" s="11"/>
      <c r="L99" s="11"/>
      <c r="M99" s="11"/>
      <c r="N99" s="40"/>
      <c r="O99" s="44"/>
      <c r="P99" s="42"/>
      <c r="X99" s="201"/>
    </row>
    <row r="100" spans="1:24" ht="9" customHeight="1" x14ac:dyDescent="0.2">
      <c r="A100" s="170"/>
      <c r="B100" s="137"/>
      <c r="C100" s="11"/>
      <c r="D100" s="19"/>
      <c r="E100" s="19"/>
      <c r="F100" s="19"/>
      <c r="G100" s="19"/>
      <c r="H100" s="19"/>
      <c r="I100" s="19"/>
      <c r="J100" s="19"/>
      <c r="K100" s="11"/>
      <c r="L100" s="11"/>
      <c r="M100" s="11"/>
      <c r="N100" s="40"/>
      <c r="O100" s="44"/>
      <c r="P100" s="42"/>
      <c r="X100" s="201"/>
    </row>
    <row r="101" spans="1:24" ht="21" customHeight="1" x14ac:dyDescent="0.2">
      <c r="A101" s="170"/>
      <c r="B101" s="137"/>
      <c r="C101" s="612" t="s">
        <v>1010</v>
      </c>
      <c r="D101" s="615" t="s">
        <v>3</v>
      </c>
      <c r="E101" s="585" t="s">
        <v>1006</v>
      </c>
      <c r="F101" s="588" t="s">
        <v>423</v>
      </c>
      <c r="G101" s="589"/>
      <c r="H101" s="600" t="s">
        <v>337</v>
      </c>
      <c r="I101" s="601"/>
      <c r="J101" s="602"/>
      <c r="K101" s="588" t="s">
        <v>154</v>
      </c>
      <c r="L101" s="603"/>
      <c r="M101" s="604"/>
      <c r="N101" s="40"/>
      <c r="O101" s="44"/>
      <c r="P101" s="42"/>
      <c r="Q101" s="36"/>
      <c r="S101" s="17"/>
      <c r="X101" s="201"/>
    </row>
    <row r="102" spans="1:24" ht="17.25" customHeight="1" x14ac:dyDescent="0.2">
      <c r="A102" s="170"/>
      <c r="B102" s="137"/>
      <c r="C102" s="613"/>
      <c r="D102" s="613"/>
      <c r="E102" s="586"/>
      <c r="F102" s="590"/>
      <c r="G102" s="591"/>
      <c r="H102" s="181" t="s">
        <v>49</v>
      </c>
      <c r="I102" s="181" t="s">
        <v>50</v>
      </c>
      <c r="J102" s="182" t="s">
        <v>51</v>
      </c>
      <c r="K102" s="590"/>
      <c r="L102" s="605"/>
      <c r="M102" s="606"/>
      <c r="N102" s="40"/>
      <c r="O102" s="44"/>
      <c r="P102" s="42"/>
      <c r="Q102" s="36"/>
      <c r="S102" s="17"/>
      <c r="X102" s="201"/>
    </row>
    <row r="103" spans="1:24" ht="47.25" customHeight="1" x14ac:dyDescent="0.2">
      <c r="A103" s="170"/>
      <c r="B103" s="137"/>
      <c r="C103" s="614"/>
      <c r="D103" s="614"/>
      <c r="E103" s="587"/>
      <c r="F103" s="592"/>
      <c r="G103" s="593"/>
      <c r="H103" s="183" t="s">
        <v>416</v>
      </c>
      <c r="I103" s="183" t="s">
        <v>417</v>
      </c>
      <c r="J103" s="184" t="s">
        <v>155</v>
      </c>
      <c r="K103" s="607"/>
      <c r="L103" s="608"/>
      <c r="M103" s="593"/>
      <c r="N103" s="40"/>
      <c r="P103" s="47"/>
      <c r="Q103" s="36"/>
      <c r="S103" s="17"/>
      <c r="X103" s="201"/>
    </row>
    <row r="104" spans="1:24" ht="38.25" customHeight="1" x14ac:dyDescent="0.2">
      <c r="A104" s="170" t="str">
        <f>IF(E104="","",VLOOKUP(E104,PRTR法対象物質!$B$3:$E$517,4,FALSE))</f>
        <v/>
      </c>
      <c r="B104" s="138"/>
      <c r="C104" s="38">
        <v>61</v>
      </c>
      <c r="D104" s="85"/>
      <c r="E104" s="173" t="str">
        <f>IF(D104="","",VLOOKUP(D104,PRTR法対象物質!$A$3:$B$517,2,FALSE))</f>
        <v/>
      </c>
      <c r="F104" s="190"/>
      <c r="G104" s="190"/>
      <c r="H104" s="39"/>
      <c r="I104" s="39"/>
      <c r="J104" s="39"/>
      <c r="K104" s="609"/>
      <c r="L104" s="610"/>
      <c r="M104" s="611"/>
      <c r="N104" s="40"/>
      <c r="O104" s="174" t="str">
        <f>CONCATENATE(P104,X104,Q104,R104,S104,W104)</f>
        <v/>
      </c>
      <c r="P104" s="41" t="str">
        <f>IF(E104&lt;&gt;"",IF(VLOOKUP(E104,PRTR法対象物質!$B$3:$E$517,2)="○",IF(SUM(H104:J104)&lt;500,"取扱量が空白又は規定値（500kg)未満です（届出対象であるかを確認してください）。",""),IF(SUM(H104:J104)&lt;1000,"取扱量が空白又は規定値（1000kg)未満です（届出対象であるかを確認してください）。","")),"")</f>
        <v/>
      </c>
      <c r="Q104" s="170" t="str">
        <f>IF(OR(H104="",H104=0),"",IF(H104=INT(H104/10^(INT(LOG10(H104))-1))*10^INT(LOG10(H104)-1),"","取扱量（製造）の有効数字が２桁ではありません。"))</f>
        <v/>
      </c>
      <c r="R104" s="170" t="str">
        <f>IF(OR(I104="",I104=0),"",IF(I104=INT(I104/10^(INT(LOG10(I104))-1))*10^INT(LOG10(I104)-1),"","取扱量（使用）の有効数字が２桁ではありません。"))</f>
        <v/>
      </c>
      <c r="S104" s="170" t="str">
        <f>IF(OR(J104="",J104=0),"",IF(J104=INT(J104/10^(INT(LOG10(J104))-1))*10^INT(LOG10(J104)-1),"","取扱量（その他）の有効数字が２桁ではありません。"))</f>
        <v/>
      </c>
      <c r="T104" s="9" t="str">
        <f t="shared" ref="T104:T155" si="23">IF(D104&lt;&gt;"",IF(AND(H104=""),"1","0"),"")</f>
        <v/>
      </c>
      <c r="U104" s="9" t="str">
        <f t="shared" ref="U104:U155" si="24">IF(D104&lt;&gt;"",IF(AND(I104=""),"1","0"),"")</f>
        <v/>
      </c>
      <c r="V104" s="9" t="str">
        <f t="shared" ref="V104:V155" si="25">IF(D104&lt;&gt;"",IF(AND(J104=""),"1","0"),"")</f>
        <v/>
      </c>
      <c r="W104" s="9" t="str">
        <f t="shared" ref="W104:W155" si="26">IF(D104&lt;&gt;"",IF(AND(T104+U104+V104=0),"","空白の欄があります。0kgの場合も記入してください。"),"")</f>
        <v/>
      </c>
      <c r="X104" s="201" t="str">
        <f t="shared" si="22"/>
        <v/>
      </c>
    </row>
    <row r="105" spans="1:24" ht="38.25" customHeight="1" x14ac:dyDescent="0.2">
      <c r="A105" s="170" t="str">
        <f>IF(E105="","",VLOOKUP(E105,PRTR法対象物質!$B$3:$E$517,4,FALSE))</f>
        <v/>
      </c>
      <c r="B105" s="138"/>
      <c r="C105" s="38">
        <v>62</v>
      </c>
      <c r="D105" s="85"/>
      <c r="E105" s="173" t="str">
        <f>IF(D105="","",VLOOKUP(D105,PRTR法対象物質!$A$3:$B$517,2,FALSE))</f>
        <v/>
      </c>
      <c r="F105" s="190"/>
      <c r="G105" s="190"/>
      <c r="H105" s="39"/>
      <c r="I105" s="39"/>
      <c r="J105" s="39"/>
      <c r="K105" s="594"/>
      <c r="L105" s="595"/>
      <c r="M105" s="596"/>
      <c r="N105" s="40"/>
      <c r="O105" s="174" t="str">
        <f t="shared" ref="O105:O123" si="27">CONCATENATE(P105,X105,Q105,R105,S105,W105)</f>
        <v/>
      </c>
      <c r="P105" s="41" t="str">
        <f>IF(E105&lt;&gt;"",IF(VLOOKUP(E105,PRTR法対象物質!$B$3:$E$517,2)="○",IF(SUM(H105:J105)&lt;500,"取扱量が空白又は規定値（500kg)未満です（届出対象であるかを確認してください）。",""),IF(SUM(H105:J105)&lt;1000,"取扱量が空白又は規定値（1000kg)未満です（届出対象であるかを確認してください）。","")),"")</f>
        <v/>
      </c>
      <c r="Q105" s="170" t="str">
        <f t="shared" ref="Q105:Q123" si="28">IF(OR(H105="",H105=0),"",IF(H105=INT(H105/10^(INT(LOG10(H105))-1))*10^INT(LOG10(H105)-1),"","取扱量（製造）の有効数字が２桁ではありません。"))</f>
        <v/>
      </c>
      <c r="R105" s="170" t="str">
        <f t="shared" ref="R105:R123" si="29">IF(OR(I105="",I105=0),"",IF(I105=INT(I105/10^(INT(LOG10(I105))-1))*10^INT(LOG10(I105)-1),"","取扱量（使用）の有効数字が２桁ではありません。"))</f>
        <v/>
      </c>
      <c r="S105" s="170" t="str">
        <f t="shared" ref="S105:S123" si="30">IF(OR(J105="",J105=0),"",IF(J105=INT(J105/10^(INT(LOG10(J105))-1))*10^INT(LOG10(J105)-1),"","取扱量（その他）の有効数字が２桁ではありません。"))</f>
        <v/>
      </c>
      <c r="T105" s="9" t="str">
        <f t="shared" si="23"/>
        <v/>
      </c>
      <c r="U105" s="9" t="str">
        <f t="shared" si="24"/>
        <v/>
      </c>
      <c r="V105" s="9" t="str">
        <f t="shared" si="25"/>
        <v/>
      </c>
      <c r="W105" s="9" t="str">
        <f t="shared" si="26"/>
        <v/>
      </c>
      <c r="X105" s="201" t="str">
        <f t="shared" si="22"/>
        <v/>
      </c>
    </row>
    <row r="106" spans="1:24" ht="38.25" customHeight="1" x14ac:dyDescent="0.2">
      <c r="A106" s="170" t="str">
        <f>IF(E106="","",VLOOKUP(E106,PRTR法対象物質!$B$3:$E$517,4,FALSE))</f>
        <v/>
      </c>
      <c r="B106" s="138"/>
      <c r="C106" s="38">
        <v>63</v>
      </c>
      <c r="D106" s="85"/>
      <c r="E106" s="173" t="str">
        <f>IF(D106="","",VLOOKUP(D106,PRTR法対象物質!$A$3:$B$517,2,FALSE))</f>
        <v/>
      </c>
      <c r="F106" s="190"/>
      <c r="G106" s="190"/>
      <c r="H106" s="39"/>
      <c r="I106" s="39"/>
      <c r="J106" s="39"/>
      <c r="K106" s="594"/>
      <c r="L106" s="595"/>
      <c r="M106" s="596"/>
      <c r="N106" s="40"/>
      <c r="O106" s="174" t="str">
        <f t="shared" si="27"/>
        <v/>
      </c>
      <c r="P106" s="41" t="str">
        <f>IF(E106&lt;&gt;"",IF(VLOOKUP(E106,PRTR法対象物質!$B$3:$E$517,2)="○",IF(SUM(H106:J106)&lt;500,"取扱量が空白又は規定値（500kg)未満です（届出対象であるかを確認してください）。",""),IF(SUM(H106:J106)&lt;1000,"取扱量が空白又は規定値（1000kg)未満です（届出対象であるかを確認してください）。","")),"")</f>
        <v/>
      </c>
      <c r="Q106" s="170" t="str">
        <f t="shared" si="28"/>
        <v/>
      </c>
      <c r="R106" s="170" t="str">
        <f t="shared" si="29"/>
        <v/>
      </c>
      <c r="S106" s="170" t="str">
        <f t="shared" si="30"/>
        <v/>
      </c>
      <c r="T106" s="9" t="str">
        <f t="shared" si="23"/>
        <v/>
      </c>
      <c r="U106" s="9" t="str">
        <f t="shared" si="24"/>
        <v/>
      </c>
      <c r="V106" s="9" t="str">
        <f t="shared" si="25"/>
        <v/>
      </c>
      <c r="W106" s="9" t="str">
        <f t="shared" si="26"/>
        <v/>
      </c>
      <c r="X106" s="201" t="str">
        <f t="shared" si="22"/>
        <v/>
      </c>
    </row>
    <row r="107" spans="1:24" ht="38.25" customHeight="1" x14ac:dyDescent="0.2">
      <c r="A107" s="170" t="str">
        <f>IF(E107="","",VLOOKUP(E107,PRTR法対象物質!$B$3:$E$517,4,FALSE))</f>
        <v/>
      </c>
      <c r="B107" s="138"/>
      <c r="C107" s="38">
        <v>64</v>
      </c>
      <c r="D107" s="85"/>
      <c r="E107" s="173" t="str">
        <f>IF(D107="","",VLOOKUP(D107,PRTR法対象物質!$A$3:$B$517,2,FALSE))</f>
        <v/>
      </c>
      <c r="F107" s="190"/>
      <c r="G107" s="190"/>
      <c r="H107" s="39"/>
      <c r="I107" s="39"/>
      <c r="J107" s="39"/>
      <c r="K107" s="594"/>
      <c r="L107" s="595"/>
      <c r="M107" s="596"/>
      <c r="N107" s="40"/>
      <c r="O107" s="174" t="str">
        <f t="shared" si="27"/>
        <v/>
      </c>
      <c r="P107" s="41" t="str">
        <f>IF(E107&lt;&gt;"",IF(VLOOKUP(E107,PRTR法対象物質!$B$3:$E$517,2)="○",IF(SUM(H107:J107)&lt;500,"取扱量が空白又は規定値（500kg)未満です（届出対象であるかを確認してください）。",""),IF(SUM(H107:J107)&lt;1000,"取扱量が空白又は規定値（1000kg)未満です（届出対象であるかを確認してください）。","")),"")</f>
        <v/>
      </c>
      <c r="Q107" s="170" t="str">
        <f t="shared" si="28"/>
        <v/>
      </c>
      <c r="R107" s="170" t="str">
        <f t="shared" si="29"/>
        <v/>
      </c>
      <c r="S107" s="170" t="str">
        <f t="shared" si="30"/>
        <v/>
      </c>
      <c r="T107" s="9" t="str">
        <f t="shared" si="23"/>
        <v/>
      </c>
      <c r="U107" s="9" t="str">
        <f t="shared" si="24"/>
        <v/>
      </c>
      <c r="V107" s="9" t="str">
        <f t="shared" si="25"/>
        <v/>
      </c>
      <c r="W107" s="9" t="str">
        <f t="shared" si="26"/>
        <v/>
      </c>
      <c r="X107" s="201" t="str">
        <f t="shared" si="22"/>
        <v/>
      </c>
    </row>
    <row r="108" spans="1:24" ht="38.25" customHeight="1" x14ac:dyDescent="0.2">
      <c r="A108" s="170" t="str">
        <f>IF(E108="","",VLOOKUP(E108,PRTR法対象物質!$B$3:$E$517,4,FALSE))</f>
        <v/>
      </c>
      <c r="B108" s="138"/>
      <c r="C108" s="38">
        <v>65</v>
      </c>
      <c r="D108" s="85"/>
      <c r="E108" s="173" t="str">
        <f>IF(D108="","",VLOOKUP(D108,PRTR法対象物質!$A$3:$B$517,2,FALSE))</f>
        <v/>
      </c>
      <c r="F108" s="190"/>
      <c r="G108" s="190"/>
      <c r="H108" s="39"/>
      <c r="I108" s="39"/>
      <c r="J108" s="39"/>
      <c r="K108" s="594"/>
      <c r="L108" s="595"/>
      <c r="M108" s="596"/>
      <c r="N108" s="40"/>
      <c r="O108" s="174" t="str">
        <f t="shared" si="27"/>
        <v/>
      </c>
      <c r="P108" s="41" t="str">
        <f>IF(E108&lt;&gt;"",IF(VLOOKUP(E108,PRTR法対象物質!$B$3:$E$517,2)="○",IF(SUM(H108:J108)&lt;500,"取扱量が空白又は規定値（500kg)未満です（届出対象であるかを確認してください）。",""),IF(SUM(H108:J108)&lt;1000,"取扱量が空白又は規定値（1000kg)未満です（届出対象であるかを確認してください）。","")),"")</f>
        <v/>
      </c>
      <c r="Q108" s="170" t="str">
        <f t="shared" si="28"/>
        <v/>
      </c>
      <c r="R108" s="170" t="str">
        <f t="shared" si="29"/>
        <v/>
      </c>
      <c r="S108" s="170" t="str">
        <f t="shared" si="30"/>
        <v/>
      </c>
      <c r="T108" s="9" t="str">
        <f t="shared" si="23"/>
        <v/>
      </c>
      <c r="U108" s="9" t="str">
        <f t="shared" si="24"/>
        <v/>
      </c>
      <c r="V108" s="9" t="str">
        <f t="shared" si="25"/>
        <v/>
      </c>
      <c r="W108" s="9" t="str">
        <f t="shared" si="26"/>
        <v/>
      </c>
      <c r="X108" s="201" t="str">
        <f t="shared" si="22"/>
        <v/>
      </c>
    </row>
    <row r="109" spans="1:24" ht="38.25" customHeight="1" x14ac:dyDescent="0.2">
      <c r="A109" s="170" t="str">
        <f>IF(E109="","",VLOOKUP(E109,PRTR法対象物質!$B$3:$E$517,4,FALSE))</f>
        <v/>
      </c>
      <c r="B109" s="138"/>
      <c r="C109" s="38">
        <v>66</v>
      </c>
      <c r="D109" s="85"/>
      <c r="E109" s="173" t="str">
        <f>IF(D109="","",VLOOKUP(D109,PRTR法対象物質!$A$3:$B$517,2,FALSE))</f>
        <v/>
      </c>
      <c r="F109" s="190"/>
      <c r="G109" s="190"/>
      <c r="H109" s="39"/>
      <c r="I109" s="39"/>
      <c r="J109" s="39"/>
      <c r="K109" s="594"/>
      <c r="L109" s="595"/>
      <c r="M109" s="596"/>
      <c r="N109" s="40"/>
      <c r="O109" s="174" t="str">
        <f t="shared" si="27"/>
        <v/>
      </c>
      <c r="P109" s="41" t="str">
        <f>IF(E109&lt;&gt;"",IF(VLOOKUP(E109,PRTR法対象物質!$B$3:$E$517,2)="○",IF(SUM(H109:J109)&lt;500,"取扱量が空白又は規定値（500kg)未満です（届出対象であるかを確認してください）。",""),IF(SUM(H109:J109)&lt;1000,"取扱量が空白又は規定値（1000kg)未満です（届出対象であるかを確認してください）。","")),"")</f>
        <v/>
      </c>
      <c r="Q109" s="170" t="str">
        <f t="shared" si="28"/>
        <v/>
      </c>
      <c r="R109" s="170" t="str">
        <f t="shared" si="29"/>
        <v/>
      </c>
      <c r="S109" s="170" t="str">
        <f t="shared" si="30"/>
        <v/>
      </c>
      <c r="T109" s="9" t="str">
        <f t="shared" si="23"/>
        <v/>
      </c>
      <c r="U109" s="9" t="str">
        <f t="shared" si="24"/>
        <v/>
      </c>
      <c r="V109" s="9" t="str">
        <f t="shared" si="25"/>
        <v/>
      </c>
      <c r="W109" s="9" t="str">
        <f t="shared" si="26"/>
        <v/>
      </c>
      <c r="X109" s="201" t="str">
        <f t="shared" si="22"/>
        <v/>
      </c>
    </row>
    <row r="110" spans="1:24" ht="38.25" customHeight="1" x14ac:dyDescent="0.2">
      <c r="A110" s="170" t="str">
        <f>IF(E110="","",VLOOKUP(E110,PRTR法対象物質!$B$3:$E$517,4,FALSE))</f>
        <v/>
      </c>
      <c r="B110" s="138"/>
      <c r="C110" s="38">
        <v>67</v>
      </c>
      <c r="D110" s="85"/>
      <c r="E110" s="173" t="str">
        <f>IF(D110="","",VLOOKUP(D110,PRTR法対象物質!$A$3:$B$517,2,FALSE))</f>
        <v/>
      </c>
      <c r="F110" s="190"/>
      <c r="G110" s="190"/>
      <c r="H110" s="39"/>
      <c r="I110" s="39"/>
      <c r="J110" s="39"/>
      <c r="K110" s="594"/>
      <c r="L110" s="595"/>
      <c r="M110" s="596"/>
      <c r="N110" s="40"/>
      <c r="O110" s="174" t="str">
        <f t="shared" si="27"/>
        <v/>
      </c>
      <c r="P110" s="41" t="str">
        <f>IF(E110&lt;&gt;"",IF(VLOOKUP(E110,PRTR法対象物質!$B$3:$E$517,2)="○",IF(SUM(H110:J110)&lt;500,"取扱量が空白又は規定値（500kg)未満です（届出対象であるかを確認してください）。",""),IF(SUM(H110:J110)&lt;1000,"取扱量が空白又は規定値（1000kg)未満です（届出対象であるかを確認してください）。","")),"")</f>
        <v/>
      </c>
      <c r="Q110" s="170" t="str">
        <f t="shared" si="28"/>
        <v/>
      </c>
      <c r="R110" s="170" t="str">
        <f t="shared" si="29"/>
        <v/>
      </c>
      <c r="S110" s="170" t="str">
        <f t="shared" si="30"/>
        <v/>
      </c>
      <c r="T110" s="9" t="str">
        <f t="shared" si="23"/>
        <v/>
      </c>
      <c r="U110" s="9" t="str">
        <f t="shared" si="24"/>
        <v/>
      </c>
      <c r="V110" s="9" t="str">
        <f t="shared" si="25"/>
        <v/>
      </c>
      <c r="W110" s="9" t="str">
        <f t="shared" si="26"/>
        <v/>
      </c>
      <c r="X110" s="201" t="str">
        <f t="shared" si="22"/>
        <v/>
      </c>
    </row>
    <row r="111" spans="1:24" ht="38.25" customHeight="1" x14ac:dyDescent="0.2">
      <c r="A111" s="170" t="str">
        <f>IF(E111="","",VLOOKUP(E111,PRTR法対象物質!$B$3:$E$517,4,FALSE))</f>
        <v/>
      </c>
      <c r="B111" s="138"/>
      <c r="C111" s="38">
        <v>68</v>
      </c>
      <c r="D111" s="85"/>
      <c r="E111" s="173" t="str">
        <f>IF(D111="","",VLOOKUP(D111,PRTR法対象物質!$A$3:$B$517,2,FALSE))</f>
        <v/>
      </c>
      <c r="F111" s="190"/>
      <c r="G111" s="190"/>
      <c r="H111" s="39"/>
      <c r="I111" s="39"/>
      <c r="J111" s="39"/>
      <c r="K111" s="594"/>
      <c r="L111" s="595"/>
      <c r="M111" s="596"/>
      <c r="N111" s="40"/>
      <c r="O111" s="174" t="str">
        <f t="shared" si="27"/>
        <v/>
      </c>
      <c r="P111" s="41" t="str">
        <f>IF(E111&lt;&gt;"",IF(VLOOKUP(E111,PRTR法対象物質!$B$3:$E$517,2)="○",IF(SUM(H111:J111)&lt;500,"取扱量が空白又は規定値（500kg)未満です（届出対象であるかを確認してください）。",""),IF(SUM(H111:J111)&lt;1000,"取扱量が空白又は規定値（1000kg)未満です（届出対象であるかを確認してください）。","")),"")</f>
        <v/>
      </c>
      <c r="Q111" s="170" t="str">
        <f t="shared" si="28"/>
        <v/>
      </c>
      <c r="R111" s="170" t="str">
        <f t="shared" si="29"/>
        <v/>
      </c>
      <c r="S111" s="170" t="str">
        <f t="shared" si="30"/>
        <v/>
      </c>
      <c r="T111" s="9" t="str">
        <f t="shared" si="23"/>
        <v/>
      </c>
      <c r="U111" s="9" t="str">
        <f t="shared" si="24"/>
        <v/>
      </c>
      <c r="V111" s="9" t="str">
        <f t="shared" si="25"/>
        <v/>
      </c>
      <c r="W111" s="9" t="str">
        <f t="shared" si="26"/>
        <v/>
      </c>
      <c r="X111" s="201" t="str">
        <f t="shared" si="22"/>
        <v/>
      </c>
    </row>
    <row r="112" spans="1:24" ht="38.25" customHeight="1" x14ac:dyDescent="0.2">
      <c r="A112" s="170" t="str">
        <f>IF(E112="","",VLOOKUP(E112,PRTR法対象物質!$B$3:$E$517,4,FALSE))</f>
        <v/>
      </c>
      <c r="B112" s="138"/>
      <c r="C112" s="38">
        <v>69</v>
      </c>
      <c r="D112" s="85"/>
      <c r="E112" s="173" t="str">
        <f>IF(D112="","",VLOOKUP(D112,PRTR法対象物質!$A$3:$B$517,2,FALSE))</f>
        <v/>
      </c>
      <c r="F112" s="190"/>
      <c r="G112" s="190"/>
      <c r="H112" s="39"/>
      <c r="I112" s="39"/>
      <c r="J112" s="39"/>
      <c r="K112" s="594"/>
      <c r="L112" s="595"/>
      <c r="M112" s="596"/>
      <c r="N112" s="40"/>
      <c r="O112" s="174" t="str">
        <f t="shared" si="27"/>
        <v/>
      </c>
      <c r="P112" s="41" t="str">
        <f>IF(E112&lt;&gt;"",IF(VLOOKUP(E112,PRTR法対象物質!$B$3:$E$517,2)="○",IF(SUM(H112:J112)&lt;500,"取扱量が空白又は規定値（500kg)未満です（届出対象であるかを確認してください）。",""),IF(SUM(H112:J112)&lt;1000,"取扱量が空白又は規定値（1000kg)未満です（届出対象であるかを確認してください）。","")),"")</f>
        <v/>
      </c>
      <c r="Q112" s="170" t="str">
        <f t="shared" si="28"/>
        <v/>
      </c>
      <c r="R112" s="170" t="str">
        <f t="shared" si="29"/>
        <v/>
      </c>
      <c r="S112" s="170" t="str">
        <f t="shared" si="30"/>
        <v/>
      </c>
      <c r="T112" s="9" t="str">
        <f t="shared" si="23"/>
        <v/>
      </c>
      <c r="U112" s="9" t="str">
        <f t="shared" si="24"/>
        <v/>
      </c>
      <c r="V112" s="9" t="str">
        <f t="shared" si="25"/>
        <v/>
      </c>
      <c r="W112" s="9" t="str">
        <f t="shared" si="26"/>
        <v/>
      </c>
      <c r="X112" s="201" t="str">
        <f t="shared" si="22"/>
        <v/>
      </c>
    </row>
    <row r="113" spans="1:24" ht="38.25" customHeight="1" x14ac:dyDescent="0.2">
      <c r="A113" s="170" t="str">
        <f>IF(E113="","",VLOOKUP(E113,PRTR法対象物質!$B$3:$E$517,4,FALSE))</f>
        <v/>
      </c>
      <c r="B113" s="138"/>
      <c r="C113" s="38">
        <v>70</v>
      </c>
      <c r="D113" s="85"/>
      <c r="E113" s="173" t="str">
        <f>IF(D113="","",VLOOKUP(D113,PRTR法対象物質!$A$3:$B$517,2,FALSE))</f>
        <v/>
      </c>
      <c r="F113" s="190"/>
      <c r="G113" s="190"/>
      <c r="H113" s="39"/>
      <c r="I113" s="39"/>
      <c r="J113" s="39"/>
      <c r="K113" s="594"/>
      <c r="L113" s="595"/>
      <c r="M113" s="596"/>
      <c r="N113" s="40"/>
      <c r="O113" s="174" t="str">
        <f t="shared" si="27"/>
        <v/>
      </c>
      <c r="P113" s="41" t="str">
        <f>IF(E113&lt;&gt;"",IF(VLOOKUP(E113,PRTR法対象物質!$B$3:$E$517,2)="○",IF(SUM(H113:J113)&lt;500,"取扱量が空白又は規定値（500kg)未満です（届出対象であるかを確認してください）。",""),IF(SUM(H113:J113)&lt;1000,"取扱量が空白又は規定値（1000kg)未満です（届出対象であるかを確認してください）。","")),"")</f>
        <v/>
      </c>
      <c r="Q113" s="170" t="str">
        <f t="shared" si="28"/>
        <v/>
      </c>
      <c r="R113" s="170" t="str">
        <f t="shared" si="29"/>
        <v/>
      </c>
      <c r="S113" s="170" t="str">
        <f t="shared" si="30"/>
        <v/>
      </c>
      <c r="T113" s="9" t="str">
        <f t="shared" si="23"/>
        <v/>
      </c>
      <c r="U113" s="9" t="str">
        <f t="shared" si="24"/>
        <v/>
      </c>
      <c r="V113" s="9" t="str">
        <f t="shared" si="25"/>
        <v/>
      </c>
      <c r="W113" s="9" t="str">
        <f t="shared" si="26"/>
        <v/>
      </c>
      <c r="X113" s="201" t="str">
        <f t="shared" si="22"/>
        <v/>
      </c>
    </row>
    <row r="114" spans="1:24" ht="38.25" customHeight="1" x14ac:dyDescent="0.2">
      <c r="A114" s="170" t="str">
        <f>IF(E114="","",VLOOKUP(E114,PRTR法対象物質!$B$3:$E$517,4,FALSE))</f>
        <v/>
      </c>
      <c r="B114" s="138"/>
      <c r="C114" s="38">
        <v>71</v>
      </c>
      <c r="D114" s="85"/>
      <c r="E114" s="173" t="str">
        <f>IF(D114="","",VLOOKUP(D114,PRTR法対象物質!$A$3:$B$517,2,FALSE))</f>
        <v/>
      </c>
      <c r="F114" s="190"/>
      <c r="G114" s="190"/>
      <c r="H114" s="39"/>
      <c r="I114" s="39"/>
      <c r="J114" s="39"/>
      <c r="K114" s="594"/>
      <c r="L114" s="595"/>
      <c r="M114" s="596"/>
      <c r="N114" s="40"/>
      <c r="O114" s="174" t="str">
        <f t="shared" si="27"/>
        <v/>
      </c>
      <c r="P114" s="41" t="str">
        <f>IF(E114&lt;&gt;"",IF(VLOOKUP(E114,PRTR法対象物質!$B$3:$E$517,2)="○",IF(SUM(H114:J114)&lt;500,"取扱量が空白又は規定値（500kg)未満です（届出対象であるかを確認してください）。",""),IF(SUM(H114:J114)&lt;1000,"取扱量が空白又は規定値（1000kg)未満です（届出対象であるかを確認してください）。","")),"")</f>
        <v/>
      </c>
      <c r="Q114" s="170" t="str">
        <f t="shared" si="28"/>
        <v/>
      </c>
      <c r="R114" s="170" t="str">
        <f t="shared" si="29"/>
        <v/>
      </c>
      <c r="S114" s="170" t="str">
        <f t="shared" si="30"/>
        <v/>
      </c>
      <c r="T114" s="9" t="str">
        <f t="shared" si="23"/>
        <v/>
      </c>
      <c r="U114" s="9" t="str">
        <f t="shared" si="24"/>
        <v/>
      </c>
      <c r="V114" s="9" t="str">
        <f t="shared" si="25"/>
        <v/>
      </c>
      <c r="W114" s="9" t="str">
        <f t="shared" si="26"/>
        <v/>
      </c>
      <c r="X114" s="201" t="str">
        <f t="shared" si="22"/>
        <v/>
      </c>
    </row>
    <row r="115" spans="1:24" ht="38.25" customHeight="1" x14ac:dyDescent="0.2">
      <c r="A115" s="170" t="str">
        <f>IF(E115="","",VLOOKUP(E115,PRTR法対象物質!$B$3:$E$517,4,FALSE))</f>
        <v/>
      </c>
      <c r="B115" s="138"/>
      <c r="C115" s="38">
        <v>72</v>
      </c>
      <c r="D115" s="85"/>
      <c r="E115" s="173" t="str">
        <f>IF(D115="","",VLOOKUP(D115,PRTR法対象物質!$A$3:$B$517,2,FALSE))</f>
        <v/>
      </c>
      <c r="F115" s="190"/>
      <c r="G115" s="190"/>
      <c r="H115" s="39"/>
      <c r="I115" s="39"/>
      <c r="J115" s="39"/>
      <c r="K115" s="594"/>
      <c r="L115" s="595"/>
      <c r="M115" s="596"/>
      <c r="N115" s="40"/>
      <c r="O115" s="174" t="str">
        <f t="shared" si="27"/>
        <v/>
      </c>
      <c r="P115" s="41" t="str">
        <f>IF(E115&lt;&gt;"",IF(VLOOKUP(E115,PRTR法対象物質!$B$3:$E$517,2)="○",IF(SUM(H115:J115)&lt;500,"取扱量が空白又は規定値（500kg)未満です（届出対象であるかを確認してください）。",""),IF(SUM(H115:J115)&lt;1000,"取扱量が空白又は規定値（1000kg)未満です（届出対象であるかを確認してください）。","")),"")</f>
        <v/>
      </c>
      <c r="Q115" s="170" t="str">
        <f t="shared" si="28"/>
        <v/>
      </c>
      <c r="R115" s="170" t="str">
        <f t="shared" si="29"/>
        <v/>
      </c>
      <c r="S115" s="170" t="str">
        <f t="shared" si="30"/>
        <v/>
      </c>
      <c r="T115" s="9" t="str">
        <f t="shared" si="23"/>
        <v/>
      </c>
      <c r="U115" s="9" t="str">
        <f t="shared" si="24"/>
        <v/>
      </c>
      <c r="V115" s="9" t="str">
        <f t="shared" si="25"/>
        <v/>
      </c>
      <c r="W115" s="9" t="str">
        <f t="shared" si="26"/>
        <v/>
      </c>
      <c r="X115" s="201" t="str">
        <f t="shared" si="22"/>
        <v/>
      </c>
    </row>
    <row r="116" spans="1:24" ht="38.25" customHeight="1" x14ac:dyDescent="0.2">
      <c r="A116" s="170" t="str">
        <f>IF(E116="","",VLOOKUP(E116,PRTR法対象物質!$B$3:$E$517,4,FALSE))</f>
        <v/>
      </c>
      <c r="B116" s="138"/>
      <c r="C116" s="38">
        <v>73</v>
      </c>
      <c r="D116" s="85"/>
      <c r="E116" s="173" t="str">
        <f>IF(D116="","",VLOOKUP(D116,PRTR法対象物質!$A$3:$B$517,2,FALSE))</f>
        <v/>
      </c>
      <c r="F116" s="190"/>
      <c r="G116" s="190"/>
      <c r="H116" s="39"/>
      <c r="I116" s="39"/>
      <c r="J116" s="39"/>
      <c r="K116" s="594"/>
      <c r="L116" s="595"/>
      <c r="M116" s="596"/>
      <c r="N116" s="40"/>
      <c r="O116" s="174" t="str">
        <f t="shared" si="27"/>
        <v/>
      </c>
      <c r="P116" s="41" t="str">
        <f>IF(E116&lt;&gt;"",IF(VLOOKUP(E116,PRTR法対象物質!$B$3:$E$517,2)="○",IF(SUM(H116:J116)&lt;500,"取扱量が空白又は規定値（500kg)未満です（届出対象であるかを確認してください）。",""),IF(SUM(H116:J116)&lt;1000,"取扱量が空白又は規定値（1000kg)未満です（届出対象であるかを確認してください）。","")),"")</f>
        <v/>
      </c>
      <c r="Q116" s="170" t="str">
        <f t="shared" si="28"/>
        <v/>
      </c>
      <c r="R116" s="170" t="str">
        <f t="shared" si="29"/>
        <v/>
      </c>
      <c r="S116" s="170" t="str">
        <f t="shared" si="30"/>
        <v/>
      </c>
      <c r="T116" s="9" t="str">
        <f t="shared" si="23"/>
        <v/>
      </c>
      <c r="U116" s="9" t="str">
        <f t="shared" si="24"/>
        <v/>
      </c>
      <c r="V116" s="9" t="str">
        <f t="shared" si="25"/>
        <v/>
      </c>
      <c r="W116" s="9" t="str">
        <f t="shared" si="26"/>
        <v/>
      </c>
      <c r="X116" s="201" t="str">
        <f t="shared" si="22"/>
        <v/>
      </c>
    </row>
    <row r="117" spans="1:24" ht="38.25" customHeight="1" x14ac:dyDescent="0.2">
      <c r="A117" s="170" t="str">
        <f>IF(E117="","",VLOOKUP(E117,PRTR法対象物質!$B$3:$E$517,4,FALSE))</f>
        <v/>
      </c>
      <c r="B117" s="138"/>
      <c r="C117" s="38">
        <v>74</v>
      </c>
      <c r="D117" s="85"/>
      <c r="E117" s="173" t="str">
        <f>IF(D117="","",VLOOKUP(D117,PRTR法対象物質!$A$3:$B$517,2,FALSE))</f>
        <v/>
      </c>
      <c r="F117" s="190"/>
      <c r="G117" s="190"/>
      <c r="H117" s="39"/>
      <c r="I117" s="39"/>
      <c r="J117" s="39"/>
      <c r="K117" s="594"/>
      <c r="L117" s="595"/>
      <c r="M117" s="596"/>
      <c r="N117" s="40"/>
      <c r="O117" s="174" t="str">
        <f t="shared" si="27"/>
        <v/>
      </c>
      <c r="P117" s="41" t="str">
        <f>IF(E117&lt;&gt;"",IF(VLOOKUP(E117,PRTR法対象物質!$B$3:$E$517,2)="○",IF(SUM(H117:J117)&lt;500,"取扱量が空白又は規定値（500kg)未満です（届出対象であるかを確認してください）。",""),IF(SUM(H117:J117)&lt;1000,"取扱量が空白又は規定値（1000kg)未満です（届出対象であるかを確認してください）。","")),"")</f>
        <v/>
      </c>
      <c r="Q117" s="170" t="str">
        <f t="shared" si="28"/>
        <v/>
      </c>
      <c r="R117" s="170" t="str">
        <f t="shared" si="29"/>
        <v/>
      </c>
      <c r="S117" s="170" t="str">
        <f t="shared" si="30"/>
        <v/>
      </c>
      <c r="T117" s="9" t="str">
        <f t="shared" si="23"/>
        <v/>
      </c>
      <c r="U117" s="9" t="str">
        <f t="shared" si="24"/>
        <v/>
      </c>
      <c r="V117" s="9" t="str">
        <f t="shared" si="25"/>
        <v/>
      </c>
      <c r="W117" s="9" t="str">
        <f t="shared" si="26"/>
        <v/>
      </c>
      <c r="X117" s="201" t="str">
        <f t="shared" si="22"/>
        <v/>
      </c>
    </row>
    <row r="118" spans="1:24" ht="38.25" customHeight="1" x14ac:dyDescent="0.2">
      <c r="A118" s="170" t="str">
        <f>IF(E118="","",VLOOKUP(E118,PRTR法対象物質!$B$3:$E$517,4,FALSE))</f>
        <v/>
      </c>
      <c r="B118" s="138"/>
      <c r="C118" s="38">
        <v>75</v>
      </c>
      <c r="D118" s="85"/>
      <c r="E118" s="173" t="str">
        <f>IF(D118="","",VLOOKUP(D118,PRTR法対象物質!$A$3:$B$517,2,FALSE))</f>
        <v/>
      </c>
      <c r="F118" s="190"/>
      <c r="G118" s="190"/>
      <c r="H118" s="39"/>
      <c r="I118" s="39"/>
      <c r="J118" s="39"/>
      <c r="K118" s="594"/>
      <c r="L118" s="595"/>
      <c r="M118" s="596"/>
      <c r="N118" s="40"/>
      <c r="O118" s="174" t="str">
        <f t="shared" si="27"/>
        <v/>
      </c>
      <c r="P118" s="41" t="str">
        <f>IF(E118&lt;&gt;"",IF(VLOOKUP(E118,PRTR法対象物質!$B$3:$E$517,2)="○",IF(SUM(H118:J118)&lt;500,"取扱量が空白又は規定値（500kg)未満です（届出対象であるかを確認してください）。",""),IF(SUM(H118:J118)&lt;1000,"取扱量が空白又は規定値（1000kg)未満です（届出対象であるかを確認してください）。","")),"")</f>
        <v/>
      </c>
      <c r="Q118" s="170" t="str">
        <f t="shared" si="28"/>
        <v/>
      </c>
      <c r="R118" s="170" t="str">
        <f t="shared" si="29"/>
        <v/>
      </c>
      <c r="S118" s="170" t="str">
        <f t="shared" si="30"/>
        <v/>
      </c>
      <c r="T118" s="9" t="str">
        <f t="shared" si="23"/>
        <v/>
      </c>
      <c r="U118" s="9" t="str">
        <f t="shared" si="24"/>
        <v/>
      </c>
      <c r="V118" s="9" t="str">
        <f t="shared" si="25"/>
        <v/>
      </c>
      <c r="W118" s="9" t="str">
        <f t="shared" si="26"/>
        <v/>
      </c>
      <c r="X118" s="201" t="str">
        <f t="shared" si="22"/>
        <v/>
      </c>
    </row>
    <row r="119" spans="1:24" ht="38.25" customHeight="1" x14ac:dyDescent="0.2">
      <c r="A119" s="170" t="str">
        <f>IF(E119="","",VLOOKUP(E119,PRTR法対象物質!$B$3:$E$517,4,FALSE))</f>
        <v/>
      </c>
      <c r="B119" s="138"/>
      <c r="C119" s="38">
        <v>76</v>
      </c>
      <c r="D119" s="85"/>
      <c r="E119" s="173" t="str">
        <f>IF(D119="","",VLOOKUP(D119,PRTR法対象物質!$A$3:$B$517,2,FALSE))</f>
        <v/>
      </c>
      <c r="F119" s="190"/>
      <c r="G119" s="190"/>
      <c r="H119" s="39"/>
      <c r="I119" s="39"/>
      <c r="J119" s="39"/>
      <c r="K119" s="594"/>
      <c r="L119" s="595"/>
      <c r="M119" s="596"/>
      <c r="N119" s="40"/>
      <c r="O119" s="174" t="str">
        <f t="shared" si="27"/>
        <v/>
      </c>
      <c r="P119" s="41" t="str">
        <f>IF(E119&lt;&gt;"",IF(VLOOKUP(E119,PRTR法対象物質!$B$3:$E$517,2)="○",IF(SUM(H119:J119)&lt;500,"取扱量が空白又は規定値（500kg)未満です（届出対象であるかを確認してください）。",""),IF(SUM(H119:J119)&lt;1000,"取扱量が空白又は規定値（1000kg)未満です（届出対象であるかを確認してください）。","")),"")</f>
        <v/>
      </c>
      <c r="Q119" s="170" t="str">
        <f t="shared" si="28"/>
        <v/>
      </c>
      <c r="R119" s="170" t="str">
        <f t="shared" si="29"/>
        <v/>
      </c>
      <c r="S119" s="170" t="str">
        <f t="shared" si="30"/>
        <v/>
      </c>
      <c r="T119" s="9" t="str">
        <f t="shared" si="23"/>
        <v/>
      </c>
      <c r="U119" s="9" t="str">
        <f t="shared" si="24"/>
        <v/>
      </c>
      <c r="V119" s="9" t="str">
        <f t="shared" si="25"/>
        <v/>
      </c>
      <c r="W119" s="9" t="str">
        <f t="shared" si="26"/>
        <v/>
      </c>
      <c r="X119" s="201" t="str">
        <f t="shared" si="22"/>
        <v/>
      </c>
    </row>
    <row r="120" spans="1:24" ht="38.25" customHeight="1" x14ac:dyDescent="0.2">
      <c r="A120" s="170" t="str">
        <f>IF(E120="","",VLOOKUP(E120,PRTR法対象物質!$B$3:$E$517,4,FALSE))</f>
        <v/>
      </c>
      <c r="B120" s="138"/>
      <c r="C120" s="38">
        <v>77</v>
      </c>
      <c r="D120" s="85"/>
      <c r="E120" s="173" t="str">
        <f>IF(D120="","",VLOOKUP(D120,PRTR法対象物質!$A$3:$B$517,2,FALSE))</f>
        <v/>
      </c>
      <c r="F120" s="190"/>
      <c r="G120" s="190"/>
      <c r="H120" s="39"/>
      <c r="I120" s="39"/>
      <c r="J120" s="39"/>
      <c r="K120" s="594"/>
      <c r="L120" s="595"/>
      <c r="M120" s="596"/>
      <c r="N120" s="40"/>
      <c r="O120" s="174" t="str">
        <f t="shared" si="27"/>
        <v/>
      </c>
      <c r="P120" s="41" t="str">
        <f>IF(E120&lt;&gt;"",IF(VLOOKUP(E120,PRTR法対象物質!$B$3:$E$517,2)="○",IF(SUM(H120:J120)&lt;500,"取扱量が空白又は規定値（500kg)未満です（届出対象であるかを確認してください）。",""),IF(SUM(H120:J120)&lt;1000,"取扱量が空白又は規定値（1000kg)未満です（届出対象であるかを確認してください）。","")),"")</f>
        <v/>
      </c>
      <c r="Q120" s="170" t="str">
        <f t="shared" si="28"/>
        <v/>
      </c>
      <c r="R120" s="170" t="str">
        <f t="shared" si="29"/>
        <v/>
      </c>
      <c r="S120" s="170" t="str">
        <f t="shared" si="30"/>
        <v/>
      </c>
      <c r="T120" s="9" t="str">
        <f t="shared" si="23"/>
        <v/>
      </c>
      <c r="U120" s="9" t="str">
        <f t="shared" si="24"/>
        <v/>
      </c>
      <c r="V120" s="9" t="str">
        <f t="shared" si="25"/>
        <v/>
      </c>
      <c r="W120" s="9" t="str">
        <f t="shared" si="26"/>
        <v/>
      </c>
      <c r="X120" s="201" t="str">
        <f t="shared" si="22"/>
        <v/>
      </c>
    </row>
    <row r="121" spans="1:24" ht="38.25" customHeight="1" x14ac:dyDescent="0.2">
      <c r="A121" s="170" t="str">
        <f>IF(E121="","",VLOOKUP(E121,PRTR法対象物質!$B$3:$E$517,4,FALSE))</f>
        <v/>
      </c>
      <c r="B121" s="138"/>
      <c r="C121" s="38">
        <v>78</v>
      </c>
      <c r="D121" s="85"/>
      <c r="E121" s="173" t="str">
        <f>IF(D121="","",VLOOKUP(D121,PRTR法対象物質!$A$3:$B$517,2,FALSE))</f>
        <v/>
      </c>
      <c r="F121" s="190"/>
      <c r="G121" s="190"/>
      <c r="H121" s="39"/>
      <c r="I121" s="39"/>
      <c r="J121" s="39"/>
      <c r="K121" s="594"/>
      <c r="L121" s="595"/>
      <c r="M121" s="596"/>
      <c r="N121" s="40"/>
      <c r="O121" s="174" t="str">
        <f t="shared" si="27"/>
        <v/>
      </c>
      <c r="P121" s="41" t="str">
        <f>IF(E121&lt;&gt;"",IF(VLOOKUP(E121,PRTR法対象物質!$B$3:$E$517,2)="○",IF(SUM(H121:J121)&lt;500,"取扱量が空白又は規定値（500kg)未満です（届出対象であるかを確認してください）。",""),IF(SUM(H121:J121)&lt;1000,"取扱量が空白又は規定値（1000kg)未満です（届出対象であるかを確認してください）。","")),"")</f>
        <v/>
      </c>
      <c r="Q121" s="170" t="str">
        <f t="shared" si="28"/>
        <v/>
      </c>
      <c r="R121" s="170" t="str">
        <f t="shared" si="29"/>
        <v/>
      </c>
      <c r="S121" s="170" t="str">
        <f t="shared" si="30"/>
        <v/>
      </c>
      <c r="T121" s="9" t="str">
        <f t="shared" si="23"/>
        <v/>
      </c>
      <c r="U121" s="9" t="str">
        <f t="shared" si="24"/>
        <v/>
      </c>
      <c r="V121" s="9" t="str">
        <f t="shared" si="25"/>
        <v/>
      </c>
      <c r="W121" s="9" t="str">
        <f t="shared" si="26"/>
        <v/>
      </c>
      <c r="X121" s="201" t="str">
        <f t="shared" si="22"/>
        <v/>
      </c>
    </row>
    <row r="122" spans="1:24" ht="38.25" customHeight="1" x14ac:dyDescent="0.2">
      <c r="A122" s="170" t="str">
        <f>IF(E122="","",VLOOKUP(E122,PRTR法対象物質!$B$3:$E$517,4,FALSE))</f>
        <v/>
      </c>
      <c r="B122" s="138"/>
      <c r="C122" s="38">
        <v>79</v>
      </c>
      <c r="D122" s="85"/>
      <c r="E122" s="173" t="str">
        <f>IF(D122="","",VLOOKUP(D122,PRTR法対象物質!$A$3:$B$517,2,FALSE))</f>
        <v/>
      </c>
      <c r="F122" s="190"/>
      <c r="G122" s="190"/>
      <c r="H122" s="39"/>
      <c r="I122" s="39"/>
      <c r="J122" s="39"/>
      <c r="K122" s="594"/>
      <c r="L122" s="595"/>
      <c r="M122" s="596"/>
      <c r="N122" s="40"/>
      <c r="O122" s="174" t="str">
        <f t="shared" si="27"/>
        <v/>
      </c>
      <c r="P122" s="41" t="str">
        <f>IF(E122&lt;&gt;"",IF(VLOOKUP(E122,PRTR法対象物質!$B$3:$E$517,2)="○",IF(SUM(H122:J122)&lt;500,"取扱量が空白又は規定値（500kg)未満です（届出対象であるかを確認してください）。",""),IF(SUM(H122:J122)&lt;1000,"取扱量が空白又は規定値（1000kg)未満です（届出対象であるかを確認してください）。","")),"")</f>
        <v/>
      </c>
      <c r="Q122" s="170" t="str">
        <f t="shared" si="28"/>
        <v/>
      </c>
      <c r="R122" s="170" t="str">
        <f t="shared" si="29"/>
        <v/>
      </c>
      <c r="S122" s="170" t="str">
        <f t="shared" si="30"/>
        <v/>
      </c>
      <c r="T122" s="9" t="str">
        <f t="shared" si="23"/>
        <v/>
      </c>
      <c r="U122" s="9" t="str">
        <f t="shared" si="24"/>
        <v/>
      </c>
      <c r="V122" s="9" t="str">
        <f t="shared" si="25"/>
        <v/>
      </c>
      <c r="W122" s="9" t="str">
        <f t="shared" si="26"/>
        <v/>
      </c>
      <c r="X122" s="201" t="str">
        <f t="shared" si="22"/>
        <v/>
      </c>
    </row>
    <row r="123" spans="1:24" ht="38.25" customHeight="1" x14ac:dyDescent="0.2">
      <c r="A123" s="170" t="str">
        <f>IF(E123="","",VLOOKUP(E123,PRTR法対象物質!$B$3:$E$517,4,FALSE))</f>
        <v/>
      </c>
      <c r="B123" s="138"/>
      <c r="C123" s="38">
        <v>80</v>
      </c>
      <c r="D123" s="85"/>
      <c r="E123" s="173" t="str">
        <f>IF(D123="","",VLOOKUP(D123,PRTR法対象物質!$A$3:$B$517,2,FALSE))</f>
        <v/>
      </c>
      <c r="F123" s="190"/>
      <c r="G123" s="190"/>
      <c r="H123" s="39"/>
      <c r="I123" s="39"/>
      <c r="J123" s="39"/>
      <c r="K123" s="594"/>
      <c r="L123" s="595"/>
      <c r="M123" s="596"/>
      <c r="N123" s="40"/>
      <c r="O123" s="174" t="str">
        <f t="shared" si="27"/>
        <v/>
      </c>
      <c r="P123" s="41" t="str">
        <f>IF(E123&lt;&gt;"",IF(VLOOKUP(E123,PRTR法対象物質!$B$3:$E$517,2)="○",IF(SUM(H123:J123)&lt;500,"取扱量が空白又は規定値（500kg)未満です（届出対象であるかを確認してください）。",""),IF(SUM(H123:J123)&lt;1000,"取扱量が空白又は規定値（1000kg)未満です（届出対象であるかを確認してください）。","")),"")</f>
        <v/>
      </c>
      <c r="Q123" s="170" t="str">
        <f t="shared" si="28"/>
        <v/>
      </c>
      <c r="R123" s="170" t="str">
        <f t="shared" si="29"/>
        <v/>
      </c>
      <c r="S123" s="170" t="str">
        <f t="shared" si="30"/>
        <v/>
      </c>
      <c r="T123" s="9" t="str">
        <f t="shared" si="23"/>
        <v/>
      </c>
      <c r="U123" s="9" t="str">
        <f t="shared" si="24"/>
        <v/>
      </c>
      <c r="V123" s="9" t="str">
        <f t="shared" si="25"/>
        <v/>
      </c>
      <c r="W123" s="9" t="str">
        <f t="shared" si="26"/>
        <v/>
      </c>
      <c r="X123" s="201" t="str">
        <f t="shared" si="22"/>
        <v/>
      </c>
    </row>
    <row r="124" spans="1:24" ht="19.5" customHeight="1" x14ac:dyDescent="0.2">
      <c r="A124" s="170"/>
      <c r="B124" s="137"/>
      <c r="C124" s="562" t="s">
        <v>1009</v>
      </c>
      <c r="D124" s="563"/>
      <c r="E124" s="563"/>
      <c r="F124" s="563"/>
      <c r="G124" s="563"/>
      <c r="H124" s="563"/>
      <c r="I124" s="563"/>
      <c r="J124" s="563"/>
      <c r="K124" s="597"/>
      <c r="L124" s="597"/>
      <c r="M124" s="597"/>
      <c r="N124" s="35"/>
      <c r="X124" s="201"/>
    </row>
    <row r="125" spans="1:24" ht="21" customHeight="1" x14ac:dyDescent="0.2">
      <c r="A125" s="170"/>
      <c r="B125" s="137"/>
      <c r="C125" s="564"/>
      <c r="D125" s="564"/>
      <c r="E125" s="564"/>
      <c r="F125" s="564"/>
      <c r="G125" s="564"/>
      <c r="H125" s="564"/>
      <c r="I125" s="564"/>
      <c r="J125" s="564"/>
      <c r="K125" s="598"/>
      <c r="L125" s="598"/>
      <c r="M125" s="598"/>
      <c r="N125" s="35"/>
      <c r="X125" s="201"/>
    </row>
    <row r="126" spans="1:24" ht="13.5" thickBot="1" x14ac:dyDescent="0.25">
      <c r="A126" s="170"/>
      <c r="B126" s="137"/>
      <c r="C126" s="565"/>
      <c r="D126" s="565"/>
      <c r="E126" s="565"/>
      <c r="F126" s="565"/>
      <c r="G126" s="565"/>
      <c r="H126" s="565"/>
      <c r="I126" s="565"/>
      <c r="J126" s="565"/>
      <c r="K126" s="599"/>
      <c r="L126" s="599"/>
      <c r="M126" s="599"/>
      <c r="N126" s="35"/>
      <c r="X126" s="201"/>
    </row>
    <row r="127" spans="1:24" ht="13.5" thickBot="1" x14ac:dyDescent="0.25">
      <c r="A127" s="170"/>
      <c r="B127" s="137"/>
      <c r="C127" s="21" t="s">
        <v>178</v>
      </c>
      <c r="D127" s="506"/>
      <c r="E127" s="506"/>
      <c r="F127" s="506"/>
      <c r="G127" s="506"/>
      <c r="H127" s="506"/>
      <c r="I127" s="506"/>
      <c r="J127" s="506"/>
      <c r="K127" s="506"/>
      <c r="L127" s="506"/>
      <c r="M127" s="507"/>
      <c r="N127" s="35"/>
      <c r="X127" s="201"/>
    </row>
    <row r="128" spans="1:24" ht="8.25" customHeight="1" thickBot="1" x14ac:dyDescent="0.25">
      <c r="A128" s="170"/>
      <c r="B128" s="139"/>
      <c r="C128" s="24"/>
      <c r="D128" s="24"/>
      <c r="E128" s="24"/>
      <c r="F128" s="24"/>
      <c r="G128" s="24"/>
      <c r="H128" s="24"/>
      <c r="I128" s="24"/>
      <c r="J128" s="24"/>
      <c r="K128" s="24"/>
      <c r="L128" s="24"/>
      <c r="M128" s="24"/>
      <c r="N128" s="48"/>
      <c r="X128" s="201"/>
    </row>
    <row r="129" spans="1:24" x14ac:dyDescent="0.2">
      <c r="A129" s="170"/>
      <c r="B129" s="136"/>
      <c r="C129" s="7"/>
      <c r="D129" s="7"/>
      <c r="E129" s="7"/>
      <c r="F129" s="7"/>
      <c r="G129" s="7"/>
      <c r="H129" s="7"/>
      <c r="I129" s="7"/>
      <c r="J129" s="7"/>
      <c r="K129" s="7"/>
      <c r="L129" s="7"/>
      <c r="M129" s="7"/>
      <c r="N129" s="28"/>
      <c r="X129" s="201"/>
    </row>
    <row r="130" spans="1:24" ht="16.5" x14ac:dyDescent="0.2">
      <c r="A130" s="170"/>
      <c r="B130" s="137"/>
      <c r="C130" s="11"/>
      <c r="D130" s="30" t="s">
        <v>153</v>
      </c>
      <c r="E130" s="12"/>
      <c r="F130" s="12" t="s">
        <v>404</v>
      </c>
      <c r="G130" s="12"/>
      <c r="H130" s="14"/>
      <c r="I130" s="31"/>
      <c r="J130" s="32"/>
      <c r="K130" s="33"/>
      <c r="L130" s="34" t="s">
        <v>381</v>
      </c>
      <c r="M130" s="15">
        <v>5</v>
      </c>
      <c r="N130" s="35"/>
      <c r="X130" s="201"/>
    </row>
    <row r="131" spans="1:24" ht="16.5" x14ac:dyDescent="0.2">
      <c r="A131" s="170"/>
      <c r="B131" s="137"/>
      <c r="C131" s="11"/>
      <c r="D131" s="11"/>
      <c r="E131" s="11"/>
      <c r="F131" s="12"/>
      <c r="G131" s="12"/>
      <c r="H131" s="14"/>
      <c r="I131" s="31"/>
      <c r="J131" s="11"/>
      <c r="K131" s="11"/>
      <c r="L131" s="11"/>
      <c r="M131" s="11"/>
      <c r="N131" s="35"/>
      <c r="X131" s="201"/>
    </row>
    <row r="132" spans="1:24" ht="9" customHeight="1" x14ac:dyDescent="0.2">
      <c r="A132" s="170"/>
      <c r="B132" s="137"/>
      <c r="C132" s="11"/>
      <c r="D132" s="19"/>
      <c r="E132" s="19"/>
      <c r="F132" s="19"/>
      <c r="G132" s="19"/>
      <c r="H132" s="19"/>
      <c r="I132" s="19"/>
      <c r="J132" s="19"/>
      <c r="K132" s="11"/>
      <c r="L132" s="11"/>
      <c r="M132" s="11"/>
      <c r="N132" s="35"/>
      <c r="X132" s="201"/>
    </row>
    <row r="133" spans="1:24" ht="21" customHeight="1" x14ac:dyDescent="0.2">
      <c r="A133" s="170"/>
      <c r="B133" s="137"/>
      <c r="C133" s="612" t="s">
        <v>1010</v>
      </c>
      <c r="D133" s="615" t="s">
        <v>3</v>
      </c>
      <c r="E133" s="585" t="s">
        <v>1006</v>
      </c>
      <c r="F133" s="588" t="s">
        <v>423</v>
      </c>
      <c r="G133" s="589"/>
      <c r="H133" s="600" t="s">
        <v>337</v>
      </c>
      <c r="I133" s="601"/>
      <c r="J133" s="602"/>
      <c r="K133" s="588" t="s">
        <v>154</v>
      </c>
      <c r="L133" s="603"/>
      <c r="M133" s="604"/>
      <c r="N133" s="35"/>
      <c r="Q133" s="36"/>
      <c r="S133" s="17"/>
      <c r="X133" s="201"/>
    </row>
    <row r="134" spans="1:24" ht="17.25" customHeight="1" x14ac:dyDescent="0.2">
      <c r="A134" s="170"/>
      <c r="B134" s="137"/>
      <c r="C134" s="613"/>
      <c r="D134" s="613"/>
      <c r="E134" s="586"/>
      <c r="F134" s="590"/>
      <c r="G134" s="591"/>
      <c r="H134" s="181" t="s">
        <v>49</v>
      </c>
      <c r="I134" s="181" t="s">
        <v>50</v>
      </c>
      <c r="J134" s="182" t="s">
        <v>51</v>
      </c>
      <c r="K134" s="590"/>
      <c r="L134" s="605"/>
      <c r="M134" s="606"/>
      <c r="N134" s="35"/>
      <c r="Q134" s="36"/>
      <c r="S134" s="17"/>
      <c r="X134" s="201"/>
    </row>
    <row r="135" spans="1:24" ht="47.25" customHeight="1" x14ac:dyDescent="0.2">
      <c r="A135" s="170"/>
      <c r="B135" s="137"/>
      <c r="C135" s="614"/>
      <c r="D135" s="614"/>
      <c r="E135" s="587"/>
      <c r="F135" s="592"/>
      <c r="G135" s="593"/>
      <c r="H135" s="183" t="s">
        <v>416</v>
      </c>
      <c r="I135" s="183" t="s">
        <v>417</v>
      </c>
      <c r="J135" s="184" t="s">
        <v>155</v>
      </c>
      <c r="K135" s="607"/>
      <c r="L135" s="608"/>
      <c r="M135" s="593"/>
      <c r="N135" s="35"/>
      <c r="P135" s="37"/>
      <c r="Q135" s="36"/>
      <c r="S135" s="17"/>
      <c r="X135" s="201"/>
    </row>
    <row r="136" spans="1:24" ht="38.25" customHeight="1" x14ac:dyDescent="0.2">
      <c r="A136" s="170" t="str">
        <f>IF(E136="","",VLOOKUP(E136,PRTR法対象物質!$B$3:$E$517,4,FALSE))</f>
        <v/>
      </c>
      <c r="B136" s="138"/>
      <c r="C136" s="38">
        <v>81</v>
      </c>
      <c r="D136" s="85"/>
      <c r="E136" s="173" t="str">
        <f>IF(D136="","",VLOOKUP(D136,PRTR法対象物質!$A$3:$B$517,2,FALSE))</f>
        <v/>
      </c>
      <c r="F136" s="190"/>
      <c r="G136" s="190"/>
      <c r="H136" s="39"/>
      <c r="I136" s="39"/>
      <c r="J136" s="39"/>
      <c r="K136" s="609"/>
      <c r="L136" s="610"/>
      <c r="M136" s="611"/>
      <c r="N136" s="40"/>
      <c r="O136" s="174" t="str">
        <f>CONCATENATE(P136,X136,Q136,R136,S136,W136)</f>
        <v/>
      </c>
      <c r="P136" s="41" t="str">
        <f>IF(E136&lt;&gt;"",IF(VLOOKUP(E136,PRTR法対象物質!$B$3:$E$517,2)="○",IF(SUM(H136:J136)&lt;500,"取扱量が空白又は規定値（500kg)未満です（届出対象であるかを確認してください）。",""),IF(SUM(H136:J136)&lt;1000,"取扱量が空白又は規定値（1000kg)未満です（届出対象であるかを確認してください）。","")),"")</f>
        <v/>
      </c>
      <c r="Q136" s="170" t="str">
        <f>IF(OR(H136="",H136=0),"",IF(H136=INT(H136/10^(INT(LOG10(H136))-1))*10^INT(LOG10(H136)-1),"","取扱量（製造）の有効数字が２桁ではありません。"))</f>
        <v/>
      </c>
      <c r="R136" s="170" t="str">
        <f>IF(OR(I136="",I136=0),"",IF(I136=INT(I136/10^(INT(LOG10(I136))-1))*10^INT(LOG10(I136)-1),"","取扱量（使用）の有効数字が２桁ではありません。"))</f>
        <v/>
      </c>
      <c r="S136" s="170" t="str">
        <f>IF(OR(J136="",J136=0),"",IF(J136=INT(J136/10^(INT(LOG10(J136))-1))*10^INT(LOG10(J136)-1),"","取扱量（その他）の有効数字が２桁ではありません。"))</f>
        <v/>
      </c>
      <c r="T136" s="9" t="str">
        <f t="shared" si="23"/>
        <v/>
      </c>
      <c r="U136" s="9" t="str">
        <f t="shared" si="24"/>
        <v/>
      </c>
      <c r="V136" s="9" t="str">
        <f t="shared" si="25"/>
        <v/>
      </c>
      <c r="W136" s="9" t="str">
        <f t="shared" si="26"/>
        <v/>
      </c>
      <c r="X136" s="201" t="str">
        <f t="shared" si="22"/>
        <v/>
      </c>
    </row>
    <row r="137" spans="1:24" ht="38.25" customHeight="1" x14ac:dyDescent="0.2">
      <c r="A137" s="170" t="str">
        <f>IF(E137="","",VLOOKUP(E137,PRTR法対象物質!$B$3:$E$517,4,FALSE))</f>
        <v/>
      </c>
      <c r="B137" s="138"/>
      <c r="C137" s="38">
        <v>82</v>
      </c>
      <c r="D137" s="85"/>
      <c r="E137" s="173" t="str">
        <f>IF(D137="","",VLOOKUP(D137,PRTR法対象物質!$A$3:$B$517,2,FALSE))</f>
        <v/>
      </c>
      <c r="F137" s="190"/>
      <c r="G137" s="190"/>
      <c r="H137" s="39"/>
      <c r="I137" s="39"/>
      <c r="J137" s="39"/>
      <c r="K137" s="594"/>
      <c r="L137" s="595"/>
      <c r="M137" s="596"/>
      <c r="N137" s="40"/>
      <c r="O137" s="174" t="str">
        <f t="shared" ref="O137:O155" si="31">CONCATENATE(P137,X137,Q137,R137,S137,W137)</f>
        <v/>
      </c>
      <c r="P137" s="41" t="str">
        <f>IF(E137&lt;&gt;"",IF(VLOOKUP(E137,PRTR法対象物質!$B$3:$E$517,2)="○",IF(SUM(H137:J137)&lt;500,"取扱量が空白又は規定値（500kg)未満です（届出対象であるかを確認してください）。",""),IF(SUM(H137:J137)&lt;1000,"取扱量が空白又は規定値（1000kg)未満です（届出対象であるかを確認してください）。","")),"")</f>
        <v/>
      </c>
      <c r="Q137" s="170" t="str">
        <f t="shared" ref="Q137:Q155" si="32">IF(OR(H137="",H137=0),"",IF(H137=INT(H137/10^(INT(LOG10(H137))-1))*10^INT(LOG10(H137)-1),"","取扱量（製造）の有効数字が２桁ではありません。"))</f>
        <v/>
      </c>
      <c r="R137" s="170" t="str">
        <f t="shared" ref="R137:R155" si="33">IF(OR(I137="",I137=0),"",IF(I137=INT(I137/10^(INT(LOG10(I137))-1))*10^INT(LOG10(I137)-1),"","取扱量（使用）の有効数字が２桁ではありません。"))</f>
        <v/>
      </c>
      <c r="S137" s="170" t="str">
        <f t="shared" ref="S137:S155" si="34">IF(OR(J137="",J137=0),"",IF(J137=INT(J137/10^(INT(LOG10(J137))-1))*10^INT(LOG10(J137)-1),"","取扱量（その他）の有効数字が２桁ではありません。"))</f>
        <v/>
      </c>
      <c r="T137" s="9" t="str">
        <f t="shared" si="23"/>
        <v/>
      </c>
      <c r="U137" s="9" t="str">
        <f t="shared" si="24"/>
        <v/>
      </c>
      <c r="V137" s="9" t="str">
        <f t="shared" si="25"/>
        <v/>
      </c>
      <c r="W137" s="9" t="str">
        <f t="shared" si="26"/>
        <v/>
      </c>
      <c r="X137" s="201" t="str">
        <f t="shared" ref="X137:X155" si="35">IF(D137&lt;&gt;"",IF(AND(F137="",G137=""),"主な用途を入力してください。",""),"")</f>
        <v/>
      </c>
    </row>
    <row r="138" spans="1:24" ht="38.25" customHeight="1" x14ac:dyDescent="0.2">
      <c r="A138" s="170" t="str">
        <f>IF(E138="","",VLOOKUP(E138,PRTR法対象物質!$B$3:$E$517,4,FALSE))</f>
        <v/>
      </c>
      <c r="B138" s="138"/>
      <c r="C138" s="38">
        <v>83</v>
      </c>
      <c r="D138" s="85"/>
      <c r="E138" s="173" t="str">
        <f>IF(D138="","",VLOOKUP(D138,PRTR法対象物質!$A$3:$B$517,2,FALSE))</f>
        <v/>
      </c>
      <c r="F138" s="190"/>
      <c r="G138" s="190"/>
      <c r="H138" s="39"/>
      <c r="I138" s="39"/>
      <c r="J138" s="39"/>
      <c r="K138" s="594"/>
      <c r="L138" s="595"/>
      <c r="M138" s="596"/>
      <c r="N138" s="40"/>
      <c r="O138" s="174" t="str">
        <f t="shared" si="31"/>
        <v/>
      </c>
      <c r="P138" s="41" t="str">
        <f>IF(E138&lt;&gt;"",IF(VLOOKUP(E138,PRTR法対象物質!$B$3:$E$517,2)="○",IF(SUM(H138:J138)&lt;500,"取扱量が空白又は規定値（500kg)未満です（届出対象であるかを確認してください）。",""),IF(SUM(H138:J138)&lt;1000,"取扱量が空白又は規定値（1000kg)未満です（届出対象であるかを確認してください）。","")),"")</f>
        <v/>
      </c>
      <c r="Q138" s="170" t="str">
        <f t="shared" si="32"/>
        <v/>
      </c>
      <c r="R138" s="170" t="str">
        <f t="shared" si="33"/>
        <v/>
      </c>
      <c r="S138" s="170" t="str">
        <f t="shared" si="34"/>
        <v/>
      </c>
      <c r="T138" s="9" t="str">
        <f t="shared" si="23"/>
        <v/>
      </c>
      <c r="U138" s="9" t="str">
        <f t="shared" si="24"/>
        <v/>
      </c>
      <c r="V138" s="9" t="str">
        <f t="shared" si="25"/>
        <v/>
      </c>
      <c r="W138" s="9" t="str">
        <f t="shared" si="26"/>
        <v/>
      </c>
      <c r="X138" s="201" t="str">
        <f t="shared" si="35"/>
        <v/>
      </c>
    </row>
    <row r="139" spans="1:24" ht="38.25" customHeight="1" x14ac:dyDescent="0.2">
      <c r="A139" s="170" t="str">
        <f>IF(E139="","",VLOOKUP(E139,PRTR法対象物質!$B$3:$E$517,4,FALSE))</f>
        <v/>
      </c>
      <c r="B139" s="138"/>
      <c r="C139" s="38">
        <v>84</v>
      </c>
      <c r="D139" s="85"/>
      <c r="E139" s="173" t="str">
        <f>IF(D139="","",VLOOKUP(D139,PRTR法対象物質!$A$3:$B$517,2,FALSE))</f>
        <v/>
      </c>
      <c r="F139" s="190"/>
      <c r="G139" s="190"/>
      <c r="H139" s="39"/>
      <c r="I139" s="39"/>
      <c r="J139" s="39"/>
      <c r="K139" s="594"/>
      <c r="L139" s="595"/>
      <c r="M139" s="596"/>
      <c r="N139" s="40"/>
      <c r="O139" s="174" t="str">
        <f t="shared" si="31"/>
        <v/>
      </c>
      <c r="P139" s="41" t="str">
        <f>IF(E139&lt;&gt;"",IF(VLOOKUP(E139,PRTR法対象物質!$B$3:$E$517,2)="○",IF(SUM(H139:J139)&lt;500,"取扱量が空白又は規定値（500kg)未満です（届出対象であるかを確認してください）。",""),IF(SUM(H139:J139)&lt;1000,"取扱量が空白又は規定値（1000kg)未満です（届出対象であるかを確認してください）。","")),"")</f>
        <v/>
      </c>
      <c r="Q139" s="170" t="str">
        <f t="shared" si="32"/>
        <v/>
      </c>
      <c r="R139" s="170" t="str">
        <f t="shared" si="33"/>
        <v/>
      </c>
      <c r="S139" s="170" t="str">
        <f t="shared" si="34"/>
        <v/>
      </c>
      <c r="T139" s="9" t="str">
        <f t="shared" si="23"/>
        <v/>
      </c>
      <c r="U139" s="9" t="str">
        <f t="shared" si="24"/>
        <v/>
      </c>
      <c r="V139" s="9" t="str">
        <f t="shared" si="25"/>
        <v/>
      </c>
      <c r="W139" s="9" t="str">
        <f t="shared" si="26"/>
        <v/>
      </c>
      <c r="X139" s="201" t="str">
        <f t="shared" si="35"/>
        <v/>
      </c>
    </row>
    <row r="140" spans="1:24" ht="38.25" customHeight="1" x14ac:dyDescent="0.2">
      <c r="A140" s="170" t="str">
        <f>IF(E140="","",VLOOKUP(E140,PRTR法対象物質!$B$3:$E$517,4,FALSE))</f>
        <v/>
      </c>
      <c r="B140" s="138"/>
      <c r="C140" s="38">
        <v>85</v>
      </c>
      <c r="D140" s="85"/>
      <c r="E140" s="173" t="str">
        <f>IF(D140="","",VLOOKUP(D140,PRTR法対象物質!$A$3:$B$517,2,FALSE))</f>
        <v/>
      </c>
      <c r="F140" s="190"/>
      <c r="G140" s="190"/>
      <c r="H140" s="39"/>
      <c r="I140" s="39"/>
      <c r="J140" s="39"/>
      <c r="K140" s="594"/>
      <c r="L140" s="595"/>
      <c r="M140" s="596"/>
      <c r="N140" s="40"/>
      <c r="O140" s="174" t="str">
        <f t="shared" si="31"/>
        <v/>
      </c>
      <c r="P140" s="41" t="str">
        <f>IF(E140&lt;&gt;"",IF(VLOOKUP(E140,PRTR法対象物質!$B$3:$E$517,2)="○",IF(SUM(H140:J140)&lt;500,"取扱量が空白又は規定値（500kg)未満です（届出対象であるかを確認してください）。",""),IF(SUM(H140:J140)&lt;1000,"取扱量が空白又は規定値（1000kg)未満です（届出対象であるかを確認してください）。","")),"")</f>
        <v/>
      </c>
      <c r="Q140" s="170" t="str">
        <f t="shared" si="32"/>
        <v/>
      </c>
      <c r="R140" s="170" t="str">
        <f t="shared" si="33"/>
        <v/>
      </c>
      <c r="S140" s="170" t="str">
        <f t="shared" si="34"/>
        <v/>
      </c>
      <c r="T140" s="9" t="str">
        <f t="shared" si="23"/>
        <v/>
      </c>
      <c r="U140" s="9" t="str">
        <f t="shared" si="24"/>
        <v/>
      </c>
      <c r="V140" s="9" t="str">
        <f t="shared" si="25"/>
        <v/>
      </c>
      <c r="W140" s="9" t="str">
        <f t="shared" si="26"/>
        <v/>
      </c>
      <c r="X140" s="201" t="str">
        <f t="shared" si="35"/>
        <v/>
      </c>
    </row>
    <row r="141" spans="1:24" ht="38.25" customHeight="1" x14ac:dyDescent="0.2">
      <c r="A141" s="170" t="str">
        <f>IF(E141="","",VLOOKUP(E141,PRTR法対象物質!$B$3:$E$517,4,FALSE))</f>
        <v/>
      </c>
      <c r="B141" s="138"/>
      <c r="C141" s="38">
        <v>86</v>
      </c>
      <c r="D141" s="85"/>
      <c r="E141" s="173" t="str">
        <f>IF(D141="","",VLOOKUP(D141,PRTR法対象物質!$A$3:$B$517,2,FALSE))</f>
        <v/>
      </c>
      <c r="F141" s="190"/>
      <c r="G141" s="190"/>
      <c r="H141" s="39"/>
      <c r="I141" s="39"/>
      <c r="J141" s="39"/>
      <c r="K141" s="594"/>
      <c r="L141" s="595"/>
      <c r="M141" s="596"/>
      <c r="N141" s="40"/>
      <c r="O141" s="174" t="str">
        <f t="shared" si="31"/>
        <v/>
      </c>
      <c r="P141" s="41" t="str">
        <f>IF(E141&lt;&gt;"",IF(VLOOKUP(E141,PRTR法対象物質!$B$3:$E$517,2)="○",IF(SUM(H141:J141)&lt;500,"取扱量が空白又は規定値（500kg)未満です（届出対象であるかを確認してください）。",""),IF(SUM(H141:J141)&lt;1000,"取扱量が空白又は規定値（1000kg)未満です（届出対象であるかを確認してください）。","")),"")</f>
        <v/>
      </c>
      <c r="Q141" s="170" t="str">
        <f t="shared" si="32"/>
        <v/>
      </c>
      <c r="R141" s="170" t="str">
        <f t="shared" si="33"/>
        <v/>
      </c>
      <c r="S141" s="170" t="str">
        <f t="shared" si="34"/>
        <v/>
      </c>
      <c r="T141" s="9" t="str">
        <f t="shared" si="23"/>
        <v/>
      </c>
      <c r="U141" s="9" t="str">
        <f t="shared" si="24"/>
        <v/>
      </c>
      <c r="V141" s="9" t="str">
        <f t="shared" si="25"/>
        <v/>
      </c>
      <c r="W141" s="9" t="str">
        <f t="shared" si="26"/>
        <v/>
      </c>
      <c r="X141" s="201" t="str">
        <f t="shared" si="35"/>
        <v/>
      </c>
    </row>
    <row r="142" spans="1:24" ht="38.25" customHeight="1" x14ac:dyDescent="0.2">
      <c r="A142" s="170" t="str">
        <f>IF(E142="","",VLOOKUP(E142,PRTR法対象物質!$B$3:$E$517,4,FALSE))</f>
        <v/>
      </c>
      <c r="B142" s="138"/>
      <c r="C142" s="38">
        <v>87</v>
      </c>
      <c r="D142" s="85"/>
      <c r="E142" s="173" t="str">
        <f>IF(D142="","",VLOOKUP(D142,PRTR法対象物質!$A$3:$B$517,2,FALSE))</f>
        <v/>
      </c>
      <c r="F142" s="190"/>
      <c r="G142" s="190"/>
      <c r="H142" s="39"/>
      <c r="I142" s="39"/>
      <c r="J142" s="39"/>
      <c r="K142" s="594"/>
      <c r="L142" s="595"/>
      <c r="M142" s="596"/>
      <c r="N142" s="40"/>
      <c r="O142" s="174" t="str">
        <f t="shared" si="31"/>
        <v/>
      </c>
      <c r="P142" s="41" t="str">
        <f>IF(E142&lt;&gt;"",IF(VLOOKUP(E142,PRTR法対象物質!$B$3:$E$517,2)="○",IF(SUM(H142:J142)&lt;500,"取扱量が空白又は規定値（500kg)未満です（届出対象であるかを確認してください）。",""),IF(SUM(H142:J142)&lt;1000,"取扱量が空白又は規定値（1000kg)未満です（届出対象であるかを確認してください）。","")),"")</f>
        <v/>
      </c>
      <c r="Q142" s="170" t="str">
        <f t="shared" si="32"/>
        <v/>
      </c>
      <c r="R142" s="170" t="str">
        <f t="shared" si="33"/>
        <v/>
      </c>
      <c r="S142" s="170" t="str">
        <f t="shared" si="34"/>
        <v/>
      </c>
      <c r="T142" s="9" t="str">
        <f t="shared" si="23"/>
        <v/>
      </c>
      <c r="U142" s="9" t="str">
        <f t="shared" si="24"/>
        <v/>
      </c>
      <c r="V142" s="9" t="str">
        <f t="shared" si="25"/>
        <v/>
      </c>
      <c r="W142" s="9" t="str">
        <f t="shared" si="26"/>
        <v/>
      </c>
      <c r="X142" s="201" t="str">
        <f t="shared" si="35"/>
        <v/>
      </c>
    </row>
    <row r="143" spans="1:24" ht="38.25" customHeight="1" x14ac:dyDescent="0.2">
      <c r="A143" s="170" t="str">
        <f>IF(E143="","",VLOOKUP(E143,PRTR法対象物質!$B$3:$E$517,4,FALSE))</f>
        <v/>
      </c>
      <c r="B143" s="138"/>
      <c r="C143" s="38">
        <v>88</v>
      </c>
      <c r="D143" s="85"/>
      <c r="E143" s="173" t="str">
        <f>IF(D143="","",VLOOKUP(D143,PRTR法対象物質!$A$3:$B$517,2,FALSE))</f>
        <v/>
      </c>
      <c r="F143" s="190"/>
      <c r="G143" s="190"/>
      <c r="H143" s="39"/>
      <c r="I143" s="39"/>
      <c r="J143" s="39"/>
      <c r="K143" s="594"/>
      <c r="L143" s="595"/>
      <c r="M143" s="596"/>
      <c r="N143" s="40"/>
      <c r="O143" s="174" t="str">
        <f t="shared" si="31"/>
        <v/>
      </c>
      <c r="P143" s="41" t="str">
        <f>IF(E143&lt;&gt;"",IF(VLOOKUP(E143,PRTR法対象物質!$B$3:$E$517,2)="○",IF(SUM(H143:J143)&lt;500,"取扱量が空白又は規定値（500kg)未満です（届出対象であるかを確認してください）。",""),IF(SUM(H143:J143)&lt;1000,"取扱量が空白又は規定値（1000kg)未満です（届出対象であるかを確認してください）。","")),"")</f>
        <v/>
      </c>
      <c r="Q143" s="170" t="str">
        <f t="shared" si="32"/>
        <v/>
      </c>
      <c r="R143" s="170" t="str">
        <f t="shared" si="33"/>
        <v/>
      </c>
      <c r="S143" s="170" t="str">
        <f t="shared" si="34"/>
        <v/>
      </c>
      <c r="T143" s="9" t="str">
        <f t="shared" si="23"/>
        <v/>
      </c>
      <c r="U143" s="9" t="str">
        <f t="shared" si="24"/>
        <v/>
      </c>
      <c r="V143" s="9" t="str">
        <f t="shared" si="25"/>
        <v/>
      </c>
      <c r="W143" s="9" t="str">
        <f t="shared" si="26"/>
        <v/>
      </c>
      <c r="X143" s="201" t="str">
        <f t="shared" si="35"/>
        <v/>
      </c>
    </row>
    <row r="144" spans="1:24" ht="38.25" customHeight="1" x14ac:dyDescent="0.2">
      <c r="A144" s="170" t="str">
        <f>IF(E144="","",VLOOKUP(E144,PRTR法対象物質!$B$3:$E$517,4,FALSE))</f>
        <v/>
      </c>
      <c r="B144" s="138"/>
      <c r="C144" s="38">
        <v>89</v>
      </c>
      <c r="D144" s="85"/>
      <c r="E144" s="173" t="str">
        <f>IF(D144="","",VLOOKUP(D144,PRTR法対象物質!$A$3:$B$517,2,FALSE))</f>
        <v/>
      </c>
      <c r="F144" s="190"/>
      <c r="G144" s="190"/>
      <c r="H144" s="39"/>
      <c r="I144" s="39"/>
      <c r="J144" s="39"/>
      <c r="K144" s="594"/>
      <c r="L144" s="595"/>
      <c r="M144" s="596"/>
      <c r="N144" s="40"/>
      <c r="O144" s="174" t="str">
        <f t="shared" si="31"/>
        <v/>
      </c>
      <c r="P144" s="41" t="str">
        <f>IF(E144&lt;&gt;"",IF(VLOOKUP(E144,PRTR法対象物質!$B$3:$E$517,2)="○",IF(SUM(H144:J144)&lt;500,"取扱量が空白又は規定値（500kg)未満です（届出対象であるかを確認してください）。",""),IF(SUM(H144:J144)&lt;1000,"取扱量が空白又は規定値（1000kg)未満です（届出対象であるかを確認してください）。","")),"")</f>
        <v/>
      </c>
      <c r="Q144" s="170" t="str">
        <f t="shared" si="32"/>
        <v/>
      </c>
      <c r="R144" s="170" t="str">
        <f t="shared" si="33"/>
        <v/>
      </c>
      <c r="S144" s="170" t="str">
        <f t="shared" si="34"/>
        <v/>
      </c>
      <c r="T144" s="9" t="str">
        <f t="shared" si="23"/>
        <v/>
      </c>
      <c r="U144" s="9" t="str">
        <f t="shared" si="24"/>
        <v/>
      </c>
      <c r="V144" s="9" t="str">
        <f t="shared" si="25"/>
        <v/>
      </c>
      <c r="W144" s="9" t="str">
        <f t="shared" si="26"/>
        <v/>
      </c>
      <c r="X144" s="201" t="str">
        <f t="shared" si="35"/>
        <v/>
      </c>
    </row>
    <row r="145" spans="1:24" ht="38.25" customHeight="1" x14ac:dyDescent="0.2">
      <c r="A145" s="170" t="str">
        <f>IF(E145="","",VLOOKUP(E145,PRTR法対象物質!$B$3:$E$517,4,FALSE))</f>
        <v/>
      </c>
      <c r="B145" s="138"/>
      <c r="C145" s="38">
        <v>90</v>
      </c>
      <c r="D145" s="85"/>
      <c r="E145" s="173" t="str">
        <f>IF(D145="","",VLOOKUP(D145,PRTR法対象物質!$A$3:$B$517,2,FALSE))</f>
        <v/>
      </c>
      <c r="F145" s="190"/>
      <c r="G145" s="190"/>
      <c r="H145" s="39"/>
      <c r="I145" s="39"/>
      <c r="J145" s="39"/>
      <c r="K145" s="594"/>
      <c r="L145" s="595"/>
      <c r="M145" s="596"/>
      <c r="N145" s="40"/>
      <c r="O145" s="174" t="str">
        <f t="shared" si="31"/>
        <v/>
      </c>
      <c r="P145" s="41" t="str">
        <f>IF(E145&lt;&gt;"",IF(VLOOKUP(E145,PRTR法対象物質!$B$3:$E$517,2)="○",IF(SUM(H145:J145)&lt;500,"取扱量が空白又は規定値（500kg)未満です（届出対象であるかを確認してください）。",""),IF(SUM(H145:J145)&lt;1000,"取扱量が空白又は規定値（1000kg)未満です（届出対象であるかを確認してください）。","")),"")</f>
        <v/>
      </c>
      <c r="Q145" s="170" t="str">
        <f t="shared" si="32"/>
        <v/>
      </c>
      <c r="R145" s="170" t="str">
        <f t="shared" si="33"/>
        <v/>
      </c>
      <c r="S145" s="170" t="str">
        <f t="shared" si="34"/>
        <v/>
      </c>
      <c r="T145" s="9" t="str">
        <f t="shared" si="23"/>
        <v/>
      </c>
      <c r="U145" s="9" t="str">
        <f t="shared" si="24"/>
        <v/>
      </c>
      <c r="V145" s="9" t="str">
        <f t="shared" si="25"/>
        <v/>
      </c>
      <c r="W145" s="9" t="str">
        <f t="shared" si="26"/>
        <v/>
      </c>
      <c r="X145" s="201" t="str">
        <f t="shared" si="35"/>
        <v/>
      </c>
    </row>
    <row r="146" spans="1:24" ht="38.25" customHeight="1" x14ac:dyDescent="0.2">
      <c r="A146" s="170" t="str">
        <f>IF(E146="","",VLOOKUP(E146,PRTR法対象物質!$B$3:$E$517,4,FALSE))</f>
        <v/>
      </c>
      <c r="B146" s="138"/>
      <c r="C146" s="38">
        <v>91</v>
      </c>
      <c r="D146" s="85"/>
      <c r="E146" s="173" t="str">
        <f>IF(D146="","",VLOOKUP(D146,PRTR法対象物質!$A$3:$B$517,2,FALSE))</f>
        <v/>
      </c>
      <c r="F146" s="190"/>
      <c r="G146" s="190"/>
      <c r="H146" s="39"/>
      <c r="I146" s="39"/>
      <c r="J146" s="39"/>
      <c r="K146" s="594"/>
      <c r="L146" s="595"/>
      <c r="M146" s="596"/>
      <c r="N146" s="40"/>
      <c r="O146" s="174" t="str">
        <f t="shared" si="31"/>
        <v/>
      </c>
      <c r="P146" s="41" t="str">
        <f>IF(E146&lt;&gt;"",IF(VLOOKUP(E146,PRTR法対象物質!$B$3:$E$517,2)="○",IF(SUM(H146:J146)&lt;500,"取扱量が空白又は規定値（500kg)未満です（届出対象であるかを確認してください）。",""),IF(SUM(H146:J146)&lt;1000,"取扱量が空白又は規定値（1000kg)未満です（届出対象であるかを確認してください）。","")),"")</f>
        <v/>
      </c>
      <c r="Q146" s="170" t="str">
        <f t="shared" si="32"/>
        <v/>
      </c>
      <c r="R146" s="170" t="str">
        <f t="shared" si="33"/>
        <v/>
      </c>
      <c r="S146" s="170" t="str">
        <f t="shared" si="34"/>
        <v/>
      </c>
      <c r="T146" s="9" t="str">
        <f t="shared" si="23"/>
        <v/>
      </c>
      <c r="U146" s="9" t="str">
        <f t="shared" si="24"/>
        <v/>
      </c>
      <c r="V146" s="9" t="str">
        <f t="shared" si="25"/>
        <v/>
      </c>
      <c r="W146" s="9" t="str">
        <f t="shared" si="26"/>
        <v/>
      </c>
      <c r="X146" s="201" t="str">
        <f t="shared" si="35"/>
        <v/>
      </c>
    </row>
    <row r="147" spans="1:24" ht="38.25" customHeight="1" x14ac:dyDescent="0.2">
      <c r="A147" s="170" t="str">
        <f>IF(E147="","",VLOOKUP(E147,PRTR法対象物質!$B$3:$E$517,4,FALSE))</f>
        <v/>
      </c>
      <c r="B147" s="138"/>
      <c r="C147" s="38">
        <v>92</v>
      </c>
      <c r="D147" s="85"/>
      <c r="E147" s="173" t="str">
        <f>IF(D147="","",VLOOKUP(D147,PRTR法対象物質!$A$3:$B$517,2,FALSE))</f>
        <v/>
      </c>
      <c r="F147" s="190"/>
      <c r="G147" s="190"/>
      <c r="H147" s="39"/>
      <c r="I147" s="39"/>
      <c r="J147" s="39"/>
      <c r="K147" s="594"/>
      <c r="L147" s="595"/>
      <c r="M147" s="596"/>
      <c r="N147" s="40"/>
      <c r="O147" s="174" t="str">
        <f t="shared" si="31"/>
        <v/>
      </c>
      <c r="P147" s="41" t="str">
        <f>IF(E147&lt;&gt;"",IF(VLOOKUP(E147,PRTR法対象物質!$B$3:$E$517,2)="○",IF(SUM(H147:J147)&lt;500,"取扱量が空白又は規定値（500kg)未満です（届出対象であるかを確認してください）。",""),IF(SUM(H147:J147)&lt;1000,"取扱量が空白又は規定値（1000kg)未満です（届出対象であるかを確認してください）。","")),"")</f>
        <v/>
      </c>
      <c r="Q147" s="170" t="str">
        <f t="shared" si="32"/>
        <v/>
      </c>
      <c r="R147" s="170" t="str">
        <f t="shared" si="33"/>
        <v/>
      </c>
      <c r="S147" s="170" t="str">
        <f t="shared" si="34"/>
        <v/>
      </c>
      <c r="T147" s="9" t="str">
        <f t="shared" si="23"/>
        <v/>
      </c>
      <c r="U147" s="9" t="str">
        <f t="shared" si="24"/>
        <v/>
      </c>
      <c r="V147" s="9" t="str">
        <f t="shared" si="25"/>
        <v/>
      </c>
      <c r="W147" s="9" t="str">
        <f t="shared" si="26"/>
        <v/>
      </c>
      <c r="X147" s="201" t="str">
        <f t="shared" si="35"/>
        <v/>
      </c>
    </row>
    <row r="148" spans="1:24" ht="38.25" customHeight="1" x14ac:dyDescent="0.2">
      <c r="A148" s="170" t="str">
        <f>IF(E148="","",VLOOKUP(E148,PRTR法対象物質!$B$3:$E$517,4,FALSE))</f>
        <v/>
      </c>
      <c r="B148" s="138"/>
      <c r="C148" s="38">
        <v>93</v>
      </c>
      <c r="D148" s="85"/>
      <c r="E148" s="173" t="str">
        <f>IF(D148="","",VLOOKUP(D148,PRTR法対象物質!$A$3:$B$517,2,FALSE))</f>
        <v/>
      </c>
      <c r="F148" s="190"/>
      <c r="G148" s="190"/>
      <c r="H148" s="39"/>
      <c r="I148" s="39"/>
      <c r="J148" s="39"/>
      <c r="K148" s="594"/>
      <c r="L148" s="595"/>
      <c r="M148" s="596"/>
      <c r="N148" s="40"/>
      <c r="O148" s="174" t="str">
        <f t="shared" si="31"/>
        <v/>
      </c>
      <c r="P148" s="41" t="str">
        <f>IF(E148&lt;&gt;"",IF(VLOOKUP(E148,PRTR法対象物質!$B$3:$E$517,2)="○",IF(SUM(H148:J148)&lt;500,"取扱量が空白又は規定値（500kg)未満です（届出対象であるかを確認してください）。",""),IF(SUM(H148:J148)&lt;1000,"取扱量が空白又は規定値（1000kg)未満です（届出対象であるかを確認してください）。","")),"")</f>
        <v/>
      </c>
      <c r="Q148" s="170" t="str">
        <f t="shared" si="32"/>
        <v/>
      </c>
      <c r="R148" s="170" t="str">
        <f t="shared" si="33"/>
        <v/>
      </c>
      <c r="S148" s="170" t="str">
        <f t="shared" si="34"/>
        <v/>
      </c>
      <c r="T148" s="9" t="str">
        <f t="shared" si="23"/>
        <v/>
      </c>
      <c r="U148" s="9" t="str">
        <f t="shared" si="24"/>
        <v/>
      </c>
      <c r="V148" s="9" t="str">
        <f t="shared" si="25"/>
        <v/>
      </c>
      <c r="W148" s="9" t="str">
        <f t="shared" si="26"/>
        <v/>
      </c>
      <c r="X148" s="201" t="str">
        <f t="shared" si="35"/>
        <v/>
      </c>
    </row>
    <row r="149" spans="1:24" ht="38.25" customHeight="1" x14ac:dyDescent="0.2">
      <c r="A149" s="170" t="str">
        <f>IF(E149="","",VLOOKUP(E149,PRTR法対象物質!$B$3:$E$517,4,FALSE))</f>
        <v/>
      </c>
      <c r="B149" s="138"/>
      <c r="C149" s="38">
        <v>94</v>
      </c>
      <c r="D149" s="85"/>
      <c r="E149" s="173" t="str">
        <f>IF(D149="","",VLOOKUP(D149,PRTR法対象物質!$A$3:$B$517,2,FALSE))</f>
        <v/>
      </c>
      <c r="F149" s="190"/>
      <c r="G149" s="190"/>
      <c r="H149" s="39"/>
      <c r="I149" s="39"/>
      <c r="J149" s="39"/>
      <c r="K149" s="594"/>
      <c r="L149" s="595"/>
      <c r="M149" s="596"/>
      <c r="N149" s="40"/>
      <c r="O149" s="174" t="str">
        <f t="shared" si="31"/>
        <v/>
      </c>
      <c r="P149" s="41" t="str">
        <f>IF(E149&lt;&gt;"",IF(VLOOKUP(E149,PRTR法対象物質!$B$3:$E$517,2)="○",IF(SUM(H149:J149)&lt;500,"取扱量が空白又は規定値（500kg)未満です（届出対象であるかを確認してください）。",""),IF(SUM(H149:J149)&lt;1000,"取扱量が空白又は規定値（1000kg)未満です（届出対象であるかを確認してください）。","")),"")</f>
        <v/>
      </c>
      <c r="Q149" s="170" t="str">
        <f t="shared" si="32"/>
        <v/>
      </c>
      <c r="R149" s="170" t="str">
        <f t="shared" si="33"/>
        <v/>
      </c>
      <c r="S149" s="170" t="str">
        <f t="shared" si="34"/>
        <v/>
      </c>
      <c r="T149" s="9" t="str">
        <f t="shared" si="23"/>
        <v/>
      </c>
      <c r="U149" s="9" t="str">
        <f t="shared" si="24"/>
        <v/>
      </c>
      <c r="V149" s="9" t="str">
        <f t="shared" si="25"/>
        <v/>
      </c>
      <c r="W149" s="9" t="str">
        <f t="shared" si="26"/>
        <v/>
      </c>
      <c r="X149" s="201" t="str">
        <f t="shared" si="35"/>
        <v/>
      </c>
    </row>
    <row r="150" spans="1:24" ht="38.25" customHeight="1" x14ac:dyDescent="0.2">
      <c r="A150" s="170" t="str">
        <f>IF(E150="","",VLOOKUP(E150,PRTR法対象物質!$B$3:$E$517,4,FALSE))</f>
        <v/>
      </c>
      <c r="B150" s="138"/>
      <c r="C150" s="38">
        <v>95</v>
      </c>
      <c r="D150" s="85"/>
      <c r="E150" s="173" t="str">
        <f>IF(D150="","",VLOOKUP(D150,PRTR法対象物質!$A$3:$B$517,2,FALSE))</f>
        <v/>
      </c>
      <c r="F150" s="190"/>
      <c r="G150" s="190"/>
      <c r="H150" s="39"/>
      <c r="I150" s="39"/>
      <c r="J150" s="39"/>
      <c r="K150" s="594"/>
      <c r="L150" s="595"/>
      <c r="M150" s="596"/>
      <c r="N150" s="40"/>
      <c r="O150" s="174" t="str">
        <f t="shared" si="31"/>
        <v/>
      </c>
      <c r="P150" s="41" t="str">
        <f>IF(E150&lt;&gt;"",IF(VLOOKUP(E150,PRTR法対象物質!$B$3:$E$517,2)="○",IF(SUM(H150:J150)&lt;500,"取扱量が空白又は規定値（500kg)未満です（届出対象であるかを確認してください）。",""),IF(SUM(H150:J150)&lt;1000,"取扱量が空白又は規定値（1000kg)未満です（届出対象であるかを確認してください）。","")),"")</f>
        <v/>
      </c>
      <c r="Q150" s="170" t="str">
        <f t="shared" si="32"/>
        <v/>
      </c>
      <c r="R150" s="170" t="str">
        <f t="shared" si="33"/>
        <v/>
      </c>
      <c r="S150" s="170" t="str">
        <f t="shared" si="34"/>
        <v/>
      </c>
      <c r="T150" s="9" t="str">
        <f t="shared" si="23"/>
        <v/>
      </c>
      <c r="U150" s="9" t="str">
        <f t="shared" si="24"/>
        <v/>
      </c>
      <c r="V150" s="9" t="str">
        <f t="shared" si="25"/>
        <v/>
      </c>
      <c r="W150" s="9" t="str">
        <f t="shared" si="26"/>
        <v/>
      </c>
      <c r="X150" s="201" t="str">
        <f t="shared" si="35"/>
        <v/>
      </c>
    </row>
    <row r="151" spans="1:24" ht="38.25" customHeight="1" x14ac:dyDescent="0.2">
      <c r="A151" s="170" t="str">
        <f>IF(E151="","",VLOOKUP(E151,PRTR法対象物質!$B$3:$E$517,4,FALSE))</f>
        <v/>
      </c>
      <c r="B151" s="138"/>
      <c r="C151" s="38">
        <v>96</v>
      </c>
      <c r="D151" s="85"/>
      <c r="E151" s="173" t="str">
        <f>IF(D151="","",VLOOKUP(D151,PRTR法対象物質!$A$3:$B$517,2,FALSE))</f>
        <v/>
      </c>
      <c r="F151" s="190"/>
      <c r="G151" s="190"/>
      <c r="H151" s="39"/>
      <c r="I151" s="39"/>
      <c r="J151" s="39"/>
      <c r="K151" s="594"/>
      <c r="L151" s="595"/>
      <c r="M151" s="596"/>
      <c r="N151" s="40"/>
      <c r="O151" s="174" t="str">
        <f t="shared" si="31"/>
        <v/>
      </c>
      <c r="P151" s="41" t="str">
        <f>IF(E151&lt;&gt;"",IF(VLOOKUP(E151,PRTR法対象物質!$B$3:$E$517,2)="○",IF(SUM(H151:J151)&lt;500,"取扱量が空白又は規定値（500kg)未満です（届出対象であるかを確認してください）。",""),IF(SUM(H151:J151)&lt;1000,"取扱量が空白又は規定値（1000kg)未満です（届出対象であるかを確認してください）。","")),"")</f>
        <v/>
      </c>
      <c r="Q151" s="170" t="str">
        <f t="shared" si="32"/>
        <v/>
      </c>
      <c r="R151" s="170" t="str">
        <f t="shared" si="33"/>
        <v/>
      </c>
      <c r="S151" s="170" t="str">
        <f t="shared" si="34"/>
        <v/>
      </c>
      <c r="T151" s="9" t="str">
        <f t="shared" si="23"/>
        <v/>
      </c>
      <c r="U151" s="9" t="str">
        <f t="shared" si="24"/>
        <v/>
      </c>
      <c r="V151" s="9" t="str">
        <f t="shared" si="25"/>
        <v/>
      </c>
      <c r="W151" s="9" t="str">
        <f t="shared" si="26"/>
        <v/>
      </c>
      <c r="X151" s="201" t="str">
        <f t="shared" si="35"/>
        <v/>
      </c>
    </row>
    <row r="152" spans="1:24" ht="38.25" customHeight="1" x14ac:dyDescent="0.2">
      <c r="A152" s="170" t="str">
        <f>IF(E152="","",VLOOKUP(E152,PRTR法対象物質!$B$3:$E$517,4,FALSE))</f>
        <v/>
      </c>
      <c r="B152" s="138"/>
      <c r="C152" s="38">
        <v>97</v>
      </c>
      <c r="D152" s="85"/>
      <c r="E152" s="173" t="str">
        <f>IF(D152="","",VLOOKUP(D152,PRTR法対象物質!$A$3:$B$517,2,FALSE))</f>
        <v/>
      </c>
      <c r="F152" s="190"/>
      <c r="G152" s="190"/>
      <c r="H152" s="39"/>
      <c r="I152" s="39"/>
      <c r="J152" s="39"/>
      <c r="K152" s="594"/>
      <c r="L152" s="595"/>
      <c r="M152" s="596"/>
      <c r="N152" s="40"/>
      <c r="O152" s="174" t="str">
        <f t="shared" si="31"/>
        <v/>
      </c>
      <c r="P152" s="41" t="str">
        <f>IF(E152&lt;&gt;"",IF(VLOOKUP(E152,PRTR法対象物質!$B$3:$E$517,2)="○",IF(SUM(H152:J152)&lt;500,"取扱量が空白又は規定値（500kg)未満です（届出対象であるかを確認してください）。",""),IF(SUM(H152:J152)&lt;1000,"取扱量が空白又は規定値（1000kg)未満です（届出対象であるかを確認してください）。","")),"")</f>
        <v/>
      </c>
      <c r="Q152" s="170" t="str">
        <f t="shared" si="32"/>
        <v/>
      </c>
      <c r="R152" s="170" t="str">
        <f t="shared" si="33"/>
        <v/>
      </c>
      <c r="S152" s="170" t="str">
        <f t="shared" si="34"/>
        <v/>
      </c>
      <c r="T152" s="9" t="str">
        <f t="shared" si="23"/>
        <v/>
      </c>
      <c r="U152" s="9" t="str">
        <f t="shared" si="24"/>
        <v/>
      </c>
      <c r="V152" s="9" t="str">
        <f t="shared" si="25"/>
        <v/>
      </c>
      <c r="W152" s="9" t="str">
        <f t="shared" si="26"/>
        <v/>
      </c>
      <c r="X152" s="201" t="str">
        <f t="shared" si="35"/>
        <v/>
      </c>
    </row>
    <row r="153" spans="1:24" ht="38.25" customHeight="1" x14ac:dyDescent="0.2">
      <c r="A153" s="170" t="str">
        <f>IF(E153="","",VLOOKUP(E153,PRTR法対象物質!$B$3:$E$517,4,FALSE))</f>
        <v/>
      </c>
      <c r="B153" s="138"/>
      <c r="C153" s="38">
        <v>98</v>
      </c>
      <c r="D153" s="85"/>
      <c r="E153" s="173" t="str">
        <f>IF(D153="","",VLOOKUP(D153,PRTR法対象物質!$A$3:$B$517,2,FALSE))</f>
        <v/>
      </c>
      <c r="F153" s="190"/>
      <c r="G153" s="190"/>
      <c r="H153" s="39"/>
      <c r="I153" s="39"/>
      <c r="J153" s="39"/>
      <c r="K153" s="594"/>
      <c r="L153" s="595"/>
      <c r="M153" s="596"/>
      <c r="N153" s="40"/>
      <c r="O153" s="174" t="str">
        <f t="shared" si="31"/>
        <v/>
      </c>
      <c r="P153" s="41" t="str">
        <f>IF(E153&lt;&gt;"",IF(VLOOKUP(E153,PRTR法対象物質!$B$3:$E$517,2)="○",IF(SUM(H153:J153)&lt;500,"取扱量が空白又は規定値（500kg)未満です（届出対象であるかを確認してください）。",""),IF(SUM(H153:J153)&lt;1000,"取扱量が空白又は規定値（1000kg)未満です（届出対象であるかを確認してください）。","")),"")</f>
        <v/>
      </c>
      <c r="Q153" s="170" t="str">
        <f t="shared" si="32"/>
        <v/>
      </c>
      <c r="R153" s="170" t="str">
        <f t="shared" si="33"/>
        <v/>
      </c>
      <c r="S153" s="170" t="str">
        <f t="shared" si="34"/>
        <v/>
      </c>
      <c r="T153" s="9" t="str">
        <f t="shared" si="23"/>
        <v/>
      </c>
      <c r="U153" s="9" t="str">
        <f t="shared" si="24"/>
        <v/>
      </c>
      <c r="V153" s="9" t="str">
        <f t="shared" si="25"/>
        <v/>
      </c>
      <c r="W153" s="9" t="str">
        <f t="shared" si="26"/>
        <v/>
      </c>
      <c r="X153" s="201" t="str">
        <f t="shared" si="35"/>
        <v/>
      </c>
    </row>
    <row r="154" spans="1:24" ht="38.25" customHeight="1" x14ac:dyDescent="0.2">
      <c r="A154" s="170" t="str">
        <f>IF(E154="","",VLOOKUP(E154,PRTR法対象物質!$B$3:$E$517,4,FALSE))</f>
        <v/>
      </c>
      <c r="B154" s="138"/>
      <c r="C154" s="38">
        <v>99</v>
      </c>
      <c r="D154" s="85"/>
      <c r="E154" s="173" t="str">
        <f>IF(D154="","",VLOOKUP(D154,PRTR法対象物質!$A$3:$B$517,2,FALSE))</f>
        <v/>
      </c>
      <c r="F154" s="190"/>
      <c r="G154" s="190"/>
      <c r="H154" s="39"/>
      <c r="I154" s="39"/>
      <c r="J154" s="39"/>
      <c r="K154" s="594"/>
      <c r="L154" s="595"/>
      <c r="M154" s="596"/>
      <c r="N154" s="40"/>
      <c r="O154" s="174" t="str">
        <f t="shared" si="31"/>
        <v/>
      </c>
      <c r="P154" s="41" t="str">
        <f>IF(E154&lt;&gt;"",IF(VLOOKUP(E154,PRTR法対象物質!$B$3:$E$517,2)="○",IF(SUM(H154:J154)&lt;500,"取扱量が空白又は規定値（500kg)未満です（届出対象であるかを確認してください）。",""),IF(SUM(H154:J154)&lt;1000,"取扱量が空白又は規定値（1000kg)未満です（届出対象であるかを確認してください）。","")),"")</f>
        <v/>
      </c>
      <c r="Q154" s="170" t="str">
        <f t="shared" si="32"/>
        <v/>
      </c>
      <c r="R154" s="170" t="str">
        <f t="shared" si="33"/>
        <v/>
      </c>
      <c r="S154" s="170" t="str">
        <f t="shared" si="34"/>
        <v/>
      </c>
      <c r="T154" s="9" t="str">
        <f t="shared" si="23"/>
        <v/>
      </c>
      <c r="U154" s="9" t="str">
        <f t="shared" si="24"/>
        <v/>
      </c>
      <c r="V154" s="9" t="str">
        <f t="shared" si="25"/>
        <v/>
      </c>
      <c r="W154" s="9" t="str">
        <f t="shared" si="26"/>
        <v/>
      </c>
      <c r="X154" s="201" t="str">
        <f t="shared" si="35"/>
        <v/>
      </c>
    </row>
    <row r="155" spans="1:24" ht="38.25" customHeight="1" x14ac:dyDescent="0.2">
      <c r="A155" s="170" t="str">
        <f>IF(E155="","",VLOOKUP(E155,PRTR法対象物質!$B$3:$E$517,4,FALSE))</f>
        <v/>
      </c>
      <c r="B155" s="138"/>
      <c r="C155" s="38">
        <v>100</v>
      </c>
      <c r="D155" s="85"/>
      <c r="E155" s="173" t="str">
        <f>IF(D155="","",VLOOKUP(D155,PRTR法対象物質!$A$3:$B$517,2,FALSE))</f>
        <v/>
      </c>
      <c r="F155" s="190"/>
      <c r="G155" s="190"/>
      <c r="H155" s="39"/>
      <c r="I155" s="39"/>
      <c r="J155" s="39"/>
      <c r="K155" s="594"/>
      <c r="L155" s="595"/>
      <c r="M155" s="596"/>
      <c r="N155" s="40"/>
      <c r="O155" s="174" t="str">
        <f t="shared" si="31"/>
        <v/>
      </c>
      <c r="P155" s="41" t="str">
        <f>IF(E155&lt;&gt;"",IF(VLOOKUP(E155,PRTR法対象物質!$B$3:$E$517,2)="○",IF(SUM(H155:J155)&lt;500,"取扱量が空白又は規定値（500kg)未満です（届出対象であるかを確認してください）。",""),IF(SUM(H155:J155)&lt;1000,"取扱量が空白又は規定値（1000kg)未満です（届出対象であるかを確認してください）。","")),"")</f>
        <v/>
      </c>
      <c r="Q155" s="170" t="str">
        <f t="shared" si="32"/>
        <v/>
      </c>
      <c r="R155" s="170" t="str">
        <f t="shared" si="33"/>
        <v/>
      </c>
      <c r="S155" s="170" t="str">
        <f t="shared" si="34"/>
        <v/>
      </c>
      <c r="T155" s="9" t="str">
        <f t="shared" si="23"/>
        <v/>
      </c>
      <c r="U155" s="9" t="str">
        <f t="shared" si="24"/>
        <v/>
      </c>
      <c r="V155" s="9" t="str">
        <f t="shared" si="25"/>
        <v/>
      </c>
      <c r="W155" s="9" t="str">
        <f t="shared" si="26"/>
        <v/>
      </c>
      <c r="X155" s="201" t="str">
        <f t="shared" si="35"/>
        <v/>
      </c>
    </row>
    <row r="156" spans="1:24" ht="19.5" customHeight="1" x14ac:dyDescent="0.2">
      <c r="B156" s="137"/>
      <c r="C156" s="562" t="s">
        <v>1009</v>
      </c>
      <c r="D156" s="563"/>
      <c r="E156" s="563"/>
      <c r="F156" s="563"/>
      <c r="G156" s="563"/>
      <c r="H156" s="563"/>
      <c r="I156" s="563"/>
      <c r="J156" s="563"/>
      <c r="K156" s="597"/>
      <c r="L156" s="597"/>
      <c r="M156" s="597"/>
      <c r="N156" s="40"/>
      <c r="O156" s="44"/>
      <c r="P156" s="42"/>
      <c r="X156" s="201"/>
    </row>
    <row r="157" spans="1:24" ht="21" customHeight="1" x14ac:dyDescent="0.2">
      <c r="B157" s="137"/>
      <c r="C157" s="564"/>
      <c r="D157" s="564"/>
      <c r="E157" s="564"/>
      <c r="F157" s="564"/>
      <c r="G157" s="564"/>
      <c r="H157" s="564"/>
      <c r="I157" s="564"/>
      <c r="J157" s="564"/>
      <c r="K157" s="598"/>
      <c r="L157" s="598"/>
      <c r="M157" s="598"/>
      <c r="N157" s="40"/>
      <c r="O157" s="44"/>
      <c r="P157" s="42"/>
    </row>
    <row r="158" spans="1:24" ht="13.5" thickBot="1" x14ac:dyDescent="0.25">
      <c r="B158" s="137"/>
      <c r="C158" s="565"/>
      <c r="D158" s="565"/>
      <c r="E158" s="565"/>
      <c r="F158" s="565"/>
      <c r="G158" s="565"/>
      <c r="H158" s="565"/>
      <c r="I158" s="565"/>
      <c r="J158" s="565"/>
      <c r="K158" s="599"/>
      <c r="L158" s="599"/>
      <c r="M158" s="599"/>
      <c r="N158" s="40"/>
      <c r="O158" s="44"/>
      <c r="P158" s="42"/>
    </row>
    <row r="159" spans="1:24" ht="13.5" thickBot="1" x14ac:dyDescent="0.25">
      <c r="B159" s="137"/>
      <c r="C159" s="21" t="s">
        <v>178</v>
      </c>
      <c r="D159" s="506"/>
      <c r="E159" s="506"/>
      <c r="F159" s="506"/>
      <c r="G159" s="506"/>
      <c r="H159" s="506"/>
      <c r="I159" s="506"/>
      <c r="J159" s="506"/>
      <c r="K159" s="506"/>
      <c r="L159" s="506"/>
      <c r="M159" s="507"/>
      <c r="N159" s="40"/>
      <c r="O159" s="44"/>
      <c r="P159" s="42"/>
    </row>
    <row r="160" spans="1:24" ht="8.25" customHeight="1" thickBot="1" x14ac:dyDescent="0.25">
      <c r="B160" s="139"/>
      <c r="C160" s="24"/>
      <c r="D160" s="24"/>
      <c r="E160" s="24"/>
      <c r="F160" s="24"/>
      <c r="G160" s="24"/>
      <c r="H160" s="24"/>
      <c r="I160" s="24"/>
      <c r="J160" s="24"/>
      <c r="K160" s="24"/>
      <c r="L160" s="24"/>
      <c r="M160" s="24"/>
      <c r="N160" s="45"/>
      <c r="O160" s="44"/>
      <c r="P160" s="42"/>
    </row>
    <row r="161" spans="14:16" x14ac:dyDescent="0.2">
      <c r="N161" s="26"/>
      <c r="O161" s="44"/>
      <c r="P161" s="42"/>
    </row>
    <row r="162" spans="14:16" x14ac:dyDescent="0.2">
      <c r="N162" s="26"/>
      <c r="O162" s="44"/>
      <c r="P162" s="42"/>
    </row>
    <row r="163" spans="14:16" x14ac:dyDescent="0.2">
      <c r="N163" s="26"/>
      <c r="O163" s="44"/>
      <c r="P163" s="42"/>
    </row>
    <row r="164" spans="14:16" x14ac:dyDescent="0.2">
      <c r="N164" s="26"/>
      <c r="O164" s="44"/>
      <c r="P164" s="42"/>
    </row>
    <row r="165" spans="14:16" x14ac:dyDescent="0.2">
      <c r="N165" s="26"/>
      <c r="O165" s="44"/>
      <c r="P165" s="42"/>
    </row>
    <row r="166" spans="14:16" x14ac:dyDescent="0.2">
      <c r="N166" s="26"/>
      <c r="O166" s="44"/>
      <c r="P166" s="42"/>
    </row>
    <row r="167" spans="14:16" x14ac:dyDescent="0.2">
      <c r="N167" s="26"/>
      <c r="O167" s="44"/>
      <c r="P167" s="42"/>
    </row>
    <row r="168" spans="14:16" x14ac:dyDescent="0.2">
      <c r="N168" s="26"/>
      <c r="O168" s="44"/>
      <c r="P168" s="42"/>
    </row>
    <row r="169" spans="14:16" x14ac:dyDescent="0.2">
      <c r="N169" s="26"/>
      <c r="O169" s="44"/>
      <c r="P169" s="42"/>
    </row>
    <row r="170" spans="14:16" x14ac:dyDescent="0.2">
      <c r="N170" s="26"/>
      <c r="O170" s="44"/>
      <c r="P170" s="42"/>
    </row>
    <row r="171" spans="14:16" x14ac:dyDescent="0.2">
      <c r="N171" s="26"/>
      <c r="O171" s="44"/>
      <c r="P171" s="42"/>
    </row>
    <row r="172" spans="14:16" x14ac:dyDescent="0.2">
      <c r="N172" s="26"/>
      <c r="O172" s="44"/>
      <c r="P172" s="42"/>
    </row>
    <row r="173" spans="14:16" x14ac:dyDescent="0.2">
      <c r="N173" s="26"/>
      <c r="O173" s="44"/>
      <c r="P173" s="42"/>
    </row>
    <row r="174" spans="14:16" x14ac:dyDescent="0.2">
      <c r="N174" s="26"/>
      <c r="O174" s="44"/>
      <c r="P174" s="42"/>
    </row>
    <row r="175" spans="14:16" x14ac:dyDescent="0.2">
      <c r="N175" s="26"/>
      <c r="O175" s="44"/>
      <c r="P175" s="42"/>
    </row>
  </sheetData>
  <sheetProtection algorithmName="SHA-512" hashValue="ropV5hN/QiVfHvInemnuc/28RrzoUYt+NBO2D8EeFCpes+GZ9jgaA5iP9aI6kzIdJm/oKSCdiqktq3IklAySCw==" saltValue="BS8ch0GbvhE7unb31j04lQ==" spinCount="100000" sheet="1" objects="1" scenarios="1"/>
  <mergeCells count="142">
    <mergeCell ref="A1:A4"/>
    <mergeCell ref="K55:M55"/>
    <mergeCell ref="K56:M56"/>
    <mergeCell ref="K57:M57"/>
    <mergeCell ref="K59:M59"/>
    <mergeCell ref="C92:M94"/>
    <mergeCell ref="K81:M81"/>
    <mergeCell ref="K82:M82"/>
    <mergeCell ref="K85:M85"/>
    <mergeCell ref="K86:M86"/>
    <mergeCell ref="K87:M87"/>
    <mergeCell ref="K83:M83"/>
    <mergeCell ref="K58:M58"/>
    <mergeCell ref="C60:M62"/>
    <mergeCell ref="D63:M63"/>
    <mergeCell ref="C69:C71"/>
    <mergeCell ref="H37:J37"/>
    <mergeCell ref="K37:M39"/>
    <mergeCell ref="K51:M51"/>
    <mergeCell ref="K49:M49"/>
    <mergeCell ref="K47:M47"/>
    <mergeCell ref="K48:M48"/>
    <mergeCell ref="K46:M46"/>
    <mergeCell ref="K43:M43"/>
    <mergeCell ref="K21:M21"/>
    <mergeCell ref="K24:M24"/>
    <mergeCell ref="K18:M18"/>
    <mergeCell ref="K22:M22"/>
    <mergeCell ref="K8:M8"/>
    <mergeCell ref="K10:M10"/>
    <mergeCell ref="K11:M11"/>
    <mergeCell ref="D95:M95"/>
    <mergeCell ref="K88:M88"/>
    <mergeCell ref="K89:M89"/>
    <mergeCell ref="K90:M90"/>
    <mergeCell ref="K91:M91"/>
    <mergeCell ref="K69:M71"/>
    <mergeCell ref="K84:M84"/>
    <mergeCell ref="K74:M74"/>
    <mergeCell ref="K75:M75"/>
    <mergeCell ref="K76:M76"/>
    <mergeCell ref="K77:M77"/>
    <mergeCell ref="K79:M79"/>
    <mergeCell ref="K80:M80"/>
    <mergeCell ref="K73:M73"/>
    <mergeCell ref="K78:M78"/>
    <mergeCell ref="D69:D71"/>
    <mergeCell ref="E69:E71"/>
    <mergeCell ref="C5:C7"/>
    <mergeCell ref="K5:M7"/>
    <mergeCell ref="H5:J5"/>
    <mergeCell ref="F5:G7"/>
    <mergeCell ref="D5:D7"/>
    <mergeCell ref="E5:E7"/>
    <mergeCell ref="K17:M17"/>
    <mergeCell ref="K19:M19"/>
    <mergeCell ref="K20:M20"/>
    <mergeCell ref="K12:M12"/>
    <mergeCell ref="K9:M9"/>
    <mergeCell ref="C101:C103"/>
    <mergeCell ref="D101:D103"/>
    <mergeCell ref="E101:E103"/>
    <mergeCell ref="F101:G103"/>
    <mergeCell ref="K25:M25"/>
    <mergeCell ref="K26:M26"/>
    <mergeCell ref="H101:J101"/>
    <mergeCell ref="K40:M40"/>
    <mergeCell ref="F37:G39"/>
    <mergeCell ref="K42:M42"/>
    <mergeCell ref="D31:M31"/>
    <mergeCell ref="K27:M27"/>
    <mergeCell ref="C28:M30"/>
    <mergeCell ref="C37:C39"/>
    <mergeCell ref="D37:D39"/>
    <mergeCell ref="E37:E39"/>
    <mergeCell ref="K44:M44"/>
    <mergeCell ref="K45:M45"/>
    <mergeCell ref="K50:M50"/>
    <mergeCell ref="F69:G71"/>
    <mergeCell ref="H69:J69"/>
    <mergeCell ref="K72:M72"/>
    <mergeCell ref="K117:M117"/>
    <mergeCell ref="K110:M110"/>
    <mergeCell ref="K111:M111"/>
    <mergeCell ref="K112:M112"/>
    <mergeCell ref="K113:M113"/>
    <mergeCell ref="K13:M13"/>
    <mergeCell ref="K109:M109"/>
    <mergeCell ref="K101:M103"/>
    <mergeCell ref="K104:M104"/>
    <mergeCell ref="K105:M105"/>
    <mergeCell ref="K106:M106"/>
    <mergeCell ref="K14:M14"/>
    <mergeCell ref="K15:M15"/>
    <mergeCell ref="K16:M16"/>
    <mergeCell ref="K23:M23"/>
    <mergeCell ref="K41:M41"/>
    <mergeCell ref="K52:M52"/>
    <mergeCell ref="K53:M53"/>
    <mergeCell ref="K54:M54"/>
    <mergeCell ref="K114:M114"/>
    <mergeCell ref="K107:M107"/>
    <mergeCell ref="K108:M108"/>
    <mergeCell ref="K115:M115"/>
    <mergeCell ref="K116:M116"/>
    <mergeCell ref="K136:M136"/>
    <mergeCell ref="K137:M137"/>
    <mergeCell ref="C124:M126"/>
    <mergeCell ref="K146:M146"/>
    <mergeCell ref="K147:M147"/>
    <mergeCell ref="K142:M142"/>
    <mergeCell ref="K143:M143"/>
    <mergeCell ref="K144:M144"/>
    <mergeCell ref="K145:M145"/>
    <mergeCell ref="D127:M127"/>
    <mergeCell ref="C133:C135"/>
    <mergeCell ref="D133:D135"/>
    <mergeCell ref="K138:M138"/>
    <mergeCell ref="T7:W7"/>
    <mergeCell ref="E133:E135"/>
    <mergeCell ref="F133:G135"/>
    <mergeCell ref="K139:M139"/>
    <mergeCell ref="C156:M158"/>
    <mergeCell ref="D159:M159"/>
    <mergeCell ref="K154:M154"/>
    <mergeCell ref="K155:M155"/>
    <mergeCell ref="K150:M150"/>
    <mergeCell ref="K151:M151"/>
    <mergeCell ref="K152:M152"/>
    <mergeCell ref="K153:M153"/>
    <mergeCell ref="K149:M149"/>
    <mergeCell ref="K118:M118"/>
    <mergeCell ref="K119:M119"/>
    <mergeCell ref="K120:M120"/>
    <mergeCell ref="K148:M148"/>
    <mergeCell ref="K121:M121"/>
    <mergeCell ref="H133:J133"/>
    <mergeCell ref="K133:M135"/>
    <mergeCell ref="K140:M140"/>
    <mergeCell ref="K141:M141"/>
    <mergeCell ref="K122:M122"/>
    <mergeCell ref="K123:M123"/>
  </mergeCells>
  <phoneticPr fontId="2"/>
  <dataValidations count="2">
    <dataValidation type="decimal" operator="greaterThanOrEqual" allowBlank="1" showInputMessage="1" showErrorMessage="1" sqref="H136:J155 H104:J123 H8:J27 H40:J59 H72:J91" xr:uid="{00000000-0002-0000-0400-000000000000}">
      <formula1>0</formula1>
    </dataValidation>
    <dataValidation type="list" allowBlank="1" showErrorMessage="1" errorTitle="入力エラー" error="主な用途は、リストボックスから選択してください。（セルの右の▼をクリックするとリストボックスが表示されます）" sqref="F136:G155 F40:G59 F8:G27 F72:G91 F104:G123" xr:uid="{00000000-0002-0000-0400-000001000000}">
      <formula1>用途一覧</formula1>
    </dataValidation>
  </dataValidations>
  <pageMargins left="0.62992125984251968" right="0.59055118110236227" top="0.86614173228346458" bottom="0.59055118110236227" header="0.51181102362204722" footer="0.51181102362204722"/>
  <pageSetup paperSize="9" scale="54" orientation="landscape" r:id="rId1"/>
  <headerFooter alignWithMargins="0"/>
  <rowBreaks count="4" manualBreakCount="4">
    <brk id="32" min="1" max="13" man="1"/>
    <brk id="64" min="1" max="13" man="1"/>
    <brk id="96" min="1" max="13" man="1"/>
    <brk id="128" min="1"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入力エラー" error="物質の名称は、リストボックスから選択してください。（セルの右の▼をクリックするとリストボックスが表示されます）" xr:uid="{00000000-0002-0000-0400-000002000000}">
          <x14:formula1>
            <xm:f>PRTR法対象物質!$A$3:$A$517</xm:f>
          </x14:formula1>
          <xm:sqref>D136:D155 D8:D27 D40:D59 D72:D91 D104:D123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zoomScale="85" zoomScaleNormal="85" zoomScaleSheetLayoutView="100" workbookViewId="0">
      <selection activeCell="C34" sqref="C34"/>
    </sheetView>
  </sheetViews>
  <sheetFormatPr defaultColWidth="9" defaultRowHeight="11" x14ac:dyDescent="0.2"/>
  <cols>
    <col min="1" max="1" width="3.7265625" style="156" bestFit="1" customWidth="1"/>
    <col min="2" max="2" width="31" style="156" customWidth="1"/>
    <col min="3" max="3" width="56.08984375" style="156" customWidth="1"/>
    <col min="4" max="16384" width="9" style="156"/>
  </cols>
  <sheetData>
    <row r="1" spans="1:3" ht="14" x14ac:dyDescent="0.2">
      <c r="A1" s="162" t="s">
        <v>23</v>
      </c>
    </row>
    <row r="3" spans="1:3" ht="46.5" customHeight="1" x14ac:dyDescent="0.2">
      <c r="B3" s="625" t="s">
        <v>0</v>
      </c>
      <c r="C3" s="626"/>
    </row>
    <row r="4" spans="1:3" ht="12" x14ac:dyDescent="0.2">
      <c r="B4" s="163" t="s">
        <v>24</v>
      </c>
    </row>
    <row r="6" spans="1:3" ht="14" x14ac:dyDescent="0.2">
      <c r="A6" s="162" t="s">
        <v>41</v>
      </c>
    </row>
    <row r="8" spans="1:3" x14ac:dyDescent="0.2">
      <c r="B8" s="164" t="s">
        <v>25</v>
      </c>
    </row>
    <row r="9" spans="1:3" x14ac:dyDescent="0.2">
      <c r="B9" s="165" t="s">
        <v>26</v>
      </c>
      <c r="C9" s="165" t="s">
        <v>27</v>
      </c>
    </row>
    <row r="10" spans="1:3" ht="49.5" customHeight="1" x14ac:dyDescent="0.2">
      <c r="B10" s="166" t="s">
        <v>28</v>
      </c>
      <c r="C10" s="166" t="str">
        <f>IF(AND('別紙1-1'!A8=0,OR('別紙2-1'!A1="VOCの届出が必要です")),IF('別紙1-1'!A8=1,"","　ＶＯＣに該当する物質（トルエン、キシレン、塩化メチレン、メタノール等）の取扱量の合計値が１トン以上である場合は、別紙1-1でＶＯＣの届出が必要です。届出の必要がないか確認してください。（ただし、ボイラーや構内車両等で使用する燃料については、合計の対象から除きます。）"),"")</f>
        <v/>
      </c>
    </row>
    <row r="12" spans="1:3" x14ac:dyDescent="0.2">
      <c r="B12" s="164" t="s">
        <v>29</v>
      </c>
    </row>
    <row r="13" spans="1:3" x14ac:dyDescent="0.2">
      <c r="B13" s="165" t="s">
        <v>26</v>
      </c>
      <c r="C13" s="165" t="s">
        <v>27</v>
      </c>
    </row>
    <row r="14" spans="1:3" x14ac:dyDescent="0.2">
      <c r="B14" s="166" t="s">
        <v>30</v>
      </c>
      <c r="C14" s="166" t="str">
        <f>様式23号の16!U4</f>
        <v>届出を行う日付を記入してください</v>
      </c>
    </row>
    <row r="15" spans="1:3" x14ac:dyDescent="0.2">
      <c r="B15" s="167" t="s">
        <v>31</v>
      </c>
      <c r="C15" s="166" t="str">
        <f>様式23号の16!U5</f>
        <v/>
      </c>
    </row>
    <row r="16" spans="1:3" x14ac:dyDescent="0.2">
      <c r="B16" s="167" t="s">
        <v>32</v>
      </c>
      <c r="C16" s="167" t="str">
        <f>様式23号の16!U8</f>
        <v>届出者の住所を入力してください(届出日時点)</v>
      </c>
    </row>
    <row r="17" spans="2:3" x14ac:dyDescent="0.2">
      <c r="B17" s="167" t="s">
        <v>33</v>
      </c>
      <c r="C17" s="167" t="str">
        <f>様式23号の16!U11</f>
        <v>届出者(会社名）を入力してください（届出日時点）</v>
      </c>
    </row>
    <row r="18" spans="2:3" x14ac:dyDescent="0.2">
      <c r="B18" s="167" t="s">
        <v>34</v>
      </c>
      <c r="C18" s="167" t="str">
        <f>様式23号の16!U12</f>
        <v>届出者（代表者）の職・氏名を入力してください（届出日時点）</v>
      </c>
    </row>
    <row r="19" spans="2:3" x14ac:dyDescent="0.2">
      <c r="B19" s="167" t="s">
        <v>342</v>
      </c>
      <c r="C19" s="167" t="str">
        <f>様式23号の16!U18</f>
        <v>事業者名を入力してください（届出対象年度の４月１日時点）</v>
      </c>
    </row>
    <row r="20" spans="2:3" x14ac:dyDescent="0.2">
      <c r="B20" s="167" t="s">
        <v>343</v>
      </c>
      <c r="C20" s="167" t="str">
        <f>様式23号の16!U19</f>
        <v/>
      </c>
    </row>
    <row r="21" spans="2:3" x14ac:dyDescent="0.2">
      <c r="B21" s="167" t="s">
        <v>35</v>
      </c>
      <c r="C21" s="167" t="str">
        <f>様式23号の16!U20</f>
        <v>事業所名を入力してください（届出対象年度の４月１日時点）</v>
      </c>
    </row>
    <row r="22" spans="2:3" x14ac:dyDescent="0.2">
      <c r="B22" s="167" t="s">
        <v>344</v>
      </c>
      <c r="C22" s="167" t="str">
        <f>様式23号の16!U21</f>
        <v/>
      </c>
    </row>
    <row r="23" spans="2:3" x14ac:dyDescent="0.2">
      <c r="B23" s="167" t="s">
        <v>36</v>
      </c>
      <c r="C23" s="167" t="str">
        <f>様式23号の16!U22</f>
        <v>事業所の所在地の郵便番号を入力してください</v>
      </c>
    </row>
    <row r="24" spans="2:3" x14ac:dyDescent="0.2">
      <c r="B24" s="167" t="s">
        <v>37</v>
      </c>
      <c r="C24" s="167" t="str">
        <f>様式23号の16!U23</f>
        <v>事業所の所在地を入力してください（届出対象年度の４月１日時点）</v>
      </c>
    </row>
    <row r="25" spans="2:3" x14ac:dyDescent="0.2">
      <c r="B25" s="167" t="s">
        <v>384</v>
      </c>
      <c r="C25" s="167" t="str">
        <f>様式23号の16!U24</f>
        <v>事業者全体の従業員数を入力して下さい（届出対象年度の４月１日時点）</v>
      </c>
    </row>
    <row r="26" spans="2:3" x14ac:dyDescent="0.2">
      <c r="B26" s="167" t="s">
        <v>38</v>
      </c>
      <c r="C26" s="167" t="str">
        <f>様式23号の16!U25</f>
        <v>事業所における従業員数を入力して下さい（届出対象年度の４月１日時点）</v>
      </c>
    </row>
    <row r="27" spans="2:3" x14ac:dyDescent="0.2">
      <c r="B27" s="167" t="s">
        <v>39</v>
      </c>
      <c r="C27" s="167" t="str">
        <f>様式23号の16!U26</f>
        <v>業種名を記入してください</v>
      </c>
    </row>
    <row r="28" spans="2:3" x14ac:dyDescent="0.2">
      <c r="B28" s="167" t="s">
        <v>982</v>
      </c>
      <c r="C28" s="167" t="str">
        <f>様式23号の16!U31</f>
        <v>秘密に係る情報の有無のうち、該当する方を選択してください</v>
      </c>
    </row>
    <row r="29" spans="2:3" x14ac:dyDescent="0.2">
      <c r="B29" s="167" t="s">
        <v>40</v>
      </c>
      <c r="C29" s="167"/>
    </row>
    <row r="30" spans="2:3" x14ac:dyDescent="0.2">
      <c r="B30" s="168"/>
      <c r="C30" s="168"/>
    </row>
    <row r="31" spans="2:3" x14ac:dyDescent="0.2">
      <c r="B31" s="164" t="s">
        <v>1238</v>
      </c>
    </row>
    <row r="32" spans="2:3" x14ac:dyDescent="0.2">
      <c r="B32" s="169" t="s">
        <v>157</v>
      </c>
      <c r="C32" s="169" t="s">
        <v>27</v>
      </c>
    </row>
    <row r="33" spans="1:3" s="238" customFormat="1" ht="22" customHeight="1" x14ac:dyDescent="0.2">
      <c r="A33" s="238">
        <v>1</v>
      </c>
      <c r="B33" s="166" t="str">
        <f>IF('別紙1-1'!D10&lt;&gt;0,'別紙1-1'!D10,"")</f>
        <v/>
      </c>
      <c r="C33" s="166" t="str">
        <f>'別紙1-1'!AC11</f>
        <v/>
      </c>
    </row>
    <row r="35" spans="1:3" x14ac:dyDescent="0.2">
      <c r="B35" s="164" t="s">
        <v>1012</v>
      </c>
    </row>
    <row r="36" spans="1:3" x14ac:dyDescent="0.2">
      <c r="B36" s="169" t="s">
        <v>157</v>
      </c>
      <c r="C36" s="169" t="s">
        <v>27</v>
      </c>
    </row>
    <row r="37" spans="1:3" x14ac:dyDescent="0.2">
      <c r="A37" s="156">
        <v>1</v>
      </c>
      <c r="B37" s="166" t="str">
        <f>IF('別紙2-1'!D8&lt;&gt;0,'別紙2-1'!D8,"")</f>
        <v/>
      </c>
      <c r="C37" s="166" t="str">
        <f>'別紙2-1'!O8</f>
        <v/>
      </c>
    </row>
    <row r="38" spans="1:3" x14ac:dyDescent="0.2">
      <c r="A38" s="156">
        <v>2</v>
      </c>
      <c r="B38" s="166" t="str">
        <f>IF('別紙2-1'!D9&lt;&gt;0,'別紙2-1'!D9,"")</f>
        <v/>
      </c>
      <c r="C38" s="166" t="str">
        <f>'別紙2-1'!O9</f>
        <v/>
      </c>
    </row>
    <row r="39" spans="1:3" x14ac:dyDescent="0.2">
      <c r="A39" s="156">
        <v>3</v>
      </c>
      <c r="B39" s="166" t="str">
        <f>IF('別紙2-1'!D10&lt;&gt;0,'別紙2-1'!D10,"")</f>
        <v/>
      </c>
      <c r="C39" s="166" t="str">
        <f>'別紙2-1'!O10</f>
        <v/>
      </c>
    </row>
    <row r="40" spans="1:3" x14ac:dyDescent="0.2">
      <c r="A40" s="156">
        <v>4</v>
      </c>
      <c r="B40" s="166" t="str">
        <f>IF('別紙2-1'!D11&lt;&gt;0,'別紙2-1'!D11,"")</f>
        <v/>
      </c>
      <c r="C40" s="166" t="str">
        <f>'別紙2-1'!O11</f>
        <v/>
      </c>
    </row>
    <row r="41" spans="1:3" x14ac:dyDescent="0.2">
      <c r="A41" s="156">
        <v>5</v>
      </c>
      <c r="B41" s="166" t="str">
        <f>IF('別紙2-1'!D12&lt;&gt;0,'別紙2-1'!D12,"")</f>
        <v/>
      </c>
      <c r="C41" s="166" t="str">
        <f>'別紙2-1'!O12</f>
        <v/>
      </c>
    </row>
    <row r="42" spans="1:3" x14ac:dyDescent="0.2">
      <c r="A42" s="156">
        <v>6</v>
      </c>
      <c r="B42" s="166" t="str">
        <f>IF('別紙2-1'!D13&lt;&gt;0,'別紙2-1'!D13,"")</f>
        <v/>
      </c>
      <c r="C42" s="166" t="str">
        <f>'別紙2-1'!O13</f>
        <v/>
      </c>
    </row>
    <row r="43" spans="1:3" x14ac:dyDescent="0.2">
      <c r="A43" s="156">
        <v>7</v>
      </c>
      <c r="B43" s="166" t="str">
        <f>IF('別紙2-1'!D14&lt;&gt;0,'別紙2-1'!D14,"")</f>
        <v/>
      </c>
      <c r="C43" s="166" t="str">
        <f>'別紙2-1'!O14</f>
        <v/>
      </c>
    </row>
    <row r="44" spans="1:3" x14ac:dyDescent="0.2">
      <c r="A44" s="156">
        <v>8</v>
      </c>
      <c r="B44" s="166" t="str">
        <f>IF('別紙2-1'!D15&lt;&gt;0,'別紙2-1'!D15,"")</f>
        <v/>
      </c>
      <c r="C44" s="166" t="str">
        <f>'別紙2-1'!O15</f>
        <v/>
      </c>
    </row>
    <row r="45" spans="1:3" x14ac:dyDescent="0.2">
      <c r="A45" s="156">
        <v>9</v>
      </c>
      <c r="B45" s="166" t="str">
        <f>IF('別紙2-1'!D16&lt;&gt;0,'別紙2-1'!D16,"")</f>
        <v/>
      </c>
      <c r="C45" s="166" t="str">
        <f>'別紙2-1'!O16</f>
        <v/>
      </c>
    </row>
    <row r="46" spans="1:3" x14ac:dyDescent="0.2">
      <c r="A46" s="156">
        <v>10</v>
      </c>
      <c r="B46" s="166" t="str">
        <f>IF('別紙2-1'!D17&lt;&gt;0,'別紙2-1'!D17,"")</f>
        <v/>
      </c>
      <c r="C46" s="166" t="str">
        <f>'別紙2-1'!O17</f>
        <v/>
      </c>
    </row>
    <row r="47" spans="1:3" x14ac:dyDescent="0.2">
      <c r="A47" s="156">
        <v>11</v>
      </c>
      <c r="B47" s="166" t="str">
        <f>IF('別紙2-1'!D18&lt;&gt;0,'別紙2-1'!D18,"")</f>
        <v/>
      </c>
      <c r="C47" s="166" t="str">
        <f>'別紙2-1'!O18</f>
        <v/>
      </c>
    </row>
    <row r="48" spans="1:3" x14ac:dyDescent="0.2">
      <c r="A48" s="156">
        <v>12</v>
      </c>
      <c r="B48" s="166" t="str">
        <f>IF('別紙2-1'!D19&lt;&gt;0,'別紙2-1'!D19,"")</f>
        <v/>
      </c>
      <c r="C48" s="166" t="str">
        <f>'別紙2-1'!O19</f>
        <v/>
      </c>
    </row>
    <row r="49" spans="1:3" x14ac:dyDescent="0.2">
      <c r="A49" s="156">
        <v>13</v>
      </c>
      <c r="B49" s="166" t="str">
        <f>IF('別紙2-1'!D20&lt;&gt;0,'別紙2-1'!D20,"")</f>
        <v/>
      </c>
      <c r="C49" s="166" t="str">
        <f>'別紙2-1'!O20</f>
        <v/>
      </c>
    </row>
    <row r="50" spans="1:3" x14ac:dyDescent="0.2">
      <c r="A50" s="156">
        <v>14</v>
      </c>
      <c r="B50" s="166" t="str">
        <f>IF('別紙2-1'!D21&lt;&gt;0,'別紙2-1'!D21,"")</f>
        <v/>
      </c>
      <c r="C50" s="166" t="str">
        <f>'別紙2-1'!O21</f>
        <v/>
      </c>
    </row>
    <row r="51" spans="1:3" x14ac:dyDescent="0.2">
      <c r="A51" s="156">
        <v>15</v>
      </c>
      <c r="B51" s="166" t="str">
        <f>IF('別紙2-1'!D22&lt;&gt;0,'別紙2-1'!D22,"")</f>
        <v/>
      </c>
      <c r="C51" s="166" t="str">
        <f>'別紙2-1'!O22</f>
        <v/>
      </c>
    </row>
    <row r="52" spans="1:3" x14ac:dyDescent="0.2">
      <c r="A52" s="156">
        <v>16</v>
      </c>
      <c r="B52" s="166" t="str">
        <f>IF('別紙2-1'!D23&lt;&gt;0,'別紙2-1'!D23,"")</f>
        <v/>
      </c>
      <c r="C52" s="166" t="str">
        <f>'別紙2-1'!O23</f>
        <v/>
      </c>
    </row>
    <row r="53" spans="1:3" x14ac:dyDescent="0.2">
      <c r="A53" s="156">
        <v>17</v>
      </c>
      <c r="B53" s="166" t="str">
        <f>IF('別紙2-1'!D24&lt;&gt;0,'別紙2-1'!D24,"")</f>
        <v/>
      </c>
      <c r="C53" s="166" t="str">
        <f>'別紙2-1'!O24</f>
        <v/>
      </c>
    </row>
    <row r="54" spans="1:3" x14ac:dyDescent="0.2">
      <c r="A54" s="156">
        <v>18</v>
      </c>
      <c r="B54" s="166" t="str">
        <f>IF('別紙2-1'!D25&lt;&gt;0,'別紙2-1'!D25,"")</f>
        <v/>
      </c>
      <c r="C54" s="166" t="str">
        <f>'別紙2-1'!O25</f>
        <v/>
      </c>
    </row>
    <row r="55" spans="1:3" x14ac:dyDescent="0.2">
      <c r="A55" s="156">
        <v>19</v>
      </c>
      <c r="B55" s="166" t="str">
        <f>IF('別紙2-1'!D26&lt;&gt;0,'別紙2-1'!D26,"")</f>
        <v/>
      </c>
      <c r="C55" s="166" t="str">
        <f>'別紙2-1'!O26</f>
        <v/>
      </c>
    </row>
    <row r="56" spans="1:3" x14ac:dyDescent="0.2">
      <c r="A56" s="156">
        <v>20</v>
      </c>
      <c r="B56" s="166" t="str">
        <f>IF('別紙2-1'!D27&lt;&gt;0,'別紙2-1'!D27,"")</f>
        <v/>
      </c>
      <c r="C56" s="166" t="str">
        <f>'別紙2-1'!O27</f>
        <v/>
      </c>
    </row>
    <row r="57" spans="1:3" x14ac:dyDescent="0.2">
      <c r="A57" s="156">
        <v>21</v>
      </c>
      <c r="B57" s="166" t="str">
        <f>IF('別紙2-1'!D40&lt;&gt;0,'別紙2-1'!D40,"")</f>
        <v/>
      </c>
      <c r="C57" s="166" t="str">
        <f>'別紙2-1'!O40</f>
        <v/>
      </c>
    </row>
    <row r="58" spans="1:3" x14ac:dyDescent="0.2">
      <c r="A58" s="156">
        <v>22</v>
      </c>
      <c r="B58" s="166" t="str">
        <f>IF('別紙2-1'!D41&lt;&gt;0,'別紙2-1'!D41,"")</f>
        <v/>
      </c>
      <c r="C58" s="166" t="str">
        <f>'別紙2-1'!O41</f>
        <v/>
      </c>
    </row>
    <row r="59" spans="1:3" x14ac:dyDescent="0.2">
      <c r="A59" s="156">
        <v>23</v>
      </c>
      <c r="B59" s="166" t="str">
        <f>IF('別紙2-1'!D42&lt;&gt;0,'別紙2-1'!D42,"")</f>
        <v/>
      </c>
      <c r="C59" s="166" t="str">
        <f>'別紙2-1'!O42</f>
        <v/>
      </c>
    </row>
    <row r="60" spans="1:3" x14ac:dyDescent="0.2">
      <c r="A60" s="156">
        <v>24</v>
      </c>
      <c r="B60" s="166" t="str">
        <f>IF('別紙2-1'!D43&lt;&gt;0,'別紙2-1'!D43,"")</f>
        <v/>
      </c>
      <c r="C60" s="166" t="str">
        <f>'別紙2-1'!O43</f>
        <v/>
      </c>
    </row>
    <row r="61" spans="1:3" x14ac:dyDescent="0.2">
      <c r="A61" s="156">
        <v>25</v>
      </c>
      <c r="B61" s="166" t="str">
        <f>IF('別紙2-1'!D44&lt;&gt;0,'別紙2-1'!D44,"")</f>
        <v/>
      </c>
      <c r="C61" s="166" t="str">
        <f>'別紙2-1'!O44</f>
        <v/>
      </c>
    </row>
    <row r="62" spans="1:3" x14ac:dyDescent="0.2">
      <c r="A62" s="156">
        <v>26</v>
      </c>
      <c r="B62" s="166" t="str">
        <f>IF('別紙2-1'!D45&lt;&gt;0,'別紙2-1'!D45,"")</f>
        <v/>
      </c>
      <c r="C62" s="166" t="str">
        <f>'別紙2-1'!O45</f>
        <v/>
      </c>
    </row>
    <row r="63" spans="1:3" x14ac:dyDescent="0.2">
      <c r="A63" s="156">
        <v>27</v>
      </c>
      <c r="B63" s="166" t="str">
        <f>IF('別紙2-1'!D46&lt;&gt;0,'別紙2-1'!D46,"")</f>
        <v/>
      </c>
      <c r="C63" s="166" t="str">
        <f>'別紙2-1'!O46</f>
        <v/>
      </c>
    </row>
    <row r="64" spans="1:3" x14ac:dyDescent="0.2">
      <c r="A64" s="156">
        <v>28</v>
      </c>
      <c r="B64" s="166" t="str">
        <f>IF('別紙2-1'!D47&lt;&gt;0,'別紙2-1'!D47,"")</f>
        <v/>
      </c>
      <c r="C64" s="166" t="str">
        <f>'別紙2-1'!O47</f>
        <v/>
      </c>
    </row>
    <row r="65" spans="1:3" x14ac:dyDescent="0.2">
      <c r="A65" s="156">
        <v>29</v>
      </c>
      <c r="B65" s="166" t="str">
        <f>IF('別紙2-1'!D48&lt;&gt;0,'別紙2-1'!D48,"")</f>
        <v/>
      </c>
      <c r="C65" s="166" t="str">
        <f>'別紙2-1'!O48</f>
        <v/>
      </c>
    </row>
    <row r="66" spans="1:3" x14ac:dyDescent="0.2">
      <c r="A66" s="156">
        <v>30</v>
      </c>
      <c r="B66" s="166" t="str">
        <f>IF('別紙2-1'!D49&lt;&gt;0,'別紙2-1'!D49,"")</f>
        <v/>
      </c>
      <c r="C66" s="166" t="str">
        <f>'別紙2-1'!O49</f>
        <v/>
      </c>
    </row>
    <row r="67" spans="1:3" x14ac:dyDescent="0.2">
      <c r="A67" s="156">
        <v>31</v>
      </c>
      <c r="B67" s="166" t="str">
        <f>IF('別紙2-1'!D50&lt;&gt;0,'別紙2-1'!D50,"")</f>
        <v/>
      </c>
      <c r="C67" s="166" t="str">
        <f>'別紙2-1'!O50</f>
        <v/>
      </c>
    </row>
    <row r="68" spans="1:3" x14ac:dyDescent="0.2">
      <c r="A68" s="156">
        <v>32</v>
      </c>
      <c r="B68" s="166" t="str">
        <f>IF('別紙2-1'!D51&lt;&gt;0,'別紙2-1'!D51,"")</f>
        <v/>
      </c>
      <c r="C68" s="166" t="str">
        <f>'別紙2-1'!O51</f>
        <v/>
      </c>
    </row>
    <row r="69" spans="1:3" x14ac:dyDescent="0.2">
      <c r="A69" s="156">
        <v>33</v>
      </c>
      <c r="B69" s="166" t="str">
        <f>IF('別紙2-1'!D52&lt;&gt;0,'別紙2-1'!D52,"")</f>
        <v/>
      </c>
      <c r="C69" s="166" t="str">
        <f>'別紙2-1'!O52</f>
        <v/>
      </c>
    </row>
    <row r="70" spans="1:3" x14ac:dyDescent="0.2">
      <c r="A70" s="156">
        <v>34</v>
      </c>
      <c r="B70" s="166" t="str">
        <f>IF('別紙2-1'!D53&lt;&gt;0,'別紙2-1'!D53,"")</f>
        <v/>
      </c>
      <c r="C70" s="166" t="str">
        <f>'別紙2-1'!O53</f>
        <v/>
      </c>
    </row>
    <row r="71" spans="1:3" x14ac:dyDescent="0.2">
      <c r="A71" s="156">
        <v>35</v>
      </c>
      <c r="B71" s="166" t="str">
        <f>IF('別紙2-1'!D54&lt;&gt;0,'別紙2-1'!D54,"")</f>
        <v/>
      </c>
      <c r="C71" s="166" t="str">
        <f>'別紙2-1'!O54</f>
        <v/>
      </c>
    </row>
    <row r="72" spans="1:3" x14ac:dyDescent="0.2">
      <c r="A72" s="156">
        <v>36</v>
      </c>
      <c r="B72" s="166" t="str">
        <f>IF('別紙2-1'!D55&lt;&gt;0,'別紙2-1'!D55,"")</f>
        <v/>
      </c>
      <c r="C72" s="166" t="str">
        <f>'別紙2-1'!O55</f>
        <v/>
      </c>
    </row>
    <row r="73" spans="1:3" x14ac:dyDescent="0.2">
      <c r="A73" s="156">
        <v>37</v>
      </c>
      <c r="B73" s="166" t="str">
        <f>IF('別紙2-1'!D56&lt;&gt;0,'別紙2-1'!D56,"")</f>
        <v/>
      </c>
      <c r="C73" s="166" t="str">
        <f>'別紙2-1'!O56</f>
        <v/>
      </c>
    </row>
    <row r="74" spans="1:3" x14ac:dyDescent="0.2">
      <c r="A74" s="156">
        <v>38</v>
      </c>
      <c r="B74" s="166" t="str">
        <f>IF('別紙2-1'!D57&lt;&gt;0,'別紙2-1'!D57,"")</f>
        <v/>
      </c>
      <c r="C74" s="166" t="str">
        <f>'別紙2-1'!O57</f>
        <v/>
      </c>
    </row>
    <row r="75" spans="1:3" x14ac:dyDescent="0.2">
      <c r="A75" s="156">
        <v>39</v>
      </c>
      <c r="B75" s="166" t="str">
        <f>IF('別紙2-1'!D58&lt;&gt;0,'別紙2-1'!D58,"")</f>
        <v/>
      </c>
      <c r="C75" s="166" t="str">
        <f>'別紙2-1'!O58</f>
        <v/>
      </c>
    </row>
    <row r="76" spans="1:3" x14ac:dyDescent="0.2">
      <c r="A76" s="156">
        <v>40</v>
      </c>
      <c r="B76" s="166" t="str">
        <f>IF('別紙2-1'!D59&lt;&gt;0,'別紙2-1'!D59,"")</f>
        <v/>
      </c>
      <c r="C76" s="166" t="str">
        <f>'別紙2-1'!O59</f>
        <v/>
      </c>
    </row>
    <row r="77" spans="1:3" x14ac:dyDescent="0.2">
      <c r="A77" s="156">
        <v>41</v>
      </c>
      <c r="B77" s="166" t="str">
        <f>IF('別紙2-1'!D72&lt;&gt;0,'別紙2-1'!D72,"")</f>
        <v/>
      </c>
      <c r="C77" s="166" t="str">
        <f>'別紙2-1'!O72</f>
        <v/>
      </c>
    </row>
    <row r="78" spans="1:3" x14ac:dyDescent="0.2">
      <c r="A78" s="156">
        <v>42</v>
      </c>
      <c r="B78" s="166" t="str">
        <f>IF('別紙2-1'!D73&lt;&gt;0,'別紙2-1'!D73,"")</f>
        <v/>
      </c>
      <c r="C78" s="166" t="str">
        <f>'別紙2-1'!O73</f>
        <v/>
      </c>
    </row>
    <row r="79" spans="1:3" x14ac:dyDescent="0.2">
      <c r="A79" s="156">
        <v>43</v>
      </c>
      <c r="B79" s="166" t="str">
        <f>IF('別紙2-1'!D74&lt;&gt;0,'別紙2-1'!D74,"")</f>
        <v/>
      </c>
      <c r="C79" s="166" t="str">
        <f>'別紙2-1'!O74</f>
        <v/>
      </c>
    </row>
    <row r="80" spans="1:3" x14ac:dyDescent="0.2">
      <c r="A80" s="156">
        <v>44</v>
      </c>
      <c r="B80" s="166" t="str">
        <f>IF('別紙2-1'!D75&lt;&gt;0,'別紙2-1'!D75,"")</f>
        <v/>
      </c>
      <c r="C80" s="166" t="str">
        <f>'別紙2-1'!O75</f>
        <v/>
      </c>
    </row>
    <row r="81" spans="1:3" x14ac:dyDescent="0.2">
      <c r="A81" s="156">
        <v>45</v>
      </c>
      <c r="B81" s="166" t="str">
        <f>IF('別紙2-1'!D76&lt;&gt;0,'別紙2-1'!D76,"")</f>
        <v/>
      </c>
      <c r="C81" s="166" t="str">
        <f>'別紙2-1'!O76</f>
        <v/>
      </c>
    </row>
    <row r="82" spans="1:3" x14ac:dyDescent="0.2">
      <c r="A82" s="156">
        <v>46</v>
      </c>
      <c r="B82" s="166" t="str">
        <f>IF('別紙2-1'!D77&lt;&gt;0,'別紙2-1'!D77,"")</f>
        <v/>
      </c>
      <c r="C82" s="166" t="str">
        <f>'別紙2-1'!O77</f>
        <v/>
      </c>
    </row>
    <row r="83" spans="1:3" x14ac:dyDescent="0.2">
      <c r="A83" s="156">
        <v>47</v>
      </c>
      <c r="B83" s="166" t="str">
        <f>IF('別紙2-1'!D78&lt;&gt;0,'別紙2-1'!D78,"")</f>
        <v/>
      </c>
      <c r="C83" s="166" t="str">
        <f>'別紙2-1'!O78</f>
        <v/>
      </c>
    </row>
    <row r="84" spans="1:3" x14ac:dyDescent="0.2">
      <c r="A84" s="156">
        <v>48</v>
      </c>
      <c r="B84" s="166" t="str">
        <f>IF('別紙2-1'!D79&lt;&gt;0,'別紙2-1'!D79,"")</f>
        <v/>
      </c>
      <c r="C84" s="166" t="str">
        <f>'別紙2-1'!O79</f>
        <v/>
      </c>
    </row>
    <row r="85" spans="1:3" x14ac:dyDescent="0.2">
      <c r="A85" s="156">
        <v>49</v>
      </c>
      <c r="B85" s="166" t="str">
        <f>IF('別紙2-1'!D80&lt;&gt;0,'別紙2-1'!D80,"")</f>
        <v/>
      </c>
      <c r="C85" s="166" t="str">
        <f>'別紙2-1'!O80</f>
        <v/>
      </c>
    </row>
    <row r="86" spans="1:3" x14ac:dyDescent="0.2">
      <c r="A86" s="156">
        <v>50</v>
      </c>
      <c r="B86" s="166" t="str">
        <f>IF('別紙2-1'!D81&lt;&gt;0,'別紙2-1'!D81,"")</f>
        <v/>
      </c>
      <c r="C86" s="166" t="str">
        <f>'別紙2-1'!O81</f>
        <v/>
      </c>
    </row>
    <row r="87" spans="1:3" x14ac:dyDescent="0.2">
      <c r="A87" s="156">
        <v>51</v>
      </c>
      <c r="B87" s="166" t="str">
        <f>IF('別紙2-1'!D82&lt;&gt;0,'別紙2-1'!D82,"")</f>
        <v/>
      </c>
      <c r="C87" s="166" t="str">
        <f>'別紙2-1'!O82</f>
        <v/>
      </c>
    </row>
    <row r="88" spans="1:3" x14ac:dyDescent="0.2">
      <c r="A88" s="156">
        <v>52</v>
      </c>
      <c r="B88" s="166" t="str">
        <f>IF('別紙2-1'!D83&lt;&gt;0,'別紙2-1'!D83,"")</f>
        <v/>
      </c>
      <c r="C88" s="166" t="str">
        <f>'別紙2-1'!O83</f>
        <v/>
      </c>
    </row>
    <row r="89" spans="1:3" x14ac:dyDescent="0.2">
      <c r="A89" s="156">
        <v>53</v>
      </c>
      <c r="B89" s="166" t="str">
        <f>IF('別紙2-1'!D84&lt;&gt;0,'別紙2-1'!D84,"")</f>
        <v/>
      </c>
      <c r="C89" s="166" t="str">
        <f>'別紙2-1'!O84</f>
        <v/>
      </c>
    </row>
    <row r="90" spans="1:3" x14ac:dyDescent="0.2">
      <c r="A90" s="156">
        <v>54</v>
      </c>
      <c r="B90" s="166" t="str">
        <f>IF('別紙2-1'!D85&lt;&gt;0,'別紙2-1'!D85,"")</f>
        <v/>
      </c>
      <c r="C90" s="166" t="str">
        <f>'別紙2-1'!O85</f>
        <v/>
      </c>
    </row>
    <row r="91" spans="1:3" x14ac:dyDescent="0.2">
      <c r="A91" s="156">
        <v>55</v>
      </c>
      <c r="B91" s="166" t="str">
        <f>IF('別紙2-1'!D86&lt;&gt;0,'別紙2-1'!D86,"")</f>
        <v/>
      </c>
      <c r="C91" s="166" t="str">
        <f>'別紙2-1'!O86</f>
        <v/>
      </c>
    </row>
    <row r="92" spans="1:3" x14ac:dyDescent="0.2">
      <c r="A92" s="156">
        <v>56</v>
      </c>
      <c r="B92" s="166" t="str">
        <f>IF('別紙2-1'!D87&lt;&gt;0,'別紙2-1'!D87,"")</f>
        <v/>
      </c>
      <c r="C92" s="166" t="str">
        <f>'別紙2-1'!O87</f>
        <v/>
      </c>
    </row>
    <row r="93" spans="1:3" x14ac:dyDescent="0.2">
      <c r="A93" s="156">
        <v>57</v>
      </c>
      <c r="B93" s="166" t="str">
        <f>IF('別紙2-1'!D88&lt;&gt;0,'別紙2-1'!D88,"")</f>
        <v/>
      </c>
      <c r="C93" s="166" t="str">
        <f>'別紙2-1'!O88</f>
        <v/>
      </c>
    </row>
    <row r="94" spans="1:3" x14ac:dyDescent="0.2">
      <c r="A94" s="156">
        <v>58</v>
      </c>
      <c r="B94" s="166" t="str">
        <f>IF('別紙2-1'!D89&lt;&gt;0,'別紙2-1'!D89,"")</f>
        <v/>
      </c>
      <c r="C94" s="166" t="str">
        <f>'別紙2-1'!O89</f>
        <v/>
      </c>
    </row>
    <row r="95" spans="1:3" x14ac:dyDescent="0.2">
      <c r="A95" s="156">
        <v>59</v>
      </c>
      <c r="B95" s="166" t="str">
        <f>IF('別紙2-1'!D90&lt;&gt;0,'別紙2-1'!D90,"")</f>
        <v/>
      </c>
      <c r="C95" s="166" t="str">
        <f>'別紙2-1'!O90</f>
        <v/>
      </c>
    </row>
    <row r="96" spans="1:3" x14ac:dyDescent="0.2">
      <c r="A96" s="156">
        <v>60</v>
      </c>
      <c r="B96" s="166" t="str">
        <f>IF('別紙2-1'!D91&lt;&gt;0,'別紙2-1'!D91,"")</f>
        <v/>
      </c>
      <c r="C96" s="166" t="str">
        <f>'別紙2-1'!O91</f>
        <v/>
      </c>
    </row>
    <row r="97" spans="1:3" x14ac:dyDescent="0.2">
      <c r="A97" s="156">
        <v>61</v>
      </c>
      <c r="B97" s="166" t="str">
        <f>IF('別紙2-1'!D104&lt;&gt;0,'別紙2-1'!D104,"")</f>
        <v/>
      </c>
      <c r="C97" s="166" t="str">
        <f>'別紙2-1'!O104</f>
        <v/>
      </c>
    </row>
    <row r="98" spans="1:3" x14ac:dyDescent="0.2">
      <c r="A98" s="156">
        <v>62</v>
      </c>
      <c r="B98" s="166" t="str">
        <f>IF('別紙2-1'!D105&lt;&gt;0,'別紙2-1'!D105,"")</f>
        <v/>
      </c>
      <c r="C98" s="166" t="str">
        <f>'別紙2-1'!O105</f>
        <v/>
      </c>
    </row>
    <row r="99" spans="1:3" x14ac:dyDescent="0.2">
      <c r="A99" s="156">
        <v>63</v>
      </c>
      <c r="B99" s="166" t="str">
        <f>IF('別紙2-1'!D106&lt;&gt;0,'別紙2-1'!D106,"")</f>
        <v/>
      </c>
      <c r="C99" s="166" t="str">
        <f>'別紙2-1'!O106</f>
        <v/>
      </c>
    </row>
    <row r="100" spans="1:3" x14ac:dyDescent="0.2">
      <c r="A100" s="156">
        <v>64</v>
      </c>
      <c r="B100" s="166" t="str">
        <f>IF('別紙2-1'!D107&lt;&gt;0,'別紙2-1'!D107,"")</f>
        <v/>
      </c>
      <c r="C100" s="166" t="str">
        <f>'別紙2-1'!O107</f>
        <v/>
      </c>
    </row>
    <row r="101" spans="1:3" x14ac:dyDescent="0.2">
      <c r="A101" s="156">
        <v>65</v>
      </c>
      <c r="B101" s="166" t="str">
        <f>IF('別紙2-1'!D108&lt;&gt;0,'別紙2-1'!D108,"")</f>
        <v/>
      </c>
      <c r="C101" s="166" t="str">
        <f>'別紙2-1'!O108</f>
        <v/>
      </c>
    </row>
    <row r="102" spans="1:3" x14ac:dyDescent="0.2">
      <c r="A102" s="156">
        <v>66</v>
      </c>
      <c r="B102" s="166" t="str">
        <f>IF('別紙2-1'!D109&lt;&gt;0,'別紙2-1'!D109,"")</f>
        <v/>
      </c>
      <c r="C102" s="166" t="str">
        <f>'別紙2-1'!O109</f>
        <v/>
      </c>
    </row>
    <row r="103" spans="1:3" x14ac:dyDescent="0.2">
      <c r="A103" s="156">
        <v>67</v>
      </c>
      <c r="B103" s="166" t="str">
        <f>IF('別紙2-1'!D110&lt;&gt;0,'別紙2-1'!D110,"")</f>
        <v/>
      </c>
      <c r="C103" s="166" t="str">
        <f>'別紙2-1'!O110</f>
        <v/>
      </c>
    </row>
    <row r="104" spans="1:3" x14ac:dyDescent="0.2">
      <c r="A104" s="156">
        <v>68</v>
      </c>
      <c r="B104" s="166" t="str">
        <f>IF('別紙2-1'!D111&lt;&gt;0,'別紙2-1'!D111,"")</f>
        <v/>
      </c>
      <c r="C104" s="166" t="str">
        <f>'別紙2-1'!O111</f>
        <v/>
      </c>
    </row>
    <row r="105" spans="1:3" x14ac:dyDescent="0.2">
      <c r="A105" s="156">
        <v>69</v>
      </c>
      <c r="B105" s="166" t="str">
        <f>IF('別紙2-1'!D112&lt;&gt;0,'別紙2-1'!D112,"")</f>
        <v/>
      </c>
      <c r="C105" s="166" t="str">
        <f>'別紙2-1'!O112</f>
        <v/>
      </c>
    </row>
    <row r="106" spans="1:3" x14ac:dyDescent="0.2">
      <c r="A106" s="156">
        <v>70</v>
      </c>
      <c r="B106" s="166" t="str">
        <f>IF('別紙2-1'!D113&lt;&gt;0,'別紙2-1'!D113,"")</f>
        <v/>
      </c>
      <c r="C106" s="166" t="str">
        <f>'別紙2-1'!O113</f>
        <v/>
      </c>
    </row>
    <row r="107" spans="1:3" x14ac:dyDescent="0.2">
      <c r="A107" s="156">
        <v>71</v>
      </c>
      <c r="B107" s="166" t="str">
        <f>IF('別紙2-1'!D114&lt;&gt;0,'別紙2-1'!D114,"")</f>
        <v/>
      </c>
      <c r="C107" s="166" t="str">
        <f>'別紙2-1'!O114</f>
        <v/>
      </c>
    </row>
    <row r="108" spans="1:3" x14ac:dyDescent="0.2">
      <c r="A108" s="156">
        <v>72</v>
      </c>
      <c r="B108" s="166" t="str">
        <f>IF('別紙2-1'!D115&lt;&gt;0,'別紙2-1'!D115,"")</f>
        <v/>
      </c>
      <c r="C108" s="166" t="str">
        <f>'別紙2-1'!O115</f>
        <v/>
      </c>
    </row>
    <row r="109" spans="1:3" x14ac:dyDescent="0.2">
      <c r="A109" s="156">
        <v>73</v>
      </c>
      <c r="B109" s="166" t="str">
        <f>IF('別紙2-1'!D116&lt;&gt;0,'別紙2-1'!D116,"")</f>
        <v/>
      </c>
      <c r="C109" s="166" t="str">
        <f>'別紙2-1'!O116</f>
        <v/>
      </c>
    </row>
    <row r="110" spans="1:3" x14ac:dyDescent="0.2">
      <c r="A110" s="156">
        <v>74</v>
      </c>
      <c r="B110" s="166" t="str">
        <f>IF('別紙2-1'!D117&lt;&gt;0,'別紙2-1'!D117,"")</f>
        <v/>
      </c>
      <c r="C110" s="166" t="str">
        <f>'別紙2-1'!O117</f>
        <v/>
      </c>
    </row>
    <row r="111" spans="1:3" x14ac:dyDescent="0.2">
      <c r="A111" s="156">
        <v>75</v>
      </c>
      <c r="B111" s="166" t="str">
        <f>IF('別紙2-1'!D118&lt;&gt;0,'別紙2-1'!D118,"")</f>
        <v/>
      </c>
      <c r="C111" s="166" t="str">
        <f>'別紙2-1'!O118</f>
        <v/>
      </c>
    </row>
    <row r="112" spans="1:3" x14ac:dyDescent="0.2">
      <c r="A112" s="156">
        <v>76</v>
      </c>
      <c r="B112" s="166" t="str">
        <f>IF('別紙2-1'!D119&lt;&gt;0,'別紙2-1'!D119,"")</f>
        <v/>
      </c>
      <c r="C112" s="166" t="str">
        <f>'別紙2-1'!O119</f>
        <v/>
      </c>
    </row>
    <row r="113" spans="1:3" x14ac:dyDescent="0.2">
      <c r="A113" s="156">
        <v>77</v>
      </c>
      <c r="B113" s="166" t="str">
        <f>IF('別紙2-1'!D120&lt;&gt;0,'別紙2-1'!D120,"")</f>
        <v/>
      </c>
      <c r="C113" s="166" t="str">
        <f>'別紙2-1'!O120</f>
        <v/>
      </c>
    </row>
    <row r="114" spans="1:3" x14ac:dyDescent="0.2">
      <c r="A114" s="156">
        <v>78</v>
      </c>
      <c r="B114" s="166" t="str">
        <f>IF('別紙2-1'!D121&lt;&gt;0,'別紙2-1'!D121,"")</f>
        <v/>
      </c>
      <c r="C114" s="166" t="str">
        <f>'別紙2-1'!O121</f>
        <v/>
      </c>
    </row>
    <row r="115" spans="1:3" x14ac:dyDescent="0.2">
      <c r="A115" s="156">
        <v>79</v>
      </c>
      <c r="B115" s="166" t="str">
        <f>IF('別紙2-1'!D122&lt;&gt;0,'別紙2-1'!D122,"")</f>
        <v/>
      </c>
      <c r="C115" s="166" t="str">
        <f>'別紙2-1'!O122</f>
        <v/>
      </c>
    </row>
    <row r="116" spans="1:3" x14ac:dyDescent="0.2">
      <c r="A116" s="156">
        <v>80</v>
      </c>
      <c r="B116" s="166" t="str">
        <f>IF('別紙2-1'!D123&lt;&gt;0,'別紙2-1'!D123,"")</f>
        <v/>
      </c>
      <c r="C116" s="166" t="str">
        <f>'別紙2-1'!O123</f>
        <v/>
      </c>
    </row>
    <row r="117" spans="1:3" x14ac:dyDescent="0.2">
      <c r="A117" s="156">
        <v>81</v>
      </c>
      <c r="B117" s="166" t="str">
        <f>IF('別紙2-1'!D136&lt;&gt;0,'別紙2-1'!D136,"")</f>
        <v/>
      </c>
      <c r="C117" s="166" t="str">
        <f>'別紙2-1'!O136</f>
        <v/>
      </c>
    </row>
    <row r="118" spans="1:3" x14ac:dyDescent="0.2">
      <c r="A118" s="156">
        <v>82</v>
      </c>
      <c r="B118" s="166" t="str">
        <f>IF('別紙2-1'!D137&lt;&gt;0,'別紙2-1'!D137,"")</f>
        <v/>
      </c>
      <c r="C118" s="166" t="str">
        <f>'別紙2-1'!O137</f>
        <v/>
      </c>
    </row>
    <row r="119" spans="1:3" x14ac:dyDescent="0.2">
      <c r="A119" s="156">
        <v>83</v>
      </c>
      <c r="B119" s="166" t="str">
        <f>IF('別紙2-1'!D138&lt;&gt;0,'別紙2-1'!D138,"")</f>
        <v/>
      </c>
      <c r="C119" s="166" t="str">
        <f>'別紙2-1'!O138</f>
        <v/>
      </c>
    </row>
    <row r="120" spans="1:3" x14ac:dyDescent="0.2">
      <c r="A120" s="156">
        <v>84</v>
      </c>
      <c r="B120" s="166" t="str">
        <f>IF('別紙2-1'!D139&lt;&gt;0,'別紙2-1'!D139,"")</f>
        <v/>
      </c>
      <c r="C120" s="166" t="str">
        <f>'別紙2-1'!O139</f>
        <v/>
      </c>
    </row>
    <row r="121" spans="1:3" x14ac:dyDescent="0.2">
      <c r="A121" s="156">
        <v>85</v>
      </c>
      <c r="B121" s="166" t="str">
        <f>IF('別紙2-1'!D140&lt;&gt;0,'別紙2-1'!D140,"")</f>
        <v/>
      </c>
      <c r="C121" s="166" t="str">
        <f>'別紙2-1'!O140</f>
        <v/>
      </c>
    </row>
    <row r="122" spans="1:3" x14ac:dyDescent="0.2">
      <c r="A122" s="156">
        <v>86</v>
      </c>
      <c r="B122" s="166" t="str">
        <f>IF('別紙2-1'!D141&lt;&gt;0,'別紙2-1'!D141,"")</f>
        <v/>
      </c>
      <c r="C122" s="166" t="str">
        <f>'別紙2-1'!O141</f>
        <v/>
      </c>
    </row>
    <row r="123" spans="1:3" x14ac:dyDescent="0.2">
      <c r="A123" s="156">
        <v>87</v>
      </c>
      <c r="B123" s="166" t="str">
        <f>IF('別紙2-1'!D142&lt;&gt;0,'別紙2-1'!D142,"")</f>
        <v/>
      </c>
      <c r="C123" s="166" t="str">
        <f>'別紙2-1'!O142</f>
        <v/>
      </c>
    </row>
    <row r="124" spans="1:3" x14ac:dyDescent="0.2">
      <c r="A124" s="156">
        <v>88</v>
      </c>
      <c r="B124" s="166" t="str">
        <f>IF('別紙2-1'!D143&lt;&gt;0,'別紙2-1'!D143,"")</f>
        <v/>
      </c>
      <c r="C124" s="166" t="str">
        <f>'別紙2-1'!O143</f>
        <v/>
      </c>
    </row>
    <row r="125" spans="1:3" x14ac:dyDescent="0.2">
      <c r="A125" s="156">
        <v>89</v>
      </c>
      <c r="B125" s="166" t="str">
        <f>IF('別紙2-1'!D144&lt;&gt;0,'別紙2-1'!D144,"")</f>
        <v/>
      </c>
      <c r="C125" s="166" t="str">
        <f>'別紙2-1'!O144</f>
        <v/>
      </c>
    </row>
    <row r="126" spans="1:3" x14ac:dyDescent="0.2">
      <c r="A126" s="156">
        <v>90</v>
      </c>
      <c r="B126" s="166" t="str">
        <f>IF('別紙2-1'!D145&lt;&gt;0,'別紙2-1'!D145,"")</f>
        <v/>
      </c>
      <c r="C126" s="166" t="str">
        <f>'別紙2-1'!O145</f>
        <v/>
      </c>
    </row>
    <row r="127" spans="1:3" x14ac:dyDescent="0.2">
      <c r="A127" s="156">
        <v>91</v>
      </c>
      <c r="B127" s="166" t="str">
        <f>IF('別紙2-1'!D146&lt;&gt;0,'別紙2-1'!D146,"")</f>
        <v/>
      </c>
      <c r="C127" s="166" t="str">
        <f>'別紙2-1'!O146</f>
        <v/>
      </c>
    </row>
    <row r="128" spans="1:3" x14ac:dyDescent="0.2">
      <c r="A128" s="156">
        <v>92</v>
      </c>
      <c r="B128" s="166" t="str">
        <f>IF('別紙2-1'!D147&lt;&gt;0,'別紙2-1'!D147,"")</f>
        <v/>
      </c>
      <c r="C128" s="166" t="str">
        <f>'別紙2-1'!O147</f>
        <v/>
      </c>
    </row>
    <row r="129" spans="1:3" x14ac:dyDescent="0.2">
      <c r="A129" s="156">
        <v>93</v>
      </c>
      <c r="B129" s="166" t="str">
        <f>IF('別紙2-1'!D148&lt;&gt;0,'別紙2-1'!D148,"")</f>
        <v/>
      </c>
      <c r="C129" s="166" t="str">
        <f>'別紙2-1'!O148</f>
        <v/>
      </c>
    </row>
    <row r="130" spans="1:3" x14ac:dyDescent="0.2">
      <c r="A130" s="156">
        <v>94</v>
      </c>
      <c r="B130" s="166" t="str">
        <f>IF('別紙2-1'!D149&lt;&gt;0,'別紙2-1'!D149,"")</f>
        <v/>
      </c>
      <c r="C130" s="166" t="str">
        <f>'別紙2-1'!O149</f>
        <v/>
      </c>
    </row>
    <row r="131" spans="1:3" x14ac:dyDescent="0.2">
      <c r="A131" s="156">
        <v>95</v>
      </c>
      <c r="B131" s="166" t="str">
        <f>IF('別紙2-1'!D150&lt;&gt;0,'別紙2-1'!D150,"")</f>
        <v/>
      </c>
      <c r="C131" s="166" t="str">
        <f>'別紙2-1'!O150</f>
        <v/>
      </c>
    </row>
    <row r="132" spans="1:3" x14ac:dyDescent="0.2">
      <c r="A132" s="156">
        <v>96</v>
      </c>
      <c r="B132" s="166" t="str">
        <f>IF('別紙2-1'!D151&lt;&gt;0,'別紙2-1'!D151,"")</f>
        <v/>
      </c>
      <c r="C132" s="166" t="str">
        <f>'別紙2-1'!O151</f>
        <v/>
      </c>
    </row>
    <row r="133" spans="1:3" x14ac:dyDescent="0.2">
      <c r="A133" s="156">
        <v>97</v>
      </c>
      <c r="B133" s="166" t="str">
        <f>IF('別紙2-1'!D152&lt;&gt;0,'別紙2-1'!D152,"")</f>
        <v/>
      </c>
      <c r="C133" s="166" t="str">
        <f>'別紙2-1'!O152</f>
        <v/>
      </c>
    </row>
    <row r="134" spans="1:3" x14ac:dyDescent="0.2">
      <c r="A134" s="156">
        <v>98</v>
      </c>
      <c r="B134" s="166" t="str">
        <f>IF('別紙2-1'!D153&lt;&gt;0,'別紙2-1'!D153,"")</f>
        <v/>
      </c>
      <c r="C134" s="166" t="str">
        <f>'別紙2-1'!O153</f>
        <v/>
      </c>
    </row>
    <row r="135" spans="1:3" x14ac:dyDescent="0.2">
      <c r="A135" s="156">
        <v>99</v>
      </c>
      <c r="B135" s="166" t="str">
        <f>IF('別紙2-1'!D154&lt;&gt;0,'別紙2-1'!D154,"")</f>
        <v/>
      </c>
      <c r="C135" s="166" t="str">
        <f>'別紙2-1'!O154</f>
        <v/>
      </c>
    </row>
    <row r="136" spans="1:3" x14ac:dyDescent="0.2">
      <c r="A136" s="156">
        <v>100</v>
      </c>
      <c r="B136" s="166" t="str">
        <f>IF('別紙2-1'!D155&lt;&gt;0,'別紙2-1'!D155,"")</f>
        <v/>
      </c>
      <c r="C136" s="166" t="str">
        <f>'別紙2-1'!O155</f>
        <v/>
      </c>
    </row>
  </sheetData>
  <sheetProtection algorithmName="SHA-512" hashValue="V6d89xpbjjvzMQpXb+4Hvoh25sjGmLrER27XJgg9/TmiUbwl461kRZ+uMLG5vgJ9Seeu/QkFzxAiUVLDTmMLmQ==" saltValue="vQ5zi3jl3N8oWirK5hQrJw==" spinCount="100000" sheet="1" objects="1" scenarios="1"/>
  <mergeCells count="1">
    <mergeCell ref="B3:C3"/>
  </mergeCells>
  <phoneticPr fontId="2"/>
  <pageMargins left="0.5" right="0.42" top="1" bottom="1" header="0.51200000000000001" footer="0.51200000000000001"/>
  <pageSetup paperSize="9" orientation="portrait" r:id="rId1"/>
  <headerFooter alignWithMargins="0"/>
  <rowBreaks count="1" manualBreakCount="1">
    <brk id="3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AC43-E713-44C5-AF42-7CA50ECB9B44}">
  <dimension ref="A1:K21"/>
  <sheetViews>
    <sheetView zoomScaleNormal="100" workbookViewId="0">
      <selection activeCell="B19" sqref="B19:K19"/>
    </sheetView>
  </sheetViews>
  <sheetFormatPr defaultRowHeight="13" x14ac:dyDescent="0.2"/>
  <cols>
    <col min="1" max="1" width="1.6328125" customWidth="1"/>
    <col min="12" max="12" width="8.7265625" customWidth="1"/>
  </cols>
  <sheetData>
    <row r="1" spans="1:11" ht="17" x14ac:dyDescent="0.2">
      <c r="A1" s="630" t="s">
        <v>1242</v>
      </c>
      <c r="B1" s="630"/>
      <c r="C1" s="630"/>
      <c r="D1" s="630"/>
      <c r="E1" s="630"/>
      <c r="F1" s="630"/>
      <c r="G1" s="630"/>
      <c r="H1" s="630"/>
      <c r="I1" s="630"/>
      <c r="J1" s="630"/>
      <c r="K1" s="630"/>
    </row>
    <row r="2" spans="1:11" ht="6.5" customHeight="1" x14ac:dyDescent="0.2">
      <c r="A2" s="296"/>
      <c r="B2" s="296"/>
      <c r="C2" s="296"/>
      <c r="D2" s="296"/>
      <c r="E2" s="296"/>
      <c r="F2" s="296"/>
      <c r="G2" s="296"/>
      <c r="H2" s="296"/>
      <c r="I2" s="296"/>
      <c r="J2" s="296"/>
      <c r="K2" s="296"/>
    </row>
    <row r="3" spans="1:11" ht="6.5" customHeight="1" x14ac:dyDescent="0.2">
      <c r="B3" s="297"/>
      <c r="C3" s="298"/>
      <c r="D3" s="298"/>
      <c r="E3" s="298"/>
      <c r="F3" s="298"/>
      <c r="G3" s="298"/>
      <c r="H3" s="298"/>
      <c r="I3" s="298"/>
      <c r="J3" s="298"/>
      <c r="K3" s="299"/>
    </row>
    <row r="4" spans="1:11" ht="13" customHeight="1" x14ac:dyDescent="0.2">
      <c r="B4" s="631" t="s">
        <v>1243</v>
      </c>
      <c r="C4" s="632"/>
      <c r="D4" s="632"/>
      <c r="E4" s="632"/>
      <c r="F4" s="632"/>
      <c r="G4" s="632"/>
      <c r="H4" s="632"/>
      <c r="I4" s="632"/>
      <c r="J4" s="632"/>
      <c r="K4" s="633"/>
    </row>
    <row r="5" spans="1:11" x14ac:dyDescent="0.2">
      <c r="A5" s="300"/>
      <c r="B5" s="631"/>
      <c r="C5" s="632"/>
      <c r="D5" s="632"/>
      <c r="E5" s="632"/>
      <c r="F5" s="632"/>
      <c r="G5" s="632"/>
      <c r="H5" s="632"/>
      <c r="I5" s="632"/>
      <c r="J5" s="632"/>
      <c r="K5" s="633"/>
    </row>
    <row r="6" spans="1:11" x14ac:dyDescent="0.2">
      <c r="A6" s="300"/>
      <c r="B6" s="631"/>
      <c r="C6" s="632"/>
      <c r="D6" s="632"/>
      <c r="E6" s="632"/>
      <c r="F6" s="632"/>
      <c r="G6" s="632"/>
      <c r="H6" s="632"/>
      <c r="I6" s="632"/>
      <c r="J6" s="632"/>
      <c r="K6" s="633"/>
    </row>
    <row r="7" spans="1:11" ht="6.5" customHeight="1" x14ac:dyDescent="0.2">
      <c r="A7" s="300"/>
      <c r="B7" s="631"/>
      <c r="C7" s="632"/>
      <c r="D7" s="632"/>
      <c r="E7" s="632"/>
      <c r="F7" s="632"/>
      <c r="G7" s="632"/>
      <c r="H7" s="632"/>
      <c r="I7" s="632"/>
      <c r="J7" s="632"/>
      <c r="K7" s="633"/>
    </row>
    <row r="8" spans="1:11" x14ac:dyDescent="0.2">
      <c r="A8" s="163"/>
      <c r="B8" s="301"/>
      <c r="C8" s="302"/>
      <c r="D8" s="302"/>
      <c r="E8" s="302"/>
      <c r="F8" s="302"/>
      <c r="G8" s="302"/>
      <c r="H8" s="302"/>
      <c r="I8" s="302"/>
      <c r="J8" s="302"/>
      <c r="K8" s="303"/>
    </row>
    <row r="9" spans="1:11" ht="15" x14ac:dyDescent="0.2">
      <c r="B9" s="634" t="s">
        <v>1244</v>
      </c>
      <c r="C9" s="635"/>
      <c r="D9" s="635"/>
      <c r="E9" s="635"/>
      <c r="F9" s="635"/>
      <c r="G9" s="635"/>
      <c r="H9" s="635"/>
      <c r="I9" s="635"/>
      <c r="J9" s="635"/>
      <c r="K9" s="636"/>
    </row>
    <row r="10" spans="1:11" x14ac:dyDescent="0.2">
      <c r="B10" s="304">
        <f>'別紙1-1'!H10*0.73*44/12</f>
        <v>0</v>
      </c>
      <c r="C10" s="305"/>
      <c r="D10" s="302"/>
      <c r="E10" s="302"/>
      <c r="F10" s="302"/>
      <c r="G10" s="302"/>
      <c r="H10" s="302"/>
      <c r="I10" s="302"/>
      <c r="J10" s="302"/>
      <c r="K10" s="303"/>
    </row>
    <row r="11" spans="1:11" x14ac:dyDescent="0.2">
      <c r="A11" s="163"/>
      <c r="B11" s="301"/>
      <c r="C11" s="302"/>
      <c r="D11" s="302"/>
      <c r="E11" s="302"/>
      <c r="F11" s="302"/>
      <c r="G11" s="302"/>
      <c r="H11" s="302"/>
      <c r="I11" s="302"/>
      <c r="J11" s="302"/>
      <c r="K11" s="303"/>
    </row>
    <row r="12" spans="1:11" x14ac:dyDescent="0.2">
      <c r="B12" s="301" t="s">
        <v>1245</v>
      </c>
      <c r="C12" s="302"/>
      <c r="D12" s="302"/>
      <c r="E12" s="302"/>
      <c r="F12" s="302"/>
      <c r="G12" s="302"/>
      <c r="H12" s="302"/>
      <c r="I12" s="302"/>
      <c r="J12" s="302"/>
      <c r="K12" s="303"/>
    </row>
    <row r="13" spans="1:11" ht="15" x14ac:dyDescent="0.2">
      <c r="B13" s="637" t="s">
        <v>1246</v>
      </c>
      <c r="C13" s="638"/>
      <c r="D13" s="638"/>
      <c r="E13" s="638"/>
      <c r="F13" s="638"/>
      <c r="G13" s="638"/>
      <c r="H13" s="638"/>
      <c r="I13" s="638"/>
      <c r="J13" s="638"/>
      <c r="K13" s="639"/>
    </row>
    <row r="14" spans="1:11" x14ac:dyDescent="0.2">
      <c r="A14" s="163"/>
      <c r="B14" s="301"/>
      <c r="C14" s="302"/>
      <c r="D14" s="302"/>
      <c r="E14" s="302"/>
      <c r="F14" s="302"/>
      <c r="G14" s="302"/>
      <c r="H14" s="302"/>
      <c r="I14" s="302"/>
      <c r="J14" s="302"/>
      <c r="K14" s="303"/>
    </row>
    <row r="15" spans="1:11" ht="13" customHeight="1" x14ac:dyDescent="0.2">
      <c r="B15" s="640" t="s">
        <v>1247</v>
      </c>
      <c r="C15" s="641"/>
      <c r="D15" s="641"/>
      <c r="E15" s="641"/>
      <c r="F15" s="641"/>
      <c r="G15" s="641"/>
      <c r="H15" s="641"/>
      <c r="I15" s="641"/>
      <c r="J15" s="641"/>
      <c r="K15" s="642"/>
    </row>
    <row r="16" spans="1:11" x14ac:dyDescent="0.2">
      <c r="A16" s="291"/>
      <c r="B16" s="640"/>
      <c r="C16" s="641"/>
      <c r="D16" s="641"/>
      <c r="E16" s="641"/>
      <c r="F16" s="641"/>
      <c r="G16" s="641"/>
      <c r="H16" s="641"/>
      <c r="I16" s="641"/>
      <c r="J16" s="641"/>
      <c r="K16" s="642"/>
    </row>
    <row r="17" spans="1:11" x14ac:dyDescent="0.2">
      <c r="A17" s="163"/>
      <c r="B17" s="306"/>
      <c r="C17" s="307"/>
      <c r="D17" s="307"/>
      <c r="E17" s="307"/>
      <c r="F17" s="307"/>
      <c r="G17" s="307"/>
      <c r="H17" s="307"/>
      <c r="I17" s="307"/>
      <c r="J17" s="307"/>
      <c r="K17" s="308"/>
    </row>
    <row r="18" spans="1:11" ht="15" x14ac:dyDescent="0.2">
      <c r="B18" s="637" t="s">
        <v>1248</v>
      </c>
      <c r="C18" s="638"/>
      <c r="D18" s="638"/>
      <c r="E18" s="638"/>
      <c r="F18" s="638"/>
      <c r="G18" s="638"/>
      <c r="H18" s="638"/>
      <c r="I18" s="638"/>
      <c r="J18" s="638"/>
      <c r="K18" s="639"/>
    </row>
    <row r="19" spans="1:11" x14ac:dyDescent="0.2">
      <c r="B19" s="627" t="s">
        <v>1249</v>
      </c>
      <c r="C19" s="628"/>
      <c r="D19" s="628"/>
      <c r="E19" s="628"/>
      <c r="F19" s="628"/>
      <c r="G19" s="628"/>
      <c r="H19" s="628"/>
      <c r="I19" s="628"/>
      <c r="J19" s="628"/>
      <c r="K19" s="629"/>
    </row>
    <row r="20" spans="1:11" ht="6" customHeight="1" x14ac:dyDescent="0.2">
      <c r="B20" s="309"/>
      <c r="C20" s="310"/>
      <c r="D20" s="310"/>
      <c r="E20" s="310"/>
      <c r="F20" s="310"/>
      <c r="G20" s="310"/>
      <c r="H20" s="310"/>
      <c r="I20" s="310"/>
      <c r="J20" s="310"/>
      <c r="K20" s="311"/>
    </row>
    <row r="21" spans="1:11" x14ac:dyDescent="0.2">
      <c r="B21" s="163"/>
    </row>
  </sheetData>
  <sheetProtection algorithmName="SHA-512" hashValue="DoB4BVUcsRttllrH6Tq6bUNoaJu9xLavJeeDayfqB+/NX/lN32PXYxzrGcSvugG3pLdHd5d/4xBqQLpJ/i+Vxg==" saltValue="z7PCypA90FbRrqkLycddfw==" spinCount="100000" sheet="1" objects="1" scenarios="1"/>
  <mergeCells count="7">
    <mergeCell ref="B19:K19"/>
    <mergeCell ref="A1:K1"/>
    <mergeCell ref="B4:K7"/>
    <mergeCell ref="B9:K9"/>
    <mergeCell ref="B13:K13"/>
    <mergeCell ref="B15:K16"/>
    <mergeCell ref="B18:K18"/>
  </mergeCells>
  <phoneticPr fontId="2"/>
  <hyperlinks>
    <hyperlink ref="B19" r:id="rId1" xr:uid="{327DE8F2-C868-42BF-A7BD-70CD67EEB1E3}"/>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workbookViewId="0">
      <pane xSplit="1" topLeftCell="B1" activePane="topRight" state="frozen"/>
      <selection activeCell="K5" sqref="K5"/>
      <selection pane="topRight" activeCell="K5" sqref="K5"/>
    </sheetView>
  </sheetViews>
  <sheetFormatPr defaultColWidth="9" defaultRowHeight="13" x14ac:dyDescent="0.2"/>
  <cols>
    <col min="1" max="1" width="2.6328125" style="63" customWidth="1"/>
    <col min="2" max="2" width="11.08984375" style="63" customWidth="1"/>
    <col min="3" max="3" width="7.26953125" style="49" customWidth="1"/>
    <col min="4" max="5" width="11.26953125" style="49" customWidth="1"/>
    <col min="6" max="6" width="9.453125" style="49" customWidth="1"/>
    <col min="7" max="17" width="9" style="49"/>
    <col min="18" max="18" width="21.7265625" style="49" customWidth="1"/>
    <col min="19" max="19" width="11.453125" style="49" customWidth="1"/>
    <col min="20" max="20" width="11.08984375" style="49" customWidth="1"/>
    <col min="21" max="21" width="11.36328125" style="49" customWidth="1"/>
    <col min="22" max="22" width="11" style="49" customWidth="1"/>
    <col min="23" max="23" width="11.08984375" style="49" customWidth="1"/>
    <col min="24" max="24" width="11" style="49" customWidth="1"/>
    <col min="25" max="25" width="12.26953125" style="49" customWidth="1"/>
    <col min="26" max="26" width="10.453125" style="49" customWidth="1"/>
    <col min="27" max="27" width="11.08984375" style="49" customWidth="1"/>
    <col min="28" max="28" width="11" style="49" customWidth="1"/>
    <col min="29" max="29" width="11.36328125" style="49" customWidth="1"/>
    <col min="30" max="30" width="10.36328125" style="49" customWidth="1"/>
    <col min="31" max="32" width="9.90625" style="49" customWidth="1"/>
    <col min="33" max="34" width="10.26953125" style="49" customWidth="1"/>
    <col min="35" max="35" width="10.453125" style="49" customWidth="1"/>
    <col min="36" max="37" width="11" style="49" customWidth="1"/>
    <col min="38" max="40" width="11.08984375" style="49" customWidth="1"/>
    <col min="41" max="41" width="10.36328125" style="49" customWidth="1"/>
    <col min="42" max="42" width="11.26953125" style="49" customWidth="1"/>
    <col min="43" max="43" width="11.7265625" style="49" customWidth="1"/>
    <col min="44" max="16384" width="9" style="49"/>
  </cols>
  <sheetData>
    <row r="1" spans="1:44" x14ac:dyDescent="0.2">
      <c r="A1" s="49"/>
      <c r="B1" s="49"/>
      <c r="C1" s="50"/>
      <c r="F1" s="49">
        <v>1</v>
      </c>
      <c r="G1" s="49">
        <v>2</v>
      </c>
      <c r="H1" s="49">
        <v>3</v>
      </c>
      <c r="I1" s="49">
        <v>4</v>
      </c>
      <c r="J1" s="49">
        <v>5</v>
      </c>
      <c r="K1" s="49">
        <v>6</v>
      </c>
      <c r="L1" s="49">
        <v>7</v>
      </c>
      <c r="M1" s="49">
        <v>8</v>
      </c>
      <c r="N1" s="49">
        <v>9</v>
      </c>
      <c r="O1" s="49">
        <v>10</v>
      </c>
      <c r="P1" s="49">
        <v>11</v>
      </c>
      <c r="Q1" s="49">
        <v>12</v>
      </c>
      <c r="S1" s="49">
        <v>1</v>
      </c>
      <c r="T1" s="49">
        <v>2</v>
      </c>
      <c r="U1" s="49">
        <v>3</v>
      </c>
      <c r="V1" s="49">
        <v>4</v>
      </c>
      <c r="W1" s="49">
        <v>5</v>
      </c>
      <c r="X1" s="49">
        <v>6</v>
      </c>
      <c r="Y1" s="49">
        <v>7</v>
      </c>
    </row>
    <row r="2" spans="1:44" ht="27" customHeight="1" x14ac:dyDescent="0.2">
      <c r="A2" s="649" t="s">
        <v>976</v>
      </c>
      <c r="B2" s="655" t="s">
        <v>393</v>
      </c>
      <c r="C2" s="655" t="s">
        <v>1239</v>
      </c>
      <c r="D2" s="645" t="s">
        <v>423</v>
      </c>
      <c r="E2" s="646"/>
      <c r="F2" s="653" t="s">
        <v>335</v>
      </c>
      <c r="G2" s="653"/>
      <c r="H2" s="653"/>
      <c r="I2" s="653"/>
      <c r="J2" s="653"/>
      <c r="K2" s="653"/>
      <c r="L2" s="643" t="s">
        <v>336</v>
      </c>
      <c r="M2" s="644"/>
      <c r="N2" s="653" t="s">
        <v>337</v>
      </c>
      <c r="O2" s="657"/>
      <c r="P2" s="657"/>
      <c r="Q2" s="651" t="s">
        <v>461</v>
      </c>
      <c r="R2" s="53"/>
      <c r="S2" s="135" t="s">
        <v>942</v>
      </c>
      <c r="T2" s="53"/>
      <c r="U2" s="53"/>
      <c r="V2" s="53"/>
      <c r="W2" s="53"/>
      <c r="X2" s="53"/>
      <c r="Y2" s="53"/>
      <c r="Z2" s="135"/>
      <c r="AA2" s="53"/>
      <c r="AB2" s="53"/>
      <c r="AC2" s="53"/>
      <c r="AD2" s="53"/>
      <c r="AE2" s="53"/>
      <c r="AF2" s="53"/>
      <c r="AG2" s="53"/>
      <c r="AH2" s="53"/>
      <c r="AI2" s="53"/>
      <c r="AJ2" s="53"/>
      <c r="AK2" s="53"/>
      <c r="AL2" s="53"/>
      <c r="AM2" s="53"/>
      <c r="AN2" s="53"/>
      <c r="AO2" s="53"/>
      <c r="AP2" s="53"/>
      <c r="AQ2" s="53"/>
    </row>
    <row r="3" spans="1:44" ht="14" x14ac:dyDescent="0.2">
      <c r="A3" s="649"/>
      <c r="B3" s="655"/>
      <c r="C3" s="655"/>
      <c r="D3" s="647"/>
      <c r="E3" s="648"/>
      <c r="F3" s="188" t="s">
        <v>972</v>
      </c>
      <c r="G3" s="653" t="s">
        <v>973</v>
      </c>
      <c r="H3" s="654"/>
      <c r="I3" s="188" t="s">
        <v>974</v>
      </c>
      <c r="J3" s="653" t="s">
        <v>975</v>
      </c>
      <c r="K3" s="654"/>
      <c r="L3" s="188" t="s">
        <v>972</v>
      </c>
      <c r="M3" s="188" t="s">
        <v>973</v>
      </c>
      <c r="N3" s="188" t="s">
        <v>586</v>
      </c>
      <c r="O3" s="188" t="s">
        <v>973</v>
      </c>
      <c r="P3" s="188" t="s">
        <v>974</v>
      </c>
      <c r="Q3" s="651"/>
      <c r="R3" s="53"/>
      <c r="S3" s="135" t="s">
        <v>941</v>
      </c>
      <c r="T3" s="53"/>
      <c r="U3" s="53"/>
      <c r="V3" s="53"/>
      <c r="W3" s="53"/>
      <c r="X3" s="53"/>
      <c r="Y3" s="53"/>
      <c r="Z3" s="135" t="s">
        <v>940</v>
      </c>
      <c r="AA3" s="53"/>
      <c r="AB3" s="53"/>
      <c r="AC3" s="53"/>
      <c r="AD3" s="53"/>
      <c r="AE3" s="53"/>
      <c r="AF3" s="53"/>
      <c r="AG3" s="53"/>
      <c r="AH3" s="53"/>
      <c r="AI3" s="53"/>
      <c r="AJ3" s="53"/>
      <c r="AK3" s="53"/>
      <c r="AL3" s="53"/>
      <c r="AM3" s="53"/>
      <c r="AN3" s="53"/>
      <c r="AO3" s="53"/>
      <c r="AP3" s="53"/>
      <c r="AQ3" s="53"/>
    </row>
    <row r="4" spans="1:44" ht="72.5" thickBot="1" x14ac:dyDescent="0.25">
      <c r="A4" s="650"/>
      <c r="B4" s="656"/>
      <c r="C4" s="656"/>
      <c r="D4" s="647"/>
      <c r="E4" s="648"/>
      <c r="F4" s="55" t="s">
        <v>408</v>
      </c>
      <c r="G4" s="55" t="s">
        <v>463</v>
      </c>
      <c r="H4" s="55" t="s">
        <v>394</v>
      </c>
      <c r="I4" s="55" t="s">
        <v>978</v>
      </c>
      <c r="J4" s="55" t="s">
        <v>413</v>
      </c>
      <c r="K4" s="55" t="s">
        <v>977</v>
      </c>
      <c r="L4" s="55" t="s">
        <v>414</v>
      </c>
      <c r="M4" s="55" t="s">
        <v>452</v>
      </c>
      <c r="N4" s="189" t="s">
        <v>416</v>
      </c>
      <c r="O4" s="189" t="s">
        <v>417</v>
      </c>
      <c r="P4" s="189" t="s">
        <v>418</v>
      </c>
      <c r="Q4" s="652"/>
      <c r="R4" s="54" t="s">
        <v>242</v>
      </c>
      <c r="S4" s="55" t="s">
        <v>243</v>
      </c>
      <c r="T4" s="55" t="s">
        <v>244</v>
      </c>
      <c r="U4" s="55" t="s">
        <v>245</v>
      </c>
      <c r="V4" s="55" t="s">
        <v>246</v>
      </c>
      <c r="W4" s="55" t="s">
        <v>247</v>
      </c>
      <c r="X4" s="55" t="s">
        <v>248</v>
      </c>
      <c r="Y4" s="55" t="s">
        <v>249</v>
      </c>
      <c r="Z4" s="55" t="s">
        <v>250</v>
      </c>
      <c r="AA4" s="55" t="s">
        <v>251</v>
      </c>
      <c r="AB4" s="55" t="s">
        <v>252</v>
      </c>
      <c r="AC4" s="55" t="s">
        <v>253</v>
      </c>
      <c r="AD4" s="55" t="s">
        <v>254</v>
      </c>
      <c r="AE4" s="55" t="s">
        <v>255</v>
      </c>
      <c r="AF4" s="55" t="s">
        <v>256</v>
      </c>
      <c r="AG4" s="55" t="s">
        <v>257</v>
      </c>
      <c r="AH4" s="55" t="s">
        <v>258</v>
      </c>
      <c r="AI4" s="55" t="s">
        <v>259</v>
      </c>
      <c r="AJ4" s="55" t="s">
        <v>260</v>
      </c>
      <c r="AK4" s="55" t="s">
        <v>261</v>
      </c>
      <c r="AL4" s="55" t="s">
        <v>262</v>
      </c>
      <c r="AM4" s="55" t="s">
        <v>263</v>
      </c>
      <c r="AN4" s="55" t="s">
        <v>264</v>
      </c>
      <c r="AO4" s="55" t="s">
        <v>265</v>
      </c>
      <c r="AP4" s="55" t="s">
        <v>266</v>
      </c>
      <c r="AQ4" s="55" t="s">
        <v>939</v>
      </c>
    </row>
    <row r="5" spans="1:44" x14ac:dyDescent="0.2">
      <c r="A5" s="191">
        <v>1</v>
      </c>
      <c r="B5" s="192" t="str">
        <f>IF('別紙1-1'!D10&lt;&gt;"",RIGHT('別紙1-1'!D10,LEN('別紙1-1'!D10)),"")</f>
        <v/>
      </c>
      <c r="C5" s="193">
        <v>24</v>
      </c>
      <c r="D5" s="57" t="str">
        <f>IF('別紙1-1'!F10&lt;&gt;"",'別紙1-1'!F10,"")</f>
        <v/>
      </c>
      <c r="E5" s="57" t="str">
        <f>IF('別紙1-1'!G10&lt;&gt;"",'別紙1-1'!G10,"")</f>
        <v/>
      </c>
      <c r="F5" s="57" t="str">
        <f>IF('別紙1-1'!H10&lt;&gt;"",'別紙1-1'!H10,"")</f>
        <v/>
      </c>
      <c r="G5" s="57" t="str">
        <f>IF('別紙1-1'!I10&lt;&gt;"",'別紙1-1'!I10,"")</f>
        <v/>
      </c>
      <c r="H5" s="57" t="str">
        <f>IF('別紙1-1'!J10&lt;&gt;"",'別紙1-1'!J10,"")</f>
        <v/>
      </c>
      <c r="I5" s="57" t="str">
        <f>IF('別紙1-1'!K10&lt;&gt;"",'別紙1-1'!K10,"")</f>
        <v/>
      </c>
      <c r="J5" s="57" t="str">
        <f>IF('別紙1-1'!L10&lt;&gt;"",'別紙1-1'!L10,"")</f>
        <v/>
      </c>
      <c r="K5" s="193" t="str">
        <f>IF('別紙1-1'!M10&lt;&gt;"",LEFT('別紙1-1'!M10,1),"")</f>
        <v/>
      </c>
      <c r="L5" s="57" t="str">
        <f>IF('別紙1-1'!N10&lt;&gt;"",'別紙1-1'!N10,"")</f>
        <v/>
      </c>
      <c r="M5" s="57" t="str">
        <f>IF('別紙1-1'!$P10&lt;&gt;"",'別紙1-1'!$P10,"")</f>
        <v/>
      </c>
      <c r="N5" s="57" t="str">
        <f>IF('別紙1-1'!Y10&lt;&gt;"",'別紙1-1'!Y10,"")</f>
        <v/>
      </c>
      <c r="O5" s="57" t="str">
        <f>IF('別紙1-1'!Z10&lt;&gt;"",'別紙1-1'!Z10,"")</f>
        <v/>
      </c>
      <c r="P5" s="58" t="str">
        <f>IF('別紙1-1'!AA10&lt;&gt;"",'別紙1-1'!AA10,"")</f>
        <v/>
      </c>
      <c r="Q5" s="59" t="str">
        <f>IF('別紙1-1'!F17&lt;&gt;"",'別紙1-1'!F17,"")</f>
        <v/>
      </c>
      <c r="R5" s="57" t="str">
        <f>IF('別紙1-1'!O10&lt;&gt;"",'別紙1-1'!O10,"")</f>
        <v/>
      </c>
      <c r="S5" s="57">
        <f>IF('別紙1-1'!Q10=1,0,1)</f>
        <v>0</v>
      </c>
      <c r="T5" s="57">
        <f>IF('別紙1-1'!Q11=2,0,1)</f>
        <v>0</v>
      </c>
      <c r="U5" s="57">
        <f>IF('別紙1-1'!Q12=3,0,1)</f>
        <v>0</v>
      </c>
      <c r="V5" s="57">
        <f>IF('別紙1-1'!Q13=4,0,1)</f>
        <v>0</v>
      </c>
      <c r="W5" s="57">
        <f>IF('別紙1-1'!Q14=5,0,1)</f>
        <v>0</v>
      </c>
      <c r="X5" s="57">
        <f>IF('別紙1-1'!Q15=6,0,1)</f>
        <v>0</v>
      </c>
      <c r="Y5" s="57">
        <f>IF('別紙1-1'!Q16=7,0,1)</f>
        <v>0</v>
      </c>
      <c r="Z5" s="57">
        <f>IF('別紙1-1'!S10=1,0,1)</f>
        <v>0</v>
      </c>
      <c r="AA5" s="57">
        <f>IF('別紙1-1'!S11=2,0,1)</f>
        <v>0</v>
      </c>
      <c r="AB5" s="57">
        <f>IF('別紙1-1'!S12=3,0,1)</f>
        <v>0</v>
      </c>
      <c r="AC5" s="57">
        <f>IF('別紙1-1'!S13=4,0,1)</f>
        <v>0</v>
      </c>
      <c r="AD5" s="57">
        <f>IF('別紙1-1'!S14=5,0,1)</f>
        <v>0</v>
      </c>
      <c r="AE5" s="57">
        <f>IF('別紙1-1'!S15=6,0,1)</f>
        <v>0</v>
      </c>
      <c r="AF5" s="57">
        <f>IF('別紙1-1'!S16=7,0,1)</f>
        <v>0</v>
      </c>
      <c r="AG5" s="57">
        <f>IF('別紙1-1'!U10=8,0,1)</f>
        <v>0</v>
      </c>
      <c r="AH5" s="57">
        <f>IF('別紙1-1'!U11=9,0,1)</f>
        <v>0</v>
      </c>
      <c r="AI5" s="57">
        <f>IF('別紙1-1'!U12=10,0,1)</f>
        <v>0</v>
      </c>
      <c r="AJ5" s="57">
        <f>IF('別紙1-1'!U13=11,0,1)</f>
        <v>0</v>
      </c>
      <c r="AK5" s="57">
        <f>IF('別紙1-1'!U14=12,0,1)</f>
        <v>0</v>
      </c>
      <c r="AL5" s="57">
        <f>IF('別紙1-1'!U15=13,0,1)</f>
        <v>0</v>
      </c>
      <c r="AM5" s="57">
        <f>IF('別紙1-1'!U16=14,0,1)</f>
        <v>0</v>
      </c>
      <c r="AN5" s="57">
        <f>IF('別紙1-1'!W10=15,0,1)</f>
        <v>0</v>
      </c>
      <c r="AO5" s="57">
        <f>IF('別紙1-1'!W11=16,0,1)</f>
        <v>0</v>
      </c>
      <c r="AP5" s="57">
        <f>IF('別紙1-1'!W12=17,0,1)</f>
        <v>0</v>
      </c>
      <c r="AQ5" s="57">
        <f>IF('別紙1-1'!W13=18,0,1)</f>
        <v>0</v>
      </c>
      <c r="AR5" s="60">
        <f>SUM(N5:P5)</f>
        <v>0</v>
      </c>
    </row>
    <row r="6" spans="1:44" customFormat="1" x14ac:dyDescent="0.2">
      <c r="A6" s="1"/>
      <c r="B6" s="1"/>
    </row>
    <row r="7" spans="1:44" customFormat="1" x14ac:dyDescent="0.2">
      <c r="A7" s="1"/>
      <c r="B7" s="1"/>
    </row>
    <row r="8" spans="1:44" customFormat="1" x14ac:dyDescent="0.2">
      <c r="A8" s="1"/>
      <c r="B8" s="1"/>
    </row>
    <row r="9" spans="1:44" customFormat="1" x14ac:dyDescent="0.2">
      <c r="A9" s="1"/>
      <c r="B9" s="1"/>
    </row>
    <row r="10" spans="1:44" customFormat="1" x14ac:dyDescent="0.2">
      <c r="A10" s="1"/>
      <c r="B10" s="1"/>
    </row>
    <row r="11" spans="1:44" customFormat="1" x14ac:dyDescent="0.2">
      <c r="A11" s="1"/>
      <c r="B11" s="1"/>
    </row>
    <row r="12" spans="1:44" customFormat="1" x14ac:dyDescent="0.2">
      <c r="A12" s="1"/>
      <c r="B12" s="1"/>
    </row>
    <row r="13" spans="1:44" customFormat="1" x14ac:dyDescent="0.2">
      <c r="A13" s="1"/>
      <c r="B13" s="1"/>
    </row>
    <row r="14" spans="1:44" customFormat="1" x14ac:dyDescent="0.2">
      <c r="A14" s="1"/>
      <c r="B14" s="1"/>
    </row>
    <row r="15" spans="1:44" customFormat="1" x14ac:dyDescent="0.2">
      <c r="A15" s="1"/>
      <c r="B15" s="1"/>
    </row>
    <row r="16" spans="1:44" customFormat="1" x14ac:dyDescent="0.2">
      <c r="A16" s="1"/>
      <c r="B16" s="1"/>
    </row>
    <row r="17" spans="1:2" customFormat="1" x14ac:dyDescent="0.2">
      <c r="A17" s="1"/>
      <c r="B17" s="1"/>
    </row>
    <row r="18" spans="1:2" customFormat="1" x14ac:dyDescent="0.2">
      <c r="A18" s="1"/>
      <c r="B18" s="1"/>
    </row>
    <row r="19" spans="1:2" customFormat="1" x14ac:dyDescent="0.2">
      <c r="A19" s="1"/>
      <c r="B19" s="1"/>
    </row>
    <row r="20" spans="1:2" customFormat="1" x14ac:dyDescent="0.2">
      <c r="A20" s="1"/>
      <c r="B20" s="1"/>
    </row>
    <row r="21" spans="1:2" customFormat="1" x14ac:dyDescent="0.2">
      <c r="A21" s="1"/>
      <c r="B21" s="1"/>
    </row>
    <row r="22" spans="1:2" customFormat="1" x14ac:dyDescent="0.2">
      <c r="A22" s="1"/>
      <c r="B22" s="1"/>
    </row>
    <row r="23" spans="1:2" customFormat="1" x14ac:dyDescent="0.2">
      <c r="A23" s="1"/>
      <c r="B23" s="1"/>
    </row>
    <row r="24" spans="1:2" customFormat="1" x14ac:dyDescent="0.2">
      <c r="A24" s="1"/>
      <c r="B24" s="1"/>
    </row>
    <row r="25" spans="1:2" customFormat="1" x14ac:dyDescent="0.2">
      <c r="A25" s="1"/>
      <c r="B25" s="1"/>
    </row>
    <row r="26" spans="1:2" customFormat="1" x14ac:dyDescent="0.2">
      <c r="A26" s="1"/>
      <c r="B26" s="1"/>
    </row>
    <row r="27" spans="1:2" customFormat="1" x14ac:dyDescent="0.2">
      <c r="A27" s="1"/>
      <c r="B27" s="1"/>
    </row>
    <row r="28" spans="1:2" customFormat="1" x14ac:dyDescent="0.2">
      <c r="A28" s="1"/>
      <c r="B28" s="1"/>
    </row>
    <row r="29" spans="1:2" customFormat="1" x14ac:dyDescent="0.2">
      <c r="A29" s="1"/>
      <c r="B29" s="1"/>
    </row>
    <row r="30" spans="1:2" customFormat="1" x14ac:dyDescent="0.2">
      <c r="A30" s="1"/>
      <c r="B30" s="1"/>
    </row>
    <row r="31" spans="1:2" customFormat="1" x14ac:dyDescent="0.2">
      <c r="A31" s="1"/>
      <c r="B31" s="1"/>
    </row>
    <row r="32" spans="1:2" customFormat="1" x14ac:dyDescent="0.2">
      <c r="A32" s="1"/>
      <c r="B32" s="1"/>
    </row>
    <row r="33" spans="1:2" customFormat="1" x14ac:dyDescent="0.2">
      <c r="A33" s="1"/>
      <c r="B33" s="1"/>
    </row>
    <row r="34" spans="1:2" customFormat="1" x14ac:dyDescent="0.2">
      <c r="A34" s="1"/>
      <c r="B34" s="1"/>
    </row>
    <row r="35" spans="1:2" customFormat="1" x14ac:dyDescent="0.2">
      <c r="A35" s="1"/>
      <c r="B35" s="1"/>
    </row>
    <row r="36" spans="1:2" customFormat="1" x14ac:dyDescent="0.2">
      <c r="A36" s="1"/>
      <c r="B36" s="1"/>
    </row>
    <row r="37" spans="1:2" customFormat="1" x14ac:dyDescent="0.2">
      <c r="A37" s="1"/>
      <c r="B37" s="1"/>
    </row>
    <row r="38" spans="1:2" customFormat="1" x14ac:dyDescent="0.2">
      <c r="A38" s="1"/>
      <c r="B38" s="1"/>
    </row>
    <row r="39" spans="1:2" customFormat="1" x14ac:dyDescent="0.2">
      <c r="A39" s="1"/>
      <c r="B39" s="1"/>
    </row>
    <row r="40" spans="1:2" customFormat="1" x14ac:dyDescent="0.2">
      <c r="A40" s="1"/>
      <c r="B40" s="1"/>
    </row>
    <row r="41" spans="1:2" customFormat="1" x14ac:dyDescent="0.2">
      <c r="A41" s="1"/>
      <c r="B41" s="1"/>
    </row>
    <row r="42" spans="1:2" customFormat="1" x14ac:dyDescent="0.2">
      <c r="A42" s="1"/>
      <c r="B42" s="1"/>
    </row>
    <row r="43" spans="1:2" customFormat="1" x14ac:dyDescent="0.2">
      <c r="A43" s="1"/>
      <c r="B43" s="1"/>
    </row>
    <row r="44" spans="1:2" customFormat="1" x14ac:dyDescent="0.2">
      <c r="A44" s="1"/>
      <c r="B44" s="1"/>
    </row>
    <row r="45" spans="1:2" customFormat="1" x14ac:dyDescent="0.2">
      <c r="A45" s="1"/>
      <c r="B45" s="1"/>
    </row>
    <row r="46" spans="1:2" customFormat="1" x14ac:dyDescent="0.2">
      <c r="A46" s="1"/>
      <c r="B46" s="1"/>
    </row>
    <row r="47" spans="1:2" customFormat="1" x14ac:dyDescent="0.2">
      <c r="A47" s="1"/>
      <c r="B47" s="1"/>
    </row>
    <row r="48" spans="1:2" customFormat="1" x14ac:dyDescent="0.2">
      <c r="A48" s="1"/>
      <c r="B48" s="1"/>
    </row>
    <row r="49" spans="1:2" customFormat="1" x14ac:dyDescent="0.2">
      <c r="A49" s="1"/>
      <c r="B49" s="1"/>
    </row>
    <row r="50" spans="1:2" customFormat="1" x14ac:dyDescent="0.2">
      <c r="A50" s="1"/>
      <c r="B50" s="1"/>
    </row>
    <row r="51" spans="1:2" customFormat="1" x14ac:dyDescent="0.2">
      <c r="A51" s="1"/>
      <c r="B51" s="1"/>
    </row>
    <row r="52" spans="1:2" customFormat="1" x14ac:dyDescent="0.2">
      <c r="A52" s="1"/>
      <c r="B52" s="1"/>
    </row>
    <row r="53" spans="1:2" customFormat="1" x14ac:dyDescent="0.2">
      <c r="A53" s="1"/>
      <c r="B53" s="1"/>
    </row>
    <row r="54" spans="1:2" customFormat="1" x14ac:dyDescent="0.2">
      <c r="A54" s="1"/>
      <c r="B54" s="1"/>
    </row>
    <row r="55" spans="1:2" customFormat="1" x14ac:dyDescent="0.2">
      <c r="A55" s="1"/>
      <c r="B55" s="1"/>
    </row>
    <row r="56" spans="1:2" customFormat="1" x14ac:dyDescent="0.2">
      <c r="A56" s="1"/>
      <c r="B56" s="1"/>
    </row>
    <row r="57" spans="1:2" customFormat="1" x14ac:dyDescent="0.2">
      <c r="A57" s="1"/>
      <c r="B57" s="1"/>
    </row>
    <row r="58" spans="1:2" customFormat="1" x14ac:dyDescent="0.2">
      <c r="A58" s="1"/>
      <c r="B58" s="1"/>
    </row>
    <row r="59" spans="1:2" customFormat="1" x14ac:dyDescent="0.2">
      <c r="A59" s="1"/>
      <c r="B59" s="1"/>
    </row>
    <row r="60" spans="1:2" customFormat="1" x14ac:dyDescent="0.2">
      <c r="A60" s="1"/>
      <c r="B60" s="1"/>
    </row>
    <row r="61" spans="1:2" customFormat="1" x14ac:dyDescent="0.2">
      <c r="A61" s="1"/>
      <c r="B61" s="1"/>
    </row>
    <row r="62" spans="1:2" customFormat="1" x14ac:dyDescent="0.2">
      <c r="A62" s="1"/>
      <c r="B62" s="1"/>
    </row>
    <row r="63" spans="1:2" customFormat="1" x14ac:dyDescent="0.2">
      <c r="A63" s="1"/>
      <c r="B63" s="1"/>
    </row>
    <row r="64" spans="1:2" customFormat="1" x14ac:dyDescent="0.2">
      <c r="A64" s="1"/>
      <c r="B64" s="1"/>
    </row>
    <row r="65" spans="1:2" customFormat="1" x14ac:dyDescent="0.2">
      <c r="A65" s="1"/>
      <c r="B65" s="1"/>
    </row>
    <row r="66" spans="1:2" customFormat="1" x14ac:dyDescent="0.2">
      <c r="A66" s="1"/>
      <c r="B66" s="1"/>
    </row>
    <row r="67" spans="1:2" customFormat="1" x14ac:dyDescent="0.2">
      <c r="A67" s="1"/>
      <c r="B67" s="1"/>
    </row>
    <row r="68" spans="1:2" customFormat="1" x14ac:dyDescent="0.2">
      <c r="A68" s="1"/>
      <c r="B68" s="1"/>
    </row>
    <row r="69" spans="1:2" customFormat="1" x14ac:dyDescent="0.2">
      <c r="A69" s="1"/>
      <c r="B69" s="1"/>
    </row>
    <row r="70" spans="1:2" customFormat="1" x14ac:dyDescent="0.2">
      <c r="A70" s="1"/>
      <c r="B70" s="1"/>
    </row>
    <row r="71" spans="1:2" customFormat="1" x14ac:dyDescent="0.2">
      <c r="A71" s="1"/>
      <c r="B71" s="1"/>
    </row>
    <row r="72" spans="1:2" customFormat="1" x14ac:dyDescent="0.2">
      <c r="A72" s="1"/>
      <c r="B72" s="1"/>
    </row>
    <row r="73" spans="1:2" customFormat="1" x14ac:dyDescent="0.2">
      <c r="A73" s="1"/>
      <c r="B73" s="1"/>
    </row>
    <row r="74" spans="1:2" customFormat="1" x14ac:dyDescent="0.2">
      <c r="A74" s="1"/>
      <c r="B74" s="1"/>
    </row>
    <row r="75" spans="1:2" customFormat="1" x14ac:dyDescent="0.2">
      <c r="A75" s="1"/>
      <c r="B75" s="1"/>
    </row>
    <row r="76" spans="1:2" customFormat="1" x14ac:dyDescent="0.2">
      <c r="A76" s="1"/>
      <c r="B76" s="1"/>
    </row>
    <row r="77" spans="1:2" customFormat="1" x14ac:dyDescent="0.2">
      <c r="A77" s="1"/>
      <c r="B77" s="1"/>
    </row>
    <row r="78" spans="1:2" customFormat="1" x14ac:dyDescent="0.2">
      <c r="A78" s="1"/>
      <c r="B78" s="1"/>
    </row>
    <row r="79" spans="1:2" customFormat="1" x14ac:dyDescent="0.2">
      <c r="A79" s="1"/>
      <c r="B79" s="1"/>
    </row>
    <row r="80" spans="1:2" customFormat="1" x14ac:dyDescent="0.2">
      <c r="A80" s="1"/>
      <c r="B80" s="1"/>
    </row>
    <row r="81" spans="1:2" customFormat="1" x14ac:dyDescent="0.2">
      <c r="A81" s="1"/>
      <c r="B81" s="1"/>
    </row>
    <row r="82" spans="1:2" customFormat="1" x14ac:dyDescent="0.2">
      <c r="A82" s="1"/>
      <c r="B82" s="1"/>
    </row>
    <row r="83" spans="1:2" customFormat="1" x14ac:dyDescent="0.2">
      <c r="A83" s="1"/>
      <c r="B83" s="1"/>
    </row>
    <row r="84" spans="1:2" customFormat="1" x14ac:dyDescent="0.2">
      <c r="A84" s="1"/>
      <c r="B84" s="1"/>
    </row>
    <row r="85" spans="1:2" customFormat="1" x14ac:dyDescent="0.2">
      <c r="A85" s="1"/>
      <c r="B85" s="1"/>
    </row>
    <row r="86" spans="1:2" customFormat="1" x14ac:dyDescent="0.2">
      <c r="A86" s="1"/>
      <c r="B86" s="1"/>
    </row>
  </sheetData>
  <mergeCells count="10">
    <mergeCell ref="L2:M2"/>
    <mergeCell ref="D2:E4"/>
    <mergeCell ref="A2:A4"/>
    <mergeCell ref="Q2:Q4"/>
    <mergeCell ref="G3:H3"/>
    <mergeCell ref="J3:K3"/>
    <mergeCell ref="B2:B4"/>
    <mergeCell ref="C2:C4"/>
    <mergeCell ref="F2:K2"/>
    <mergeCell ref="N2:P2"/>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85"/>
  <sheetViews>
    <sheetView workbookViewId="0">
      <selection activeCell="D21" sqref="D21"/>
    </sheetView>
  </sheetViews>
  <sheetFormatPr defaultColWidth="9" defaultRowHeight="13" x14ac:dyDescent="0.2"/>
  <cols>
    <col min="1" max="1" width="9" style="49"/>
    <col min="2" max="2" width="31.7265625" style="51" bestFit="1" customWidth="1"/>
    <col min="3" max="3" width="16.08984375" style="51" customWidth="1"/>
    <col min="4" max="5" width="12.90625" style="51" customWidth="1"/>
    <col min="6" max="9" width="9" style="51"/>
    <col min="10" max="10" width="23.7265625" style="49" bestFit="1" customWidth="1"/>
    <col min="11" max="16384" width="9" style="49"/>
  </cols>
  <sheetData>
    <row r="2" spans="1:10" ht="27" customHeight="1" x14ac:dyDescent="0.2">
      <c r="A2" s="658" t="s">
        <v>179</v>
      </c>
      <c r="B2" s="662" t="s">
        <v>393</v>
      </c>
      <c r="C2" s="662" t="s">
        <v>402</v>
      </c>
      <c r="D2" s="666" t="s">
        <v>423</v>
      </c>
      <c r="E2" s="667"/>
      <c r="F2" s="664" t="s">
        <v>337</v>
      </c>
      <c r="G2" s="665"/>
      <c r="H2" s="665"/>
      <c r="I2" s="660" t="s">
        <v>461</v>
      </c>
    </row>
    <row r="3" spans="1:10" ht="14" x14ac:dyDescent="0.2">
      <c r="A3" s="658"/>
      <c r="B3" s="662"/>
      <c r="C3" s="662"/>
      <c r="D3" s="668"/>
      <c r="E3" s="669"/>
      <c r="F3" s="53" t="s">
        <v>586</v>
      </c>
      <c r="G3" s="53" t="s">
        <v>176</v>
      </c>
      <c r="H3" s="53" t="s">
        <v>177</v>
      </c>
      <c r="I3" s="660"/>
    </row>
    <row r="4" spans="1:10" ht="56" x14ac:dyDescent="0.2">
      <c r="A4" s="659"/>
      <c r="B4" s="663"/>
      <c r="C4" s="663"/>
      <c r="D4" s="668"/>
      <c r="E4" s="669"/>
      <c r="F4" s="56" t="s">
        <v>416</v>
      </c>
      <c r="G4" s="56" t="s">
        <v>417</v>
      </c>
      <c r="H4" s="56" t="s">
        <v>418</v>
      </c>
      <c r="I4" s="661"/>
    </row>
    <row r="5" spans="1:10" x14ac:dyDescent="0.2">
      <c r="A5" s="142">
        <v>1</v>
      </c>
      <c r="B5" s="27" t="str">
        <f>IF('別紙2-1'!D8&lt;&gt;"",RIGHT('別紙2-1'!D8,LEN('別紙2-1'!D8)-SEARCH(":",'別紙2-1'!D8,1)),"")</f>
        <v/>
      </c>
      <c r="C5" s="187" t="str">
        <f>IF('別紙2-1'!E8&lt;&gt;"",'別紙2-1'!E8,"")</f>
        <v/>
      </c>
      <c r="D5" s="27" t="str">
        <f>IF('別紙2-1'!F8&lt;&gt;"",'別紙2-1'!F8,"")</f>
        <v/>
      </c>
      <c r="E5" s="27" t="str">
        <f>IF('別紙2-1'!G8&lt;&gt;"",'別紙2-1'!G8,"")</f>
        <v/>
      </c>
      <c r="F5" s="27" t="str">
        <f>IF('別紙2-1'!H8&lt;&gt;"",'別紙2-1'!H8,"")</f>
        <v/>
      </c>
      <c r="G5" s="27" t="str">
        <f>IF('別紙2-1'!I8&lt;&gt;"",'別紙2-1'!I8,"")</f>
        <v/>
      </c>
      <c r="H5" s="27" t="str">
        <f>IF('別紙2-1'!J8&lt;&gt;"",'別紙2-1'!J8,"")</f>
        <v/>
      </c>
      <c r="I5" s="27" t="str">
        <f>IF('別紙2-1'!K8&lt;&gt;"",'別紙2-1'!K8,"")</f>
        <v/>
      </c>
      <c r="J5" s="50"/>
    </row>
    <row r="6" spans="1:10" x14ac:dyDescent="0.2">
      <c r="A6" s="61">
        <v>2</v>
      </c>
      <c r="B6" s="27" t="str">
        <f>IF('別紙2-1'!D9&lt;&gt;"",RIGHT('別紙2-1'!D9,LEN('別紙2-1'!D9)-SEARCH(":",'別紙2-1'!D9,1)),"")</f>
        <v/>
      </c>
      <c r="C6" s="187" t="str">
        <f>IF('別紙2-1'!E9&lt;&gt;"",'別紙2-1'!E9,"")</f>
        <v/>
      </c>
      <c r="D6" s="27" t="str">
        <f>IF('別紙2-1'!F9&lt;&gt;"",'別紙2-1'!F9,"")</f>
        <v/>
      </c>
      <c r="E6" s="27" t="str">
        <f>IF('別紙2-1'!G9&lt;&gt;"",'別紙2-1'!G9,"")</f>
        <v/>
      </c>
      <c r="F6" s="27" t="str">
        <f>IF('別紙2-1'!H9&lt;&gt;"",'別紙2-1'!H9,"")</f>
        <v/>
      </c>
      <c r="G6" s="27" t="str">
        <f>IF('別紙2-1'!I9&lt;&gt;"",'別紙2-1'!I9,"")</f>
        <v/>
      </c>
      <c r="H6" s="27" t="str">
        <f>IF('別紙2-1'!J9&lt;&gt;"",'別紙2-1'!J9,"")</f>
        <v/>
      </c>
      <c r="I6" s="27" t="str">
        <f>IF('別紙2-1'!K9&lt;&gt;"",'別紙2-1'!K9,"")</f>
        <v/>
      </c>
      <c r="J6" s="50"/>
    </row>
    <row r="7" spans="1:10" x14ac:dyDescent="0.2">
      <c r="A7" s="61">
        <v>3</v>
      </c>
      <c r="B7" s="27" t="str">
        <f>IF('別紙2-1'!D10&lt;&gt;"",RIGHT('別紙2-1'!D10,LEN('別紙2-1'!D10)-SEARCH(":",'別紙2-1'!D10,1)),"")</f>
        <v/>
      </c>
      <c r="C7" s="187" t="str">
        <f>IF('別紙2-1'!E10&lt;&gt;"",'別紙2-1'!E10,"")</f>
        <v/>
      </c>
      <c r="D7" s="27" t="str">
        <f>IF('別紙2-1'!F10&lt;&gt;"",'別紙2-1'!F10,"")</f>
        <v/>
      </c>
      <c r="E7" s="27" t="str">
        <f>IF('別紙2-1'!G10&lt;&gt;"",'別紙2-1'!G10,"")</f>
        <v/>
      </c>
      <c r="F7" s="27" t="str">
        <f>IF('別紙2-1'!H10&lt;&gt;"",'別紙2-1'!H10,"")</f>
        <v/>
      </c>
      <c r="G7" s="27" t="str">
        <f>IF('別紙2-1'!I10&lt;&gt;"",'別紙2-1'!I10,"")</f>
        <v/>
      </c>
      <c r="H7" s="27" t="str">
        <f>IF('別紙2-1'!J10&lt;&gt;"",'別紙2-1'!J10,"")</f>
        <v/>
      </c>
      <c r="I7" s="27" t="str">
        <f>IF('別紙2-1'!K10&lt;&gt;"",'別紙2-1'!K10,"")</f>
        <v/>
      </c>
      <c r="J7" s="50"/>
    </row>
    <row r="8" spans="1:10" x14ac:dyDescent="0.2">
      <c r="A8" s="61">
        <v>4</v>
      </c>
      <c r="B8" s="27" t="str">
        <f>IF('別紙2-1'!D11&lt;&gt;"",RIGHT('別紙2-1'!D11,LEN('別紙2-1'!D11)-SEARCH(":",'別紙2-1'!D11,1)),"")</f>
        <v/>
      </c>
      <c r="C8" s="187" t="str">
        <f>IF('別紙2-1'!E11&lt;&gt;"",'別紙2-1'!E11,"")</f>
        <v/>
      </c>
      <c r="D8" s="27" t="str">
        <f>IF('別紙2-1'!F11&lt;&gt;"",'別紙2-1'!F11,"")</f>
        <v/>
      </c>
      <c r="E8" s="27" t="str">
        <f>IF('別紙2-1'!G11&lt;&gt;"",'別紙2-1'!G11,"")</f>
        <v/>
      </c>
      <c r="F8" s="27" t="str">
        <f>IF('別紙2-1'!H11&lt;&gt;"",'別紙2-1'!H11,"")</f>
        <v/>
      </c>
      <c r="G8" s="27" t="str">
        <f>IF('別紙2-1'!I11&lt;&gt;"",'別紙2-1'!I11,"")</f>
        <v/>
      </c>
      <c r="H8" s="27" t="str">
        <f>IF('別紙2-1'!J11&lt;&gt;"",'別紙2-1'!J11,"")</f>
        <v/>
      </c>
      <c r="I8" s="27" t="str">
        <f>IF('別紙2-1'!K11&lt;&gt;"",'別紙2-1'!K11,"")</f>
        <v/>
      </c>
      <c r="J8" s="50"/>
    </row>
    <row r="9" spans="1:10" x14ac:dyDescent="0.2">
      <c r="A9" s="61">
        <v>5</v>
      </c>
      <c r="B9" s="27" t="str">
        <f>IF('別紙2-1'!D12&lt;&gt;"",RIGHT('別紙2-1'!D12,LEN('別紙2-1'!D12)-SEARCH(":",'別紙2-1'!D12,1)),"")</f>
        <v/>
      </c>
      <c r="C9" s="187" t="str">
        <f>IF('別紙2-1'!E12&lt;&gt;"",'別紙2-1'!E12,"")</f>
        <v/>
      </c>
      <c r="D9" s="27" t="str">
        <f>IF('別紙2-1'!F12&lt;&gt;"",'別紙2-1'!F12,"")</f>
        <v/>
      </c>
      <c r="E9" s="27" t="str">
        <f>IF('別紙2-1'!G12&lt;&gt;"",'別紙2-1'!G12,"")</f>
        <v/>
      </c>
      <c r="F9" s="27" t="str">
        <f>IF('別紙2-1'!H12&lt;&gt;"",'別紙2-1'!H12,"")</f>
        <v/>
      </c>
      <c r="G9" s="27" t="str">
        <f>IF('別紙2-1'!I12&lt;&gt;"",'別紙2-1'!I12,"")</f>
        <v/>
      </c>
      <c r="H9" s="27" t="str">
        <f>IF('別紙2-1'!J12&lt;&gt;"",'別紙2-1'!J12,"")</f>
        <v/>
      </c>
      <c r="I9" s="27" t="str">
        <f>IF('別紙2-1'!K12&lt;&gt;"",'別紙2-1'!K12,"")</f>
        <v/>
      </c>
      <c r="J9" s="50"/>
    </row>
    <row r="10" spans="1:10" x14ac:dyDescent="0.2">
      <c r="A10" s="61">
        <v>6</v>
      </c>
      <c r="B10" s="27" t="str">
        <f>IF('別紙2-1'!D13&lt;&gt;"",RIGHT('別紙2-1'!D13,LEN('別紙2-1'!D13)-SEARCH(":",'別紙2-1'!D13,1)),"")</f>
        <v/>
      </c>
      <c r="C10" s="187" t="str">
        <f>IF('別紙2-1'!E13&lt;&gt;"",'別紙2-1'!E13,"")</f>
        <v/>
      </c>
      <c r="D10" s="27" t="str">
        <f>IF('別紙2-1'!F13&lt;&gt;"",'別紙2-1'!F13,"")</f>
        <v/>
      </c>
      <c r="E10" s="27" t="str">
        <f>IF('別紙2-1'!G13&lt;&gt;"",'別紙2-1'!G13,"")</f>
        <v/>
      </c>
      <c r="F10" s="27" t="str">
        <f>IF('別紙2-1'!H13&lt;&gt;"",'別紙2-1'!H13,"")</f>
        <v/>
      </c>
      <c r="G10" s="27" t="str">
        <f>IF('別紙2-1'!I13&lt;&gt;"",'別紙2-1'!I13,"")</f>
        <v/>
      </c>
      <c r="H10" s="27" t="str">
        <f>IF('別紙2-1'!J13&lt;&gt;"",'別紙2-1'!J13,"")</f>
        <v/>
      </c>
      <c r="I10" s="27" t="str">
        <f>IF('別紙2-1'!K13&lt;&gt;"",'別紙2-1'!K13,"")</f>
        <v/>
      </c>
      <c r="J10" s="50"/>
    </row>
    <row r="11" spans="1:10" x14ac:dyDescent="0.2">
      <c r="A11" s="61">
        <v>7</v>
      </c>
      <c r="B11" s="27" t="str">
        <f>IF('別紙2-1'!D14&lt;&gt;"",RIGHT('別紙2-1'!D14,LEN('別紙2-1'!D14)-SEARCH(":",'別紙2-1'!D14,1)),"")</f>
        <v/>
      </c>
      <c r="C11" s="187" t="str">
        <f>IF('別紙2-1'!E14&lt;&gt;"",'別紙2-1'!E14,"")</f>
        <v/>
      </c>
      <c r="D11" s="27" t="str">
        <f>IF('別紙2-1'!F14&lt;&gt;"",'別紙2-1'!F14,"")</f>
        <v/>
      </c>
      <c r="E11" s="27" t="str">
        <f>IF('別紙2-1'!G14&lt;&gt;"",'別紙2-1'!G14,"")</f>
        <v/>
      </c>
      <c r="F11" s="27" t="str">
        <f>IF('別紙2-1'!H14&lt;&gt;"",'別紙2-1'!H14,"")</f>
        <v/>
      </c>
      <c r="G11" s="27" t="str">
        <f>IF('別紙2-1'!I14&lt;&gt;"",'別紙2-1'!I14,"")</f>
        <v/>
      </c>
      <c r="H11" s="27" t="str">
        <f>IF('別紙2-1'!J14&lt;&gt;"",'別紙2-1'!J14,"")</f>
        <v/>
      </c>
      <c r="I11" s="27" t="str">
        <f>IF('別紙2-1'!K14&lt;&gt;"",'別紙2-1'!K14,"")</f>
        <v/>
      </c>
      <c r="J11" s="50"/>
    </row>
    <row r="12" spans="1:10" x14ac:dyDescent="0.2">
      <c r="A12" s="61">
        <v>8</v>
      </c>
      <c r="B12" s="27" t="str">
        <f>IF('別紙2-1'!D15&lt;&gt;"",RIGHT('別紙2-1'!D15,LEN('別紙2-1'!D15)-SEARCH(":",'別紙2-1'!D15,1)),"")</f>
        <v/>
      </c>
      <c r="C12" s="187" t="str">
        <f>IF('別紙2-1'!E15&lt;&gt;"",'別紙2-1'!E15,"")</f>
        <v/>
      </c>
      <c r="D12" s="27" t="str">
        <f>IF('別紙2-1'!F15&lt;&gt;"",'別紙2-1'!F15,"")</f>
        <v/>
      </c>
      <c r="E12" s="27" t="str">
        <f>IF('別紙2-1'!G15&lt;&gt;"",'別紙2-1'!G15,"")</f>
        <v/>
      </c>
      <c r="F12" s="27" t="str">
        <f>IF('別紙2-1'!H15&lt;&gt;"",'別紙2-1'!H15,"")</f>
        <v/>
      </c>
      <c r="G12" s="27" t="str">
        <f>IF('別紙2-1'!I15&lt;&gt;"",'別紙2-1'!I15,"")</f>
        <v/>
      </c>
      <c r="H12" s="27" t="str">
        <f>IF('別紙2-1'!J15&lt;&gt;"",'別紙2-1'!J15,"")</f>
        <v/>
      </c>
      <c r="I12" s="27" t="str">
        <f>IF('別紙2-1'!K15&lt;&gt;"",'別紙2-1'!K15,"")</f>
        <v/>
      </c>
      <c r="J12" s="50"/>
    </row>
    <row r="13" spans="1:10" x14ac:dyDescent="0.2">
      <c r="A13" s="61">
        <v>9</v>
      </c>
      <c r="B13" s="27" t="str">
        <f>IF('別紙2-1'!D16&lt;&gt;"",RIGHT('別紙2-1'!D16,LEN('別紙2-1'!D16)-SEARCH(":",'別紙2-1'!D16,1)),"")</f>
        <v/>
      </c>
      <c r="C13" s="187" t="str">
        <f>IF('別紙2-1'!E16&lt;&gt;"",'別紙2-1'!E16,"")</f>
        <v/>
      </c>
      <c r="D13" s="27" t="str">
        <f>IF('別紙2-1'!F16&lt;&gt;"",'別紙2-1'!F16,"")</f>
        <v/>
      </c>
      <c r="E13" s="27" t="str">
        <f>IF('別紙2-1'!G16&lt;&gt;"",'別紙2-1'!G16,"")</f>
        <v/>
      </c>
      <c r="F13" s="27" t="str">
        <f>IF('別紙2-1'!H16&lt;&gt;"",'別紙2-1'!H16,"")</f>
        <v/>
      </c>
      <c r="G13" s="27" t="str">
        <f>IF('別紙2-1'!I16&lt;&gt;"",'別紙2-1'!I16,"")</f>
        <v/>
      </c>
      <c r="H13" s="27" t="str">
        <f>IF('別紙2-1'!J16&lt;&gt;"",'別紙2-1'!J16,"")</f>
        <v/>
      </c>
      <c r="I13" s="27" t="str">
        <f>IF('別紙2-1'!K16&lt;&gt;"",'別紙2-1'!K16,"")</f>
        <v/>
      </c>
      <c r="J13" s="50"/>
    </row>
    <row r="14" spans="1:10" x14ac:dyDescent="0.2">
      <c r="A14" s="61">
        <v>10</v>
      </c>
      <c r="B14" s="27" t="str">
        <f>IF('別紙2-1'!D17&lt;&gt;"",RIGHT('別紙2-1'!D17,LEN('別紙2-1'!D17)-SEARCH(":",'別紙2-1'!D17,1)),"")</f>
        <v/>
      </c>
      <c r="C14" s="187" t="str">
        <f>IF('別紙2-1'!E17&lt;&gt;"",'別紙2-1'!E17,"")</f>
        <v/>
      </c>
      <c r="D14" s="27" t="str">
        <f>IF('別紙2-1'!F17&lt;&gt;"",'別紙2-1'!F17,"")</f>
        <v/>
      </c>
      <c r="E14" s="27" t="str">
        <f>IF('別紙2-1'!G17&lt;&gt;"",'別紙2-1'!G17,"")</f>
        <v/>
      </c>
      <c r="F14" s="27" t="str">
        <f>IF('別紙2-1'!H17&lt;&gt;"",'別紙2-1'!H17,"")</f>
        <v/>
      </c>
      <c r="G14" s="27" t="str">
        <f>IF('別紙2-1'!I17&lt;&gt;"",'別紙2-1'!I17,"")</f>
        <v/>
      </c>
      <c r="H14" s="27" t="str">
        <f>IF('別紙2-1'!J17&lt;&gt;"",'別紙2-1'!J17,"")</f>
        <v/>
      </c>
      <c r="I14" s="27" t="str">
        <f>IF('別紙2-1'!K17&lt;&gt;"",'別紙2-1'!K17,"")</f>
        <v/>
      </c>
      <c r="J14" s="50"/>
    </row>
    <row r="15" spans="1:10" x14ac:dyDescent="0.2">
      <c r="A15" s="61">
        <v>11</v>
      </c>
      <c r="B15" s="27" t="str">
        <f>IF('別紙2-1'!D18&lt;&gt;"",RIGHT('別紙2-1'!D18,LEN('別紙2-1'!D18)-SEARCH(":",'別紙2-1'!D18,1)),"")</f>
        <v/>
      </c>
      <c r="C15" s="187" t="str">
        <f>IF('別紙2-1'!E18&lt;&gt;"",'別紙2-1'!E18,"")</f>
        <v/>
      </c>
      <c r="D15" s="27" t="str">
        <f>IF('別紙2-1'!F18&lt;&gt;"",'別紙2-1'!F18,"")</f>
        <v/>
      </c>
      <c r="E15" s="27" t="str">
        <f>IF('別紙2-1'!G18&lt;&gt;"",'別紙2-1'!G18,"")</f>
        <v/>
      </c>
      <c r="F15" s="27" t="str">
        <f>IF('別紙2-1'!H18&lt;&gt;"",'別紙2-1'!H18,"")</f>
        <v/>
      </c>
      <c r="G15" s="27" t="str">
        <f>IF('別紙2-1'!I18&lt;&gt;"",'別紙2-1'!I18,"")</f>
        <v/>
      </c>
      <c r="H15" s="27" t="str">
        <f>IF('別紙2-1'!J18&lt;&gt;"",'別紙2-1'!J18,"")</f>
        <v/>
      </c>
      <c r="I15" s="27" t="str">
        <f>IF('別紙2-1'!K18&lt;&gt;"",'別紙2-1'!K18,"")</f>
        <v/>
      </c>
      <c r="J15" s="50"/>
    </row>
    <row r="16" spans="1:10" x14ac:dyDescent="0.2">
      <c r="A16" s="61">
        <v>12</v>
      </c>
      <c r="B16" s="27" t="str">
        <f>IF('別紙2-1'!D19&lt;&gt;"",RIGHT('別紙2-1'!D19,LEN('別紙2-1'!D19)-SEARCH(":",'別紙2-1'!D19,1)),"")</f>
        <v/>
      </c>
      <c r="C16" s="187" t="str">
        <f>IF('別紙2-1'!E19&lt;&gt;"",'別紙2-1'!E19,"")</f>
        <v/>
      </c>
      <c r="D16" s="27" t="str">
        <f>IF('別紙2-1'!F19&lt;&gt;"",'別紙2-1'!F19,"")</f>
        <v/>
      </c>
      <c r="E16" s="27" t="str">
        <f>IF('別紙2-1'!G19&lt;&gt;"",'別紙2-1'!G19,"")</f>
        <v/>
      </c>
      <c r="F16" s="27" t="str">
        <f>IF('別紙2-1'!H19&lt;&gt;"",'別紙2-1'!H19,"")</f>
        <v/>
      </c>
      <c r="G16" s="27" t="str">
        <f>IF('別紙2-1'!I19&lt;&gt;"",'別紙2-1'!I19,"")</f>
        <v/>
      </c>
      <c r="H16" s="27" t="str">
        <f>IF('別紙2-1'!J19&lt;&gt;"",'別紙2-1'!J19,"")</f>
        <v/>
      </c>
      <c r="I16" s="27" t="str">
        <f>IF('別紙2-1'!K19&lt;&gt;"",'別紙2-1'!K19,"")</f>
        <v/>
      </c>
      <c r="J16" s="50"/>
    </row>
    <row r="17" spans="1:10" x14ac:dyDescent="0.2">
      <c r="A17" s="61">
        <v>13</v>
      </c>
      <c r="B17" s="27" t="str">
        <f>IF('別紙2-1'!D20&lt;&gt;"",RIGHT('別紙2-1'!D20,LEN('別紙2-1'!D20)-SEARCH(":",'別紙2-1'!D20,1)),"")</f>
        <v/>
      </c>
      <c r="C17" s="187" t="str">
        <f>IF('別紙2-1'!E20&lt;&gt;"",'別紙2-1'!E20,"")</f>
        <v/>
      </c>
      <c r="D17" s="27" t="str">
        <f>IF('別紙2-1'!F20&lt;&gt;"",'別紙2-1'!F20,"")</f>
        <v/>
      </c>
      <c r="E17" s="27" t="str">
        <f>IF('別紙2-1'!G20&lt;&gt;"",'別紙2-1'!G20,"")</f>
        <v/>
      </c>
      <c r="F17" s="27" t="str">
        <f>IF('別紙2-1'!H20&lt;&gt;"",'別紙2-1'!H20,"")</f>
        <v/>
      </c>
      <c r="G17" s="27" t="str">
        <f>IF('別紙2-1'!I20&lt;&gt;"",'別紙2-1'!I20,"")</f>
        <v/>
      </c>
      <c r="H17" s="27" t="str">
        <f>IF('別紙2-1'!J20&lt;&gt;"",'別紙2-1'!J20,"")</f>
        <v/>
      </c>
      <c r="I17" s="27" t="str">
        <f>IF('別紙2-1'!K20&lt;&gt;"",'別紙2-1'!K20,"")</f>
        <v/>
      </c>
      <c r="J17" s="50"/>
    </row>
    <row r="18" spans="1:10" x14ac:dyDescent="0.2">
      <c r="A18" s="61">
        <v>14</v>
      </c>
      <c r="B18" s="27" t="str">
        <f>IF('別紙2-1'!D21&lt;&gt;"",RIGHT('別紙2-1'!D21,LEN('別紙2-1'!D21)-SEARCH(":",'別紙2-1'!D21,1)),"")</f>
        <v/>
      </c>
      <c r="C18" s="187" t="str">
        <f>IF('別紙2-1'!E21&lt;&gt;"",'別紙2-1'!E21,"")</f>
        <v/>
      </c>
      <c r="D18" s="27" t="str">
        <f>IF('別紙2-1'!F21&lt;&gt;"",'別紙2-1'!F21,"")</f>
        <v/>
      </c>
      <c r="E18" s="27" t="str">
        <f>IF('別紙2-1'!G21&lt;&gt;"",'別紙2-1'!G21,"")</f>
        <v/>
      </c>
      <c r="F18" s="27" t="str">
        <f>IF('別紙2-1'!H21&lt;&gt;"",'別紙2-1'!H21,"")</f>
        <v/>
      </c>
      <c r="G18" s="27" t="str">
        <f>IF('別紙2-1'!I21&lt;&gt;"",'別紙2-1'!I21,"")</f>
        <v/>
      </c>
      <c r="H18" s="27" t="str">
        <f>IF('別紙2-1'!J21&lt;&gt;"",'別紙2-1'!J21,"")</f>
        <v/>
      </c>
      <c r="I18" s="27" t="str">
        <f>IF('別紙2-1'!K21&lt;&gt;"",'別紙2-1'!K21,"")</f>
        <v/>
      </c>
      <c r="J18" s="50"/>
    </row>
    <row r="19" spans="1:10" x14ac:dyDescent="0.2">
      <c r="A19" s="61">
        <v>15</v>
      </c>
      <c r="B19" s="27" t="str">
        <f>IF('別紙2-1'!D22&lt;&gt;"",RIGHT('別紙2-1'!D22,LEN('別紙2-1'!D22)-SEARCH(":",'別紙2-1'!D22,1)),"")</f>
        <v/>
      </c>
      <c r="C19" s="187" t="str">
        <f>IF('別紙2-1'!E22&lt;&gt;"",'別紙2-1'!E22,"")</f>
        <v/>
      </c>
      <c r="D19" s="27" t="str">
        <f>IF('別紙2-1'!F22&lt;&gt;"",'別紙2-1'!F22,"")</f>
        <v/>
      </c>
      <c r="E19" s="27" t="str">
        <f>IF('別紙2-1'!G22&lt;&gt;"",'別紙2-1'!G22,"")</f>
        <v/>
      </c>
      <c r="F19" s="27" t="str">
        <f>IF('別紙2-1'!H22&lt;&gt;"",'別紙2-1'!H22,"")</f>
        <v/>
      </c>
      <c r="G19" s="27" t="str">
        <f>IF('別紙2-1'!I22&lt;&gt;"",'別紙2-1'!I22,"")</f>
        <v/>
      </c>
      <c r="H19" s="27" t="str">
        <f>IF('別紙2-1'!J22&lt;&gt;"",'別紙2-1'!J22,"")</f>
        <v/>
      </c>
      <c r="I19" s="27" t="str">
        <f>IF('別紙2-1'!K22&lt;&gt;"",'別紙2-1'!K22,"")</f>
        <v/>
      </c>
      <c r="J19" s="50"/>
    </row>
    <row r="20" spans="1:10" x14ac:dyDescent="0.2">
      <c r="A20" s="61">
        <v>16</v>
      </c>
      <c r="B20" s="27" t="str">
        <f>IF('別紙2-1'!D23&lt;&gt;"",RIGHT('別紙2-1'!D23,LEN('別紙2-1'!D23)-SEARCH(":",'別紙2-1'!D23,1)),"")</f>
        <v/>
      </c>
      <c r="C20" s="187" t="str">
        <f>IF('別紙2-1'!E23&lt;&gt;"",'別紙2-1'!E23,"")</f>
        <v/>
      </c>
      <c r="D20" s="27" t="str">
        <f>IF('別紙2-1'!F23&lt;&gt;"",'別紙2-1'!F23,"")</f>
        <v/>
      </c>
      <c r="E20" s="27" t="str">
        <f>IF('別紙2-1'!G23&lt;&gt;"",'別紙2-1'!G23,"")</f>
        <v/>
      </c>
      <c r="F20" s="27" t="str">
        <f>IF('別紙2-1'!H23&lt;&gt;"",'別紙2-1'!H23,"")</f>
        <v/>
      </c>
      <c r="G20" s="27" t="str">
        <f>IF('別紙2-1'!I23&lt;&gt;"",'別紙2-1'!I23,"")</f>
        <v/>
      </c>
      <c r="H20" s="27" t="str">
        <f>IF('別紙2-1'!J23&lt;&gt;"",'別紙2-1'!J23,"")</f>
        <v/>
      </c>
      <c r="I20" s="27" t="str">
        <f>IF('別紙2-1'!K23&lt;&gt;"",'別紙2-1'!K23,"")</f>
        <v/>
      </c>
      <c r="J20" s="50"/>
    </row>
    <row r="21" spans="1:10" x14ac:dyDescent="0.2">
      <c r="A21" s="61">
        <v>17</v>
      </c>
      <c r="B21" s="27" t="str">
        <f>IF('別紙2-1'!D24&lt;&gt;"",RIGHT('別紙2-1'!D24,LEN('別紙2-1'!D24)-SEARCH(":",'別紙2-1'!D24,1)),"")</f>
        <v/>
      </c>
      <c r="C21" s="187" t="str">
        <f>IF('別紙2-1'!E24&lt;&gt;"",'別紙2-1'!E24,"")</f>
        <v/>
      </c>
      <c r="D21" s="27" t="str">
        <f>IF('別紙2-1'!F24&lt;&gt;"",'別紙2-1'!F24,"")</f>
        <v/>
      </c>
      <c r="E21" s="27" t="str">
        <f>IF('別紙2-1'!G24&lt;&gt;"",'別紙2-1'!G24,"")</f>
        <v/>
      </c>
      <c r="F21" s="27" t="str">
        <f>IF('別紙2-1'!H24&lt;&gt;"",'別紙2-1'!H24,"")</f>
        <v/>
      </c>
      <c r="G21" s="27" t="str">
        <f>IF('別紙2-1'!I24&lt;&gt;"",'別紙2-1'!I24,"")</f>
        <v/>
      </c>
      <c r="H21" s="27" t="str">
        <f>IF('別紙2-1'!J24&lt;&gt;"",'別紙2-1'!J24,"")</f>
        <v/>
      </c>
      <c r="I21" s="27" t="str">
        <f>IF('別紙2-1'!K24&lt;&gt;"",'別紙2-1'!K24,"")</f>
        <v/>
      </c>
      <c r="J21" s="50"/>
    </row>
    <row r="22" spans="1:10" x14ac:dyDescent="0.2">
      <c r="A22" s="61">
        <v>18</v>
      </c>
      <c r="B22" s="27" t="str">
        <f>IF('別紙2-1'!D25&lt;&gt;"",RIGHT('別紙2-1'!D25,LEN('別紙2-1'!D25)-SEARCH(":",'別紙2-1'!D25,1)),"")</f>
        <v/>
      </c>
      <c r="C22" s="187" t="str">
        <f>IF('別紙2-1'!E25&lt;&gt;"",'別紙2-1'!E25,"")</f>
        <v/>
      </c>
      <c r="D22" s="27" t="str">
        <f>IF('別紙2-1'!F25&lt;&gt;"",'別紙2-1'!F25,"")</f>
        <v/>
      </c>
      <c r="E22" s="27" t="str">
        <f>IF('別紙2-1'!G25&lt;&gt;"",'別紙2-1'!G25,"")</f>
        <v/>
      </c>
      <c r="F22" s="27" t="str">
        <f>IF('別紙2-1'!H25&lt;&gt;"",'別紙2-1'!H25,"")</f>
        <v/>
      </c>
      <c r="G22" s="27" t="str">
        <f>IF('別紙2-1'!I25&lt;&gt;"",'別紙2-1'!I25,"")</f>
        <v/>
      </c>
      <c r="H22" s="27" t="str">
        <f>IF('別紙2-1'!J25&lt;&gt;"",'別紙2-1'!J25,"")</f>
        <v/>
      </c>
      <c r="I22" s="27" t="str">
        <f>IF('別紙2-1'!K25&lt;&gt;"",'別紙2-1'!K25,"")</f>
        <v/>
      </c>
      <c r="J22" s="50"/>
    </row>
    <row r="23" spans="1:10" x14ac:dyDescent="0.2">
      <c r="A23" s="61">
        <v>19</v>
      </c>
      <c r="B23" s="27" t="str">
        <f>IF('別紙2-1'!D26&lt;&gt;"",RIGHT('別紙2-1'!D26,LEN('別紙2-1'!D26)-SEARCH(":",'別紙2-1'!D26,1)),"")</f>
        <v/>
      </c>
      <c r="C23" s="187" t="str">
        <f>IF('別紙2-1'!E26&lt;&gt;"",'別紙2-1'!E26,"")</f>
        <v/>
      </c>
      <c r="D23" s="27" t="str">
        <f>IF('別紙2-1'!F26&lt;&gt;"",'別紙2-1'!F26,"")</f>
        <v/>
      </c>
      <c r="E23" s="27" t="str">
        <f>IF('別紙2-1'!G26&lt;&gt;"",'別紙2-1'!G26,"")</f>
        <v/>
      </c>
      <c r="F23" s="27" t="str">
        <f>IF('別紙2-1'!H26&lt;&gt;"",'別紙2-1'!H26,"")</f>
        <v/>
      </c>
      <c r="G23" s="27" t="str">
        <f>IF('別紙2-1'!I26&lt;&gt;"",'別紙2-1'!I26,"")</f>
        <v/>
      </c>
      <c r="H23" s="27" t="str">
        <f>IF('別紙2-1'!J26&lt;&gt;"",'別紙2-1'!J26,"")</f>
        <v/>
      </c>
      <c r="I23" s="27" t="str">
        <f>IF('別紙2-1'!K26&lt;&gt;"",'別紙2-1'!K26,"")</f>
        <v/>
      </c>
      <c r="J23" s="50"/>
    </row>
    <row r="24" spans="1:10" x14ac:dyDescent="0.2">
      <c r="A24" s="61">
        <v>20</v>
      </c>
      <c r="B24" s="27" t="str">
        <f>IF('別紙2-1'!D27&lt;&gt;"",RIGHT('別紙2-1'!D27,LEN('別紙2-1'!D27)-SEARCH(":",'別紙2-1'!D27,1)),"")</f>
        <v/>
      </c>
      <c r="C24" s="187" t="str">
        <f>IF('別紙2-1'!E27&lt;&gt;"",'別紙2-1'!E27,"")</f>
        <v/>
      </c>
      <c r="D24" s="27" t="str">
        <f>IF('別紙2-1'!F27&lt;&gt;"",'別紙2-1'!F27,"")</f>
        <v/>
      </c>
      <c r="E24" s="27" t="str">
        <f>IF('別紙2-1'!G27&lt;&gt;"",'別紙2-1'!G27,"")</f>
        <v/>
      </c>
      <c r="F24" s="27" t="str">
        <f>IF('別紙2-1'!H27&lt;&gt;"",'別紙2-1'!H27,"")</f>
        <v/>
      </c>
      <c r="G24" s="27" t="str">
        <f>IF('別紙2-1'!I27&lt;&gt;"",'別紙2-1'!I27,"")</f>
        <v/>
      </c>
      <c r="H24" s="27" t="str">
        <f>IF('別紙2-1'!J27&lt;&gt;"",'別紙2-1'!J27,"")</f>
        <v/>
      </c>
      <c r="I24" s="27" t="str">
        <f>IF('別紙2-1'!K27&lt;&gt;"",'別紙2-1'!K27,"")</f>
        <v/>
      </c>
      <c r="J24" s="50"/>
    </row>
    <row r="25" spans="1:10" x14ac:dyDescent="0.2">
      <c r="A25" s="142">
        <v>21</v>
      </c>
      <c r="B25" s="27" t="str">
        <f>IF('別紙2-1'!D40&lt;&gt;"",RIGHT('別紙2-1'!D40,LEN('別紙2-1'!D40)-SEARCH(":",'別紙2-1'!D40,1)),"")</f>
        <v/>
      </c>
      <c r="C25" s="187" t="str">
        <f>IF('別紙2-1'!E40&lt;&gt;"",'別紙2-1'!E40,"")</f>
        <v/>
      </c>
      <c r="D25" s="27" t="str">
        <f>IF('別紙2-1'!F40&lt;&gt;"",'別紙2-1'!F40,"")</f>
        <v/>
      </c>
      <c r="E25" s="27" t="str">
        <f>IF('別紙2-1'!G40&lt;&gt;"",'別紙2-1'!G40,"")</f>
        <v/>
      </c>
      <c r="F25" s="27" t="str">
        <f>IF('別紙2-1'!H40&lt;&gt;"",'別紙2-1'!H40,"")</f>
        <v/>
      </c>
      <c r="G25" s="27" t="str">
        <f>IF('別紙2-1'!I40&lt;&gt;"",'別紙2-1'!I40,"")</f>
        <v/>
      </c>
      <c r="H25" s="27" t="str">
        <f>IF('別紙2-1'!J40&lt;&gt;"",'別紙2-1'!J40,"")</f>
        <v/>
      </c>
      <c r="I25" s="27" t="str">
        <f>IF('別紙2-1'!K40&lt;&gt;"",'別紙2-1'!K40,"")</f>
        <v/>
      </c>
      <c r="J25" s="50"/>
    </row>
    <row r="26" spans="1:10" x14ac:dyDescent="0.2">
      <c r="A26" s="142">
        <v>22</v>
      </c>
      <c r="B26" s="27" t="str">
        <f>IF('別紙2-1'!D41&lt;&gt;"",RIGHT('別紙2-1'!D41,LEN('別紙2-1'!D41)-SEARCH(":",'別紙2-1'!D41,1)),"")</f>
        <v/>
      </c>
      <c r="C26" s="187" t="str">
        <f>IF('別紙2-1'!E41&lt;&gt;"",'別紙2-1'!E41,"")</f>
        <v/>
      </c>
      <c r="D26" s="27" t="str">
        <f>IF('別紙2-1'!F41&lt;&gt;"",'別紙2-1'!F41,"")</f>
        <v/>
      </c>
      <c r="E26" s="27" t="str">
        <f>IF('別紙2-1'!G41&lt;&gt;"",'別紙2-1'!G41,"")</f>
        <v/>
      </c>
      <c r="F26" s="27" t="str">
        <f>IF('別紙2-1'!H41&lt;&gt;"",'別紙2-1'!H41,"")</f>
        <v/>
      </c>
      <c r="G26" s="27" t="str">
        <f>IF('別紙2-1'!I41&lt;&gt;"",'別紙2-1'!I41,"")</f>
        <v/>
      </c>
      <c r="H26" s="27" t="str">
        <f>IF('別紙2-1'!J41&lt;&gt;"",'別紙2-1'!J41,"")</f>
        <v/>
      </c>
      <c r="I26" s="27" t="str">
        <f>IF('別紙2-1'!K41&lt;&gt;"",'別紙2-1'!K41,"")</f>
        <v/>
      </c>
      <c r="J26" s="50"/>
    </row>
    <row r="27" spans="1:10" x14ac:dyDescent="0.2">
      <c r="A27" s="142">
        <v>23</v>
      </c>
      <c r="B27" s="27" t="str">
        <f>IF('別紙2-1'!D42&lt;&gt;"",RIGHT('別紙2-1'!D42,LEN('別紙2-1'!D42)-SEARCH(":",'別紙2-1'!D42,1)),"")</f>
        <v/>
      </c>
      <c r="C27" s="187" t="str">
        <f>IF('別紙2-1'!E42&lt;&gt;"",'別紙2-1'!E42,"")</f>
        <v/>
      </c>
      <c r="D27" s="27" t="str">
        <f>IF('別紙2-1'!F42&lt;&gt;"",'別紙2-1'!F42,"")</f>
        <v/>
      </c>
      <c r="E27" s="27" t="str">
        <f>IF('別紙2-1'!G42&lt;&gt;"",'別紙2-1'!G42,"")</f>
        <v/>
      </c>
      <c r="F27" s="27" t="str">
        <f>IF('別紙2-1'!H42&lt;&gt;"",'別紙2-1'!H42,"")</f>
        <v/>
      </c>
      <c r="G27" s="27" t="str">
        <f>IF('別紙2-1'!I42&lt;&gt;"",'別紙2-1'!I42,"")</f>
        <v/>
      </c>
      <c r="H27" s="27" t="str">
        <f>IF('別紙2-1'!J42&lt;&gt;"",'別紙2-1'!J42,"")</f>
        <v/>
      </c>
      <c r="I27" s="27" t="str">
        <f>IF('別紙2-1'!K42&lt;&gt;"",'別紙2-1'!K42,"")</f>
        <v/>
      </c>
      <c r="J27" s="50"/>
    </row>
    <row r="28" spans="1:10" x14ac:dyDescent="0.2">
      <c r="A28" s="142">
        <v>24</v>
      </c>
      <c r="B28" s="27" t="str">
        <f>IF('別紙2-1'!D43&lt;&gt;"",RIGHT('別紙2-1'!D43,LEN('別紙2-1'!D43)-SEARCH(":",'別紙2-1'!D43,1)),"")</f>
        <v/>
      </c>
      <c r="C28" s="187" t="str">
        <f>IF('別紙2-1'!E43&lt;&gt;"",'別紙2-1'!E43,"")</f>
        <v/>
      </c>
      <c r="D28" s="27" t="str">
        <f>IF('別紙2-1'!F43&lt;&gt;"",'別紙2-1'!F43,"")</f>
        <v/>
      </c>
      <c r="E28" s="27" t="str">
        <f>IF('別紙2-1'!G43&lt;&gt;"",'別紙2-1'!G43,"")</f>
        <v/>
      </c>
      <c r="F28" s="27" t="str">
        <f>IF('別紙2-1'!H43&lt;&gt;"",'別紙2-1'!H43,"")</f>
        <v/>
      </c>
      <c r="G28" s="27" t="str">
        <f>IF('別紙2-1'!I43&lt;&gt;"",'別紙2-1'!I43,"")</f>
        <v/>
      </c>
      <c r="H28" s="27" t="str">
        <f>IF('別紙2-1'!J43&lt;&gt;"",'別紙2-1'!J43,"")</f>
        <v/>
      </c>
      <c r="I28" s="27" t="str">
        <f>IF('別紙2-1'!K43&lt;&gt;"",'別紙2-1'!K43,"")</f>
        <v/>
      </c>
      <c r="J28" s="50"/>
    </row>
    <row r="29" spans="1:10" x14ac:dyDescent="0.2">
      <c r="A29" s="142">
        <v>25</v>
      </c>
      <c r="B29" s="27" t="str">
        <f>IF('別紙2-1'!D44&lt;&gt;"",RIGHT('別紙2-1'!D44,LEN('別紙2-1'!D44)-SEARCH(":",'別紙2-1'!D44,1)),"")</f>
        <v/>
      </c>
      <c r="C29" s="187" t="str">
        <f>IF('別紙2-1'!E44&lt;&gt;"",'別紙2-1'!E44,"")</f>
        <v/>
      </c>
      <c r="D29" s="27" t="str">
        <f>IF('別紙2-1'!F44&lt;&gt;"",'別紙2-1'!F44,"")</f>
        <v/>
      </c>
      <c r="E29" s="27" t="str">
        <f>IF('別紙2-1'!G44&lt;&gt;"",'別紙2-1'!G44,"")</f>
        <v/>
      </c>
      <c r="F29" s="27" t="str">
        <f>IF('別紙2-1'!H44&lt;&gt;"",'別紙2-1'!H44,"")</f>
        <v/>
      </c>
      <c r="G29" s="27" t="str">
        <f>IF('別紙2-1'!I44&lt;&gt;"",'別紙2-1'!I44,"")</f>
        <v/>
      </c>
      <c r="H29" s="27" t="str">
        <f>IF('別紙2-1'!J44&lt;&gt;"",'別紙2-1'!J44,"")</f>
        <v/>
      </c>
      <c r="I29" s="27" t="str">
        <f>IF('別紙2-1'!K44&lt;&gt;"",'別紙2-1'!K44,"")</f>
        <v/>
      </c>
      <c r="J29" s="50"/>
    </row>
    <row r="30" spans="1:10" x14ac:dyDescent="0.2">
      <c r="A30" s="142">
        <v>26</v>
      </c>
      <c r="B30" s="27" t="str">
        <f>IF('別紙2-1'!D45&lt;&gt;"",RIGHT('別紙2-1'!D45,LEN('別紙2-1'!D45)-SEARCH(":",'別紙2-1'!D45,1)),"")</f>
        <v/>
      </c>
      <c r="C30" s="187" t="str">
        <f>IF('別紙2-1'!E45&lt;&gt;"",'別紙2-1'!E45,"")</f>
        <v/>
      </c>
      <c r="D30" s="27" t="str">
        <f>IF('別紙2-1'!F45&lt;&gt;"",'別紙2-1'!F45,"")</f>
        <v/>
      </c>
      <c r="E30" s="27" t="str">
        <f>IF('別紙2-1'!G45&lt;&gt;"",'別紙2-1'!G45,"")</f>
        <v/>
      </c>
      <c r="F30" s="27" t="str">
        <f>IF('別紙2-1'!H45&lt;&gt;"",'別紙2-1'!H45,"")</f>
        <v/>
      </c>
      <c r="G30" s="27" t="str">
        <f>IF('別紙2-1'!I45&lt;&gt;"",'別紙2-1'!I45,"")</f>
        <v/>
      </c>
      <c r="H30" s="27" t="str">
        <f>IF('別紙2-1'!J45&lt;&gt;"",'別紙2-1'!J45,"")</f>
        <v/>
      </c>
      <c r="I30" s="27" t="str">
        <f>IF('別紙2-1'!K45&lt;&gt;"",'別紙2-1'!K45,"")</f>
        <v/>
      </c>
      <c r="J30" s="50"/>
    </row>
    <row r="31" spans="1:10" x14ac:dyDescent="0.2">
      <c r="A31" s="142">
        <v>27</v>
      </c>
      <c r="B31" s="27" t="str">
        <f>IF('別紙2-1'!D46&lt;&gt;"",RIGHT('別紙2-1'!D46,LEN('別紙2-1'!D46)-SEARCH(":",'別紙2-1'!D46,1)),"")</f>
        <v/>
      </c>
      <c r="C31" s="187" t="str">
        <f>IF('別紙2-1'!E46&lt;&gt;"",'別紙2-1'!E46,"")</f>
        <v/>
      </c>
      <c r="D31" s="27" t="str">
        <f>IF('別紙2-1'!F46&lt;&gt;"",'別紙2-1'!F46,"")</f>
        <v/>
      </c>
      <c r="E31" s="27" t="str">
        <f>IF('別紙2-1'!G46&lt;&gt;"",'別紙2-1'!G46,"")</f>
        <v/>
      </c>
      <c r="F31" s="27" t="str">
        <f>IF('別紙2-1'!H46&lt;&gt;"",'別紙2-1'!H46,"")</f>
        <v/>
      </c>
      <c r="G31" s="27" t="str">
        <f>IF('別紙2-1'!I46&lt;&gt;"",'別紙2-1'!I46,"")</f>
        <v/>
      </c>
      <c r="H31" s="27" t="str">
        <f>IF('別紙2-1'!J46&lt;&gt;"",'別紙2-1'!J46,"")</f>
        <v/>
      </c>
      <c r="I31" s="27" t="str">
        <f>IF('別紙2-1'!K46&lt;&gt;"",'別紙2-1'!K46,"")</f>
        <v/>
      </c>
      <c r="J31" s="50"/>
    </row>
    <row r="32" spans="1:10" x14ac:dyDescent="0.2">
      <c r="A32" s="142">
        <v>28</v>
      </c>
      <c r="B32" s="27" t="str">
        <f>IF('別紙2-1'!D47&lt;&gt;"",RIGHT('別紙2-1'!D47,LEN('別紙2-1'!D47)-SEARCH(":",'別紙2-1'!D47,1)),"")</f>
        <v/>
      </c>
      <c r="C32" s="187" t="str">
        <f>IF('別紙2-1'!E47&lt;&gt;"",'別紙2-1'!E47,"")</f>
        <v/>
      </c>
      <c r="D32" s="27" t="str">
        <f>IF('別紙2-1'!F47&lt;&gt;"",'別紙2-1'!F47,"")</f>
        <v/>
      </c>
      <c r="E32" s="27" t="str">
        <f>IF('別紙2-1'!G47&lt;&gt;"",'別紙2-1'!G47,"")</f>
        <v/>
      </c>
      <c r="F32" s="27" t="str">
        <f>IF('別紙2-1'!H47&lt;&gt;"",'別紙2-1'!H47,"")</f>
        <v/>
      </c>
      <c r="G32" s="27" t="str">
        <f>IF('別紙2-1'!I47&lt;&gt;"",'別紙2-1'!I47,"")</f>
        <v/>
      </c>
      <c r="H32" s="27" t="str">
        <f>IF('別紙2-1'!J47&lt;&gt;"",'別紙2-1'!J47,"")</f>
        <v/>
      </c>
      <c r="I32" s="27" t="str">
        <f>IF('別紙2-1'!K47&lt;&gt;"",'別紙2-1'!K47,"")</f>
        <v/>
      </c>
      <c r="J32" s="50"/>
    </row>
    <row r="33" spans="1:10" x14ac:dyDescent="0.2">
      <c r="A33" s="142">
        <v>29</v>
      </c>
      <c r="B33" s="27" t="str">
        <f>IF('別紙2-1'!D48&lt;&gt;"",RIGHT('別紙2-1'!D48,LEN('別紙2-1'!D48)-SEARCH(":",'別紙2-1'!D48,1)),"")</f>
        <v/>
      </c>
      <c r="C33" s="187" t="str">
        <f>IF('別紙2-1'!E48&lt;&gt;"",'別紙2-1'!E48,"")</f>
        <v/>
      </c>
      <c r="D33" s="27" t="str">
        <f>IF('別紙2-1'!F48&lt;&gt;"",'別紙2-1'!F48,"")</f>
        <v/>
      </c>
      <c r="E33" s="27" t="str">
        <f>IF('別紙2-1'!G48&lt;&gt;"",'別紙2-1'!G48,"")</f>
        <v/>
      </c>
      <c r="F33" s="27" t="str">
        <f>IF('別紙2-1'!H48&lt;&gt;"",'別紙2-1'!H48,"")</f>
        <v/>
      </c>
      <c r="G33" s="27" t="str">
        <f>IF('別紙2-1'!I48&lt;&gt;"",'別紙2-1'!I48,"")</f>
        <v/>
      </c>
      <c r="H33" s="27" t="str">
        <f>IF('別紙2-1'!J48&lt;&gt;"",'別紙2-1'!J48,"")</f>
        <v/>
      </c>
      <c r="I33" s="27" t="str">
        <f>IF('別紙2-1'!K48&lt;&gt;"",'別紙2-1'!K48,"")</f>
        <v/>
      </c>
      <c r="J33" s="50"/>
    </row>
    <row r="34" spans="1:10" x14ac:dyDescent="0.2">
      <c r="A34" s="142">
        <v>30</v>
      </c>
      <c r="B34" s="27" t="str">
        <f>IF('別紙2-1'!D49&lt;&gt;"",RIGHT('別紙2-1'!D49,LEN('別紙2-1'!D49)-SEARCH(":",'別紙2-1'!D49,1)),"")</f>
        <v/>
      </c>
      <c r="C34" s="187" t="str">
        <f>IF('別紙2-1'!E49&lt;&gt;"",'別紙2-1'!E49,"")</f>
        <v/>
      </c>
      <c r="D34" s="27" t="str">
        <f>IF('別紙2-1'!F49&lt;&gt;"",'別紙2-1'!F49,"")</f>
        <v/>
      </c>
      <c r="E34" s="27" t="str">
        <f>IF('別紙2-1'!G49&lt;&gt;"",'別紙2-1'!G49,"")</f>
        <v/>
      </c>
      <c r="F34" s="27" t="str">
        <f>IF('別紙2-1'!H49&lt;&gt;"",'別紙2-1'!H49,"")</f>
        <v/>
      </c>
      <c r="G34" s="27" t="str">
        <f>IF('別紙2-1'!I49&lt;&gt;"",'別紙2-1'!I49,"")</f>
        <v/>
      </c>
      <c r="H34" s="27" t="str">
        <f>IF('別紙2-1'!J49&lt;&gt;"",'別紙2-1'!J49,"")</f>
        <v/>
      </c>
      <c r="I34" s="27" t="str">
        <f>IF('別紙2-1'!K49&lt;&gt;"",'別紙2-1'!K49,"")</f>
        <v/>
      </c>
      <c r="J34" s="50"/>
    </row>
    <row r="35" spans="1:10" x14ac:dyDescent="0.2">
      <c r="A35" s="142">
        <v>31</v>
      </c>
      <c r="B35" s="27" t="str">
        <f>IF('別紙2-1'!D50&lt;&gt;"",RIGHT('別紙2-1'!D50,LEN('別紙2-1'!D50)-SEARCH(":",'別紙2-1'!D50,1)),"")</f>
        <v/>
      </c>
      <c r="C35" s="187" t="str">
        <f>IF('別紙2-1'!E50&lt;&gt;"",'別紙2-1'!E50,"")</f>
        <v/>
      </c>
      <c r="D35" s="27" t="str">
        <f>IF('別紙2-1'!F50&lt;&gt;"",'別紙2-1'!F50,"")</f>
        <v/>
      </c>
      <c r="E35" s="27" t="str">
        <f>IF('別紙2-1'!G50&lt;&gt;"",'別紙2-1'!G50,"")</f>
        <v/>
      </c>
      <c r="F35" s="27" t="str">
        <f>IF('別紙2-1'!H50&lt;&gt;"",'別紙2-1'!H50,"")</f>
        <v/>
      </c>
      <c r="G35" s="27" t="str">
        <f>IF('別紙2-1'!I50&lt;&gt;"",'別紙2-1'!I50,"")</f>
        <v/>
      </c>
      <c r="H35" s="27" t="str">
        <f>IF('別紙2-1'!J50&lt;&gt;"",'別紙2-1'!J50,"")</f>
        <v/>
      </c>
      <c r="I35" s="27" t="str">
        <f>IF('別紙2-1'!K50&lt;&gt;"",'別紙2-1'!K50,"")</f>
        <v/>
      </c>
      <c r="J35" s="50"/>
    </row>
    <row r="36" spans="1:10" x14ac:dyDescent="0.2">
      <c r="A36" s="142">
        <v>32</v>
      </c>
      <c r="B36" s="27" t="str">
        <f>IF('別紙2-1'!D51&lt;&gt;"",RIGHT('別紙2-1'!D51,LEN('別紙2-1'!D51)-SEARCH(":",'別紙2-1'!D51,1)),"")</f>
        <v/>
      </c>
      <c r="C36" s="187" t="str">
        <f>IF('別紙2-1'!E51&lt;&gt;"",'別紙2-1'!E51,"")</f>
        <v/>
      </c>
      <c r="D36" s="27" t="str">
        <f>IF('別紙2-1'!F51&lt;&gt;"",'別紙2-1'!F51,"")</f>
        <v/>
      </c>
      <c r="E36" s="27" t="str">
        <f>IF('別紙2-1'!G51&lt;&gt;"",'別紙2-1'!G51,"")</f>
        <v/>
      </c>
      <c r="F36" s="27" t="str">
        <f>IF('別紙2-1'!H51&lt;&gt;"",'別紙2-1'!H51,"")</f>
        <v/>
      </c>
      <c r="G36" s="27" t="str">
        <f>IF('別紙2-1'!I51&lt;&gt;"",'別紙2-1'!I51,"")</f>
        <v/>
      </c>
      <c r="H36" s="27" t="str">
        <f>IF('別紙2-1'!J51&lt;&gt;"",'別紙2-1'!J51,"")</f>
        <v/>
      </c>
      <c r="I36" s="27" t="str">
        <f>IF('別紙2-1'!K51&lt;&gt;"",'別紙2-1'!K51,"")</f>
        <v/>
      </c>
      <c r="J36" s="50"/>
    </row>
    <row r="37" spans="1:10" x14ac:dyDescent="0.2">
      <c r="A37" s="142">
        <v>33</v>
      </c>
      <c r="B37" s="27" t="str">
        <f>IF('別紙2-1'!D52&lt;&gt;"",RIGHT('別紙2-1'!D52,LEN('別紙2-1'!D52)-SEARCH(":",'別紙2-1'!D52,1)),"")</f>
        <v/>
      </c>
      <c r="C37" s="187" t="str">
        <f>IF('別紙2-1'!E52&lt;&gt;"",'別紙2-1'!E52,"")</f>
        <v/>
      </c>
      <c r="D37" s="27" t="str">
        <f>IF('別紙2-1'!F52&lt;&gt;"",'別紙2-1'!F52,"")</f>
        <v/>
      </c>
      <c r="E37" s="27" t="str">
        <f>IF('別紙2-1'!G52&lt;&gt;"",'別紙2-1'!G52,"")</f>
        <v/>
      </c>
      <c r="F37" s="27" t="str">
        <f>IF('別紙2-1'!H52&lt;&gt;"",'別紙2-1'!H52,"")</f>
        <v/>
      </c>
      <c r="G37" s="27" t="str">
        <f>IF('別紙2-1'!I52&lt;&gt;"",'別紙2-1'!I52,"")</f>
        <v/>
      </c>
      <c r="H37" s="27" t="str">
        <f>IF('別紙2-1'!J52&lt;&gt;"",'別紙2-1'!J52,"")</f>
        <v/>
      </c>
      <c r="I37" s="27" t="str">
        <f>IF('別紙2-1'!K52&lt;&gt;"",'別紙2-1'!K52,"")</f>
        <v/>
      </c>
      <c r="J37" s="50"/>
    </row>
    <row r="38" spans="1:10" x14ac:dyDescent="0.2">
      <c r="A38" s="142">
        <v>34</v>
      </c>
      <c r="B38" s="27" t="str">
        <f>IF('別紙2-1'!D53&lt;&gt;"",RIGHT('別紙2-1'!D53,LEN('別紙2-1'!D53)-SEARCH(":",'別紙2-1'!D53,1)),"")</f>
        <v/>
      </c>
      <c r="C38" s="187" t="str">
        <f>IF('別紙2-1'!E53&lt;&gt;"",'別紙2-1'!E53,"")</f>
        <v/>
      </c>
      <c r="D38" s="27" t="str">
        <f>IF('別紙2-1'!F53&lt;&gt;"",'別紙2-1'!F53,"")</f>
        <v/>
      </c>
      <c r="E38" s="27" t="str">
        <f>IF('別紙2-1'!G53&lt;&gt;"",'別紙2-1'!G53,"")</f>
        <v/>
      </c>
      <c r="F38" s="27" t="str">
        <f>IF('別紙2-1'!H53&lt;&gt;"",'別紙2-1'!H53,"")</f>
        <v/>
      </c>
      <c r="G38" s="27" t="str">
        <f>IF('別紙2-1'!I53&lt;&gt;"",'別紙2-1'!I53,"")</f>
        <v/>
      </c>
      <c r="H38" s="27" t="str">
        <f>IF('別紙2-1'!J53&lt;&gt;"",'別紙2-1'!J53,"")</f>
        <v/>
      </c>
      <c r="I38" s="27" t="str">
        <f>IF('別紙2-1'!K53&lt;&gt;"",'別紙2-1'!K53,"")</f>
        <v/>
      </c>
      <c r="J38" s="50"/>
    </row>
    <row r="39" spans="1:10" x14ac:dyDescent="0.2">
      <c r="A39" s="142">
        <v>35</v>
      </c>
      <c r="B39" s="27" t="str">
        <f>IF('別紙2-1'!D54&lt;&gt;"",RIGHT('別紙2-1'!D54,LEN('別紙2-1'!D54)-SEARCH(":",'別紙2-1'!D54,1)),"")</f>
        <v/>
      </c>
      <c r="C39" s="187" t="str">
        <f>IF('別紙2-1'!E54&lt;&gt;"",'別紙2-1'!E54,"")</f>
        <v/>
      </c>
      <c r="D39" s="27" t="str">
        <f>IF('別紙2-1'!F54&lt;&gt;"",'別紙2-1'!F54,"")</f>
        <v/>
      </c>
      <c r="E39" s="27" t="str">
        <f>IF('別紙2-1'!G54&lt;&gt;"",'別紙2-1'!G54,"")</f>
        <v/>
      </c>
      <c r="F39" s="27" t="str">
        <f>IF('別紙2-1'!H54&lt;&gt;"",'別紙2-1'!H54,"")</f>
        <v/>
      </c>
      <c r="G39" s="27" t="str">
        <f>IF('別紙2-1'!I54&lt;&gt;"",'別紙2-1'!I54,"")</f>
        <v/>
      </c>
      <c r="H39" s="27" t="str">
        <f>IF('別紙2-1'!J54&lt;&gt;"",'別紙2-1'!J54,"")</f>
        <v/>
      </c>
      <c r="I39" s="27" t="str">
        <f>IF('別紙2-1'!K54&lt;&gt;"",'別紙2-1'!K54,"")</f>
        <v/>
      </c>
      <c r="J39" s="50"/>
    </row>
    <row r="40" spans="1:10" x14ac:dyDescent="0.2">
      <c r="A40" s="142">
        <v>36</v>
      </c>
      <c r="B40" s="27" t="str">
        <f>IF('別紙2-1'!D55&lt;&gt;"",RIGHT('別紙2-1'!D55,LEN('別紙2-1'!D55)-SEARCH(":",'別紙2-1'!D55,1)),"")</f>
        <v/>
      </c>
      <c r="C40" s="187" t="str">
        <f>IF('別紙2-1'!E55&lt;&gt;"",'別紙2-1'!E55,"")</f>
        <v/>
      </c>
      <c r="D40" s="27" t="str">
        <f>IF('別紙2-1'!F55&lt;&gt;"",'別紙2-1'!F55,"")</f>
        <v/>
      </c>
      <c r="E40" s="27" t="str">
        <f>IF('別紙2-1'!G55&lt;&gt;"",'別紙2-1'!G55,"")</f>
        <v/>
      </c>
      <c r="F40" s="27" t="str">
        <f>IF('別紙2-1'!H55&lt;&gt;"",'別紙2-1'!H55,"")</f>
        <v/>
      </c>
      <c r="G40" s="27" t="str">
        <f>IF('別紙2-1'!I55&lt;&gt;"",'別紙2-1'!I55,"")</f>
        <v/>
      </c>
      <c r="H40" s="27" t="str">
        <f>IF('別紙2-1'!J55&lt;&gt;"",'別紙2-1'!J55,"")</f>
        <v/>
      </c>
      <c r="I40" s="27" t="str">
        <f>IF('別紙2-1'!K55&lt;&gt;"",'別紙2-1'!K55,"")</f>
        <v/>
      </c>
      <c r="J40" s="50"/>
    </row>
    <row r="41" spans="1:10" x14ac:dyDescent="0.2">
      <c r="A41" s="142">
        <v>37</v>
      </c>
      <c r="B41" s="27" t="str">
        <f>IF('別紙2-1'!D56&lt;&gt;"",RIGHT('別紙2-1'!D56,LEN('別紙2-1'!D56)-SEARCH(":",'別紙2-1'!D56,1)),"")</f>
        <v/>
      </c>
      <c r="C41" s="187" t="str">
        <f>IF('別紙2-1'!E56&lt;&gt;"",'別紙2-1'!E56,"")</f>
        <v/>
      </c>
      <c r="D41" s="27" t="str">
        <f>IF('別紙2-1'!F56&lt;&gt;"",'別紙2-1'!F56,"")</f>
        <v/>
      </c>
      <c r="E41" s="27" t="str">
        <f>IF('別紙2-1'!G56&lt;&gt;"",'別紙2-1'!G56,"")</f>
        <v/>
      </c>
      <c r="F41" s="27" t="str">
        <f>IF('別紙2-1'!H56&lt;&gt;"",'別紙2-1'!H56,"")</f>
        <v/>
      </c>
      <c r="G41" s="27" t="str">
        <f>IF('別紙2-1'!I56&lt;&gt;"",'別紙2-1'!I56,"")</f>
        <v/>
      </c>
      <c r="H41" s="27" t="str">
        <f>IF('別紙2-1'!J56&lt;&gt;"",'別紙2-1'!J56,"")</f>
        <v/>
      </c>
      <c r="I41" s="27" t="str">
        <f>IF('別紙2-1'!K56&lt;&gt;"",'別紙2-1'!K56,"")</f>
        <v/>
      </c>
      <c r="J41" s="50"/>
    </row>
    <row r="42" spans="1:10" x14ac:dyDescent="0.2">
      <c r="A42" s="142">
        <v>38</v>
      </c>
      <c r="B42" s="27" t="str">
        <f>IF('別紙2-1'!D57&lt;&gt;"",RIGHT('別紙2-1'!D57,LEN('別紙2-1'!D57)-SEARCH(":",'別紙2-1'!D57,1)),"")</f>
        <v/>
      </c>
      <c r="C42" s="187" t="str">
        <f>IF('別紙2-1'!E57&lt;&gt;"",'別紙2-1'!E57,"")</f>
        <v/>
      </c>
      <c r="D42" s="27" t="str">
        <f>IF('別紙2-1'!F57&lt;&gt;"",'別紙2-1'!F57,"")</f>
        <v/>
      </c>
      <c r="E42" s="27" t="str">
        <f>IF('別紙2-1'!G57&lt;&gt;"",'別紙2-1'!G57,"")</f>
        <v/>
      </c>
      <c r="F42" s="27" t="str">
        <f>IF('別紙2-1'!H57&lt;&gt;"",'別紙2-1'!H57,"")</f>
        <v/>
      </c>
      <c r="G42" s="27" t="str">
        <f>IF('別紙2-1'!I57&lt;&gt;"",'別紙2-1'!I57,"")</f>
        <v/>
      </c>
      <c r="H42" s="27" t="str">
        <f>IF('別紙2-1'!J57&lt;&gt;"",'別紙2-1'!J57,"")</f>
        <v/>
      </c>
      <c r="I42" s="27" t="str">
        <f>IF('別紙2-1'!K57&lt;&gt;"",'別紙2-1'!K57,"")</f>
        <v/>
      </c>
      <c r="J42" s="50"/>
    </row>
    <row r="43" spans="1:10" x14ac:dyDescent="0.2">
      <c r="A43" s="142">
        <v>39</v>
      </c>
      <c r="B43" s="27" t="str">
        <f>IF('別紙2-1'!D58&lt;&gt;"",RIGHT('別紙2-1'!D58,LEN('別紙2-1'!D58)-SEARCH(":",'別紙2-1'!D58,1)),"")</f>
        <v/>
      </c>
      <c r="C43" s="187" t="str">
        <f>IF('別紙2-1'!E58&lt;&gt;"",'別紙2-1'!E58,"")</f>
        <v/>
      </c>
      <c r="D43" s="27" t="str">
        <f>IF('別紙2-1'!F58&lt;&gt;"",'別紙2-1'!F58,"")</f>
        <v/>
      </c>
      <c r="E43" s="27" t="str">
        <f>IF('別紙2-1'!G58&lt;&gt;"",'別紙2-1'!G58,"")</f>
        <v/>
      </c>
      <c r="F43" s="27" t="str">
        <f>IF('別紙2-1'!H58&lt;&gt;"",'別紙2-1'!H58,"")</f>
        <v/>
      </c>
      <c r="G43" s="27" t="str">
        <f>IF('別紙2-1'!I58&lt;&gt;"",'別紙2-1'!I58,"")</f>
        <v/>
      </c>
      <c r="H43" s="27" t="str">
        <f>IF('別紙2-1'!J58&lt;&gt;"",'別紙2-1'!J58,"")</f>
        <v/>
      </c>
      <c r="I43" s="27" t="str">
        <f>IF('別紙2-1'!K58&lt;&gt;"",'別紙2-1'!K58,"")</f>
        <v/>
      </c>
      <c r="J43" s="50"/>
    </row>
    <row r="44" spans="1:10" x14ac:dyDescent="0.2">
      <c r="A44" s="142">
        <v>40</v>
      </c>
      <c r="B44" s="27" t="str">
        <f>IF('別紙2-1'!D59&lt;&gt;"",RIGHT('別紙2-1'!D59,LEN('別紙2-1'!D59)-SEARCH(":",'別紙2-1'!D59,1)),"")</f>
        <v/>
      </c>
      <c r="C44" s="187" t="str">
        <f>IF('別紙2-1'!E59&lt;&gt;"",'別紙2-1'!E59,"")</f>
        <v/>
      </c>
      <c r="D44" s="27" t="str">
        <f>IF('別紙2-1'!F59&lt;&gt;"",'別紙2-1'!F59,"")</f>
        <v/>
      </c>
      <c r="E44" s="27" t="str">
        <f>IF('別紙2-1'!G59&lt;&gt;"",'別紙2-1'!G59,"")</f>
        <v/>
      </c>
      <c r="F44" s="27" t="str">
        <f>IF('別紙2-1'!H59&lt;&gt;"",'別紙2-1'!H59,"")</f>
        <v/>
      </c>
      <c r="G44" s="27" t="str">
        <f>IF('別紙2-1'!I59&lt;&gt;"",'別紙2-1'!I59,"")</f>
        <v/>
      </c>
      <c r="H44" s="27" t="str">
        <f>IF('別紙2-1'!J59&lt;&gt;"",'別紙2-1'!J59,"")</f>
        <v/>
      </c>
      <c r="I44" s="27" t="str">
        <f>IF('別紙2-1'!K59&lt;&gt;"",'別紙2-1'!K59,"")</f>
        <v/>
      </c>
      <c r="J44" s="50"/>
    </row>
    <row r="45" spans="1:10" x14ac:dyDescent="0.2">
      <c r="A45" s="142">
        <v>41</v>
      </c>
      <c r="B45" s="27" t="str">
        <f>IF('別紙2-1'!D72&lt;&gt;"",RIGHT('別紙2-1'!D72,LEN('別紙2-1'!D72)-SEARCH(":",'別紙2-1'!D72,1)),"")</f>
        <v/>
      </c>
      <c r="C45" s="187" t="str">
        <f>IF('別紙2-1'!E72&lt;&gt;"",'別紙2-1'!E72,"")</f>
        <v/>
      </c>
      <c r="D45" s="27" t="str">
        <f>IF('別紙2-1'!F72&lt;&gt;"",'別紙2-1'!F72,"")</f>
        <v/>
      </c>
      <c r="E45" s="27" t="str">
        <f>IF('別紙2-1'!G72&lt;&gt;"",'別紙2-1'!G72,"")</f>
        <v/>
      </c>
      <c r="F45" s="27" t="str">
        <f>IF('別紙2-1'!H72&lt;&gt;"",'別紙2-1'!H72,"")</f>
        <v/>
      </c>
      <c r="G45" s="27" t="str">
        <f>IF('別紙2-1'!I72&lt;&gt;"",'別紙2-1'!I72,"")</f>
        <v/>
      </c>
      <c r="H45" s="27" t="str">
        <f>IF('別紙2-1'!J72&lt;&gt;"",'別紙2-1'!J72,"")</f>
        <v/>
      </c>
      <c r="I45" s="27" t="str">
        <f>IF('別紙2-1'!K72&lt;&gt;"",'別紙2-1'!K72,"")</f>
        <v/>
      </c>
      <c r="J45" s="50"/>
    </row>
    <row r="46" spans="1:10" x14ac:dyDescent="0.2">
      <c r="A46" s="142">
        <v>42</v>
      </c>
      <c r="B46" s="27" t="str">
        <f>IF('別紙2-1'!D73&lt;&gt;"",RIGHT('別紙2-1'!D73,LEN('別紙2-1'!D73)-SEARCH(":",'別紙2-1'!D73,1)),"")</f>
        <v/>
      </c>
      <c r="C46" s="187" t="str">
        <f>IF('別紙2-1'!E73&lt;&gt;"",'別紙2-1'!E73,"")</f>
        <v/>
      </c>
      <c r="D46" s="27" t="str">
        <f>IF('別紙2-1'!F73&lt;&gt;"",'別紙2-1'!F73,"")</f>
        <v/>
      </c>
      <c r="E46" s="27" t="str">
        <f>IF('別紙2-1'!G73&lt;&gt;"",'別紙2-1'!G73,"")</f>
        <v/>
      </c>
      <c r="F46" s="27" t="str">
        <f>IF('別紙2-1'!H73&lt;&gt;"",'別紙2-1'!H73,"")</f>
        <v/>
      </c>
      <c r="G46" s="27" t="str">
        <f>IF('別紙2-1'!I73&lt;&gt;"",'別紙2-1'!I73,"")</f>
        <v/>
      </c>
      <c r="H46" s="27" t="str">
        <f>IF('別紙2-1'!J73&lt;&gt;"",'別紙2-1'!J73,"")</f>
        <v/>
      </c>
      <c r="I46" s="27" t="str">
        <f>IF('別紙2-1'!K73&lt;&gt;"",'別紙2-1'!K73,"")</f>
        <v/>
      </c>
      <c r="J46" s="50"/>
    </row>
    <row r="47" spans="1:10" x14ac:dyDescent="0.2">
      <c r="A47" s="142">
        <v>43</v>
      </c>
      <c r="B47" s="27" t="str">
        <f>IF('別紙2-1'!D74&lt;&gt;"",RIGHT('別紙2-1'!D74,LEN('別紙2-1'!D74)-SEARCH(":",'別紙2-1'!D74,1)),"")</f>
        <v/>
      </c>
      <c r="C47" s="187" t="str">
        <f>IF('別紙2-1'!E74&lt;&gt;"",'別紙2-1'!E74,"")</f>
        <v/>
      </c>
      <c r="D47" s="27" t="str">
        <f>IF('別紙2-1'!F74&lt;&gt;"",'別紙2-1'!F74,"")</f>
        <v/>
      </c>
      <c r="E47" s="27" t="str">
        <f>IF('別紙2-1'!G74&lt;&gt;"",'別紙2-1'!G74,"")</f>
        <v/>
      </c>
      <c r="F47" s="27" t="str">
        <f>IF('別紙2-1'!H74&lt;&gt;"",'別紙2-1'!H74,"")</f>
        <v/>
      </c>
      <c r="G47" s="27" t="str">
        <f>IF('別紙2-1'!I74&lt;&gt;"",'別紙2-1'!I74,"")</f>
        <v/>
      </c>
      <c r="H47" s="27" t="str">
        <f>IF('別紙2-1'!J74&lt;&gt;"",'別紙2-1'!J74,"")</f>
        <v/>
      </c>
      <c r="I47" s="27" t="str">
        <f>IF('別紙2-1'!K74&lt;&gt;"",'別紙2-1'!K74,"")</f>
        <v/>
      </c>
      <c r="J47" s="50"/>
    </row>
    <row r="48" spans="1:10" x14ac:dyDescent="0.2">
      <c r="A48" s="142">
        <v>44</v>
      </c>
      <c r="B48" s="27" t="str">
        <f>IF('別紙2-1'!D75&lt;&gt;"",RIGHT('別紙2-1'!D75,LEN('別紙2-1'!D75)-SEARCH(":",'別紙2-1'!D75,1)),"")</f>
        <v/>
      </c>
      <c r="C48" s="187" t="str">
        <f>IF('別紙2-1'!E75&lt;&gt;"",'別紙2-1'!E75,"")</f>
        <v/>
      </c>
      <c r="D48" s="27" t="str">
        <f>IF('別紙2-1'!F75&lt;&gt;"",'別紙2-1'!F75,"")</f>
        <v/>
      </c>
      <c r="E48" s="27" t="str">
        <f>IF('別紙2-1'!G75&lt;&gt;"",'別紙2-1'!G75,"")</f>
        <v/>
      </c>
      <c r="F48" s="27" t="str">
        <f>IF('別紙2-1'!H75&lt;&gt;"",'別紙2-1'!H75,"")</f>
        <v/>
      </c>
      <c r="G48" s="27" t="str">
        <f>IF('別紙2-1'!I75&lt;&gt;"",'別紙2-1'!I75,"")</f>
        <v/>
      </c>
      <c r="H48" s="27" t="str">
        <f>IF('別紙2-1'!J75&lt;&gt;"",'別紙2-1'!J75,"")</f>
        <v/>
      </c>
      <c r="I48" s="27" t="str">
        <f>IF('別紙2-1'!K75&lt;&gt;"",'別紙2-1'!K75,"")</f>
        <v/>
      </c>
      <c r="J48" s="50"/>
    </row>
    <row r="49" spans="1:10" x14ac:dyDescent="0.2">
      <c r="A49" s="142">
        <v>45</v>
      </c>
      <c r="B49" s="27" t="str">
        <f>IF('別紙2-1'!D76&lt;&gt;"",RIGHT('別紙2-1'!D76,LEN('別紙2-1'!D76)-SEARCH(":",'別紙2-1'!D76,1)),"")</f>
        <v/>
      </c>
      <c r="C49" s="187" t="str">
        <f>IF('別紙2-1'!E76&lt;&gt;"",'別紙2-1'!E76,"")</f>
        <v/>
      </c>
      <c r="D49" s="27" t="str">
        <f>IF('別紙2-1'!F76&lt;&gt;"",'別紙2-1'!F76,"")</f>
        <v/>
      </c>
      <c r="E49" s="27" t="str">
        <f>IF('別紙2-1'!G76&lt;&gt;"",'別紙2-1'!G76,"")</f>
        <v/>
      </c>
      <c r="F49" s="27" t="str">
        <f>IF('別紙2-1'!H76&lt;&gt;"",'別紙2-1'!H76,"")</f>
        <v/>
      </c>
      <c r="G49" s="27" t="str">
        <f>IF('別紙2-1'!I76&lt;&gt;"",'別紙2-1'!I76,"")</f>
        <v/>
      </c>
      <c r="H49" s="27" t="str">
        <f>IF('別紙2-1'!J76&lt;&gt;"",'別紙2-1'!J76,"")</f>
        <v/>
      </c>
      <c r="I49" s="27" t="str">
        <f>IF('別紙2-1'!K76&lt;&gt;"",'別紙2-1'!K76,"")</f>
        <v/>
      </c>
      <c r="J49" s="50"/>
    </row>
    <row r="50" spans="1:10" x14ac:dyDescent="0.2">
      <c r="A50" s="142">
        <v>46</v>
      </c>
      <c r="B50" s="27" t="str">
        <f>IF('別紙2-1'!D77&lt;&gt;"",RIGHT('別紙2-1'!D77,LEN('別紙2-1'!D77)-SEARCH(":",'別紙2-1'!D77,1)),"")</f>
        <v/>
      </c>
      <c r="C50" s="187" t="str">
        <f>IF('別紙2-1'!E77&lt;&gt;"",'別紙2-1'!E77,"")</f>
        <v/>
      </c>
      <c r="D50" s="27" t="str">
        <f>IF('別紙2-1'!F77&lt;&gt;"",'別紙2-1'!F77,"")</f>
        <v/>
      </c>
      <c r="E50" s="27" t="str">
        <f>IF('別紙2-1'!G77&lt;&gt;"",'別紙2-1'!G77,"")</f>
        <v/>
      </c>
      <c r="F50" s="27" t="str">
        <f>IF('別紙2-1'!H77&lt;&gt;"",'別紙2-1'!H77,"")</f>
        <v/>
      </c>
      <c r="G50" s="27" t="str">
        <f>IF('別紙2-1'!I77&lt;&gt;"",'別紙2-1'!I77,"")</f>
        <v/>
      </c>
      <c r="H50" s="27" t="str">
        <f>IF('別紙2-1'!J77&lt;&gt;"",'別紙2-1'!J77,"")</f>
        <v/>
      </c>
      <c r="I50" s="27" t="str">
        <f>IF('別紙2-1'!K77&lt;&gt;"",'別紙2-1'!K77,"")</f>
        <v/>
      </c>
      <c r="J50" s="50"/>
    </row>
    <row r="51" spans="1:10" x14ac:dyDescent="0.2">
      <c r="A51" s="142">
        <v>47</v>
      </c>
      <c r="B51" s="27" t="str">
        <f>IF('別紙2-1'!D78&lt;&gt;"",RIGHT('別紙2-1'!D78,LEN('別紙2-1'!D78)-SEARCH(":",'別紙2-1'!D78,1)),"")</f>
        <v/>
      </c>
      <c r="C51" s="187" t="str">
        <f>IF('別紙2-1'!E78&lt;&gt;"",'別紙2-1'!E78,"")</f>
        <v/>
      </c>
      <c r="D51" s="27" t="str">
        <f>IF('別紙2-1'!F78&lt;&gt;"",'別紙2-1'!F78,"")</f>
        <v/>
      </c>
      <c r="E51" s="27" t="str">
        <f>IF('別紙2-1'!G78&lt;&gt;"",'別紙2-1'!G78,"")</f>
        <v/>
      </c>
      <c r="F51" s="27" t="str">
        <f>IF('別紙2-1'!H78&lt;&gt;"",'別紙2-1'!H78,"")</f>
        <v/>
      </c>
      <c r="G51" s="27" t="str">
        <f>IF('別紙2-1'!I78&lt;&gt;"",'別紙2-1'!I78,"")</f>
        <v/>
      </c>
      <c r="H51" s="27" t="str">
        <f>IF('別紙2-1'!J78&lt;&gt;"",'別紙2-1'!J78,"")</f>
        <v/>
      </c>
      <c r="I51" s="27" t="str">
        <f>IF('別紙2-1'!K78&lt;&gt;"",'別紙2-1'!K78,"")</f>
        <v/>
      </c>
      <c r="J51" s="50"/>
    </row>
    <row r="52" spans="1:10" x14ac:dyDescent="0.2">
      <c r="A52" s="142">
        <v>48</v>
      </c>
      <c r="B52" s="27" t="str">
        <f>IF('別紙2-1'!D79&lt;&gt;"",RIGHT('別紙2-1'!D79,LEN('別紙2-1'!D79)-SEARCH(":",'別紙2-1'!D79,1)),"")</f>
        <v/>
      </c>
      <c r="C52" s="187" t="str">
        <f>IF('別紙2-1'!E79&lt;&gt;"",'別紙2-1'!E79,"")</f>
        <v/>
      </c>
      <c r="D52" s="27" t="str">
        <f>IF('別紙2-1'!F79&lt;&gt;"",'別紙2-1'!F79,"")</f>
        <v/>
      </c>
      <c r="E52" s="27" t="str">
        <f>IF('別紙2-1'!G79&lt;&gt;"",'別紙2-1'!G79,"")</f>
        <v/>
      </c>
      <c r="F52" s="27" t="str">
        <f>IF('別紙2-1'!H79&lt;&gt;"",'別紙2-1'!H79,"")</f>
        <v/>
      </c>
      <c r="G52" s="27" t="str">
        <f>IF('別紙2-1'!I79&lt;&gt;"",'別紙2-1'!I79,"")</f>
        <v/>
      </c>
      <c r="H52" s="27" t="str">
        <f>IF('別紙2-1'!J79&lt;&gt;"",'別紙2-1'!J79,"")</f>
        <v/>
      </c>
      <c r="I52" s="27" t="str">
        <f>IF('別紙2-1'!K79&lt;&gt;"",'別紙2-1'!K79,"")</f>
        <v/>
      </c>
      <c r="J52" s="50"/>
    </row>
    <row r="53" spans="1:10" x14ac:dyDescent="0.2">
      <c r="A53" s="142">
        <v>49</v>
      </c>
      <c r="B53" s="27" t="str">
        <f>IF('別紙2-1'!D80&lt;&gt;"",RIGHT('別紙2-1'!D80,LEN('別紙2-1'!D80)-SEARCH(":",'別紙2-1'!D80,1)),"")</f>
        <v/>
      </c>
      <c r="C53" s="187" t="str">
        <f>IF('別紙2-1'!E80&lt;&gt;"",'別紙2-1'!E80,"")</f>
        <v/>
      </c>
      <c r="D53" s="27" t="str">
        <f>IF('別紙2-1'!F80&lt;&gt;"",'別紙2-1'!F80,"")</f>
        <v/>
      </c>
      <c r="E53" s="27" t="str">
        <f>IF('別紙2-1'!G80&lt;&gt;"",'別紙2-1'!G80,"")</f>
        <v/>
      </c>
      <c r="F53" s="27" t="str">
        <f>IF('別紙2-1'!H80&lt;&gt;"",'別紙2-1'!H80,"")</f>
        <v/>
      </c>
      <c r="G53" s="27" t="str">
        <f>IF('別紙2-1'!I80&lt;&gt;"",'別紙2-1'!I80,"")</f>
        <v/>
      </c>
      <c r="H53" s="27" t="str">
        <f>IF('別紙2-1'!J80&lt;&gt;"",'別紙2-1'!J80,"")</f>
        <v/>
      </c>
      <c r="I53" s="27" t="str">
        <f>IF('別紙2-1'!K80&lt;&gt;"",'別紙2-1'!K80,"")</f>
        <v/>
      </c>
      <c r="J53" s="50"/>
    </row>
    <row r="54" spans="1:10" x14ac:dyDescent="0.2">
      <c r="A54" s="142">
        <v>50</v>
      </c>
      <c r="B54" s="27" t="str">
        <f>IF('別紙2-1'!D81&lt;&gt;"",RIGHT('別紙2-1'!D81,LEN('別紙2-1'!D81)-SEARCH(":",'別紙2-1'!D81,1)),"")</f>
        <v/>
      </c>
      <c r="C54" s="187" t="str">
        <f>IF('別紙2-1'!E81&lt;&gt;"",'別紙2-1'!E81,"")</f>
        <v/>
      </c>
      <c r="D54" s="27" t="str">
        <f>IF('別紙2-1'!F81&lt;&gt;"",'別紙2-1'!F81,"")</f>
        <v/>
      </c>
      <c r="E54" s="27" t="str">
        <f>IF('別紙2-1'!G81&lt;&gt;"",'別紙2-1'!G81,"")</f>
        <v/>
      </c>
      <c r="F54" s="27" t="str">
        <f>IF('別紙2-1'!H81&lt;&gt;"",'別紙2-1'!H81,"")</f>
        <v/>
      </c>
      <c r="G54" s="27" t="str">
        <f>IF('別紙2-1'!I81&lt;&gt;"",'別紙2-1'!I81,"")</f>
        <v/>
      </c>
      <c r="H54" s="27" t="str">
        <f>IF('別紙2-1'!J81&lt;&gt;"",'別紙2-1'!J81,"")</f>
        <v/>
      </c>
      <c r="I54" s="27" t="str">
        <f>IF('別紙2-1'!K81&lt;&gt;"",'別紙2-1'!K81,"")</f>
        <v/>
      </c>
      <c r="J54" s="50"/>
    </row>
    <row r="55" spans="1:10" x14ac:dyDescent="0.2">
      <c r="A55" s="142">
        <v>51</v>
      </c>
      <c r="B55" s="27" t="str">
        <f>IF('別紙2-1'!D82&lt;&gt;"",RIGHT('別紙2-1'!D82,LEN('別紙2-1'!D82)-SEARCH(":",'別紙2-1'!D82,1)),"")</f>
        <v/>
      </c>
      <c r="C55" s="187" t="str">
        <f>IF('別紙2-1'!E82&lt;&gt;"",'別紙2-1'!E82,"")</f>
        <v/>
      </c>
      <c r="D55" s="27" t="str">
        <f>IF('別紙2-1'!F82&lt;&gt;"",'別紙2-1'!F82,"")</f>
        <v/>
      </c>
      <c r="E55" s="27" t="str">
        <f>IF('別紙2-1'!G82&lt;&gt;"",'別紙2-1'!G82,"")</f>
        <v/>
      </c>
      <c r="F55" s="27" t="str">
        <f>IF('別紙2-1'!H82&lt;&gt;"",'別紙2-1'!H82,"")</f>
        <v/>
      </c>
      <c r="G55" s="27" t="str">
        <f>IF('別紙2-1'!I82&lt;&gt;"",'別紙2-1'!I82,"")</f>
        <v/>
      </c>
      <c r="H55" s="27" t="str">
        <f>IF('別紙2-1'!J82&lt;&gt;"",'別紙2-1'!J82,"")</f>
        <v/>
      </c>
      <c r="I55" s="27" t="str">
        <f>IF('別紙2-1'!K82&lt;&gt;"",'別紙2-1'!K82,"")</f>
        <v/>
      </c>
      <c r="J55" s="50"/>
    </row>
    <row r="56" spans="1:10" x14ac:dyDescent="0.2">
      <c r="A56" s="142">
        <v>52</v>
      </c>
      <c r="B56" s="27" t="str">
        <f>IF('別紙2-1'!D83&lt;&gt;"",RIGHT('別紙2-1'!D83,LEN('別紙2-1'!D83)-SEARCH(":",'別紙2-1'!D83,1)),"")</f>
        <v/>
      </c>
      <c r="C56" s="187" t="str">
        <f>IF('別紙2-1'!E83&lt;&gt;"",'別紙2-1'!E83,"")</f>
        <v/>
      </c>
      <c r="D56" s="27" t="str">
        <f>IF('別紙2-1'!F83&lt;&gt;"",'別紙2-1'!F83,"")</f>
        <v/>
      </c>
      <c r="E56" s="27" t="str">
        <f>IF('別紙2-1'!G83&lt;&gt;"",'別紙2-1'!G83,"")</f>
        <v/>
      </c>
      <c r="F56" s="27" t="str">
        <f>IF('別紙2-1'!H83&lt;&gt;"",'別紙2-1'!H83,"")</f>
        <v/>
      </c>
      <c r="G56" s="27" t="str">
        <f>IF('別紙2-1'!I83&lt;&gt;"",'別紙2-1'!I83,"")</f>
        <v/>
      </c>
      <c r="H56" s="27" t="str">
        <f>IF('別紙2-1'!J83&lt;&gt;"",'別紙2-1'!J83,"")</f>
        <v/>
      </c>
      <c r="I56" s="27" t="str">
        <f>IF('別紙2-1'!K83&lt;&gt;"",'別紙2-1'!K83,"")</f>
        <v/>
      </c>
      <c r="J56" s="50"/>
    </row>
    <row r="57" spans="1:10" x14ac:dyDescent="0.2">
      <c r="A57" s="142">
        <v>53</v>
      </c>
      <c r="B57" s="27" t="str">
        <f>IF('別紙2-1'!D84&lt;&gt;"",RIGHT('別紙2-1'!D84,LEN('別紙2-1'!D84)-SEARCH(":",'別紙2-1'!D84,1)),"")</f>
        <v/>
      </c>
      <c r="C57" s="187" t="str">
        <f>IF('別紙2-1'!E84&lt;&gt;"",'別紙2-1'!E84,"")</f>
        <v/>
      </c>
      <c r="D57" s="27" t="str">
        <f>IF('別紙2-1'!F84&lt;&gt;"",'別紙2-1'!F84,"")</f>
        <v/>
      </c>
      <c r="E57" s="27" t="str">
        <f>IF('別紙2-1'!G84&lt;&gt;"",'別紙2-1'!G84,"")</f>
        <v/>
      </c>
      <c r="F57" s="27" t="str">
        <f>IF('別紙2-1'!H84&lt;&gt;"",'別紙2-1'!H84,"")</f>
        <v/>
      </c>
      <c r="G57" s="27" t="str">
        <f>IF('別紙2-1'!I84&lt;&gt;"",'別紙2-1'!I84,"")</f>
        <v/>
      </c>
      <c r="H57" s="27" t="str">
        <f>IF('別紙2-1'!J84&lt;&gt;"",'別紙2-1'!J84,"")</f>
        <v/>
      </c>
      <c r="I57" s="27" t="str">
        <f>IF('別紙2-1'!K84&lt;&gt;"",'別紙2-1'!K84,"")</f>
        <v/>
      </c>
      <c r="J57" s="50"/>
    </row>
    <row r="58" spans="1:10" x14ac:dyDescent="0.2">
      <c r="A58" s="142">
        <v>54</v>
      </c>
      <c r="B58" s="27" t="str">
        <f>IF('別紙2-1'!D85&lt;&gt;"",RIGHT('別紙2-1'!D85,LEN('別紙2-1'!D85)-SEARCH(":",'別紙2-1'!D85,1)),"")</f>
        <v/>
      </c>
      <c r="C58" s="187" t="str">
        <f>IF('別紙2-1'!E85&lt;&gt;"",'別紙2-1'!E85,"")</f>
        <v/>
      </c>
      <c r="D58" s="27" t="str">
        <f>IF('別紙2-1'!F85&lt;&gt;"",'別紙2-1'!F85,"")</f>
        <v/>
      </c>
      <c r="E58" s="27" t="str">
        <f>IF('別紙2-1'!G85&lt;&gt;"",'別紙2-1'!G85,"")</f>
        <v/>
      </c>
      <c r="F58" s="27" t="str">
        <f>IF('別紙2-1'!H85&lt;&gt;"",'別紙2-1'!H85,"")</f>
        <v/>
      </c>
      <c r="G58" s="27" t="str">
        <f>IF('別紙2-1'!I85&lt;&gt;"",'別紙2-1'!I85,"")</f>
        <v/>
      </c>
      <c r="H58" s="27" t="str">
        <f>IF('別紙2-1'!J85&lt;&gt;"",'別紙2-1'!J85,"")</f>
        <v/>
      </c>
      <c r="I58" s="27" t="str">
        <f>IF('別紙2-1'!K85&lt;&gt;"",'別紙2-1'!K85,"")</f>
        <v/>
      </c>
      <c r="J58" s="50"/>
    </row>
    <row r="59" spans="1:10" x14ac:dyDescent="0.2">
      <c r="A59" s="142">
        <v>55</v>
      </c>
      <c r="B59" s="27" t="str">
        <f>IF('別紙2-1'!D86&lt;&gt;"",RIGHT('別紙2-1'!D86,LEN('別紙2-1'!D86)-SEARCH(":",'別紙2-1'!D86,1)),"")</f>
        <v/>
      </c>
      <c r="C59" s="187" t="str">
        <f>IF('別紙2-1'!E86&lt;&gt;"",'別紙2-1'!E86,"")</f>
        <v/>
      </c>
      <c r="D59" s="27" t="str">
        <f>IF('別紙2-1'!F86&lt;&gt;"",'別紙2-1'!F86,"")</f>
        <v/>
      </c>
      <c r="E59" s="27" t="str">
        <f>IF('別紙2-1'!G86&lt;&gt;"",'別紙2-1'!G86,"")</f>
        <v/>
      </c>
      <c r="F59" s="27" t="str">
        <f>IF('別紙2-1'!H86&lt;&gt;"",'別紙2-1'!H86,"")</f>
        <v/>
      </c>
      <c r="G59" s="27" t="str">
        <f>IF('別紙2-1'!I86&lt;&gt;"",'別紙2-1'!I86,"")</f>
        <v/>
      </c>
      <c r="H59" s="27" t="str">
        <f>IF('別紙2-1'!J86&lt;&gt;"",'別紙2-1'!J86,"")</f>
        <v/>
      </c>
      <c r="I59" s="27" t="str">
        <f>IF('別紙2-1'!K86&lt;&gt;"",'別紙2-1'!K86,"")</f>
        <v/>
      </c>
      <c r="J59" s="50"/>
    </row>
    <row r="60" spans="1:10" x14ac:dyDescent="0.2">
      <c r="A60" s="142">
        <v>56</v>
      </c>
      <c r="B60" s="27" t="str">
        <f>IF('別紙2-1'!D87&lt;&gt;"",RIGHT('別紙2-1'!D87,LEN('別紙2-1'!D87)-SEARCH(":",'別紙2-1'!D87,1)),"")</f>
        <v/>
      </c>
      <c r="C60" s="187" t="str">
        <f>IF('別紙2-1'!E87&lt;&gt;"",'別紙2-1'!E87,"")</f>
        <v/>
      </c>
      <c r="D60" s="27" t="str">
        <f>IF('別紙2-1'!F87&lt;&gt;"",'別紙2-1'!F87,"")</f>
        <v/>
      </c>
      <c r="E60" s="27" t="str">
        <f>IF('別紙2-1'!G87&lt;&gt;"",'別紙2-1'!G87,"")</f>
        <v/>
      </c>
      <c r="F60" s="27" t="str">
        <f>IF('別紙2-1'!H87&lt;&gt;"",'別紙2-1'!H87,"")</f>
        <v/>
      </c>
      <c r="G60" s="27" t="str">
        <f>IF('別紙2-1'!I87&lt;&gt;"",'別紙2-1'!I87,"")</f>
        <v/>
      </c>
      <c r="H60" s="27" t="str">
        <f>IF('別紙2-1'!J87&lt;&gt;"",'別紙2-1'!J87,"")</f>
        <v/>
      </c>
      <c r="I60" s="27" t="str">
        <f>IF('別紙2-1'!K87&lt;&gt;"",'別紙2-1'!K87,"")</f>
        <v/>
      </c>
      <c r="J60" s="50"/>
    </row>
    <row r="61" spans="1:10" x14ac:dyDescent="0.2">
      <c r="A61" s="142">
        <v>57</v>
      </c>
      <c r="B61" s="27" t="str">
        <f>IF('別紙2-1'!D88&lt;&gt;"",RIGHT('別紙2-1'!D88,LEN('別紙2-1'!D88)-SEARCH(":",'別紙2-1'!D88,1)),"")</f>
        <v/>
      </c>
      <c r="C61" s="187" t="str">
        <f>IF('別紙2-1'!E88&lt;&gt;"",'別紙2-1'!E88,"")</f>
        <v/>
      </c>
      <c r="D61" s="27" t="str">
        <f>IF('別紙2-1'!F88&lt;&gt;"",'別紙2-1'!F88,"")</f>
        <v/>
      </c>
      <c r="E61" s="27" t="str">
        <f>IF('別紙2-1'!G88&lt;&gt;"",'別紙2-1'!G88,"")</f>
        <v/>
      </c>
      <c r="F61" s="27" t="str">
        <f>IF('別紙2-1'!H88&lt;&gt;"",'別紙2-1'!H88,"")</f>
        <v/>
      </c>
      <c r="G61" s="27" t="str">
        <f>IF('別紙2-1'!I88&lt;&gt;"",'別紙2-1'!I88,"")</f>
        <v/>
      </c>
      <c r="H61" s="27" t="str">
        <f>IF('別紙2-1'!J88&lt;&gt;"",'別紙2-1'!J88,"")</f>
        <v/>
      </c>
      <c r="I61" s="27" t="str">
        <f>IF('別紙2-1'!K88&lt;&gt;"",'別紙2-1'!K88,"")</f>
        <v/>
      </c>
      <c r="J61" s="50"/>
    </row>
    <row r="62" spans="1:10" x14ac:dyDescent="0.2">
      <c r="A62" s="142">
        <v>58</v>
      </c>
      <c r="B62" s="27" t="str">
        <f>IF('別紙2-1'!D89&lt;&gt;"",RIGHT('別紙2-1'!D89,LEN('別紙2-1'!D89)-SEARCH(":",'別紙2-1'!D89,1)),"")</f>
        <v/>
      </c>
      <c r="C62" s="187" t="str">
        <f>IF('別紙2-1'!E89&lt;&gt;"",'別紙2-1'!E89,"")</f>
        <v/>
      </c>
      <c r="D62" s="27" t="str">
        <f>IF('別紙2-1'!F89&lt;&gt;"",'別紙2-1'!F89,"")</f>
        <v/>
      </c>
      <c r="E62" s="27" t="str">
        <f>IF('別紙2-1'!G89&lt;&gt;"",'別紙2-1'!G89,"")</f>
        <v/>
      </c>
      <c r="F62" s="27" t="str">
        <f>IF('別紙2-1'!H89&lt;&gt;"",'別紙2-1'!H89,"")</f>
        <v/>
      </c>
      <c r="G62" s="27" t="str">
        <f>IF('別紙2-1'!I89&lt;&gt;"",'別紙2-1'!I89,"")</f>
        <v/>
      </c>
      <c r="H62" s="27" t="str">
        <f>IF('別紙2-1'!J89&lt;&gt;"",'別紙2-1'!J89,"")</f>
        <v/>
      </c>
      <c r="I62" s="27" t="str">
        <f>IF('別紙2-1'!K89&lt;&gt;"",'別紙2-1'!K89,"")</f>
        <v/>
      </c>
      <c r="J62" s="50"/>
    </row>
    <row r="63" spans="1:10" x14ac:dyDescent="0.2">
      <c r="A63" s="142">
        <v>59</v>
      </c>
      <c r="B63" s="27" t="str">
        <f>IF('別紙2-1'!D90&lt;&gt;"",RIGHT('別紙2-1'!D90,LEN('別紙2-1'!D90)-SEARCH(":",'別紙2-1'!D90,1)),"")</f>
        <v/>
      </c>
      <c r="C63" s="187" t="str">
        <f>IF('別紙2-1'!E90&lt;&gt;"",'別紙2-1'!E90,"")</f>
        <v/>
      </c>
      <c r="D63" s="27" t="str">
        <f>IF('別紙2-1'!F90&lt;&gt;"",'別紙2-1'!F90,"")</f>
        <v/>
      </c>
      <c r="E63" s="27" t="str">
        <f>IF('別紙2-1'!G90&lt;&gt;"",'別紙2-1'!G90,"")</f>
        <v/>
      </c>
      <c r="F63" s="27" t="str">
        <f>IF('別紙2-1'!H90&lt;&gt;"",'別紙2-1'!H90,"")</f>
        <v/>
      </c>
      <c r="G63" s="27" t="str">
        <f>IF('別紙2-1'!I90&lt;&gt;"",'別紙2-1'!I90,"")</f>
        <v/>
      </c>
      <c r="H63" s="27" t="str">
        <f>IF('別紙2-1'!J90&lt;&gt;"",'別紙2-1'!J90,"")</f>
        <v/>
      </c>
      <c r="I63" s="27" t="str">
        <f>IF('別紙2-1'!K90&lt;&gt;"",'別紙2-1'!K90,"")</f>
        <v/>
      </c>
      <c r="J63" s="50"/>
    </row>
    <row r="64" spans="1:10" x14ac:dyDescent="0.2">
      <c r="A64" s="142">
        <v>60</v>
      </c>
      <c r="B64" s="27" t="str">
        <f>IF('別紙2-1'!D91&lt;&gt;"",RIGHT('別紙2-1'!D91,LEN('別紙2-1'!D91)-SEARCH(":",'別紙2-1'!D91,1)),"")</f>
        <v/>
      </c>
      <c r="C64" s="187" t="str">
        <f>IF('別紙2-1'!E91&lt;&gt;"",'別紙2-1'!E91,"")</f>
        <v/>
      </c>
      <c r="D64" s="27" t="str">
        <f>IF('別紙2-1'!F91&lt;&gt;"",'別紙2-1'!F91,"")</f>
        <v/>
      </c>
      <c r="E64" s="27" t="str">
        <f>IF('別紙2-1'!G91&lt;&gt;"",'別紙2-1'!G91,"")</f>
        <v/>
      </c>
      <c r="F64" s="27" t="str">
        <f>IF('別紙2-1'!H91&lt;&gt;"",'別紙2-1'!H91,"")</f>
        <v/>
      </c>
      <c r="G64" s="27" t="str">
        <f>IF('別紙2-1'!I91&lt;&gt;"",'別紙2-1'!I91,"")</f>
        <v/>
      </c>
      <c r="H64" s="27" t="str">
        <f>IF('別紙2-1'!J91&lt;&gt;"",'別紙2-1'!J91,"")</f>
        <v/>
      </c>
      <c r="I64" s="27" t="str">
        <f>IF('別紙2-1'!K91&lt;&gt;"",'別紙2-1'!K91,"")</f>
        <v/>
      </c>
      <c r="J64" s="50"/>
    </row>
    <row r="65" spans="1:10" x14ac:dyDescent="0.2">
      <c r="A65" s="142">
        <v>61</v>
      </c>
      <c r="B65" s="27" t="str">
        <f>IF('別紙2-1'!D104&lt;&gt;"",RIGHT('別紙2-1'!D104,LEN('別紙2-1'!D104)-SEARCH(":",'別紙2-1'!D104,1)),"")</f>
        <v/>
      </c>
      <c r="C65" s="187" t="str">
        <f>IF('別紙2-1'!E104&lt;&gt;"",'別紙2-1'!E104,"")</f>
        <v/>
      </c>
      <c r="D65" s="27" t="str">
        <f>IF('別紙2-1'!F104&lt;&gt;"",'別紙2-1'!F104,"")</f>
        <v/>
      </c>
      <c r="E65" s="27" t="str">
        <f>IF('別紙2-1'!G104&lt;&gt;"",'別紙2-1'!G104,"")</f>
        <v/>
      </c>
      <c r="F65" s="27" t="str">
        <f>IF('別紙2-1'!H104&lt;&gt;"",'別紙2-1'!H104,"")</f>
        <v/>
      </c>
      <c r="G65" s="27" t="str">
        <f>IF('別紙2-1'!I104&lt;&gt;"",'別紙2-1'!I104,"")</f>
        <v/>
      </c>
      <c r="H65" s="27" t="str">
        <f>IF('別紙2-1'!J104&lt;&gt;"",'別紙2-1'!J104,"")</f>
        <v/>
      </c>
      <c r="I65" s="27" t="str">
        <f>IF('別紙2-1'!K104&lt;&gt;"",'別紙2-1'!K104,"")</f>
        <v/>
      </c>
      <c r="J65" s="50"/>
    </row>
    <row r="66" spans="1:10" x14ac:dyDescent="0.2">
      <c r="A66" s="142">
        <v>62</v>
      </c>
      <c r="B66" s="27" t="str">
        <f>IF('別紙2-1'!D105&lt;&gt;"",RIGHT('別紙2-1'!D105,LEN('別紙2-1'!D105)-SEARCH(":",'別紙2-1'!D105,1)),"")</f>
        <v/>
      </c>
      <c r="C66" s="187" t="str">
        <f>IF('別紙2-1'!E105&lt;&gt;"",'別紙2-1'!E105,"")</f>
        <v/>
      </c>
      <c r="D66" s="27" t="str">
        <f>IF('別紙2-1'!F105&lt;&gt;"",'別紙2-1'!F105,"")</f>
        <v/>
      </c>
      <c r="E66" s="27" t="str">
        <f>IF('別紙2-1'!G105&lt;&gt;"",'別紙2-1'!G105,"")</f>
        <v/>
      </c>
      <c r="F66" s="27" t="str">
        <f>IF('別紙2-1'!H105&lt;&gt;"",'別紙2-1'!H105,"")</f>
        <v/>
      </c>
      <c r="G66" s="27" t="str">
        <f>IF('別紙2-1'!I105&lt;&gt;"",'別紙2-1'!I105,"")</f>
        <v/>
      </c>
      <c r="H66" s="27" t="str">
        <f>IF('別紙2-1'!J105&lt;&gt;"",'別紙2-1'!J105,"")</f>
        <v/>
      </c>
      <c r="I66" s="27" t="str">
        <f>IF('別紙2-1'!K105&lt;&gt;"",'別紙2-1'!K105,"")</f>
        <v/>
      </c>
      <c r="J66" s="50"/>
    </row>
    <row r="67" spans="1:10" x14ac:dyDescent="0.2">
      <c r="A67" s="142">
        <v>63</v>
      </c>
      <c r="B67" s="27" t="str">
        <f>IF('別紙2-1'!D106&lt;&gt;"",RIGHT('別紙2-1'!D106,LEN('別紙2-1'!D106)-SEARCH(":",'別紙2-1'!D106,1)),"")</f>
        <v/>
      </c>
      <c r="C67" s="187" t="str">
        <f>IF('別紙2-1'!E106&lt;&gt;"",'別紙2-1'!E106,"")</f>
        <v/>
      </c>
      <c r="D67" s="27" t="str">
        <f>IF('別紙2-1'!F106&lt;&gt;"",'別紙2-1'!F106,"")</f>
        <v/>
      </c>
      <c r="E67" s="27" t="str">
        <f>IF('別紙2-1'!G106&lt;&gt;"",'別紙2-1'!G106,"")</f>
        <v/>
      </c>
      <c r="F67" s="27" t="str">
        <f>IF('別紙2-1'!H106&lt;&gt;"",'別紙2-1'!H106,"")</f>
        <v/>
      </c>
      <c r="G67" s="27" t="str">
        <f>IF('別紙2-1'!I106&lt;&gt;"",'別紙2-1'!I106,"")</f>
        <v/>
      </c>
      <c r="H67" s="27" t="str">
        <f>IF('別紙2-1'!J106&lt;&gt;"",'別紙2-1'!J106,"")</f>
        <v/>
      </c>
      <c r="I67" s="27" t="str">
        <f>IF('別紙2-1'!K106&lt;&gt;"",'別紙2-1'!K106,"")</f>
        <v/>
      </c>
      <c r="J67" s="50"/>
    </row>
    <row r="68" spans="1:10" x14ac:dyDescent="0.2">
      <c r="A68" s="142">
        <v>64</v>
      </c>
      <c r="B68" s="27" t="str">
        <f>IF('別紙2-1'!D107&lt;&gt;"",RIGHT('別紙2-1'!D107,LEN('別紙2-1'!D107)-SEARCH(":",'別紙2-1'!D107,1)),"")</f>
        <v/>
      </c>
      <c r="C68" s="187" t="str">
        <f>IF('別紙2-1'!E107&lt;&gt;"",'別紙2-1'!E107,"")</f>
        <v/>
      </c>
      <c r="D68" s="27" t="str">
        <f>IF('別紙2-1'!F107&lt;&gt;"",'別紙2-1'!F107,"")</f>
        <v/>
      </c>
      <c r="E68" s="27" t="str">
        <f>IF('別紙2-1'!G107&lt;&gt;"",'別紙2-1'!G107,"")</f>
        <v/>
      </c>
      <c r="F68" s="27" t="str">
        <f>IF('別紙2-1'!H107&lt;&gt;"",'別紙2-1'!H107,"")</f>
        <v/>
      </c>
      <c r="G68" s="27" t="str">
        <f>IF('別紙2-1'!I107&lt;&gt;"",'別紙2-1'!I107,"")</f>
        <v/>
      </c>
      <c r="H68" s="27" t="str">
        <f>IF('別紙2-1'!J107&lt;&gt;"",'別紙2-1'!J107,"")</f>
        <v/>
      </c>
      <c r="I68" s="27" t="str">
        <f>IF('別紙2-1'!K107&lt;&gt;"",'別紙2-1'!K107,"")</f>
        <v/>
      </c>
      <c r="J68" s="50"/>
    </row>
    <row r="69" spans="1:10" x14ac:dyDescent="0.2">
      <c r="A69" s="142">
        <v>65</v>
      </c>
      <c r="B69" s="27" t="str">
        <f>IF('別紙2-1'!D108&lt;&gt;"",RIGHT('別紙2-1'!D108,LEN('別紙2-1'!D108)-SEARCH(":",'別紙2-1'!D108,1)),"")</f>
        <v/>
      </c>
      <c r="C69" s="187" t="str">
        <f>IF('別紙2-1'!E108&lt;&gt;"",'別紙2-1'!E108,"")</f>
        <v/>
      </c>
      <c r="D69" s="27" t="str">
        <f>IF('別紙2-1'!F108&lt;&gt;"",'別紙2-1'!F108,"")</f>
        <v/>
      </c>
      <c r="E69" s="27" t="str">
        <f>IF('別紙2-1'!G108&lt;&gt;"",'別紙2-1'!G108,"")</f>
        <v/>
      </c>
      <c r="F69" s="27" t="str">
        <f>IF('別紙2-1'!H108&lt;&gt;"",'別紙2-1'!H108,"")</f>
        <v/>
      </c>
      <c r="G69" s="27" t="str">
        <f>IF('別紙2-1'!I108&lt;&gt;"",'別紙2-1'!I108,"")</f>
        <v/>
      </c>
      <c r="H69" s="27" t="str">
        <f>IF('別紙2-1'!J108&lt;&gt;"",'別紙2-1'!J108,"")</f>
        <v/>
      </c>
      <c r="I69" s="27" t="str">
        <f>IF('別紙2-1'!K108&lt;&gt;"",'別紙2-1'!K108,"")</f>
        <v/>
      </c>
      <c r="J69" s="50"/>
    </row>
    <row r="70" spans="1:10" x14ac:dyDescent="0.2">
      <c r="A70" s="142">
        <v>66</v>
      </c>
      <c r="B70" s="27" t="str">
        <f>IF('別紙2-1'!D109&lt;&gt;"",RIGHT('別紙2-1'!D109,LEN('別紙2-1'!D109)-SEARCH(":",'別紙2-1'!D109,1)),"")</f>
        <v/>
      </c>
      <c r="C70" s="187" t="str">
        <f>IF('別紙2-1'!E109&lt;&gt;"",'別紙2-1'!E109,"")</f>
        <v/>
      </c>
      <c r="D70" s="27" t="str">
        <f>IF('別紙2-1'!F109&lt;&gt;"",'別紙2-1'!F109,"")</f>
        <v/>
      </c>
      <c r="E70" s="27" t="str">
        <f>IF('別紙2-1'!G109&lt;&gt;"",'別紙2-1'!G109,"")</f>
        <v/>
      </c>
      <c r="F70" s="27" t="str">
        <f>IF('別紙2-1'!H109&lt;&gt;"",'別紙2-1'!H109,"")</f>
        <v/>
      </c>
      <c r="G70" s="27" t="str">
        <f>IF('別紙2-1'!I109&lt;&gt;"",'別紙2-1'!I109,"")</f>
        <v/>
      </c>
      <c r="H70" s="27" t="str">
        <f>IF('別紙2-1'!J109&lt;&gt;"",'別紙2-1'!J109,"")</f>
        <v/>
      </c>
      <c r="I70" s="27" t="str">
        <f>IF('別紙2-1'!K109&lt;&gt;"",'別紙2-1'!K109,"")</f>
        <v/>
      </c>
      <c r="J70" s="50"/>
    </row>
    <row r="71" spans="1:10" x14ac:dyDescent="0.2">
      <c r="A71" s="142">
        <v>67</v>
      </c>
      <c r="B71" s="27" t="str">
        <f>IF('別紙2-1'!D110&lt;&gt;"",RIGHT('別紙2-1'!D110,LEN('別紙2-1'!D110)-SEARCH(":",'別紙2-1'!D110,1)),"")</f>
        <v/>
      </c>
      <c r="C71" s="187" t="str">
        <f>IF('別紙2-1'!E110&lt;&gt;"",'別紙2-1'!E110,"")</f>
        <v/>
      </c>
      <c r="D71" s="27" t="str">
        <f>IF('別紙2-1'!F110&lt;&gt;"",'別紙2-1'!F110,"")</f>
        <v/>
      </c>
      <c r="E71" s="27" t="str">
        <f>IF('別紙2-1'!G110&lt;&gt;"",'別紙2-1'!G110,"")</f>
        <v/>
      </c>
      <c r="F71" s="27" t="str">
        <f>IF('別紙2-1'!H110&lt;&gt;"",'別紙2-1'!H110,"")</f>
        <v/>
      </c>
      <c r="G71" s="27" t="str">
        <f>IF('別紙2-1'!I110&lt;&gt;"",'別紙2-1'!I110,"")</f>
        <v/>
      </c>
      <c r="H71" s="27" t="str">
        <f>IF('別紙2-1'!J110&lt;&gt;"",'別紙2-1'!J110,"")</f>
        <v/>
      </c>
      <c r="I71" s="27" t="str">
        <f>IF('別紙2-1'!K110&lt;&gt;"",'別紙2-1'!K110,"")</f>
        <v/>
      </c>
      <c r="J71" s="50"/>
    </row>
    <row r="72" spans="1:10" x14ac:dyDescent="0.2">
      <c r="A72" s="142">
        <v>68</v>
      </c>
      <c r="B72" s="27" t="str">
        <f>IF('別紙2-1'!D111&lt;&gt;"",RIGHT('別紙2-1'!D111,LEN('別紙2-1'!D111)-SEARCH(":",'別紙2-1'!D111,1)),"")</f>
        <v/>
      </c>
      <c r="C72" s="187" t="str">
        <f>IF('別紙2-1'!E111&lt;&gt;"",'別紙2-1'!E111,"")</f>
        <v/>
      </c>
      <c r="D72" s="27" t="str">
        <f>IF('別紙2-1'!F111&lt;&gt;"",'別紙2-1'!F111,"")</f>
        <v/>
      </c>
      <c r="E72" s="27" t="str">
        <f>IF('別紙2-1'!G111&lt;&gt;"",'別紙2-1'!G111,"")</f>
        <v/>
      </c>
      <c r="F72" s="27" t="str">
        <f>IF('別紙2-1'!H111&lt;&gt;"",'別紙2-1'!H111,"")</f>
        <v/>
      </c>
      <c r="G72" s="27" t="str">
        <f>IF('別紙2-1'!I111&lt;&gt;"",'別紙2-1'!I111,"")</f>
        <v/>
      </c>
      <c r="H72" s="27" t="str">
        <f>IF('別紙2-1'!J111&lt;&gt;"",'別紙2-1'!J111,"")</f>
        <v/>
      </c>
      <c r="I72" s="27" t="str">
        <f>IF('別紙2-1'!K111&lt;&gt;"",'別紙2-1'!K111,"")</f>
        <v/>
      </c>
      <c r="J72" s="50"/>
    </row>
    <row r="73" spans="1:10" x14ac:dyDescent="0.2">
      <c r="A73" s="142">
        <v>69</v>
      </c>
      <c r="B73" s="27" t="str">
        <f>IF('別紙2-1'!D112&lt;&gt;"",RIGHT('別紙2-1'!D112,LEN('別紙2-1'!D112)-SEARCH(":",'別紙2-1'!D112,1)),"")</f>
        <v/>
      </c>
      <c r="C73" s="187" t="str">
        <f>IF('別紙2-1'!E112&lt;&gt;"",'別紙2-1'!E112,"")</f>
        <v/>
      </c>
      <c r="D73" s="27" t="str">
        <f>IF('別紙2-1'!F112&lt;&gt;"",'別紙2-1'!F112,"")</f>
        <v/>
      </c>
      <c r="E73" s="27" t="str">
        <f>IF('別紙2-1'!G112&lt;&gt;"",'別紙2-1'!G112,"")</f>
        <v/>
      </c>
      <c r="F73" s="27" t="str">
        <f>IF('別紙2-1'!H112&lt;&gt;"",'別紙2-1'!H112,"")</f>
        <v/>
      </c>
      <c r="G73" s="27" t="str">
        <f>IF('別紙2-1'!I112&lt;&gt;"",'別紙2-1'!I112,"")</f>
        <v/>
      </c>
      <c r="H73" s="27" t="str">
        <f>IF('別紙2-1'!J112&lt;&gt;"",'別紙2-1'!J112,"")</f>
        <v/>
      </c>
      <c r="I73" s="27" t="str">
        <f>IF('別紙2-1'!K112&lt;&gt;"",'別紙2-1'!K112,"")</f>
        <v/>
      </c>
      <c r="J73" s="50"/>
    </row>
    <row r="74" spans="1:10" x14ac:dyDescent="0.2">
      <c r="A74" s="142">
        <v>70</v>
      </c>
      <c r="B74" s="27" t="str">
        <f>IF('別紙2-1'!D113&lt;&gt;"",RIGHT('別紙2-1'!D113,LEN('別紙2-1'!D113)-SEARCH(":",'別紙2-1'!D113,1)),"")</f>
        <v/>
      </c>
      <c r="C74" s="187" t="str">
        <f>IF('別紙2-1'!E113&lt;&gt;"",'別紙2-1'!E113,"")</f>
        <v/>
      </c>
      <c r="D74" s="27" t="str">
        <f>IF('別紙2-1'!F113&lt;&gt;"",'別紙2-1'!F113,"")</f>
        <v/>
      </c>
      <c r="E74" s="27" t="str">
        <f>IF('別紙2-1'!G113&lt;&gt;"",'別紙2-1'!G113,"")</f>
        <v/>
      </c>
      <c r="F74" s="27" t="str">
        <f>IF('別紙2-1'!H113&lt;&gt;"",'別紙2-1'!H113,"")</f>
        <v/>
      </c>
      <c r="G74" s="27" t="str">
        <f>IF('別紙2-1'!I113&lt;&gt;"",'別紙2-1'!I113,"")</f>
        <v/>
      </c>
      <c r="H74" s="27" t="str">
        <f>IF('別紙2-1'!J113&lt;&gt;"",'別紙2-1'!J113,"")</f>
        <v/>
      </c>
      <c r="I74" s="27" t="str">
        <f>IF('別紙2-1'!K113&lt;&gt;"",'別紙2-1'!K113,"")</f>
        <v/>
      </c>
      <c r="J74" s="50"/>
    </row>
    <row r="75" spans="1:10" x14ac:dyDescent="0.2">
      <c r="A75" s="142">
        <v>71</v>
      </c>
      <c r="B75" s="27" t="str">
        <f>IF('別紙2-1'!D114&lt;&gt;"",RIGHT('別紙2-1'!D114,LEN('別紙2-1'!D114)-SEARCH(":",'別紙2-1'!D114,1)),"")</f>
        <v/>
      </c>
      <c r="C75" s="187" t="str">
        <f>IF('別紙2-1'!E114&lt;&gt;"",'別紙2-1'!E114,"")</f>
        <v/>
      </c>
      <c r="D75" s="27" t="str">
        <f>IF('別紙2-1'!F114&lt;&gt;"",'別紙2-1'!F114,"")</f>
        <v/>
      </c>
      <c r="E75" s="27" t="str">
        <f>IF('別紙2-1'!G114&lt;&gt;"",'別紙2-1'!G114,"")</f>
        <v/>
      </c>
      <c r="F75" s="27" t="str">
        <f>IF('別紙2-1'!H114&lt;&gt;"",'別紙2-1'!H114,"")</f>
        <v/>
      </c>
      <c r="G75" s="27" t="str">
        <f>IF('別紙2-1'!I114&lt;&gt;"",'別紙2-1'!I114,"")</f>
        <v/>
      </c>
      <c r="H75" s="27" t="str">
        <f>IF('別紙2-1'!J114&lt;&gt;"",'別紙2-1'!J114,"")</f>
        <v/>
      </c>
      <c r="I75" s="27" t="str">
        <f>IF('別紙2-1'!K114&lt;&gt;"",'別紙2-1'!K114,"")</f>
        <v/>
      </c>
      <c r="J75" s="50"/>
    </row>
    <row r="76" spans="1:10" x14ac:dyDescent="0.2">
      <c r="A76" s="142">
        <v>72</v>
      </c>
      <c r="B76" s="27" t="str">
        <f>IF('別紙2-1'!D115&lt;&gt;"",RIGHT('別紙2-1'!D115,LEN('別紙2-1'!D115)-SEARCH(":",'別紙2-1'!D115,1)),"")</f>
        <v/>
      </c>
      <c r="C76" s="187" t="str">
        <f>IF('別紙2-1'!E115&lt;&gt;"",'別紙2-1'!E115,"")</f>
        <v/>
      </c>
      <c r="D76" s="27" t="str">
        <f>IF('別紙2-1'!F115&lt;&gt;"",'別紙2-1'!F115,"")</f>
        <v/>
      </c>
      <c r="E76" s="27" t="str">
        <f>IF('別紙2-1'!G115&lt;&gt;"",'別紙2-1'!G115,"")</f>
        <v/>
      </c>
      <c r="F76" s="27" t="str">
        <f>IF('別紙2-1'!H115&lt;&gt;"",'別紙2-1'!H115,"")</f>
        <v/>
      </c>
      <c r="G76" s="27" t="str">
        <f>IF('別紙2-1'!I115&lt;&gt;"",'別紙2-1'!I115,"")</f>
        <v/>
      </c>
      <c r="H76" s="27" t="str">
        <f>IF('別紙2-1'!J115&lt;&gt;"",'別紙2-1'!J115,"")</f>
        <v/>
      </c>
      <c r="I76" s="27" t="str">
        <f>IF('別紙2-1'!K115&lt;&gt;"",'別紙2-1'!K115,"")</f>
        <v/>
      </c>
      <c r="J76" s="50"/>
    </row>
    <row r="77" spans="1:10" x14ac:dyDescent="0.2">
      <c r="A77" s="142">
        <v>73</v>
      </c>
      <c r="B77" s="27" t="str">
        <f>IF('別紙2-1'!D116&lt;&gt;"",RIGHT('別紙2-1'!D116,LEN('別紙2-1'!D116)-SEARCH(":",'別紙2-1'!D116,1)),"")</f>
        <v/>
      </c>
      <c r="C77" s="187" t="str">
        <f>IF('別紙2-1'!E116&lt;&gt;"",'別紙2-1'!E116,"")</f>
        <v/>
      </c>
      <c r="D77" s="27" t="str">
        <f>IF('別紙2-1'!F116&lt;&gt;"",'別紙2-1'!F116,"")</f>
        <v/>
      </c>
      <c r="E77" s="27" t="str">
        <f>IF('別紙2-1'!G116&lt;&gt;"",'別紙2-1'!G116,"")</f>
        <v/>
      </c>
      <c r="F77" s="27" t="str">
        <f>IF('別紙2-1'!H116&lt;&gt;"",'別紙2-1'!H116,"")</f>
        <v/>
      </c>
      <c r="G77" s="27" t="str">
        <f>IF('別紙2-1'!I116&lt;&gt;"",'別紙2-1'!I116,"")</f>
        <v/>
      </c>
      <c r="H77" s="27" t="str">
        <f>IF('別紙2-1'!J116&lt;&gt;"",'別紙2-1'!J116,"")</f>
        <v/>
      </c>
      <c r="I77" s="27" t="str">
        <f>IF('別紙2-1'!K116&lt;&gt;"",'別紙2-1'!K116,"")</f>
        <v/>
      </c>
      <c r="J77" s="50"/>
    </row>
    <row r="78" spans="1:10" x14ac:dyDescent="0.2">
      <c r="A78" s="142">
        <v>74</v>
      </c>
      <c r="B78" s="27" t="str">
        <f>IF('別紙2-1'!D117&lt;&gt;"",RIGHT('別紙2-1'!D117,LEN('別紙2-1'!D117)-SEARCH(":",'別紙2-1'!D117,1)),"")</f>
        <v/>
      </c>
      <c r="C78" s="187" t="str">
        <f>IF('別紙2-1'!E117&lt;&gt;"",'別紙2-1'!E117,"")</f>
        <v/>
      </c>
      <c r="D78" s="27" t="str">
        <f>IF('別紙2-1'!F117&lt;&gt;"",'別紙2-1'!F117,"")</f>
        <v/>
      </c>
      <c r="E78" s="27" t="str">
        <f>IF('別紙2-1'!G117&lt;&gt;"",'別紙2-1'!G117,"")</f>
        <v/>
      </c>
      <c r="F78" s="27" t="str">
        <f>IF('別紙2-1'!H117&lt;&gt;"",'別紙2-1'!H117,"")</f>
        <v/>
      </c>
      <c r="G78" s="27" t="str">
        <f>IF('別紙2-1'!I117&lt;&gt;"",'別紙2-1'!I117,"")</f>
        <v/>
      </c>
      <c r="H78" s="27" t="str">
        <f>IF('別紙2-1'!J117&lt;&gt;"",'別紙2-1'!J117,"")</f>
        <v/>
      </c>
      <c r="I78" s="27" t="str">
        <f>IF('別紙2-1'!K117&lt;&gt;"",'別紙2-1'!K117,"")</f>
        <v/>
      </c>
      <c r="J78" s="50"/>
    </row>
    <row r="79" spans="1:10" x14ac:dyDescent="0.2">
      <c r="A79" s="142">
        <v>75</v>
      </c>
      <c r="B79" s="27" t="str">
        <f>IF('別紙2-1'!D118&lt;&gt;"",RIGHT('別紙2-1'!D118,LEN('別紙2-1'!D118)-SEARCH(":",'別紙2-1'!D118,1)),"")</f>
        <v/>
      </c>
      <c r="C79" s="187" t="str">
        <f>IF('別紙2-1'!E118&lt;&gt;"",'別紙2-1'!E118,"")</f>
        <v/>
      </c>
      <c r="D79" s="27" t="str">
        <f>IF('別紙2-1'!F118&lt;&gt;"",'別紙2-1'!F118,"")</f>
        <v/>
      </c>
      <c r="E79" s="27" t="str">
        <f>IF('別紙2-1'!G118&lt;&gt;"",'別紙2-1'!G118,"")</f>
        <v/>
      </c>
      <c r="F79" s="27" t="str">
        <f>IF('別紙2-1'!H118&lt;&gt;"",'別紙2-1'!H118,"")</f>
        <v/>
      </c>
      <c r="G79" s="27" t="str">
        <f>IF('別紙2-1'!I118&lt;&gt;"",'別紙2-1'!I118,"")</f>
        <v/>
      </c>
      <c r="H79" s="27" t="str">
        <f>IF('別紙2-1'!J118&lt;&gt;"",'別紙2-1'!J118,"")</f>
        <v/>
      </c>
      <c r="I79" s="27" t="str">
        <f>IF('別紙2-1'!K118&lt;&gt;"",'別紙2-1'!K118,"")</f>
        <v/>
      </c>
      <c r="J79" s="50"/>
    </row>
    <row r="80" spans="1:10" x14ac:dyDescent="0.2">
      <c r="A80" s="142">
        <v>76</v>
      </c>
      <c r="B80" s="27" t="str">
        <f>IF('別紙2-1'!D119&lt;&gt;"",RIGHT('別紙2-1'!D119,LEN('別紙2-1'!D119)-SEARCH(":",'別紙2-1'!D119,1)),"")</f>
        <v/>
      </c>
      <c r="C80" s="187" t="str">
        <f>IF('別紙2-1'!E119&lt;&gt;"",'別紙2-1'!E119,"")</f>
        <v/>
      </c>
      <c r="D80" s="27" t="str">
        <f>IF('別紙2-1'!F119&lt;&gt;"",'別紙2-1'!F119,"")</f>
        <v/>
      </c>
      <c r="E80" s="27" t="str">
        <f>IF('別紙2-1'!G119&lt;&gt;"",'別紙2-1'!G119,"")</f>
        <v/>
      </c>
      <c r="F80" s="27" t="str">
        <f>IF('別紙2-1'!H119&lt;&gt;"",'別紙2-1'!H119,"")</f>
        <v/>
      </c>
      <c r="G80" s="27" t="str">
        <f>IF('別紙2-1'!I119&lt;&gt;"",'別紙2-1'!I119,"")</f>
        <v/>
      </c>
      <c r="H80" s="27" t="str">
        <f>IF('別紙2-1'!J119&lt;&gt;"",'別紙2-1'!J119,"")</f>
        <v/>
      </c>
      <c r="I80" s="27" t="str">
        <f>IF('別紙2-1'!K119&lt;&gt;"",'別紙2-1'!K119,"")</f>
        <v/>
      </c>
      <c r="J80" s="50"/>
    </row>
    <row r="81" spans="1:10" x14ac:dyDescent="0.2">
      <c r="A81" s="142">
        <v>77</v>
      </c>
      <c r="B81" s="27" t="str">
        <f>IF('別紙2-1'!D120&lt;&gt;"",RIGHT('別紙2-1'!D120,LEN('別紙2-1'!D120)-SEARCH(":",'別紙2-1'!D120,1)),"")</f>
        <v/>
      </c>
      <c r="C81" s="187" t="str">
        <f>IF('別紙2-1'!E120&lt;&gt;"",'別紙2-1'!E120,"")</f>
        <v/>
      </c>
      <c r="D81" s="27" t="str">
        <f>IF('別紙2-1'!F120&lt;&gt;"",'別紙2-1'!F120,"")</f>
        <v/>
      </c>
      <c r="E81" s="27" t="str">
        <f>IF('別紙2-1'!G120&lt;&gt;"",'別紙2-1'!G120,"")</f>
        <v/>
      </c>
      <c r="F81" s="27" t="str">
        <f>IF('別紙2-1'!H120&lt;&gt;"",'別紙2-1'!H120,"")</f>
        <v/>
      </c>
      <c r="G81" s="27" t="str">
        <f>IF('別紙2-1'!I120&lt;&gt;"",'別紙2-1'!I120,"")</f>
        <v/>
      </c>
      <c r="H81" s="27" t="str">
        <f>IF('別紙2-1'!J120&lt;&gt;"",'別紙2-1'!J120,"")</f>
        <v/>
      </c>
      <c r="I81" s="27" t="str">
        <f>IF('別紙2-1'!K120&lt;&gt;"",'別紙2-1'!K120,"")</f>
        <v/>
      </c>
      <c r="J81" s="50"/>
    </row>
    <row r="82" spans="1:10" x14ac:dyDescent="0.2">
      <c r="A82" s="142">
        <v>78</v>
      </c>
      <c r="B82" s="27" t="str">
        <f>IF('別紙2-1'!D121&lt;&gt;"",RIGHT('別紙2-1'!D121,LEN('別紙2-1'!D121)-SEARCH(":",'別紙2-1'!D121,1)),"")</f>
        <v/>
      </c>
      <c r="C82" s="187" t="str">
        <f>IF('別紙2-1'!E121&lt;&gt;"",'別紙2-1'!E121,"")</f>
        <v/>
      </c>
      <c r="D82" s="27" t="str">
        <f>IF('別紙2-1'!F121&lt;&gt;"",'別紙2-1'!F121,"")</f>
        <v/>
      </c>
      <c r="E82" s="27" t="str">
        <f>IF('別紙2-1'!G121&lt;&gt;"",'別紙2-1'!G121,"")</f>
        <v/>
      </c>
      <c r="F82" s="27" t="str">
        <f>IF('別紙2-1'!H121&lt;&gt;"",'別紙2-1'!H121,"")</f>
        <v/>
      </c>
      <c r="G82" s="27" t="str">
        <f>IF('別紙2-1'!I121&lt;&gt;"",'別紙2-1'!I121,"")</f>
        <v/>
      </c>
      <c r="H82" s="27" t="str">
        <f>IF('別紙2-1'!J121&lt;&gt;"",'別紙2-1'!J121,"")</f>
        <v/>
      </c>
      <c r="I82" s="27" t="str">
        <f>IF('別紙2-1'!K121&lt;&gt;"",'別紙2-1'!K121,"")</f>
        <v/>
      </c>
      <c r="J82" s="50"/>
    </row>
    <row r="83" spans="1:10" x14ac:dyDescent="0.2">
      <c r="A83" s="142">
        <v>79</v>
      </c>
      <c r="B83" s="27" t="str">
        <f>IF('別紙2-1'!D122&lt;&gt;"",RIGHT('別紙2-1'!D122,LEN('別紙2-1'!D122)-SEARCH(":",'別紙2-1'!D122,1)),"")</f>
        <v/>
      </c>
      <c r="C83" s="187" t="str">
        <f>IF('別紙2-1'!E122&lt;&gt;"",'別紙2-1'!E122,"")</f>
        <v/>
      </c>
      <c r="D83" s="27" t="str">
        <f>IF('別紙2-1'!F122&lt;&gt;"",'別紙2-1'!F122,"")</f>
        <v/>
      </c>
      <c r="E83" s="27" t="str">
        <f>IF('別紙2-1'!G122&lt;&gt;"",'別紙2-1'!G122,"")</f>
        <v/>
      </c>
      <c r="F83" s="27" t="str">
        <f>IF('別紙2-1'!H122&lt;&gt;"",'別紙2-1'!H122,"")</f>
        <v/>
      </c>
      <c r="G83" s="27" t="str">
        <f>IF('別紙2-1'!I122&lt;&gt;"",'別紙2-1'!I122,"")</f>
        <v/>
      </c>
      <c r="H83" s="27" t="str">
        <f>IF('別紙2-1'!J122&lt;&gt;"",'別紙2-1'!J122,"")</f>
        <v/>
      </c>
      <c r="I83" s="27" t="str">
        <f>IF('別紙2-1'!K122&lt;&gt;"",'別紙2-1'!K122,"")</f>
        <v/>
      </c>
      <c r="J83" s="50"/>
    </row>
    <row r="84" spans="1:10" x14ac:dyDescent="0.2">
      <c r="A84" s="142">
        <v>80</v>
      </c>
      <c r="B84" s="27" t="str">
        <f>IF('別紙2-1'!D123&lt;&gt;"",RIGHT('別紙2-1'!D123,LEN('別紙2-1'!D123)-SEARCH(":",'別紙2-1'!D123,1)),"")</f>
        <v/>
      </c>
      <c r="C84" s="187" t="str">
        <f>IF('別紙2-1'!E123&lt;&gt;"",'別紙2-1'!E123,"")</f>
        <v/>
      </c>
      <c r="D84" s="27" t="str">
        <f>IF('別紙2-1'!F123&lt;&gt;"",'別紙2-1'!F123,"")</f>
        <v/>
      </c>
      <c r="E84" s="27" t="str">
        <f>IF('別紙2-1'!G123&lt;&gt;"",'別紙2-1'!G123,"")</f>
        <v/>
      </c>
      <c r="F84" s="27" t="str">
        <f>IF('別紙2-1'!H123&lt;&gt;"",'別紙2-1'!H123,"")</f>
        <v/>
      </c>
      <c r="G84" s="27" t="str">
        <f>IF('別紙2-1'!I123&lt;&gt;"",'別紙2-1'!I123,"")</f>
        <v/>
      </c>
      <c r="H84" s="27" t="str">
        <f>IF('別紙2-1'!J123&lt;&gt;"",'別紙2-1'!J123,"")</f>
        <v/>
      </c>
      <c r="I84" s="27" t="str">
        <f>IF('別紙2-1'!K123&lt;&gt;"",'別紙2-1'!K123,"")</f>
        <v/>
      </c>
      <c r="J84" s="50"/>
    </row>
    <row r="85" spans="1:10" x14ac:dyDescent="0.2">
      <c r="A85" s="142">
        <v>81</v>
      </c>
      <c r="B85" s="27" t="str">
        <f>IF('別紙2-1'!D136&lt;&gt;"",RIGHT('別紙2-1'!D136,LEN('別紙2-1'!D136)-SEARCH(":",'別紙2-1'!D136,1)),"")</f>
        <v/>
      </c>
      <c r="C85" s="187" t="str">
        <f>IF('別紙2-1'!E136&lt;&gt;"",'別紙2-1'!E136,"")</f>
        <v/>
      </c>
      <c r="D85" s="27" t="str">
        <f>IF('別紙2-1'!F136&lt;&gt;"",'別紙2-1'!F136,"")</f>
        <v/>
      </c>
      <c r="E85" s="27" t="str">
        <f>IF('別紙2-1'!G136&lt;&gt;"",'別紙2-1'!G136,"")</f>
        <v/>
      </c>
      <c r="F85" s="27" t="str">
        <f>IF('別紙2-1'!H136&lt;&gt;"",'別紙2-1'!H136,"")</f>
        <v/>
      </c>
      <c r="G85" s="27" t="str">
        <f>IF('別紙2-1'!I136&lt;&gt;"",'別紙2-1'!I136,"")</f>
        <v/>
      </c>
      <c r="H85" s="27" t="str">
        <f>IF('別紙2-1'!J136&lt;&gt;"",'別紙2-1'!J136,"")</f>
        <v/>
      </c>
      <c r="I85" s="27" t="str">
        <f>IF('別紙2-1'!K136&lt;&gt;"",'別紙2-1'!K136,"")</f>
        <v/>
      </c>
      <c r="J85" s="50"/>
    </row>
    <row r="86" spans="1:10" x14ac:dyDescent="0.2">
      <c r="A86" s="142">
        <v>82</v>
      </c>
      <c r="B86" s="27" t="str">
        <f>IF('別紙2-1'!D137&lt;&gt;"",RIGHT('別紙2-1'!D137,LEN('別紙2-1'!D137)-SEARCH(":",'別紙2-1'!D137,1)),"")</f>
        <v/>
      </c>
      <c r="C86" s="187" t="str">
        <f>IF('別紙2-1'!E137&lt;&gt;"",'別紙2-1'!E137,"")</f>
        <v/>
      </c>
      <c r="D86" s="27" t="str">
        <f>IF('別紙2-1'!F137&lt;&gt;"",'別紙2-1'!F137,"")</f>
        <v/>
      </c>
      <c r="E86" s="27" t="str">
        <f>IF('別紙2-1'!G137&lt;&gt;"",'別紙2-1'!G137,"")</f>
        <v/>
      </c>
      <c r="F86" s="27" t="str">
        <f>IF('別紙2-1'!H137&lt;&gt;"",'別紙2-1'!H137,"")</f>
        <v/>
      </c>
      <c r="G86" s="27" t="str">
        <f>IF('別紙2-1'!I137&lt;&gt;"",'別紙2-1'!I137,"")</f>
        <v/>
      </c>
      <c r="H86" s="27" t="str">
        <f>IF('別紙2-1'!J137&lt;&gt;"",'別紙2-1'!J137,"")</f>
        <v/>
      </c>
      <c r="I86" s="27" t="str">
        <f>IF('別紙2-1'!K137&lt;&gt;"",'別紙2-1'!K137,"")</f>
        <v/>
      </c>
      <c r="J86" s="50"/>
    </row>
    <row r="87" spans="1:10" x14ac:dyDescent="0.2">
      <c r="A87" s="142">
        <v>83</v>
      </c>
      <c r="B87" s="27" t="str">
        <f>IF('別紙2-1'!D138&lt;&gt;"",RIGHT('別紙2-1'!D138,LEN('別紙2-1'!D138)-SEARCH(":",'別紙2-1'!D138,1)),"")</f>
        <v/>
      </c>
      <c r="C87" s="187" t="str">
        <f>IF('別紙2-1'!E138&lt;&gt;"",'別紙2-1'!E138,"")</f>
        <v/>
      </c>
      <c r="D87" s="27" t="str">
        <f>IF('別紙2-1'!F138&lt;&gt;"",'別紙2-1'!F138,"")</f>
        <v/>
      </c>
      <c r="E87" s="27" t="str">
        <f>IF('別紙2-1'!G138&lt;&gt;"",'別紙2-1'!G138,"")</f>
        <v/>
      </c>
      <c r="F87" s="27" t="str">
        <f>IF('別紙2-1'!H138&lt;&gt;"",'別紙2-1'!H138,"")</f>
        <v/>
      </c>
      <c r="G87" s="27" t="str">
        <f>IF('別紙2-1'!I138&lt;&gt;"",'別紙2-1'!I138,"")</f>
        <v/>
      </c>
      <c r="H87" s="27" t="str">
        <f>IF('別紙2-1'!J138&lt;&gt;"",'別紙2-1'!J138,"")</f>
        <v/>
      </c>
      <c r="I87" s="27" t="str">
        <f>IF('別紙2-1'!K138&lt;&gt;"",'別紙2-1'!K138,"")</f>
        <v/>
      </c>
      <c r="J87" s="50"/>
    </row>
    <row r="88" spans="1:10" x14ac:dyDescent="0.2">
      <c r="A88" s="142">
        <v>84</v>
      </c>
      <c r="B88" s="27" t="str">
        <f>IF('別紙2-1'!D139&lt;&gt;"",RIGHT('別紙2-1'!D139,LEN('別紙2-1'!D139)-SEARCH(":",'別紙2-1'!D139,1)),"")</f>
        <v/>
      </c>
      <c r="C88" s="187" t="str">
        <f>IF('別紙2-1'!E139&lt;&gt;"",'別紙2-1'!E139,"")</f>
        <v/>
      </c>
      <c r="D88" s="27" t="str">
        <f>IF('別紙2-1'!F139&lt;&gt;"",'別紙2-1'!F139,"")</f>
        <v/>
      </c>
      <c r="E88" s="27" t="str">
        <f>IF('別紙2-1'!G139&lt;&gt;"",'別紙2-1'!G139,"")</f>
        <v/>
      </c>
      <c r="F88" s="27" t="str">
        <f>IF('別紙2-1'!H139&lt;&gt;"",'別紙2-1'!H139,"")</f>
        <v/>
      </c>
      <c r="G88" s="27" t="str">
        <f>IF('別紙2-1'!I139&lt;&gt;"",'別紙2-1'!I139,"")</f>
        <v/>
      </c>
      <c r="H88" s="27" t="str">
        <f>IF('別紙2-1'!J139&lt;&gt;"",'別紙2-1'!J139,"")</f>
        <v/>
      </c>
      <c r="I88" s="27" t="str">
        <f>IF('別紙2-1'!K139&lt;&gt;"",'別紙2-1'!K139,"")</f>
        <v/>
      </c>
      <c r="J88" s="50"/>
    </row>
    <row r="89" spans="1:10" x14ac:dyDescent="0.2">
      <c r="A89" s="142">
        <v>85</v>
      </c>
      <c r="B89" s="27" t="str">
        <f>IF('別紙2-1'!D140&lt;&gt;"",RIGHT('別紙2-1'!D140,LEN('別紙2-1'!D140)-SEARCH(":",'別紙2-1'!D140,1)),"")</f>
        <v/>
      </c>
      <c r="C89" s="187" t="str">
        <f>IF('別紙2-1'!E140&lt;&gt;"",'別紙2-1'!E140,"")</f>
        <v/>
      </c>
      <c r="D89" s="27" t="str">
        <f>IF('別紙2-1'!F140&lt;&gt;"",'別紙2-1'!F140,"")</f>
        <v/>
      </c>
      <c r="E89" s="27" t="str">
        <f>IF('別紙2-1'!G140&lt;&gt;"",'別紙2-1'!G140,"")</f>
        <v/>
      </c>
      <c r="F89" s="27" t="str">
        <f>IF('別紙2-1'!H140&lt;&gt;"",'別紙2-1'!H140,"")</f>
        <v/>
      </c>
      <c r="G89" s="27" t="str">
        <f>IF('別紙2-1'!I140&lt;&gt;"",'別紙2-1'!I140,"")</f>
        <v/>
      </c>
      <c r="H89" s="27" t="str">
        <f>IF('別紙2-1'!J140&lt;&gt;"",'別紙2-1'!J140,"")</f>
        <v/>
      </c>
      <c r="I89" s="27" t="str">
        <f>IF('別紙2-1'!K140&lt;&gt;"",'別紙2-1'!K140,"")</f>
        <v/>
      </c>
      <c r="J89" s="50"/>
    </row>
    <row r="90" spans="1:10" x14ac:dyDescent="0.2">
      <c r="A90" s="142">
        <v>86</v>
      </c>
      <c r="B90" s="27" t="str">
        <f>IF('別紙2-1'!D141&lt;&gt;"",RIGHT('別紙2-1'!D141,LEN('別紙2-1'!D141)-SEARCH(":",'別紙2-1'!D141,1)),"")</f>
        <v/>
      </c>
      <c r="C90" s="187" t="str">
        <f>IF('別紙2-1'!E141&lt;&gt;"",'別紙2-1'!E141,"")</f>
        <v/>
      </c>
      <c r="D90" s="27" t="str">
        <f>IF('別紙2-1'!F141&lt;&gt;"",'別紙2-1'!F141,"")</f>
        <v/>
      </c>
      <c r="E90" s="27" t="str">
        <f>IF('別紙2-1'!G141&lt;&gt;"",'別紙2-1'!G141,"")</f>
        <v/>
      </c>
      <c r="F90" s="27" t="str">
        <f>IF('別紙2-1'!H141&lt;&gt;"",'別紙2-1'!H141,"")</f>
        <v/>
      </c>
      <c r="G90" s="27" t="str">
        <f>IF('別紙2-1'!I141&lt;&gt;"",'別紙2-1'!I141,"")</f>
        <v/>
      </c>
      <c r="H90" s="27" t="str">
        <f>IF('別紙2-1'!J141&lt;&gt;"",'別紙2-1'!J141,"")</f>
        <v/>
      </c>
      <c r="I90" s="27" t="str">
        <f>IF('別紙2-1'!K141&lt;&gt;"",'別紙2-1'!K141,"")</f>
        <v/>
      </c>
      <c r="J90" s="50"/>
    </row>
    <row r="91" spans="1:10" x14ac:dyDescent="0.2">
      <c r="A91" s="142">
        <v>87</v>
      </c>
      <c r="B91" s="27" t="str">
        <f>IF('別紙2-1'!D142&lt;&gt;"",RIGHT('別紙2-1'!D142,LEN('別紙2-1'!D142)-SEARCH(":",'別紙2-1'!D142,1)),"")</f>
        <v/>
      </c>
      <c r="C91" s="187" t="str">
        <f>IF('別紙2-1'!E142&lt;&gt;"",'別紙2-1'!E142,"")</f>
        <v/>
      </c>
      <c r="D91" s="27" t="str">
        <f>IF('別紙2-1'!F142&lt;&gt;"",'別紙2-1'!F142,"")</f>
        <v/>
      </c>
      <c r="E91" s="27" t="str">
        <f>IF('別紙2-1'!G142&lt;&gt;"",'別紙2-1'!G142,"")</f>
        <v/>
      </c>
      <c r="F91" s="27" t="str">
        <f>IF('別紙2-1'!H142&lt;&gt;"",'別紙2-1'!H142,"")</f>
        <v/>
      </c>
      <c r="G91" s="27" t="str">
        <f>IF('別紙2-1'!I142&lt;&gt;"",'別紙2-1'!I142,"")</f>
        <v/>
      </c>
      <c r="H91" s="27" t="str">
        <f>IF('別紙2-1'!J142&lt;&gt;"",'別紙2-1'!J142,"")</f>
        <v/>
      </c>
      <c r="I91" s="27" t="str">
        <f>IF('別紙2-1'!K142&lt;&gt;"",'別紙2-1'!K142,"")</f>
        <v/>
      </c>
      <c r="J91" s="50"/>
    </row>
    <row r="92" spans="1:10" x14ac:dyDescent="0.2">
      <c r="A92" s="142">
        <v>88</v>
      </c>
      <c r="B92" s="27" t="str">
        <f>IF('別紙2-1'!D143&lt;&gt;"",RIGHT('別紙2-1'!D143,LEN('別紙2-1'!D143)-SEARCH(":",'別紙2-1'!D143,1)),"")</f>
        <v/>
      </c>
      <c r="C92" s="187" t="str">
        <f>IF('別紙2-1'!E143&lt;&gt;"",'別紙2-1'!E143,"")</f>
        <v/>
      </c>
      <c r="D92" s="27" t="str">
        <f>IF('別紙2-1'!F143&lt;&gt;"",'別紙2-1'!F143,"")</f>
        <v/>
      </c>
      <c r="E92" s="27" t="str">
        <f>IF('別紙2-1'!G143&lt;&gt;"",'別紙2-1'!G143,"")</f>
        <v/>
      </c>
      <c r="F92" s="27" t="str">
        <f>IF('別紙2-1'!H143&lt;&gt;"",'別紙2-1'!H143,"")</f>
        <v/>
      </c>
      <c r="G92" s="27" t="str">
        <f>IF('別紙2-1'!I143&lt;&gt;"",'別紙2-1'!I143,"")</f>
        <v/>
      </c>
      <c r="H92" s="27" t="str">
        <f>IF('別紙2-1'!J143&lt;&gt;"",'別紙2-1'!J143,"")</f>
        <v/>
      </c>
      <c r="I92" s="27" t="str">
        <f>IF('別紙2-1'!K143&lt;&gt;"",'別紙2-1'!K143,"")</f>
        <v/>
      </c>
      <c r="J92" s="50"/>
    </row>
    <row r="93" spans="1:10" x14ac:dyDescent="0.2">
      <c r="A93" s="142">
        <v>89</v>
      </c>
      <c r="B93" s="27" t="str">
        <f>IF('別紙2-1'!D144&lt;&gt;"",RIGHT('別紙2-1'!D144,LEN('別紙2-1'!D144)-SEARCH(":",'別紙2-1'!D144,1)),"")</f>
        <v/>
      </c>
      <c r="C93" s="187" t="str">
        <f>IF('別紙2-1'!E144&lt;&gt;"",'別紙2-1'!E144,"")</f>
        <v/>
      </c>
      <c r="D93" s="27" t="str">
        <f>IF('別紙2-1'!F144&lt;&gt;"",'別紙2-1'!F144,"")</f>
        <v/>
      </c>
      <c r="E93" s="27" t="str">
        <f>IF('別紙2-1'!G144&lt;&gt;"",'別紙2-1'!G144,"")</f>
        <v/>
      </c>
      <c r="F93" s="27" t="str">
        <f>IF('別紙2-1'!H144&lt;&gt;"",'別紙2-1'!H144,"")</f>
        <v/>
      </c>
      <c r="G93" s="27" t="str">
        <f>IF('別紙2-1'!I144&lt;&gt;"",'別紙2-1'!I144,"")</f>
        <v/>
      </c>
      <c r="H93" s="27" t="str">
        <f>IF('別紙2-1'!J144&lt;&gt;"",'別紙2-1'!J144,"")</f>
        <v/>
      </c>
      <c r="I93" s="27" t="str">
        <f>IF('別紙2-1'!K144&lt;&gt;"",'別紙2-1'!K144,"")</f>
        <v/>
      </c>
      <c r="J93" s="50"/>
    </row>
    <row r="94" spans="1:10" x14ac:dyDescent="0.2">
      <c r="A94" s="142">
        <v>90</v>
      </c>
      <c r="B94" s="27" t="str">
        <f>IF('別紙2-1'!D145&lt;&gt;"",RIGHT('別紙2-1'!D145,LEN('別紙2-1'!D145)-SEARCH(":",'別紙2-1'!D145,1)),"")</f>
        <v/>
      </c>
      <c r="C94" s="187" t="str">
        <f>IF('別紙2-1'!E145&lt;&gt;"",'別紙2-1'!E145,"")</f>
        <v/>
      </c>
      <c r="D94" s="27" t="str">
        <f>IF('別紙2-1'!F145&lt;&gt;"",'別紙2-1'!F145,"")</f>
        <v/>
      </c>
      <c r="E94" s="27" t="str">
        <f>IF('別紙2-1'!G145&lt;&gt;"",'別紙2-1'!G145,"")</f>
        <v/>
      </c>
      <c r="F94" s="27" t="str">
        <f>IF('別紙2-1'!H145&lt;&gt;"",'別紙2-1'!H145,"")</f>
        <v/>
      </c>
      <c r="G94" s="27" t="str">
        <f>IF('別紙2-1'!I145&lt;&gt;"",'別紙2-1'!I145,"")</f>
        <v/>
      </c>
      <c r="H94" s="27" t="str">
        <f>IF('別紙2-1'!J145&lt;&gt;"",'別紙2-1'!J145,"")</f>
        <v/>
      </c>
      <c r="I94" s="27" t="str">
        <f>IF('別紙2-1'!K145&lt;&gt;"",'別紙2-1'!K145,"")</f>
        <v/>
      </c>
      <c r="J94" s="50"/>
    </row>
    <row r="95" spans="1:10" x14ac:dyDescent="0.2">
      <c r="A95" s="142">
        <v>91</v>
      </c>
      <c r="B95" s="27" t="str">
        <f>IF('別紙2-1'!D146&lt;&gt;"",RIGHT('別紙2-1'!D146,LEN('別紙2-1'!D146)-SEARCH(":",'別紙2-1'!D146,1)),"")</f>
        <v/>
      </c>
      <c r="C95" s="187" t="str">
        <f>IF('別紙2-1'!E146&lt;&gt;"",'別紙2-1'!E146,"")</f>
        <v/>
      </c>
      <c r="D95" s="27" t="str">
        <f>IF('別紙2-1'!F146&lt;&gt;"",'別紙2-1'!F146,"")</f>
        <v/>
      </c>
      <c r="E95" s="27" t="str">
        <f>IF('別紙2-1'!G146&lt;&gt;"",'別紙2-1'!G146,"")</f>
        <v/>
      </c>
      <c r="F95" s="27" t="str">
        <f>IF('別紙2-1'!H146&lt;&gt;"",'別紙2-1'!H146,"")</f>
        <v/>
      </c>
      <c r="G95" s="27" t="str">
        <f>IF('別紙2-1'!I146&lt;&gt;"",'別紙2-1'!I146,"")</f>
        <v/>
      </c>
      <c r="H95" s="27" t="str">
        <f>IF('別紙2-1'!J146&lt;&gt;"",'別紙2-1'!J146,"")</f>
        <v/>
      </c>
      <c r="I95" s="27" t="str">
        <f>IF('別紙2-1'!K146&lt;&gt;"",'別紙2-1'!K146,"")</f>
        <v/>
      </c>
      <c r="J95" s="50"/>
    </row>
    <row r="96" spans="1:10" x14ac:dyDescent="0.2">
      <c r="A96" s="142">
        <v>92</v>
      </c>
      <c r="B96" s="27" t="str">
        <f>IF('別紙2-1'!D147&lt;&gt;"",RIGHT('別紙2-1'!D147,LEN('別紙2-1'!D147)-SEARCH(":",'別紙2-1'!D147,1)),"")</f>
        <v/>
      </c>
      <c r="C96" s="187" t="str">
        <f>IF('別紙2-1'!E147&lt;&gt;"",'別紙2-1'!E147,"")</f>
        <v/>
      </c>
      <c r="D96" s="27" t="str">
        <f>IF('別紙2-1'!F147&lt;&gt;"",'別紙2-1'!F147,"")</f>
        <v/>
      </c>
      <c r="E96" s="27" t="str">
        <f>IF('別紙2-1'!G147&lt;&gt;"",'別紙2-1'!G147,"")</f>
        <v/>
      </c>
      <c r="F96" s="27" t="str">
        <f>IF('別紙2-1'!H147&lt;&gt;"",'別紙2-1'!H147,"")</f>
        <v/>
      </c>
      <c r="G96" s="27" t="str">
        <f>IF('別紙2-1'!I147&lt;&gt;"",'別紙2-1'!I147,"")</f>
        <v/>
      </c>
      <c r="H96" s="27" t="str">
        <f>IF('別紙2-1'!J147&lt;&gt;"",'別紙2-1'!J147,"")</f>
        <v/>
      </c>
      <c r="I96" s="27" t="str">
        <f>IF('別紙2-1'!K147&lt;&gt;"",'別紙2-1'!K147,"")</f>
        <v/>
      </c>
      <c r="J96" s="50"/>
    </row>
    <row r="97" spans="1:10" x14ac:dyDescent="0.2">
      <c r="A97" s="142">
        <v>93</v>
      </c>
      <c r="B97" s="27" t="str">
        <f>IF('別紙2-1'!D148&lt;&gt;"",RIGHT('別紙2-1'!D148,LEN('別紙2-1'!D148)-SEARCH(":",'別紙2-1'!D148,1)),"")</f>
        <v/>
      </c>
      <c r="C97" s="187" t="str">
        <f>IF('別紙2-1'!E148&lt;&gt;"",'別紙2-1'!E148,"")</f>
        <v/>
      </c>
      <c r="D97" s="27" t="str">
        <f>IF('別紙2-1'!F148&lt;&gt;"",'別紙2-1'!F148,"")</f>
        <v/>
      </c>
      <c r="E97" s="27" t="str">
        <f>IF('別紙2-1'!G148&lt;&gt;"",'別紙2-1'!G148,"")</f>
        <v/>
      </c>
      <c r="F97" s="27" t="str">
        <f>IF('別紙2-1'!H148&lt;&gt;"",'別紙2-1'!H148,"")</f>
        <v/>
      </c>
      <c r="G97" s="27" t="str">
        <f>IF('別紙2-1'!I148&lt;&gt;"",'別紙2-1'!I148,"")</f>
        <v/>
      </c>
      <c r="H97" s="27" t="str">
        <f>IF('別紙2-1'!J148&lt;&gt;"",'別紙2-1'!J148,"")</f>
        <v/>
      </c>
      <c r="I97" s="27" t="str">
        <f>IF('別紙2-1'!K148&lt;&gt;"",'別紙2-1'!K148,"")</f>
        <v/>
      </c>
      <c r="J97" s="50"/>
    </row>
    <row r="98" spans="1:10" x14ac:dyDescent="0.2">
      <c r="A98" s="142">
        <v>94</v>
      </c>
      <c r="B98" s="27" t="str">
        <f>IF('別紙2-1'!D149&lt;&gt;"",RIGHT('別紙2-1'!D149,LEN('別紙2-1'!D149)-SEARCH(":",'別紙2-1'!D149,1)),"")</f>
        <v/>
      </c>
      <c r="C98" s="187" t="str">
        <f>IF('別紙2-1'!E149&lt;&gt;"",'別紙2-1'!E149,"")</f>
        <v/>
      </c>
      <c r="D98" s="27" t="str">
        <f>IF('別紙2-1'!F149&lt;&gt;"",'別紙2-1'!F149,"")</f>
        <v/>
      </c>
      <c r="E98" s="27" t="str">
        <f>IF('別紙2-1'!G149&lt;&gt;"",'別紙2-1'!G149,"")</f>
        <v/>
      </c>
      <c r="F98" s="27" t="str">
        <f>IF('別紙2-1'!H149&lt;&gt;"",'別紙2-1'!H149,"")</f>
        <v/>
      </c>
      <c r="G98" s="27" t="str">
        <f>IF('別紙2-1'!I149&lt;&gt;"",'別紙2-1'!I149,"")</f>
        <v/>
      </c>
      <c r="H98" s="27" t="str">
        <f>IF('別紙2-1'!J149&lt;&gt;"",'別紙2-1'!J149,"")</f>
        <v/>
      </c>
      <c r="I98" s="27" t="str">
        <f>IF('別紙2-1'!K149&lt;&gt;"",'別紙2-1'!K149,"")</f>
        <v/>
      </c>
      <c r="J98" s="50"/>
    </row>
    <row r="99" spans="1:10" x14ac:dyDescent="0.2">
      <c r="A99" s="142">
        <v>95</v>
      </c>
      <c r="B99" s="27" t="str">
        <f>IF('別紙2-1'!D150&lt;&gt;"",RIGHT('別紙2-1'!D150,LEN('別紙2-1'!D150)-SEARCH(":",'別紙2-1'!D150,1)),"")</f>
        <v/>
      </c>
      <c r="C99" s="187" t="str">
        <f>IF('別紙2-1'!E150&lt;&gt;"",'別紙2-1'!E150,"")</f>
        <v/>
      </c>
      <c r="D99" s="27" t="str">
        <f>IF('別紙2-1'!F150&lt;&gt;"",'別紙2-1'!F150,"")</f>
        <v/>
      </c>
      <c r="E99" s="27" t="str">
        <f>IF('別紙2-1'!G150&lt;&gt;"",'別紙2-1'!G150,"")</f>
        <v/>
      </c>
      <c r="F99" s="27" t="str">
        <f>IF('別紙2-1'!H150&lt;&gt;"",'別紙2-1'!H150,"")</f>
        <v/>
      </c>
      <c r="G99" s="27" t="str">
        <f>IF('別紙2-1'!I150&lt;&gt;"",'別紙2-1'!I150,"")</f>
        <v/>
      </c>
      <c r="H99" s="27" t="str">
        <f>IF('別紙2-1'!J150&lt;&gt;"",'別紙2-1'!J150,"")</f>
        <v/>
      </c>
      <c r="I99" s="27" t="str">
        <f>IF('別紙2-1'!K150&lt;&gt;"",'別紙2-1'!K150,"")</f>
        <v/>
      </c>
      <c r="J99" s="50"/>
    </row>
    <row r="100" spans="1:10" x14ac:dyDescent="0.2">
      <c r="A100" s="142">
        <v>96</v>
      </c>
      <c r="B100" s="27" t="str">
        <f>IF('別紙2-1'!D151&lt;&gt;"",RIGHT('別紙2-1'!D151,LEN('別紙2-1'!D151)-SEARCH(":",'別紙2-1'!D151,1)),"")</f>
        <v/>
      </c>
      <c r="C100" s="187" t="str">
        <f>IF('別紙2-1'!E151&lt;&gt;"",'別紙2-1'!E151,"")</f>
        <v/>
      </c>
      <c r="D100" s="27" t="str">
        <f>IF('別紙2-1'!F151&lt;&gt;"",'別紙2-1'!F151,"")</f>
        <v/>
      </c>
      <c r="E100" s="27" t="str">
        <f>IF('別紙2-1'!G151&lt;&gt;"",'別紙2-1'!G151,"")</f>
        <v/>
      </c>
      <c r="F100" s="27" t="str">
        <f>IF('別紙2-1'!H151&lt;&gt;"",'別紙2-1'!H151,"")</f>
        <v/>
      </c>
      <c r="G100" s="27" t="str">
        <f>IF('別紙2-1'!I151&lt;&gt;"",'別紙2-1'!I151,"")</f>
        <v/>
      </c>
      <c r="H100" s="27" t="str">
        <f>IF('別紙2-1'!J151&lt;&gt;"",'別紙2-1'!J151,"")</f>
        <v/>
      </c>
      <c r="I100" s="27" t="str">
        <f>IF('別紙2-1'!K151&lt;&gt;"",'別紙2-1'!K151,"")</f>
        <v/>
      </c>
      <c r="J100" s="50"/>
    </row>
    <row r="101" spans="1:10" x14ac:dyDescent="0.2">
      <c r="A101" s="142">
        <v>97</v>
      </c>
      <c r="B101" s="27" t="str">
        <f>IF('別紙2-1'!D152&lt;&gt;"",RIGHT('別紙2-1'!D152,LEN('別紙2-1'!D152)-SEARCH(":",'別紙2-1'!D152,1)),"")</f>
        <v/>
      </c>
      <c r="C101" s="187" t="str">
        <f>IF('別紙2-1'!E152&lt;&gt;"",'別紙2-1'!E152,"")</f>
        <v/>
      </c>
      <c r="D101" s="27" t="str">
        <f>IF('別紙2-1'!F152&lt;&gt;"",'別紙2-1'!F152,"")</f>
        <v/>
      </c>
      <c r="E101" s="27" t="str">
        <f>IF('別紙2-1'!G152&lt;&gt;"",'別紙2-1'!G152,"")</f>
        <v/>
      </c>
      <c r="F101" s="27" t="str">
        <f>IF('別紙2-1'!H152&lt;&gt;"",'別紙2-1'!H152,"")</f>
        <v/>
      </c>
      <c r="G101" s="27" t="str">
        <f>IF('別紙2-1'!I152&lt;&gt;"",'別紙2-1'!I152,"")</f>
        <v/>
      </c>
      <c r="H101" s="27" t="str">
        <f>IF('別紙2-1'!J152&lt;&gt;"",'別紙2-1'!J152,"")</f>
        <v/>
      </c>
      <c r="I101" s="27" t="str">
        <f>IF('別紙2-1'!K152&lt;&gt;"",'別紙2-1'!K152,"")</f>
        <v/>
      </c>
      <c r="J101" s="50"/>
    </row>
    <row r="102" spans="1:10" x14ac:dyDescent="0.2">
      <c r="A102" s="142">
        <v>98</v>
      </c>
      <c r="B102" s="27" t="str">
        <f>IF('別紙2-1'!D153&lt;&gt;"",RIGHT('別紙2-1'!D153,LEN('別紙2-1'!D153)-SEARCH(":",'別紙2-1'!D153,1)),"")</f>
        <v/>
      </c>
      <c r="C102" s="187" t="str">
        <f>IF('別紙2-1'!E153&lt;&gt;"",'別紙2-1'!E153,"")</f>
        <v/>
      </c>
      <c r="D102" s="27" t="str">
        <f>IF('別紙2-1'!F153&lt;&gt;"",'別紙2-1'!F153,"")</f>
        <v/>
      </c>
      <c r="E102" s="27" t="str">
        <f>IF('別紙2-1'!G153&lt;&gt;"",'別紙2-1'!G153,"")</f>
        <v/>
      </c>
      <c r="F102" s="27" t="str">
        <f>IF('別紙2-1'!H153&lt;&gt;"",'別紙2-1'!H153,"")</f>
        <v/>
      </c>
      <c r="G102" s="27" t="str">
        <f>IF('別紙2-1'!I153&lt;&gt;"",'別紙2-1'!I153,"")</f>
        <v/>
      </c>
      <c r="H102" s="27" t="str">
        <f>IF('別紙2-1'!J153&lt;&gt;"",'別紙2-1'!J153,"")</f>
        <v/>
      </c>
      <c r="I102" s="27" t="str">
        <f>IF('別紙2-1'!K153&lt;&gt;"",'別紙2-1'!K153,"")</f>
        <v/>
      </c>
      <c r="J102" s="50"/>
    </row>
    <row r="103" spans="1:10" x14ac:dyDescent="0.2">
      <c r="A103" s="142">
        <v>99</v>
      </c>
      <c r="B103" s="27" t="str">
        <f>IF('別紙2-1'!D154&lt;&gt;"",RIGHT('別紙2-1'!D154,LEN('別紙2-1'!D154)-SEARCH(":",'別紙2-1'!D154,1)),"")</f>
        <v/>
      </c>
      <c r="C103" s="187" t="str">
        <f>IF('別紙2-1'!E154&lt;&gt;"",'別紙2-1'!E154,"")</f>
        <v/>
      </c>
      <c r="D103" s="27" t="str">
        <f>IF('別紙2-1'!F154&lt;&gt;"",'別紙2-1'!F154,"")</f>
        <v/>
      </c>
      <c r="E103" s="27" t="str">
        <f>IF('別紙2-1'!G154&lt;&gt;"",'別紙2-1'!G154,"")</f>
        <v/>
      </c>
      <c r="F103" s="27" t="str">
        <f>IF('別紙2-1'!H154&lt;&gt;"",'別紙2-1'!H154,"")</f>
        <v/>
      </c>
      <c r="G103" s="27" t="str">
        <f>IF('別紙2-1'!I154&lt;&gt;"",'別紙2-1'!I154,"")</f>
        <v/>
      </c>
      <c r="H103" s="27" t="str">
        <f>IF('別紙2-1'!J154&lt;&gt;"",'別紙2-1'!J154,"")</f>
        <v/>
      </c>
      <c r="I103" s="27" t="str">
        <f>IF('別紙2-1'!K154&lt;&gt;"",'別紙2-1'!K154,"")</f>
        <v/>
      </c>
      <c r="J103" s="50"/>
    </row>
    <row r="104" spans="1:10" x14ac:dyDescent="0.2">
      <c r="A104" s="142">
        <v>100</v>
      </c>
      <c r="B104" s="27" t="str">
        <f>IF('別紙2-1'!D155&lt;&gt;"",RIGHT('別紙2-1'!D155,LEN('別紙2-1'!D155)-SEARCH(":",'別紙2-1'!D155,1)),"")</f>
        <v/>
      </c>
      <c r="C104" s="187" t="str">
        <f>IF('別紙2-1'!E155&lt;&gt;"",'別紙2-1'!E155,"")</f>
        <v/>
      </c>
      <c r="D104" s="27" t="str">
        <f>IF('別紙2-1'!F155&lt;&gt;"",'別紙2-1'!F155,"")</f>
        <v/>
      </c>
      <c r="E104" s="27" t="str">
        <f>IF('別紙2-1'!G155&lt;&gt;"",'別紙2-1'!G155,"")</f>
        <v/>
      </c>
      <c r="F104" s="27" t="str">
        <f>IF('別紙2-1'!H155&lt;&gt;"",'別紙2-1'!H155,"")</f>
        <v/>
      </c>
      <c r="G104" s="27" t="str">
        <f>IF('別紙2-1'!I155&lt;&gt;"",'別紙2-1'!I155,"")</f>
        <v/>
      </c>
      <c r="H104" s="27" t="str">
        <f>IF('別紙2-1'!J155&lt;&gt;"",'別紙2-1'!J155,"")</f>
        <v/>
      </c>
      <c r="I104" s="27" t="str">
        <f>IF('別紙2-1'!K155&lt;&gt;"",'別紙2-1'!K155,"")</f>
        <v/>
      </c>
      <c r="J104" s="50"/>
    </row>
    <row r="105" spans="1:10" x14ac:dyDescent="0.2">
      <c r="B105" s="62"/>
    </row>
    <row r="106" spans="1:10" x14ac:dyDescent="0.2">
      <c r="B106" s="62"/>
    </row>
    <row r="107" spans="1:10" x14ac:dyDescent="0.2">
      <c r="B107" s="62"/>
    </row>
    <row r="108" spans="1:10" x14ac:dyDescent="0.2">
      <c r="B108" s="62"/>
    </row>
    <row r="109" spans="1:10" x14ac:dyDescent="0.2">
      <c r="B109" s="62"/>
    </row>
    <row r="110" spans="1:10" x14ac:dyDescent="0.2">
      <c r="B110" s="62"/>
    </row>
    <row r="111" spans="1:10" x14ac:dyDescent="0.2">
      <c r="B111" s="62"/>
    </row>
    <row r="112" spans="1:10" x14ac:dyDescent="0.2">
      <c r="B112" s="62"/>
    </row>
    <row r="113" spans="2:2" x14ac:dyDescent="0.2">
      <c r="B113" s="62"/>
    </row>
    <row r="114" spans="2:2" x14ac:dyDescent="0.2">
      <c r="B114" s="62"/>
    </row>
    <row r="115" spans="2:2" x14ac:dyDescent="0.2">
      <c r="B115" s="62"/>
    </row>
    <row r="116" spans="2:2" x14ac:dyDescent="0.2">
      <c r="B116" s="62"/>
    </row>
    <row r="117" spans="2:2" x14ac:dyDescent="0.2">
      <c r="B117" s="62"/>
    </row>
    <row r="118" spans="2:2" x14ac:dyDescent="0.2">
      <c r="B118" s="62"/>
    </row>
    <row r="119" spans="2:2" x14ac:dyDescent="0.2">
      <c r="B119" s="62"/>
    </row>
    <row r="120" spans="2:2" x14ac:dyDescent="0.2">
      <c r="B120" s="62"/>
    </row>
    <row r="121" spans="2:2" x14ac:dyDescent="0.2">
      <c r="B121" s="62"/>
    </row>
    <row r="122" spans="2:2" x14ac:dyDescent="0.2">
      <c r="B122" s="62"/>
    </row>
    <row r="123" spans="2:2" x14ac:dyDescent="0.2">
      <c r="B123" s="62"/>
    </row>
    <row r="124" spans="2:2" x14ac:dyDescent="0.2">
      <c r="B124" s="62"/>
    </row>
    <row r="125" spans="2:2" x14ac:dyDescent="0.2">
      <c r="B125" s="62"/>
    </row>
    <row r="126" spans="2:2" x14ac:dyDescent="0.2">
      <c r="B126" s="62"/>
    </row>
    <row r="127" spans="2:2" x14ac:dyDescent="0.2">
      <c r="B127" s="62"/>
    </row>
    <row r="128" spans="2:2" x14ac:dyDescent="0.2">
      <c r="B128" s="62"/>
    </row>
    <row r="129" spans="2:2" x14ac:dyDescent="0.2">
      <c r="B129" s="62"/>
    </row>
    <row r="130" spans="2:2" x14ac:dyDescent="0.2">
      <c r="B130" s="62"/>
    </row>
    <row r="131" spans="2:2" x14ac:dyDescent="0.2">
      <c r="B131" s="62"/>
    </row>
    <row r="132" spans="2:2" x14ac:dyDescent="0.2">
      <c r="B132" s="62"/>
    </row>
    <row r="133" spans="2:2" x14ac:dyDescent="0.2">
      <c r="B133" s="64"/>
    </row>
    <row r="134" spans="2:2" x14ac:dyDescent="0.2">
      <c r="B134" s="62"/>
    </row>
    <row r="135" spans="2:2" x14ac:dyDescent="0.2">
      <c r="B135" s="62"/>
    </row>
    <row r="136" spans="2:2" x14ac:dyDescent="0.2">
      <c r="B136" s="62"/>
    </row>
    <row r="137" spans="2:2" x14ac:dyDescent="0.2">
      <c r="B137" s="62"/>
    </row>
    <row r="138" spans="2:2" x14ac:dyDescent="0.2">
      <c r="B138" s="62"/>
    </row>
    <row r="139" spans="2:2" x14ac:dyDescent="0.2">
      <c r="B139" s="62"/>
    </row>
    <row r="140" spans="2:2" x14ac:dyDescent="0.2">
      <c r="B140" s="62"/>
    </row>
    <row r="141" spans="2:2" x14ac:dyDescent="0.2">
      <c r="B141" s="62"/>
    </row>
    <row r="142" spans="2:2" x14ac:dyDescent="0.2">
      <c r="B142" s="62"/>
    </row>
    <row r="143" spans="2:2" x14ac:dyDescent="0.2">
      <c r="B143" s="64"/>
    </row>
    <row r="144" spans="2:2" x14ac:dyDescent="0.2">
      <c r="B144" s="64"/>
    </row>
    <row r="145" spans="2:2" x14ac:dyDescent="0.2">
      <c r="B145" s="64"/>
    </row>
    <row r="146" spans="2:2" x14ac:dyDescent="0.2">
      <c r="B146" s="64"/>
    </row>
    <row r="147" spans="2:2" x14ac:dyDescent="0.2">
      <c r="B147" s="64"/>
    </row>
    <row r="148" spans="2:2" x14ac:dyDescent="0.2">
      <c r="B148" s="64"/>
    </row>
    <row r="149" spans="2:2" x14ac:dyDescent="0.2">
      <c r="B149" s="64"/>
    </row>
    <row r="150" spans="2:2" x14ac:dyDescent="0.2">
      <c r="B150" s="64"/>
    </row>
    <row r="151" spans="2:2" x14ac:dyDescent="0.2">
      <c r="B151" s="64"/>
    </row>
    <row r="152" spans="2:2" x14ac:dyDescent="0.2">
      <c r="B152" s="64"/>
    </row>
    <row r="153" spans="2:2" x14ac:dyDescent="0.2">
      <c r="B153" s="64"/>
    </row>
    <row r="154" spans="2:2" x14ac:dyDescent="0.2">
      <c r="B154" s="64"/>
    </row>
    <row r="155" spans="2:2" x14ac:dyDescent="0.2">
      <c r="B155" s="64"/>
    </row>
    <row r="156" spans="2:2" x14ac:dyDescent="0.2">
      <c r="B156" s="64"/>
    </row>
    <row r="157" spans="2:2" x14ac:dyDescent="0.2">
      <c r="B157" s="64"/>
    </row>
    <row r="158" spans="2:2" x14ac:dyDescent="0.2">
      <c r="B158" s="64"/>
    </row>
    <row r="159" spans="2:2" x14ac:dyDescent="0.2">
      <c r="B159" s="64"/>
    </row>
    <row r="160" spans="2:2" x14ac:dyDescent="0.2">
      <c r="B160" s="64"/>
    </row>
    <row r="161" spans="2:2" x14ac:dyDescent="0.2">
      <c r="B161" s="64"/>
    </row>
    <row r="162" spans="2:2" x14ac:dyDescent="0.2">
      <c r="B162" s="64"/>
    </row>
    <row r="163" spans="2:2" x14ac:dyDescent="0.2">
      <c r="B163" s="64"/>
    </row>
    <row r="164" spans="2:2" x14ac:dyDescent="0.2">
      <c r="B164" s="64"/>
    </row>
    <row r="165" spans="2:2" x14ac:dyDescent="0.2">
      <c r="B165" s="64"/>
    </row>
    <row r="166" spans="2:2" x14ac:dyDescent="0.2">
      <c r="B166" s="64"/>
    </row>
    <row r="167" spans="2:2" x14ac:dyDescent="0.2">
      <c r="B167" s="64"/>
    </row>
    <row r="168" spans="2:2" x14ac:dyDescent="0.2">
      <c r="B168" s="64"/>
    </row>
    <row r="169" spans="2:2" x14ac:dyDescent="0.2">
      <c r="B169" s="64"/>
    </row>
    <row r="170" spans="2:2" x14ac:dyDescent="0.2">
      <c r="B170" s="64"/>
    </row>
    <row r="171" spans="2:2" x14ac:dyDescent="0.2">
      <c r="B171" s="64"/>
    </row>
    <row r="172" spans="2:2" x14ac:dyDescent="0.2">
      <c r="B172" s="64"/>
    </row>
    <row r="173" spans="2:2" x14ac:dyDescent="0.2">
      <c r="B173" s="64"/>
    </row>
    <row r="174" spans="2:2" x14ac:dyDescent="0.2">
      <c r="B174" s="64"/>
    </row>
    <row r="175" spans="2:2" x14ac:dyDescent="0.2">
      <c r="B175" s="64"/>
    </row>
    <row r="176" spans="2:2" x14ac:dyDescent="0.2">
      <c r="B176" s="64"/>
    </row>
    <row r="177" spans="2:2" x14ac:dyDescent="0.2">
      <c r="B177" s="64"/>
    </row>
    <row r="178" spans="2:2" x14ac:dyDescent="0.2">
      <c r="B178" s="64"/>
    </row>
    <row r="179" spans="2:2" x14ac:dyDescent="0.2">
      <c r="B179" s="64"/>
    </row>
    <row r="180" spans="2:2" x14ac:dyDescent="0.2">
      <c r="B180" s="64"/>
    </row>
    <row r="181" spans="2:2" x14ac:dyDescent="0.2">
      <c r="B181" s="64"/>
    </row>
    <row r="182" spans="2:2" x14ac:dyDescent="0.2">
      <c r="B182" s="64"/>
    </row>
    <row r="183" spans="2:2" x14ac:dyDescent="0.2">
      <c r="B183" s="64"/>
    </row>
    <row r="184" spans="2:2" x14ac:dyDescent="0.2">
      <c r="B184" s="64"/>
    </row>
    <row r="185" spans="2:2" x14ac:dyDescent="0.2">
      <c r="B185" s="64"/>
    </row>
  </sheetData>
  <mergeCells count="6">
    <mergeCell ref="A2:A4"/>
    <mergeCell ref="I2:I4"/>
    <mergeCell ref="B2:B4"/>
    <mergeCell ref="C2:C4"/>
    <mergeCell ref="F2:H2"/>
    <mergeCell ref="D2:E4"/>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様式23号の16</vt:lpstr>
      <vt:lpstr>別紙１</vt:lpstr>
      <vt:lpstr>別紙２</vt:lpstr>
      <vt:lpstr>別紙1-1</vt:lpstr>
      <vt:lpstr>別紙2-1</vt:lpstr>
      <vt:lpstr>確認シート</vt:lpstr>
      <vt:lpstr>参考_間接CO2</vt:lpstr>
      <vt:lpstr>別紙１入力</vt:lpstr>
      <vt:lpstr>別紙２入力</vt:lpstr>
      <vt:lpstr>用途</vt:lpstr>
      <vt:lpstr>公共用水域と下水</vt:lpstr>
      <vt:lpstr>業種一覧</vt:lpstr>
      <vt:lpstr>廃棄物</vt:lpstr>
      <vt:lpstr>PRTR法対象物質</vt:lpstr>
      <vt:lpstr>府条例対象物質</vt:lpstr>
      <vt:lpstr>確認シート!Print_Area</vt:lpstr>
      <vt:lpstr>別紙１!Print_Area</vt:lpstr>
      <vt:lpstr>'別紙1-1'!Print_Area</vt:lpstr>
      <vt:lpstr>'別紙2-1'!Print_Area</vt:lpstr>
      <vt:lpstr>様式23号の16!Print_Area</vt:lpstr>
      <vt:lpstr>下水名</vt:lpstr>
      <vt:lpstr>河川名</vt:lpstr>
      <vt:lpstr>業種名</vt:lpstr>
      <vt:lpstr>公共用水域の名称</vt:lpstr>
      <vt:lpstr>条例物質名</vt:lpstr>
      <vt:lpstr>廃棄物種類</vt:lpstr>
      <vt:lpstr>廃棄物処理方法</vt:lpstr>
      <vt:lpstr>法ＶＯＣ</vt:lpstr>
      <vt:lpstr>法物質名</vt:lpstr>
      <vt:lpstr>用途一覧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2023-12-05T07:03:30Z</dcterms:created>
  <dcterms:modified xsi:type="dcterms:W3CDTF">2025-04-16T08:06:56Z</dcterms:modified>
</cp:coreProperties>
</file>