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62w$\作業用\人権・同和企画G\6_国際人権関係在日外国人施策（有識者会議、民団ほか）\3_在日外国人施策の実施状況取りまとめ\R03_施策実施状況\原稿\データ集\R3\"/>
    </mc:Choice>
  </mc:AlternateContent>
  <bookViews>
    <workbookView xWindow="480" yWindow="120" windowWidth="19395" windowHeight="7830"/>
  </bookViews>
  <sheets>
    <sheet name="【済】資料4,5" sheetId="1" r:id="rId1"/>
  </sheets>
  <definedNames>
    <definedName name="_xlnm.Print_Area" localSheetId="0">'【済】資料4,5'!$A$1:$L$67</definedName>
  </definedNames>
  <calcPr calcId="162913"/>
</workbook>
</file>

<file path=xl/calcChain.xml><?xml version="1.0" encoding="utf-8"?>
<calcChain xmlns="http://schemas.openxmlformats.org/spreadsheetml/2006/main">
  <c r="C62" i="1" l="1"/>
  <c r="D62" i="1"/>
  <c r="E62" i="1"/>
  <c r="F62" i="1"/>
  <c r="G62" i="1"/>
  <c r="H62" i="1"/>
  <c r="I62" i="1"/>
  <c r="J62" i="1"/>
  <c r="K62" i="1"/>
  <c r="F64" i="1"/>
  <c r="H64" i="1"/>
  <c r="I64" i="1"/>
  <c r="J64" i="1"/>
  <c r="K64" i="1"/>
  <c r="C64" i="1"/>
  <c r="D64" i="1"/>
  <c r="E64" i="1"/>
  <c r="G64" i="1"/>
  <c r="D63" i="1"/>
  <c r="K63" i="1"/>
  <c r="D26" i="1"/>
  <c r="D24" i="1"/>
  <c r="D22" i="1"/>
  <c r="D20" i="1"/>
  <c r="D18" i="1"/>
  <c r="D16" i="1"/>
  <c r="D14" i="1"/>
  <c r="D12" i="1"/>
  <c r="D10" i="1"/>
  <c r="D8" i="1"/>
  <c r="D6" i="1"/>
  <c r="L64" i="1" l="1"/>
  <c r="D61" i="1"/>
  <c r="K61" i="1"/>
  <c r="L62" i="1" l="1"/>
  <c r="J50" i="1"/>
  <c r="I50" i="1"/>
  <c r="H50" i="1"/>
  <c r="G50" i="1"/>
  <c r="F50" i="1"/>
  <c r="E50" i="1"/>
  <c r="D50" i="1"/>
  <c r="C50" i="1"/>
  <c r="J48" i="1"/>
  <c r="I48" i="1"/>
  <c r="H48" i="1"/>
  <c r="G48" i="1"/>
  <c r="F48" i="1"/>
  <c r="E48" i="1"/>
  <c r="D48" i="1"/>
  <c r="C48" i="1"/>
  <c r="J46" i="1"/>
  <c r="I46" i="1"/>
  <c r="H46" i="1"/>
  <c r="G46" i="1"/>
  <c r="F46" i="1"/>
  <c r="E46" i="1"/>
  <c r="D46" i="1"/>
  <c r="C46" i="1"/>
  <c r="C52" i="1"/>
  <c r="C54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D52" i="1"/>
  <c r="E52" i="1"/>
  <c r="F52" i="1"/>
  <c r="G52" i="1"/>
  <c r="H52" i="1"/>
  <c r="I52" i="1"/>
  <c r="J52" i="1"/>
  <c r="D60" i="1"/>
  <c r="C60" i="1"/>
  <c r="C38" i="1"/>
  <c r="D38" i="1"/>
  <c r="E38" i="1"/>
  <c r="F38" i="1"/>
  <c r="G38" i="1"/>
  <c r="H38" i="1"/>
  <c r="I38" i="1"/>
  <c r="J38" i="1"/>
  <c r="J60" i="1"/>
  <c r="I60" i="1"/>
  <c r="H60" i="1"/>
  <c r="G60" i="1"/>
  <c r="F60" i="1"/>
  <c r="E60" i="1"/>
  <c r="K59" i="1" l="1"/>
  <c r="K60" i="1" s="1"/>
  <c r="L60" i="1" s="1"/>
  <c r="K37" i="1"/>
  <c r="K38" i="1" s="1"/>
  <c r="K39" i="1"/>
  <c r="K40" i="1" s="1"/>
  <c r="L40" i="1" s="1"/>
  <c r="K41" i="1"/>
  <c r="K42" i="1" s="1"/>
  <c r="L42" i="1" s="1"/>
  <c r="L43" i="1"/>
  <c r="K45" i="1"/>
  <c r="K46" i="1" s="1"/>
  <c r="L46" i="1" s="1"/>
  <c r="K47" i="1"/>
  <c r="K48" i="1" s="1"/>
  <c r="L48" i="1" s="1"/>
  <c r="K49" i="1"/>
  <c r="K50" i="1" s="1"/>
  <c r="L50" i="1" s="1"/>
  <c r="K51" i="1"/>
  <c r="K52" i="1" s="1"/>
  <c r="L52" i="1" s="1"/>
  <c r="D53" i="1"/>
  <c r="D54" i="1" s="1"/>
  <c r="E54" i="1"/>
  <c r="F54" i="1"/>
  <c r="G54" i="1"/>
  <c r="H54" i="1"/>
  <c r="I54" i="1"/>
  <c r="J54" i="1"/>
  <c r="K55" i="1"/>
  <c r="K56" i="1" s="1"/>
  <c r="C56" i="1"/>
  <c r="D56" i="1"/>
  <c r="E56" i="1"/>
  <c r="F56" i="1"/>
  <c r="G56" i="1"/>
  <c r="H56" i="1"/>
  <c r="I56" i="1"/>
  <c r="J56" i="1"/>
  <c r="L56" i="1" l="1"/>
  <c r="H44" i="1"/>
  <c r="D44" i="1"/>
  <c r="K44" i="1"/>
  <c r="G44" i="1"/>
  <c r="C44" i="1"/>
  <c r="J44" i="1"/>
  <c r="F44" i="1"/>
  <c r="I44" i="1"/>
  <c r="E44" i="1"/>
  <c r="L38" i="1"/>
  <c r="K53" i="1"/>
  <c r="K54" i="1" s="1"/>
  <c r="L54" i="1" s="1"/>
  <c r="K57" i="1"/>
  <c r="L44" i="1" l="1"/>
  <c r="D58" i="1"/>
  <c r="E58" i="1"/>
  <c r="F58" i="1"/>
  <c r="G58" i="1"/>
  <c r="H58" i="1"/>
  <c r="I58" i="1"/>
  <c r="J58" i="1"/>
  <c r="K58" i="1"/>
  <c r="C58" i="1"/>
  <c r="L58" i="1" l="1"/>
  <c r="L11" i="1"/>
  <c r="L28" i="1" l="1"/>
  <c r="J28" i="1"/>
  <c r="I28" i="1"/>
  <c r="H28" i="1"/>
  <c r="G28" i="1"/>
  <c r="F28" i="1"/>
  <c r="E28" i="1"/>
  <c r="D28" i="1"/>
  <c r="C28" i="1"/>
  <c r="L27" i="1"/>
  <c r="J27" i="1"/>
  <c r="I27" i="1"/>
  <c r="H27" i="1"/>
  <c r="G27" i="1"/>
  <c r="F27" i="1"/>
  <c r="E27" i="1"/>
  <c r="D27" i="1"/>
  <c r="C27" i="1"/>
  <c r="K26" i="1"/>
  <c r="K27" i="1" s="1"/>
  <c r="L25" i="1"/>
  <c r="J25" i="1"/>
  <c r="I25" i="1"/>
  <c r="H25" i="1"/>
  <c r="G25" i="1"/>
  <c r="F25" i="1"/>
  <c r="E25" i="1"/>
  <c r="D25" i="1"/>
  <c r="C25" i="1"/>
  <c r="K24" i="1"/>
  <c r="K25" i="1" s="1"/>
  <c r="L23" i="1"/>
  <c r="J23" i="1"/>
  <c r="I23" i="1"/>
  <c r="H23" i="1"/>
  <c r="G23" i="1"/>
  <c r="F23" i="1"/>
  <c r="E23" i="1"/>
  <c r="D23" i="1"/>
  <c r="C23" i="1"/>
  <c r="K22" i="1"/>
  <c r="K23" i="1" s="1"/>
  <c r="L21" i="1"/>
  <c r="J21" i="1"/>
  <c r="I21" i="1"/>
  <c r="H21" i="1"/>
  <c r="G21" i="1"/>
  <c r="F21" i="1"/>
  <c r="E21" i="1"/>
  <c r="D21" i="1"/>
  <c r="C21" i="1"/>
  <c r="K20" i="1"/>
  <c r="K21" i="1" s="1"/>
  <c r="L19" i="1"/>
  <c r="J19" i="1"/>
  <c r="I19" i="1"/>
  <c r="H19" i="1"/>
  <c r="G19" i="1"/>
  <c r="F19" i="1"/>
  <c r="E19" i="1"/>
  <c r="D19" i="1"/>
  <c r="C19" i="1"/>
  <c r="K18" i="1"/>
  <c r="K19" i="1" s="1"/>
  <c r="L17" i="1"/>
  <c r="J17" i="1"/>
  <c r="I17" i="1"/>
  <c r="H17" i="1"/>
  <c r="G17" i="1"/>
  <c r="F17" i="1"/>
  <c r="E17" i="1"/>
  <c r="D17" i="1"/>
  <c r="C17" i="1"/>
  <c r="K16" i="1"/>
  <c r="K17" i="1" s="1"/>
  <c r="L15" i="1"/>
  <c r="J15" i="1"/>
  <c r="I15" i="1"/>
  <c r="H15" i="1"/>
  <c r="G15" i="1"/>
  <c r="F15" i="1"/>
  <c r="E15" i="1"/>
  <c r="D15" i="1"/>
  <c r="C15" i="1"/>
  <c r="K14" i="1"/>
  <c r="K15" i="1" s="1"/>
  <c r="L13" i="1"/>
  <c r="J13" i="1"/>
  <c r="I13" i="1"/>
  <c r="H13" i="1"/>
  <c r="G13" i="1"/>
  <c r="F13" i="1"/>
  <c r="E13" i="1"/>
  <c r="D13" i="1"/>
  <c r="C13" i="1"/>
  <c r="K12" i="1"/>
  <c r="K13" i="1" s="1"/>
  <c r="J11" i="1"/>
  <c r="I11" i="1"/>
  <c r="H11" i="1"/>
  <c r="G11" i="1"/>
  <c r="F11" i="1"/>
  <c r="E11" i="1"/>
  <c r="D11" i="1"/>
  <c r="C11" i="1"/>
  <c r="K10" i="1"/>
  <c r="K11" i="1" s="1"/>
  <c r="L9" i="1"/>
  <c r="J9" i="1"/>
  <c r="I9" i="1"/>
  <c r="H9" i="1"/>
  <c r="G9" i="1"/>
  <c r="F9" i="1"/>
  <c r="E9" i="1"/>
  <c r="D9" i="1"/>
  <c r="C9" i="1"/>
  <c r="K8" i="1"/>
  <c r="L7" i="1"/>
  <c r="J7" i="1"/>
  <c r="I7" i="1"/>
  <c r="H7" i="1"/>
  <c r="G7" i="1"/>
  <c r="F7" i="1"/>
  <c r="E7" i="1"/>
  <c r="D7" i="1"/>
  <c r="C7" i="1"/>
  <c r="K6" i="1"/>
  <c r="K7" i="1" s="1"/>
  <c r="C29" i="1" l="1"/>
  <c r="E29" i="1"/>
  <c r="F29" i="1"/>
  <c r="H29" i="1"/>
  <c r="D29" i="1"/>
  <c r="G29" i="1"/>
  <c r="I29" i="1"/>
  <c r="K28" i="1"/>
  <c r="K29" i="1" s="1"/>
  <c r="J29" i="1"/>
  <c r="K9" i="1"/>
  <c r="L29" i="1"/>
</calcChain>
</file>

<file path=xl/sharedStrings.xml><?xml version="1.0" encoding="utf-8"?>
<sst xmlns="http://schemas.openxmlformats.org/spreadsheetml/2006/main" count="108" uniqueCount="48">
  <si>
    <t>資料４　全国の国籍別在留外国人数及び割合　　　　　　　　　　　　　</t>
    <rPh sb="0" eb="2">
      <t>シリョウ</t>
    </rPh>
    <rPh sb="4" eb="6">
      <t>ゼンコク</t>
    </rPh>
    <rPh sb="7" eb="9">
      <t>コクセキ</t>
    </rPh>
    <rPh sb="9" eb="10">
      <t>ベツ</t>
    </rPh>
    <rPh sb="10" eb="12">
      <t>ザイリュウ</t>
    </rPh>
    <rPh sb="12" eb="14">
      <t>ガイコク</t>
    </rPh>
    <rPh sb="14" eb="15">
      <t>ジン</t>
    </rPh>
    <rPh sb="15" eb="16">
      <t>スウ</t>
    </rPh>
    <rPh sb="16" eb="17">
      <t>オヨ</t>
    </rPh>
    <rPh sb="18" eb="20">
      <t>ワリアイ</t>
    </rPh>
    <phoneticPr fontId="4"/>
  </si>
  <si>
    <t>中　国</t>
    <rPh sb="0" eb="1">
      <t>ナカ</t>
    </rPh>
    <rPh sb="2" eb="3">
      <t>コク</t>
    </rPh>
    <phoneticPr fontId="4"/>
  </si>
  <si>
    <t>韓国・朝鮮</t>
    <rPh sb="0" eb="2">
      <t>カンコク</t>
    </rPh>
    <rPh sb="3" eb="5">
      <t>チョウセン</t>
    </rPh>
    <phoneticPr fontId="4"/>
  </si>
  <si>
    <t>フィリピン</t>
    <phoneticPr fontId="4"/>
  </si>
  <si>
    <t>ベトナム</t>
    <phoneticPr fontId="4"/>
  </si>
  <si>
    <t>ブラジル</t>
    <phoneticPr fontId="4"/>
  </si>
  <si>
    <t>米　国</t>
    <rPh sb="0" eb="1">
      <t>ベイ</t>
    </rPh>
    <rPh sb="2" eb="3">
      <t>コク</t>
    </rPh>
    <phoneticPr fontId="4"/>
  </si>
  <si>
    <t>ペルー</t>
    <phoneticPr fontId="4"/>
  </si>
  <si>
    <t>タイ</t>
    <phoneticPr fontId="4"/>
  </si>
  <si>
    <t>その他</t>
    <rPh sb="2" eb="3">
      <t>タ</t>
    </rPh>
    <phoneticPr fontId="4"/>
  </si>
  <si>
    <t>合　計</t>
    <rPh sb="0" eb="1">
      <t>ゴウ</t>
    </rPh>
    <rPh sb="2" eb="3">
      <t>ケイ</t>
    </rPh>
    <phoneticPr fontId="4"/>
  </si>
  <si>
    <t>人数(人）</t>
    <rPh sb="0" eb="2">
      <t>ニンズウ</t>
    </rPh>
    <rPh sb="3" eb="4">
      <t>ニン</t>
    </rPh>
    <phoneticPr fontId="4"/>
  </si>
  <si>
    <t>構成比ａ（％）</t>
    <rPh sb="0" eb="3">
      <t>コウセイヒ</t>
    </rPh>
    <phoneticPr fontId="4"/>
  </si>
  <si>
    <t>全　国</t>
    <rPh sb="0" eb="1">
      <t>ゼン</t>
    </rPh>
    <rPh sb="2" eb="3">
      <t>コク</t>
    </rPh>
    <phoneticPr fontId="4"/>
  </si>
  <si>
    <t>構成比（％）</t>
    <rPh sb="0" eb="3">
      <t>コウセイヒ</t>
    </rPh>
    <phoneticPr fontId="4"/>
  </si>
  <si>
    <t>東京都</t>
    <rPh sb="0" eb="3">
      <t>トウキョウト</t>
    </rPh>
    <phoneticPr fontId="4"/>
  </si>
  <si>
    <t>愛知県</t>
    <rPh sb="0" eb="3">
      <t>アイチケン</t>
    </rPh>
    <phoneticPr fontId="4"/>
  </si>
  <si>
    <t>大阪府</t>
    <rPh sb="0" eb="3">
      <t>オオサカフ</t>
    </rPh>
    <phoneticPr fontId="4"/>
  </si>
  <si>
    <t>神奈川県</t>
    <rPh sb="0" eb="4">
      <t>カナガワケン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</si>
  <si>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</si>
  <si>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</si>
  <si>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兵庫県</t>
    <rPh sb="0" eb="3">
      <t>ヒョウゴケン</t>
    </rPh>
    <phoneticPr fontId="4"/>
  </si>
  <si>
    <t>静岡県</t>
    <rPh sb="0" eb="3">
      <t>シズオカケン</t>
    </rPh>
    <phoneticPr fontId="4"/>
  </si>
  <si>
    <t>福岡県</t>
    <rPh sb="0" eb="2">
      <t>フクオカ</t>
    </rPh>
    <rPh sb="2" eb="3">
      <t>ケン</t>
    </rPh>
    <phoneticPr fontId="4"/>
  </si>
  <si>
    <t>京都府</t>
    <rPh sb="0" eb="2">
      <t>キョウト</t>
    </rPh>
    <rPh sb="2" eb="3">
      <t>フ</t>
    </rPh>
    <phoneticPr fontId="4"/>
  </si>
  <si>
    <t>その他道県</t>
    <rPh sb="2" eb="3">
      <t>タ</t>
    </rPh>
    <rPh sb="3" eb="4">
      <t>ドウ</t>
    </rPh>
    <rPh sb="4" eb="5">
      <t>ケン</t>
    </rPh>
    <phoneticPr fontId="4"/>
  </si>
  <si>
    <t>注1）この表は、「法務省入国管理局：在留外国人統計」に基づく。（平成２３年までは「登録外国人統計」）</t>
    <rPh sb="0" eb="1">
      <t>チュウ</t>
    </rPh>
    <rPh sb="5" eb="6">
      <t>ピョウ</t>
    </rPh>
    <rPh sb="9" eb="12">
      <t>ホウムショウ</t>
    </rPh>
    <rPh sb="12" eb="14">
      <t>ニュウコク</t>
    </rPh>
    <rPh sb="14" eb="17">
      <t>カンリキョク</t>
    </rPh>
    <rPh sb="18" eb="20">
      <t>ザイリュウ</t>
    </rPh>
    <rPh sb="20" eb="22">
      <t>ガイコク</t>
    </rPh>
    <rPh sb="22" eb="23">
      <t>ジン</t>
    </rPh>
    <rPh sb="23" eb="25">
      <t>トウケイ</t>
    </rPh>
    <rPh sb="27" eb="28">
      <t>モト</t>
    </rPh>
    <rPh sb="32" eb="34">
      <t>ヘイセイ</t>
    </rPh>
    <rPh sb="36" eb="37">
      <t>ネン</t>
    </rPh>
    <rPh sb="41" eb="43">
      <t>トウロク</t>
    </rPh>
    <rPh sb="43" eb="45">
      <t>ガイコク</t>
    </rPh>
    <rPh sb="45" eb="46">
      <t>ジン</t>
    </rPh>
    <rPh sb="46" eb="48">
      <t>トウケイ</t>
    </rPh>
    <phoneticPr fontId="4"/>
  </si>
  <si>
    <t>注2）合計欄の構成比ａの数字は、全国の人数を１００％とした場合に、各都府県の人数が占める割合を構成比として表す。</t>
    <rPh sb="0" eb="1">
      <t>チュウ</t>
    </rPh>
    <rPh sb="3" eb="5">
      <t>ゴウケイ</t>
    </rPh>
    <rPh sb="5" eb="6">
      <t>ラン</t>
    </rPh>
    <rPh sb="7" eb="10">
      <t>コウセイヒ</t>
    </rPh>
    <rPh sb="12" eb="14">
      <t>スウジ</t>
    </rPh>
    <rPh sb="16" eb="18">
      <t>ゼンコク</t>
    </rPh>
    <rPh sb="19" eb="21">
      <t>ニンズウ</t>
    </rPh>
    <rPh sb="29" eb="31">
      <t>バアイ</t>
    </rPh>
    <rPh sb="33" eb="34">
      <t>カク</t>
    </rPh>
    <rPh sb="34" eb="35">
      <t>ト</t>
    </rPh>
    <rPh sb="35" eb="36">
      <t>フ</t>
    </rPh>
    <rPh sb="36" eb="37">
      <t>ケン</t>
    </rPh>
    <rPh sb="38" eb="40">
      <t>ニンズウ</t>
    </rPh>
    <rPh sb="41" eb="42">
      <t>シ</t>
    </rPh>
    <rPh sb="44" eb="46">
      <t>ワリアイ</t>
    </rPh>
    <rPh sb="47" eb="50">
      <t>コウセイヒ</t>
    </rPh>
    <rPh sb="53" eb="54">
      <t>アラワ</t>
    </rPh>
    <phoneticPr fontId="4"/>
  </si>
  <si>
    <t>資料５　全国の国籍別在留外国人数の推移</t>
    <rPh sb="0" eb="2">
      <t>シリョウ</t>
    </rPh>
    <rPh sb="4" eb="6">
      <t>ゼンコク</t>
    </rPh>
    <rPh sb="7" eb="9">
      <t>コクセキ</t>
    </rPh>
    <rPh sb="9" eb="10">
      <t>ベツ</t>
    </rPh>
    <rPh sb="10" eb="12">
      <t>ザイリュウ</t>
    </rPh>
    <rPh sb="12" eb="14">
      <t>ガイコク</t>
    </rPh>
    <rPh sb="14" eb="15">
      <t>ジン</t>
    </rPh>
    <rPh sb="15" eb="16">
      <t>スウ</t>
    </rPh>
    <rPh sb="17" eb="19">
      <t>スイイ</t>
    </rPh>
    <phoneticPr fontId="4"/>
  </si>
  <si>
    <t>構成比(％）</t>
    <rPh sb="0" eb="3">
      <t>コウセイヒ</t>
    </rPh>
    <phoneticPr fontId="4"/>
  </si>
  <si>
    <t>　　19(2007)年</t>
    <rPh sb="10" eb="11">
      <t>ネン</t>
    </rPh>
    <phoneticPr fontId="4"/>
  </si>
  <si>
    <t>　　20(2008)年</t>
    <rPh sb="10" eb="11">
      <t>ネン</t>
    </rPh>
    <phoneticPr fontId="4"/>
  </si>
  <si>
    <t>　　21(2009)年</t>
    <rPh sb="10" eb="11">
      <t>ネン</t>
    </rPh>
    <phoneticPr fontId="4"/>
  </si>
  <si>
    <t>　　22(2010)年</t>
    <rPh sb="10" eb="11">
      <t>ネン</t>
    </rPh>
    <phoneticPr fontId="4"/>
  </si>
  <si>
    <t>　　23(2011)年</t>
    <rPh sb="10" eb="11">
      <t>ネン</t>
    </rPh>
    <phoneticPr fontId="4"/>
  </si>
  <si>
    <t>　　24(2012)年</t>
    <rPh sb="10" eb="11">
      <t>ネン</t>
    </rPh>
    <phoneticPr fontId="4"/>
  </si>
  <si>
    <t>　　25(2013)年</t>
    <rPh sb="10" eb="11">
      <t>ネン</t>
    </rPh>
    <phoneticPr fontId="4"/>
  </si>
  <si>
    <t>　　26(2014)年</t>
    <rPh sb="10" eb="11">
      <t>ネン</t>
    </rPh>
    <phoneticPr fontId="4"/>
  </si>
  <si>
    <t>　　27(2015)年</t>
    <rPh sb="10" eb="11">
      <t>ネン</t>
    </rPh>
    <phoneticPr fontId="4"/>
  </si>
  <si>
    <t>28(2016)年</t>
    <rPh sb="8" eb="9">
      <t>ネン</t>
    </rPh>
    <phoneticPr fontId="3"/>
  </si>
  <si>
    <t>注2）各年12月31日現在の数値</t>
    <phoneticPr fontId="4"/>
  </si>
  <si>
    <t>29(2017)年</t>
    <rPh sb="8" eb="9">
      <t>ネン</t>
    </rPh>
    <phoneticPr fontId="3"/>
  </si>
  <si>
    <t>30(2018)年</t>
    <rPh sb="8" eb="9">
      <t>ネン</t>
    </rPh>
    <phoneticPr fontId="3"/>
  </si>
  <si>
    <t>注1）この表は、「法務省出入国在留管理庁：在留外国人統計」に基づく。（平成２３年までは「登録外国人統計」）</t>
    <rPh sb="0" eb="1">
      <t>チュウ</t>
    </rPh>
    <rPh sb="5" eb="6">
      <t>ピョウ</t>
    </rPh>
    <rPh sb="9" eb="12">
      <t>ホウムショウ</t>
    </rPh>
    <rPh sb="12" eb="13">
      <t>デ</t>
    </rPh>
    <rPh sb="13" eb="15">
      <t>ニュウコク</t>
    </rPh>
    <rPh sb="15" eb="17">
      <t>ザイリュウ</t>
    </rPh>
    <rPh sb="17" eb="20">
      <t>カンリチョウ</t>
    </rPh>
    <rPh sb="21" eb="23">
      <t>ザイリュウ</t>
    </rPh>
    <rPh sb="23" eb="25">
      <t>ガイコク</t>
    </rPh>
    <rPh sb="25" eb="26">
      <t>ジン</t>
    </rPh>
    <rPh sb="26" eb="28">
      <t>トウケイ</t>
    </rPh>
    <rPh sb="30" eb="31">
      <t>モト</t>
    </rPh>
    <rPh sb="35" eb="37">
      <t>ヘイセイ</t>
    </rPh>
    <rPh sb="39" eb="40">
      <t>ネン</t>
    </rPh>
    <rPh sb="44" eb="46">
      <t>トウロク</t>
    </rPh>
    <rPh sb="46" eb="48">
      <t>ガイコク</t>
    </rPh>
    <rPh sb="48" eb="49">
      <t>ジン</t>
    </rPh>
    <rPh sb="49" eb="51">
      <t>トウケイ</t>
    </rPh>
    <phoneticPr fontId="4"/>
  </si>
  <si>
    <t>R01(2019)年</t>
    <rPh sb="9" eb="10">
      <t>ネン</t>
    </rPh>
    <phoneticPr fontId="3"/>
  </si>
  <si>
    <t>- 42 -</t>
    <phoneticPr fontId="3"/>
  </si>
  <si>
    <t>令和２年12月31日現在</t>
    <rPh sb="0" eb="2">
      <t>レイワ</t>
    </rPh>
    <rPh sb="3" eb="4">
      <t>ネン</t>
    </rPh>
    <rPh sb="4" eb="5">
      <t>ガンネン</t>
    </rPh>
    <rPh sb="6" eb="7">
      <t>ガツ</t>
    </rPh>
    <rPh sb="9" eb="10">
      <t>ニチ</t>
    </rPh>
    <rPh sb="10" eb="12">
      <t>ゲンザイ</t>
    </rPh>
    <phoneticPr fontId="4"/>
  </si>
  <si>
    <t>R02(2020)年</t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</si>
</sst>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0.0_ "/>
    <numFmt numFmtId="179" formatCode="#,##0.0_);\(#,##0.0\)"/>
    <numFmt numFmtId="180" formatCode="#,##0_);\(#,##0\)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Tahoma"/>
      <family val="2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Tahoma"/>
      <family val="2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0" fontId="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16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24" borderId="17" applyNumberFormat="0" applyFont="0" applyAlignment="0" applyProtection="0">
      <alignment vertical="center"/>
    </xf>
    <xf numFmtId="0" fontId="15" fillId="24" borderId="17" applyNumberFormat="0" applyFon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19" applyNumberFormat="0" applyAlignment="0" applyProtection="0">
      <alignment vertical="center"/>
    </xf>
    <xf numFmtId="0" fontId="22" fillId="25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25" borderId="24" applyNumberFormat="0" applyAlignment="0" applyProtection="0">
      <alignment vertical="center"/>
    </xf>
    <xf numFmtId="0" fontId="29" fillId="25" borderId="2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6" fontId="6" fillId="2" borderId="3" xfId="1" applyNumberFormat="1" applyFont="1" applyFill="1" applyBorder="1">
      <alignment vertical="center"/>
    </xf>
    <xf numFmtId="176" fontId="6" fillId="2" borderId="12" xfId="1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0" fontId="9" fillId="2" borderId="13" xfId="1" applyFont="1" applyFill="1" applyBorder="1" applyAlignment="1">
      <alignment horizontal="center" vertical="center"/>
    </xf>
    <xf numFmtId="177" fontId="6" fillId="2" borderId="13" xfId="1" applyNumberFormat="1" applyFont="1" applyFill="1" applyBorder="1">
      <alignment vertical="center"/>
    </xf>
    <xf numFmtId="0" fontId="9" fillId="0" borderId="3" xfId="1" applyFont="1" applyBorder="1" applyAlignment="1">
      <alignment horizontal="center" vertical="center"/>
    </xf>
    <xf numFmtId="176" fontId="6" fillId="0" borderId="3" xfId="1" applyNumberFormat="1" applyFont="1" applyBorder="1">
      <alignment vertical="center"/>
    </xf>
    <xf numFmtId="176" fontId="6" fillId="3" borderId="12" xfId="1" applyNumberFormat="1" applyFont="1" applyFill="1" applyBorder="1">
      <alignment vertical="center"/>
    </xf>
    <xf numFmtId="0" fontId="9" fillId="0" borderId="13" xfId="1" applyFont="1" applyBorder="1" applyAlignment="1">
      <alignment horizontal="center" vertical="center"/>
    </xf>
    <xf numFmtId="177" fontId="6" fillId="0" borderId="13" xfId="1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5" fillId="0" borderId="0" xfId="1" applyNumberFormat="1" applyFont="1" applyBorder="1">
      <alignment vertical="center"/>
    </xf>
    <xf numFmtId="178" fontId="6" fillId="0" borderId="0" xfId="1" applyNumberFormat="1" applyFont="1">
      <alignment vertical="center"/>
    </xf>
    <xf numFmtId="178" fontId="1" fillId="0" borderId="0" xfId="1" applyNumberFormat="1" applyFont="1">
      <alignment vertical="center"/>
    </xf>
    <xf numFmtId="0" fontId="6" fillId="0" borderId="0" xfId="1" applyFont="1">
      <alignment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0" fillId="0" borderId="0" xfId="1" applyFont="1">
      <alignment vertical="center"/>
    </xf>
    <xf numFmtId="0" fontId="6" fillId="0" borderId="4" xfId="1" applyFont="1" applyBorder="1" applyAlignment="1">
      <alignment horizontal="center" vertical="center"/>
    </xf>
    <xf numFmtId="176" fontId="6" fillId="0" borderId="3" xfId="1" applyNumberFormat="1" applyFont="1" applyFill="1" applyBorder="1" applyAlignment="1">
      <alignment vertical="center"/>
    </xf>
    <xf numFmtId="0" fontId="9" fillId="0" borderId="13" xfId="1" applyFont="1" applyFill="1" applyBorder="1" applyAlignment="1">
      <alignment horizontal="center" vertical="center"/>
    </xf>
    <xf numFmtId="179" fontId="6" fillId="0" borderId="13" xfId="1" applyNumberFormat="1" applyFont="1" applyFill="1" applyBorder="1" applyAlignment="1">
      <alignment vertical="center"/>
    </xf>
    <xf numFmtId="176" fontId="6" fillId="0" borderId="1" xfId="1" applyNumberFormat="1" applyFont="1" applyFill="1" applyBorder="1">
      <alignment vertical="center"/>
    </xf>
    <xf numFmtId="180" fontId="6" fillId="0" borderId="12" xfId="1" applyNumberFormat="1" applyFont="1" applyFill="1" applyBorder="1" applyAlignment="1">
      <alignment vertical="center"/>
    </xf>
    <xf numFmtId="0" fontId="9" fillId="0" borderId="12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49" fontId="5" fillId="0" borderId="0" xfId="1" applyNumberFormat="1" applyFont="1">
      <alignment vertical="center"/>
    </xf>
    <xf numFmtId="176" fontId="6" fillId="0" borderId="12" xfId="1" applyNumberFormat="1" applyFont="1" applyFill="1" applyBorder="1">
      <alignment vertical="center"/>
    </xf>
    <xf numFmtId="0" fontId="9" fillId="0" borderId="10" xfId="1" applyFont="1" applyFill="1" applyBorder="1" applyAlignment="1">
      <alignment horizontal="center" vertical="center"/>
    </xf>
    <xf numFmtId="179" fontId="6" fillId="0" borderId="10" xfId="1" applyNumberFormat="1" applyFont="1" applyFill="1" applyBorder="1" applyAlignment="1">
      <alignment vertical="center"/>
    </xf>
    <xf numFmtId="38" fontId="6" fillId="0" borderId="12" xfId="51" applyFont="1" applyFill="1" applyBorder="1" applyAlignment="1">
      <alignment vertical="center"/>
    </xf>
    <xf numFmtId="0" fontId="12" fillId="0" borderId="3" xfId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</cellXfs>
  <cellStyles count="52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メモ 3" xfId="30"/>
    <cellStyle name="リンク セル 2" xfId="31"/>
    <cellStyle name="悪い 2" xfId="32"/>
    <cellStyle name="計算 2" xfId="33"/>
    <cellStyle name="計算 3" xfId="34"/>
    <cellStyle name="警告文 2" xfId="35"/>
    <cellStyle name="桁区切り" xfId="51" builtinId="6"/>
    <cellStyle name="桁区切り 2" xfId="36"/>
    <cellStyle name="桁区切り 2 2" xfId="37"/>
    <cellStyle name="見出し 1 2" xfId="38"/>
    <cellStyle name="見出し 2 2" xfId="39"/>
    <cellStyle name="見出し 3 2" xfId="40"/>
    <cellStyle name="見出し 4 2" xfId="41"/>
    <cellStyle name="集計 2" xfId="42"/>
    <cellStyle name="集計 3" xfId="43"/>
    <cellStyle name="出力 2" xfId="44"/>
    <cellStyle name="出力 3" xfId="45"/>
    <cellStyle name="説明文 2" xfId="46"/>
    <cellStyle name="入力 2" xfId="47"/>
    <cellStyle name="入力 3" xfId="48"/>
    <cellStyle name="標準" xfId="0" builtinId="0"/>
    <cellStyle name="標準 2" xfId="1"/>
    <cellStyle name="標準 3" xfId="49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Layout" zoomScale="120" zoomScaleNormal="100" zoomScaleSheetLayoutView="115" zoomScalePageLayoutView="120" workbookViewId="0"/>
  </sheetViews>
  <sheetFormatPr defaultRowHeight="13.5" x14ac:dyDescent="0.15"/>
  <cols>
    <col min="1" max="1" width="7.625" style="3" customWidth="1"/>
    <col min="2" max="2" width="5.625" style="3" customWidth="1"/>
    <col min="3" max="12" width="7.625" style="3" customWidth="1"/>
    <col min="13" max="13" width="9.875" style="3" bestFit="1" customWidth="1"/>
    <col min="14" max="256" width="9" style="3"/>
    <col min="257" max="257" width="7.625" style="3" customWidth="1"/>
    <col min="258" max="258" width="5.625" style="3" customWidth="1"/>
    <col min="259" max="268" width="7.625" style="3" customWidth="1"/>
    <col min="269" max="269" width="9.875" style="3" bestFit="1" customWidth="1"/>
    <col min="270" max="512" width="9" style="3"/>
    <col min="513" max="513" width="7.625" style="3" customWidth="1"/>
    <col min="514" max="514" width="5.625" style="3" customWidth="1"/>
    <col min="515" max="524" width="7.625" style="3" customWidth="1"/>
    <col min="525" max="525" width="9.875" style="3" bestFit="1" customWidth="1"/>
    <col min="526" max="768" width="9" style="3"/>
    <col min="769" max="769" width="7.625" style="3" customWidth="1"/>
    <col min="770" max="770" width="5.625" style="3" customWidth="1"/>
    <col min="771" max="780" width="7.625" style="3" customWidth="1"/>
    <col min="781" max="781" width="9.875" style="3" bestFit="1" customWidth="1"/>
    <col min="782" max="1024" width="9" style="3"/>
    <col min="1025" max="1025" width="7.625" style="3" customWidth="1"/>
    <col min="1026" max="1026" width="5.625" style="3" customWidth="1"/>
    <col min="1027" max="1036" width="7.625" style="3" customWidth="1"/>
    <col min="1037" max="1037" width="9.875" style="3" bestFit="1" customWidth="1"/>
    <col min="1038" max="1280" width="9" style="3"/>
    <col min="1281" max="1281" width="7.625" style="3" customWidth="1"/>
    <col min="1282" max="1282" width="5.625" style="3" customWidth="1"/>
    <col min="1283" max="1292" width="7.625" style="3" customWidth="1"/>
    <col min="1293" max="1293" width="9.875" style="3" bestFit="1" customWidth="1"/>
    <col min="1294" max="1536" width="9" style="3"/>
    <col min="1537" max="1537" width="7.625" style="3" customWidth="1"/>
    <col min="1538" max="1538" width="5.625" style="3" customWidth="1"/>
    <col min="1539" max="1548" width="7.625" style="3" customWidth="1"/>
    <col min="1549" max="1549" width="9.875" style="3" bestFit="1" customWidth="1"/>
    <col min="1550" max="1792" width="9" style="3"/>
    <col min="1793" max="1793" width="7.625" style="3" customWidth="1"/>
    <col min="1794" max="1794" width="5.625" style="3" customWidth="1"/>
    <col min="1795" max="1804" width="7.625" style="3" customWidth="1"/>
    <col min="1805" max="1805" width="9.875" style="3" bestFit="1" customWidth="1"/>
    <col min="1806" max="2048" width="9" style="3"/>
    <col min="2049" max="2049" width="7.625" style="3" customWidth="1"/>
    <col min="2050" max="2050" width="5.625" style="3" customWidth="1"/>
    <col min="2051" max="2060" width="7.625" style="3" customWidth="1"/>
    <col min="2061" max="2061" width="9.875" style="3" bestFit="1" customWidth="1"/>
    <col min="2062" max="2304" width="9" style="3"/>
    <col min="2305" max="2305" width="7.625" style="3" customWidth="1"/>
    <col min="2306" max="2306" width="5.625" style="3" customWidth="1"/>
    <col min="2307" max="2316" width="7.625" style="3" customWidth="1"/>
    <col min="2317" max="2317" width="9.875" style="3" bestFit="1" customWidth="1"/>
    <col min="2318" max="2560" width="9" style="3"/>
    <col min="2561" max="2561" width="7.625" style="3" customWidth="1"/>
    <col min="2562" max="2562" width="5.625" style="3" customWidth="1"/>
    <col min="2563" max="2572" width="7.625" style="3" customWidth="1"/>
    <col min="2573" max="2573" width="9.875" style="3" bestFit="1" customWidth="1"/>
    <col min="2574" max="2816" width="9" style="3"/>
    <col min="2817" max="2817" width="7.625" style="3" customWidth="1"/>
    <col min="2818" max="2818" width="5.625" style="3" customWidth="1"/>
    <col min="2819" max="2828" width="7.625" style="3" customWidth="1"/>
    <col min="2829" max="2829" width="9.875" style="3" bestFit="1" customWidth="1"/>
    <col min="2830" max="3072" width="9" style="3"/>
    <col min="3073" max="3073" width="7.625" style="3" customWidth="1"/>
    <col min="3074" max="3074" width="5.625" style="3" customWidth="1"/>
    <col min="3075" max="3084" width="7.625" style="3" customWidth="1"/>
    <col min="3085" max="3085" width="9.875" style="3" bestFit="1" customWidth="1"/>
    <col min="3086" max="3328" width="9" style="3"/>
    <col min="3329" max="3329" width="7.625" style="3" customWidth="1"/>
    <col min="3330" max="3330" width="5.625" style="3" customWidth="1"/>
    <col min="3331" max="3340" width="7.625" style="3" customWidth="1"/>
    <col min="3341" max="3341" width="9.875" style="3" bestFit="1" customWidth="1"/>
    <col min="3342" max="3584" width="9" style="3"/>
    <col min="3585" max="3585" width="7.625" style="3" customWidth="1"/>
    <col min="3586" max="3586" width="5.625" style="3" customWidth="1"/>
    <col min="3587" max="3596" width="7.625" style="3" customWidth="1"/>
    <col min="3597" max="3597" width="9.875" style="3" bestFit="1" customWidth="1"/>
    <col min="3598" max="3840" width="9" style="3"/>
    <col min="3841" max="3841" width="7.625" style="3" customWidth="1"/>
    <col min="3842" max="3842" width="5.625" style="3" customWidth="1"/>
    <col min="3843" max="3852" width="7.625" style="3" customWidth="1"/>
    <col min="3853" max="3853" width="9.875" style="3" bestFit="1" customWidth="1"/>
    <col min="3854" max="4096" width="9" style="3"/>
    <col min="4097" max="4097" width="7.625" style="3" customWidth="1"/>
    <col min="4098" max="4098" width="5.625" style="3" customWidth="1"/>
    <col min="4099" max="4108" width="7.625" style="3" customWidth="1"/>
    <col min="4109" max="4109" width="9.875" style="3" bestFit="1" customWidth="1"/>
    <col min="4110" max="4352" width="9" style="3"/>
    <col min="4353" max="4353" width="7.625" style="3" customWidth="1"/>
    <col min="4354" max="4354" width="5.625" style="3" customWidth="1"/>
    <col min="4355" max="4364" width="7.625" style="3" customWidth="1"/>
    <col min="4365" max="4365" width="9.875" style="3" bestFit="1" customWidth="1"/>
    <col min="4366" max="4608" width="9" style="3"/>
    <col min="4609" max="4609" width="7.625" style="3" customWidth="1"/>
    <col min="4610" max="4610" width="5.625" style="3" customWidth="1"/>
    <col min="4611" max="4620" width="7.625" style="3" customWidth="1"/>
    <col min="4621" max="4621" width="9.875" style="3" bestFit="1" customWidth="1"/>
    <col min="4622" max="4864" width="9" style="3"/>
    <col min="4865" max="4865" width="7.625" style="3" customWidth="1"/>
    <col min="4866" max="4866" width="5.625" style="3" customWidth="1"/>
    <col min="4867" max="4876" width="7.625" style="3" customWidth="1"/>
    <col min="4877" max="4877" width="9.875" style="3" bestFit="1" customWidth="1"/>
    <col min="4878" max="5120" width="9" style="3"/>
    <col min="5121" max="5121" width="7.625" style="3" customWidth="1"/>
    <col min="5122" max="5122" width="5.625" style="3" customWidth="1"/>
    <col min="5123" max="5132" width="7.625" style="3" customWidth="1"/>
    <col min="5133" max="5133" width="9.875" style="3" bestFit="1" customWidth="1"/>
    <col min="5134" max="5376" width="9" style="3"/>
    <col min="5377" max="5377" width="7.625" style="3" customWidth="1"/>
    <col min="5378" max="5378" width="5.625" style="3" customWidth="1"/>
    <col min="5379" max="5388" width="7.625" style="3" customWidth="1"/>
    <col min="5389" max="5389" width="9.875" style="3" bestFit="1" customWidth="1"/>
    <col min="5390" max="5632" width="9" style="3"/>
    <col min="5633" max="5633" width="7.625" style="3" customWidth="1"/>
    <col min="5634" max="5634" width="5.625" style="3" customWidth="1"/>
    <col min="5635" max="5644" width="7.625" style="3" customWidth="1"/>
    <col min="5645" max="5645" width="9.875" style="3" bestFit="1" customWidth="1"/>
    <col min="5646" max="5888" width="9" style="3"/>
    <col min="5889" max="5889" width="7.625" style="3" customWidth="1"/>
    <col min="5890" max="5890" width="5.625" style="3" customWidth="1"/>
    <col min="5891" max="5900" width="7.625" style="3" customWidth="1"/>
    <col min="5901" max="5901" width="9.875" style="3" bestFit="1" customWidth="1"/>
    <col min="5902" max="6144" width="9" style="3"/>
    <col min="6145" max="6145" width="7.625" style="3" customWidth="1"/>
    <col min="6146" max="6146" width="5.625" style="3" customWidth="1"/>
    <col min="6147" max="6156" width="7.625" style="3" customWidth="1"/>
    <col min="6157" max="6157" width="9.875" style="3" bestFit="1" customWidth="1"/>
    <col min="6158" max="6400" width="9" style="3"/>
    <col min="6401" max="6401" width="7.625" style="3" customWidth="1"/>
    <col min="6402" max="6402" width="5.625" style="3" customWidth="1"/>
    <col min="6403" max="6412" width="7.625" style="3" customWidth="1"/>
    <col min="6413" max="6413" width="9.875" style="3" bestFit="1" customWidth="1"/>
    <col min="6414" max="6656" width="9" style="3"/>
    <col min="6657" max="6657" width="7.625" style="3" customWidth="1"/>
    <col min="6658" max="6658" width="5.625" style="3" customWidth="1"/>
    <col min="6659" max="6668" width="7.625" style="3" customWidth="1"/>
    <col min="6669" max="6669" width="9.875" style="3" bestFit="1" customWidth="1"/>
    <col min="6670" max="6912" width="9" style="3"/>
    <col min="6913" max="6913" width="7.625" style="3" customWidth="1"/>
    <col min="6914" max="6914" width="5.625" style="3" customWidth="1"/>
    <col min="6915" max="6924" width="7.625" style="3" customWidth="1"/>
    <col min="6925" max="6925" width="9.875" style="3" bestFit="1" customWidth="1"/>
    <col min="6926" max="7168" width="9" style="3"/>
    <col min="7169" max="7169" width="7.625" style="3" customWidth="1"/>
    <col min="7170" max="7170" width="5.625" style="3" customWidth="1"/>
    <col min="7171" max="7180" width="7.625" style="3" customWidth="1"/>
    <col min="7181" max="7181" width="9.875" style="3" bestFit="1" customWidth="1"/>
    <col min="7182" max="7424" width="9" style="3"/>
    <col min="7425" max="7425" width="7.625" style="3" customWidth="1"/>
    <col min="7426" max="7426" width="5.625" style="3" customWidth="1"/>
    <col min="7427" max="7436" width="7.625" style="3" customWidth="1"/>
    <col min="7437" max="7437" width="9.875" style="3" bestFit="1" customWidth="1"/>
    <col min="7438" max="7680" width="9" style="3"/>
    <col min="7681" max="7681" width="7.625" style="3" customWidth="1"/>
    <col min="7682" max="7682" width="5.625" style="3" customWidth="1"/>
    <col min="7683" max="7692" width="7.625" style="3" customWidth="1"/>
    <col min="7693" max="7693" width="9.875" style="3" bestFit="1" customWidth="1"/>
    <col min="7694" max="7936" width="9" style="3"/>
    <col min="7937" max="7937" width="7.625" style="3" customWidth="1"/>
    <col min="7938" max="7938" width="5.625" style="3" customWidth="1"/>
    <col min="7939" max="7948" width="7.625" style="3" customWidth="1"/>
    <col min="7949" max="7949" width="9.875" style="3" bestFit="1" customWidth="1"/>
    <col min="7950" max="8192" width="9" style="3"/>
    <col min="8193" max="8193" width="7.625" style="3" customWidth="1"/>
    <col min="8194" max="8194" width="5.625" style="3" customWidth="1"/>
    <col min="8195" max="8204" width="7.625" style="3" customWidth="1"/>
    <col min="8205" max="8205" width="9.875" style="3" bestFit="1" customWidth="1"/>
    <col min="8206" max="8448" width="9" style="3"/>
    <col min="8449" max="8449" width="7.625" style="3" customWidth="1"/>
    <col min="8450" max="8450" width="5.625" style="3" customWidth="1"/>
    <col min="8451" max="8460" width="7.625" style="3" customWidth="1"/>
    <col min="8461" max="8461" width="9.875" style="3" bestFit="1" customWidth="1"/>
    <col min="8462" max="8704" width="9" style="3"/>
    <col min="8705" max="8705" width="7.625" style="3" customWidth="1"/>
    <col min="8706" max="8706" width="5.625" style="3" customWidth="1"/>
    <col min="8707" max="8716" width="7.625" style="3" customWidth="1"/>
    <col min="8717" max="8717" width="9.875" style="3" bestFit="1" customWidth="1"/>
    <col min="8718" max="8960" width="9" style="3"/>
    <col min="8961" max="8961" width="7.625" style="3" customWidth="1"/>
    <col min="8962" max="8962" width="5.625" style="3" customWidth="1"/>
    <col min="8963" max="8972" width="7.625" style="3" customWidth="1"/>
    <col min="8973" max="8973" width="9.875" style="3" bestFit="1" customWidth="1"/>
    <col min="8974" max="9216" width="9" style="3"/>
    <col min="9217" max="9217" width="7.625" style="3" customWidth="1"/>
    <col min="9218" max="9218" width="5.625" style="3" customWidth="1"/>
    <col min="9219" max="9228" width="7.625" style="3" customWidth="1"/>
    <col min="9229" max="9229" width="9.875" style="3" bestFit="1" customWidth="1"/>
    <col min="9230" max="9472" width="9" style="3"/>
    <col min="9473" max="9473" width="7.625" style="3" customWidth="1"/>
    <col min="9474" max="9474" width="5.625" style="3" customWidth="1"/>
    <col min="9475" max="9484" width="7.625" style="3" customWidth="1"/>
    <col min="9485" max="9485" width="9.875" style="3" bestFit="1" customWidth="1"/>
    <col min="9486" max="9728" width="9" style="3"/>
    <col min="9729" max="9729" width="7.625" style="3" customWidth="1"/>
    <col min="9730" max="9730" width="5.625" style="3" customWidth="1"/>
    <col min="9731" max="9740" width="7.625" style="3" customWidth="1"/>
    <col min="9741" max="9741" width="9.875" style="3" bestFit="1" customWidth="1"/>
    <col min="9742" max="9984" width="9" style="3"/>
    <col min="9985" max="9985" width="7.625" style="3" customWidth="1"/>
    <col min="9986" max="9986" width="5.625" style="3" customWidth="1"/>
    <col min="9987" max="9996" width="7.625" style="3" customWidth="1"/>
    <col min="9997" max="9997" width="9.875" style="3" bestFit="1" customWidth="1"/>
    <col min="9998" max="10240" width="9" style="3"/>
    <col min="10241" max="10241" width="7.625" style="3" customWidth="1"/>
    <col min="10242" max="10242" width="5.625" style="3" customWidth="1"/>
    <col min="10243" max="10252" width="7.625" style="3" customWidth="1"/>
    <col min="10253" max="10253" width="9.875" style="3" bestFit="1" customWidth="1"/>
    <col min="10254" max="10496" width="9" style="3"/>
    <col min="10497" max="10497" width="7.625" style="3" customWidth="1"/>
    <col min="10498" max="10498" width="5.625" style="3" customWidth="1"/>
    <col min="10499" max="10508" width="7.625" style="3" customWidth="1"/>
    <col min="10509" max="10509" width="9.875" style="3" bestFit="1" customWidth="1"/>
    <col min="10510" max="10752" width="9" style="3"/>
    <col min="10753" max="10753" width="7.625" style="3" customWidth="1"/>
    <col min="10754" max="10754" width="5.625" style="3" customWidth="1"/>
    <col min="10755" max="10764" width="7.625" style="3" customWidth="1"/>
    <col min="10765" max="10765" width="9.875" style="3" bestFit="1" customWidth="1"/>
    <col min="10766" max="11008" width="9" style="3"/>
    <col min="11009" max="11009" width="7.625" style="3" customWidth="1"/>
    <col min="11010" max="11010" width="5.625" style="3" customWidth="1"/>
    <col min="11011" max="11020" width="7.625" style="3" customWidth="1"/>
    <col min="11021" max="11021" width="9.875" style="3" bestFit="1" customWidth="1"/>
    <col min="11022" max="11264" width="9" style="3"/>
    <col min="11265" max="11265" width="7.625" style="3" customWidth="1"/>
    <col min="11266" max="11266" width="5.625" style="3" customWidth="1"/>
    <col min="11267" max="11276" width="7.625" style="3" customWidth="1"/>
    <col min="11277" max="11277" width="9.875" style="3" bestFit="1" customWidth="1"/>
    <col min="11278" max="11520" width="9" style="3"/>
    <col min="11521" max="11521" width="7.625" style="3" customWidth="1"/>
    <col min="11522" max="11522" width="5.625" style="3" customWidth="1"/>
    <col min="11523" max="11532" width="7.625" style="3" customWidth="1"/>
    <col min="11533" max="11533" width="9.875" style="3" bestFit="1" customWidth="1"/>
    <col min="11534" max="11776" width="9" style="3"/>
    <col min="11777" max="11777" width="7.625" style="3" customWidth="1"/>
    <col min="11778" max="11778" width="5.625" style="3" customWidth="1"/>
    <col min="11779" max="11788" width="7.625" style="3" customWidth="1"/>
    <col min="11789" max="11789" width="9.875" style="3" bestFit="1" customWidth="1"/>
    <col min="11790" max="12032" width="9" style="3"/>
    <col min="12033" max="12033" width="7.625" style="3" customWidth="1"/>
    <col min="12034" max="12034" width="5.625" style="3" customWidth="1"/>
    <col min="12035" max="12044" width="7.625" style="3" customWidth="1"/>
    <col min="12045" max="12045" width="9.875" style="3" bestFit="1" customWidth="1"/>
    <col min="12046" max="12288" width="9" style="3"/>
    <col min="12289" max="12289" width="7.625" style="3" customWidth="1"/>
    <col min="12290" max="12290" width="5.625" style="3" customWidth="1"/>
    <col min="12291" max="12300" width="7.625" style="3" customWidth="1"/>
    <col min="12301" max="12301" width="9.875" style="3" bestFit="1" customWidth="1"/>
    <col min="12302" max="12544" width="9" style="3"/>
    <col min="12545" max="12545" width="7.625" style="3" customWidth="1"/>
    <col min="12546" max="12546" width="5.625" style="3" customWidth="1"/>
    <col min="12547" max="12556" width="7.625" style="3" customWidth="1"/>
    <col min="12557" max="12557" width="9.875" style="3" bestFit="1" customWidth="1"/>
    <col min="12558" max="12800" width="9" style="3"/>
    <col min="12801" max="12801" width="7.625" style="3" customWidth="1"/>
    <col min="12802" max="12802" width="5.625" style="3" customWidth="1"/>
    <col min="12803" max="12812" width="7.625" style="3" customWidth="1"/>
    <col min="12813" max="12813" width="9.875" style="3" bestFit="1" customWidth="1"/>
    <col min="12814" max="13056" width="9" style="3"/>
    <col min="13057" max="13057" width="7.625" style="3" customWidth="1"/>
    <col min="13058" max="13058" width="5.625" style="3" customWidth="1"/>
    <col min="13059" max="13068" width="7.625" style="3" customWidth="1"/>
    <col min="13069" max="13069" width="9.875" style="3" bestFit="1" customWidth="1"/>
    <col min="13070" max="13312" width="9" style="3"/>
    <col min="13313" max="13313" width="7.625" style="3" customWidth="1"/>
    <col min="13314" max="13314" width="5.625" style="3" customWidth="1"/>
    <col min="13315" max="13324" width="7.625" style="3" customWidth="1"/>
    <col min="13325" max="13325" width="9.875" style="3" bestFit="1" customWidth="1"/>
    <col min="13326" max="13568" width="9" style="3"/>
    <col min="13569" max="13569" width="7.625" style="3" customWidth="1"/>
    <col min="13570" max="13570" width="5.625" style="3" customWidth="1"/>
    <col min="13571" max="13580" width="7.625" style="3" customWidth="1"/>
    <col min="13581" max="13581" width="9.875" style="3" bestFit="1" customWidth="1"/>
    <col min="13582" max="13824" width="9" style="3"/>
    <col min="13825" max="13825" width="7.625" style="3" customWidth="1"/>
    <col min="13826" max="13826" width="5.625" style="3" customWidth="1"/>
    <col min="13827" max="13836" width="7.625" style="3" customWidth="1"/>
    <col min="13837" max="13837" width="9.875" style="3" bestFit="1" customWidth="1"/>
    <col min="13838" max="14080" width="9" style="3"/>
    <col min="14081" max="14081" width="7.625" style="3" customWidth="1"/>
    <col min="14082" max="14082" width="5.625" style="3" customWidth="1"/>
    <col min="14083" max="14092" width="7.625" style="3" customWidth="1"/>
    <col min="14093" max="14093" width="9.875" style="3" bestFit="1" customWidth="1"/>
    <col min="14094" max="14336" width="9" style="3"/>
    <col min="14337" max="14337" width="7.625" style="3" customWidth="1"/>
    <col min="14338" max="14338" width="5.625" style="3" customWidth="1"/>
    <col min="14339" max="14348" width="7.625" style="3" customWidth="1"/>
    <col min="14349" max="14349" width="9.875" style="3" bestFit="1" customWidth="1"/>
    <col min="14350" max="14592" width="9" style="3"/>
    <col min="14593" max="14593" width="7.625" style="3" customWidth="1"/>
    <col min="14594" max="14594" width="5.625" style="3" customWidth="1"/>
    <col min="14595" max="14604" width="7.625" style="3" customWidth="1"/>
    <col min="14605" max="14605" width="9.875" style="3" bestFit="1" customWidth="1"/>
    <col min="14606" max="14848" width="9" style="3"/>
    <col min="14849" max="14849" width="7.625" style="3" customWidth="1"/>
    <col min="14850" max="14850" width="5.625" style="3" customWidth="1"/>
    <col min="14851" max="14860" width="7.625" style="3" customWidth="1"/>
    <col min="14861" max="14861" width="9.875" style="3" bestFit="1" customWidth="1"/>
    <col min="14862" max="15104" width="9" style="3"/>
    <col min="15105" max="15105" width="7.625" style="3" customWidth="1"/>
    <col min="15106" max="15106" width="5.625" style="3" customWidth="1"/>
    <col min="15107" max="15116" width="7.625" style="3" customWidth="1"/>
    <col min="15117" max="15117" width="9.875" style="3" bestFit="1" customWidth="1"/>
    <col min="15118" max="15360" width="9" style="3"/>
    <col min="15361" max="15361" width="7.625" style="3" customWidth="1"/>
    <col min="15362" max="15362" width="5.625" style="3" customWidth="1"/>
    <col min="15363" max="15372" width="7.625" style="3" customWidth="1"/>
    <col min="15373" max="15373" width="9.875" style="3" bestFit="1" customWidth="1"/>
    <col min="15374" max="15616" width="9" style="3"/>
    <col min="15617" max="15617" width="7.625" style="3" customWidth="1"/>
    <col min="15618" max="15618" width="5.625" style="3" customWidth="1"/>
    <col min="15619" max="15628" width="7.625" style="3" customWidth="1"/>
    <col min="15629" max="15629" width="9.875" style="3" bestFit="1" customWidth="1"/>
    <col min="15630" max="15872" width="9" style="3"/>
    <col min="15873" max="15873" width="7.625" style="3" customWidth="1"/>
    <col min="15874" max="15874" width="5.625" style="3" customWidth="1"/>
    <col min="15875" max="15884" width="7.625" style="3" customWidth="1"/>
    <col min="15885" max="15885" width="9.875" style="3" bestFit="1" customWidth="1"/>
    <col min="15886" max="16128" width="9" style="3"/>
    <col min="16129" max="16129" width="7.625" style="3" customWidth="1"/>
    <col min="16130" max="16130" width="5.625" style="3" customWidth="1"/>
    <col min="16131" max="16140" width="7.625" style="3" customWidth="1"/>
    <col min="16141" max="16141" width="9.875" style="3" bestFit="1" customWidth="1"/>
    <col min="16142" max="16384" width="9" style="3"/>
  </cols>
  <sheetData>
    <row r="1" spans="1:13" ht="21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15">
      <c r="J2" s="4" t="s">
        <v>46</v>
      </c>
      <c r="L2" s="5"/>
    </row>
    <row r="3" spans="1:13" ht="12" customHeight="1" x14ac:dyDescent="0.15">
      <c r="A3" s="49"/>
      <c r="B3" s="50"/>
      <c r="C3" s="45" t="s">
        <v>1</v>
      </c>
      <c r="D3" s="45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57" t="s">
        <v>9</v>
      </c>
      <c r="L3" s="6" t="s">
        <v>10</v>
      </c>
    </row>
    <row r="4" spans="1:13" ht="12" customHeight="1" x14ac:dyDescent="0.15">
      <c r="A4" s="51"/>
      <c r="B4" s="52"/>
      <c r="C4" s="55"/>
      <c r="D4" s="55"/>
      <c r="E4" s="60"/>
      <c r="F4" s="55"/>
      <c r="G4" s="55"/>
      <c r="H4" s="55"/>
      <c r="I4" s="55"/>
      <c r="J4" s="55"/>
      <c r="K4" s="58"/>
      <c r="L4" s="7" t="s">
        <v>11</v>
      </c>
    </row>
    <row r="5" spans="1:13" ht="12" customHeight="1" x14ac:dyDescent="0.15">
      <c r="A5" s="53"/>
      <c r="B5" s="54"/>
      <c r="C5" s="56"/>
      <c r="D5" s="56"/>
      <c r="E5" s="46"/>
      <c r="F5" s="56"/>
      <c r="G5" s="56"/>
      <c r="H5" s="56"/>
      <c r="I5" s="56"/>
      <c r="J5" s="56"/>
      <c r="K5" s="59"/>
      <c r="L5" s="8" t="s">
        <v>12</v>
      </c>
    </row>
    <row r="6" spans="1:13" x14ac:dyDescent="0.15">
      <c r="A6" s="47" t="s">
        <v>13</v>
      </c>
      <c r="B6" s="9" t="s">
        <v>11</v>
      </c>
      <c r="C6" s="10">
        <v>778112</v>
      </c>
      <c r="D6" s="10">
        <f>426908+27214</f>
        <v>454122</v>
      </c>
      <c r="E6" s="10">
        <v>279660</v>
      </c>
      <c r="F6" s="10">
        <v>448053</v>
      </c>
      <c r="G6" s="10">
        <v>208538</v>
      </c>
      <c r="H6" s="10">
        <v>55761</v>
      </c>
      <c r="I6" s="10">
        <v>48256</v>
      </c>
      <c r="J6" s="10">
        <v>53379</v>
      </c>
      <c r="K6" s="11">
        <f>L6-C6-D6-E6-F6-G6-H6-I6-J6</f>
        <v>561235</v>
      </c>
      <c r="L6" s="10">
        <v>2887116</v>
      </c>
      <c r="M6" s="12"/>
    </row>
    <row r="7" spans="1:13" x14ac:dyDescent="0.15">
      <c r="A7" s="48"/>
      <c r="B7" s="13" t="s">
        <v>14</v>
      </c>
      <c r="C7" s="14">
        <f>C6/$L$6*100</f>
        <v>26.95118588930961</v>
      </c>
      <c r="D7" s="14">
        <f t="shared" ref="D7:L7" si="0">D6/$L$6*100</f>
        <v>15.729260618554989</v>
      </c>
      <c r="E7" s="14">
        <f t="shared" si="0"/>
        <v>9.6864829816328815</v>
      </c>
      <c r="F7" s="14">
        <f t="shared" si="0"/>
        <v>15.519050845203312</v>
      </c>
      <c r="G7" s="14">
        <f t="shared" si="0"/>
        <v>7.2230558107121441</v>
      </c>
      <c r="H7" s="14">
        <f t="shared" si="0"/>
        <v>1.9313737307402958</v>
      </c>
      <c r="I7" s="14">
        <f t="shared" si="0"/>
        <v>1.6714257411202045</v>
      </c>
      <c r="J7" s="14">
        <f t="shared" si="0"/>
        <v>1.8488692522226333</v>
      </c>
      <c r="K7" s="14">
        <f t="shared" si="0"/>
        <v>19.439295130503936</v>
      </c>
      <c r="L7" s="14">
        <f t="shared" si="0"/>
        <v>100</v>
      </c>
    </row>
    <row r="8" spans="1:13" x14ac:dyDescent="0.15">
      <c r="A8" s="45" t="s">
        <v>15</v>
      </c>
      <c r="B8" s="15" t="s">
        <v>11</v>
      </c>
      <c r="C8" s="16">
        <v>223883</v>
      </c>
      <c r="D8" s="20">
        <f>89773+4883</f>
        <v>94656</v>
      </c>
      <c r="E8" s="16">
        <v>33736</v>
      </c>
      <c r="F8" s="16">
        <v>37289</v>
      </c>
      <c r="G8" s="16">
        <v>3863</v>
      </c>
      <c r="H8" s="16">
        <v>19160</v>
      </c>
      <c r="I8" s="16">
        <v>2051</v>
      </c>
      <c r="J8" s="16">
        <v>7879</v>
      </c>
      <c r="K8" s="39">
        <f t="shared" ref="K8:K26" si="1">L8-C8-D8-E8-F8-G8-H8-I8-J8</f>
        <v>137663</v>
      </c>
      <c r="L8" s="16">
        <v>560180</v>
      </c>
    </row>
    <row r="9" spans="1:13" x14ac:dyDescent="0.15">
      <c r="A9" s="46"/>
      <c r="B9" s="18" t="s">
        <v>14</v>
      </c>
      <c r="C9" s="19">
        <f>C8/$L$8*100</f>
        <v>39.966260844728481</v>
      </c>
      <c r="D9" s="19">
        <f t="shared" ref="D9:L9" si="2">D8/$L$8*100</f>
        <v>16.897425827412619</v>
      </c>
      <c r="E9" s="19">
        <f t="shared" si="2"/>
        <v>6.0223499589417688</v>
      </c>
      <c r="F9" s="19">
        <f t="shared" si="2"/>
        <v>6.6566103752365313</v>
      </c>
      <c r="G9" s="19">
        <f t="shared" si="2"/>
        <v>0.68959977150201723</v>
      </c>
      <c r="H9" s="19">
        <f t="shared" si="2"/>
        <v>3.4203291799064588</v>
      </c>
      <c r="I9" s="19">
        <f t="shared" si="2"/>
        <v>0.36613231461316004</v>
      </c>
      <c r="J9" s="19">
        <f t="shared" si="2"/>
        <v>1.4065121925095505</v>
      </c>
      <c r="K9" s="19">
        <f t="shared" si="2"/>
        <v>24.574779535149418</v>
      </c>
      <c r="L9" s="19">
        <f t="shared" si="2"/>
        <v>100</v>
      </c>
    </row>
    <row r="10" spans="1:13" x14ac:dyDescent="0.15">
      <c r="A10" s="45" t="s">
        <v>16</v>
      </c>
      <c r="B10" s="15" t="s">
        <v>11</v>
      </c>
      <c r="C10" s="16">
        <v>48090</v>
      </c>
      <c r="D10" s="16">
        <f>28506+1964</f>
        <v>30470</v>
      </c>
      <c r="E10" s="16">
        <v>39142</v>
      </c>
      <c r="F10" s="16">
        <v>43504</v>
      </c>
      <c r="G10" s="16">
        <v>60181</v>
      </c>
      <c r="H10" s="16">
        <v>2317</v>
      </c>
      <c r="I10" s="16">
        <v>7728</v>
      </c>
      <c r="J10" s="16">
        <v>3405</v>
      </c>
      <c r="K10" s="17">
        <f t="shared" si="1"/>
        <v>38947</v>
      </c>
      <c r="L10" s="16">
        <v>273784</v>
      </c>
    </row>
    <row r="11" spans="1:13" x14ac:dyDescent="0.15">
      <c r="A11" s="46"/>
      <c r="B11" s="18" t="s">
        <v>14</v>
      </c>
      <c r="C11" s="19">
        <f>C10/$L$10*100</f>
        <v>17.564941705870321</v>
      </c>
      <c r="D11" s="19">
        <f t="shared" ref="D11:K11" si="3">D10/$L$10*100</f>
        <v>11.129211349092715</v>
      </c>
      <c r="E11" s="19">
        <f t="shared" si="3"/>
        <v>14.296671828887005</v>
      </c>
      <c r="F11" s="19">
        <f t="shared" si="3"/>
        <v>15.889898606200509</v>
      </c>
      <c r="G11" s="19">
        <f t="shared" si="3"/>
        <v>21.981196855915613</v>
      </c>
      <c r="H11" s="19">
        <f t="shared" si="3"/>
        <v>0.84628758437308249</v>
      </c>
      <c r="I11" s="19">
        <f t="shared" si="3"/>
        <v>2.822663121292698</v>
      </c>
      <c r="J11" s="19">
        <f t="shared" si="3"/>
        <v>1.2436811501037315</v>
      </c>
      <c r="K11" s="19">
        <f t="shared" si="3"/>
        <v>14.225447798264327</v>
      </c>
      <c r="L11" s="19">
        <f>L10/$L$10*100</f>
        <v>100</v>
      </c>
    </row>
    <row r="12" spans="1:13" x14ac:dyDescent="0.15">
      <c r="A12" s="47" t="s">
        <v>17</v>
      </c>
      <c r="B12" s="9" t="s">
        <v>11</v>
      </c>
      <c r="C12" s="10">
        <v>67229</v>
      </c>
      <c r="D12" s="10">
        <f>94447+4301</f>
        <v>98748</v>
      </c>
      <c r="E12" s="10">
        <v>9390</v>
      </c>
      <c r="F12" s="10">
        <v>39184</v>
      </c>
      <c r="G12" s="10">
        <v>2769</v>
      </c>
      <c r="H12" s="10">
        <v>3128</v>
      </c>
      <c r="I12" s="10">
        <v>1298</v>
      </c>
      <c r="J12" s="10">
        <v>1062</v>
      </c>
      <c r="K12" s="11">
        <f t="shared" si="1"/>
        <v>31006</v>
      </c>
      <c r="L12" s="10">
        <v>253814</v>
      </c>
    </row>
    <row r="13" spans="1:13" x14ac:dyDescent="0.15">
      <c r="A13" s="48"/>
      <c r="B13" s="13" t="s">
        <v>14</v>
      </c>
      <c r="C13" s="14">
        <f>C12/$L$12*100</f>
        <v>26.487506599320763</v>
      </c>
      <c r="D13" s="14">
        <f t="shared" ref="D13:L13" si="4">D12/$L$12*100</f>
        <v>38.905655322401444</v>
      </c>
      <c r="E13" s="14">
        <f t="shared" si="4"/>
        <v>3.6995595199634379</v>
      </c>
      <c r="F13" s="14">
        <f t="shared" si="4"/>
        <v>15.438076701836778</v>
      </c>
      <c r="G13" s="14">
        <f t="shared" si="4"/>
        <v>1.0909563696250009</v>
      </c>
      <c r="H13" s="14">
        <f t="shared" si="4"/>
        <v>1.2323985280559779</v>
      </c>
      <c r="I13" s="14">
        <f t="shared" si="4"/>
        <v>0.51139811042732086</v>
      </c>
      <c r="J13" s="14">
        <f t="shared" si="4"/>
        <v>0.41841663580417154</v>
      </c>
      <c r="K13" s="14">
        <f t="shared" si="4"/>
        <v>12.216032212565105</v>
      </c>
      <c r="L13" s="14">
        <f t="shared" si="4"/>
        <v>100</v>
      </c>
    </row>
    <row r="14" spans="1:13" x14ac:dyDescent="0.15">
      <c r="A14" s="45" t="s">
        <v>18</v>
      </c>
      <c r="B14" s="15" t="s">
        <v>11</v>
      </c>
      <c r="C14" s="20">
        <v>72782</v>
      </c>
      <c r="D14" s="20">
        <f>27660+1505</f>
        <v>29165</v>
      </c>
      <c r="E14" s="20">
        <v>23202</v>
      </c>
      <c r="F14" s="20">
        <v>26535</v>
      </c>
      <c r="G14" s="20">
        <v>9232</v>
      </c>
      <c r="H14" s="20">
        <v>5865</v>
      </c>
      <c r="I14" s="20">
        <v>6500</v>
      </c>
      <c r="J14" s="20">
        <v>4283</v>
      </c>
      <c r="K14" s="17">
        <f t="shared" si="1"/>
        <v>54757</v>
      </c>
      <c r="L14" s="16">
        <v>232321</v>
      </c>
    </row>
    <row r="15" spans="1:13" x14ac:dyDescent="0.15">
      <c r="A15" s="46"/>
      <c r="B15" s="18" t="s">
        <v>14</v>
      </c>
      <c r="C15" s="19">
        <f>C14/$L$14*100</f>
        <v>31.328205371016825</v>
      </c>
      <c r="D15" s="19">
        <f t="shared" ref="D15:L15" si="5">D14/$L$14*100</f>
        <v>12.553751059955836</v>
      </c>
      <c r="E15" s="19">
        <f t="shared" si="5"/>
        <v>9.9870437885511851</v>
      </c>
      <c r="F15" s="19">
        <f t="shared" si="5"/>
        <v>11.4216967041292</v>
      </c>
      <c r="G15" s="19">
        <f t="shared" si="5"/>
        <v>3.9738120961944894</v>
      </c>
      <c r="H15" s="19">
        <f t="shared" si="5"/>
        <v>2.5245242573852558</v>
      </c>
      <c r="I15" s="19">
        <f t="shared" si="5"/>
        <v>2.7978529706741964</v>
      </c>
      <c r="J15" s="19">
        <f t="shared" si="5"/>
        <v>1.8435698882150127</v>
      </c>
      <c r="K15" s="19">
        <f t="shared" si="5"/>
        <v>23.569543863877996</v>
      </c>
      <c r="L15" s="19">
        <f t="shared" si="5"/>
        <v>100</v>
      </c>
    </row>
    <row r="16" spans="1:13" x14ac:dyDescent="0.15">
      <c r="A16" s="45" t="s">
        <v>19</v>
      </c>
      <c r="B16" s="15" t="s">
        <v>11</v>
      </c>
      <c r="C16" s="20">
        <v>74826</v>
      </c>
      <c r="D16" s="20">
        <f>15778+1336</f>
        <v>17114</v>
      </c>
      <c r="E16" s="20">
        <v>21400</v>
      </c>
      <c r="F16" s="20">
        <v>30557</v>
      </c>
      <c r="G16" s="20">
        <v>7438</v>
      </c>
      <c r="H16" s="20">
        <v>1956</v>
      </c>
      <c r="I16" s="20">
        <v>3370</v>
      </c>
      <c r="J16" s="20">
        <v>3534</v>
      </c>
      <c r="K16" s="17">
        <f t="shared" si="1"/>
        <v>38040</v>
      </c>
      <c r="L16" s="16">
        <v>198235</v>
      </c>
    </row>
    <row r="17" spans="1:12" x14ac:dyDescent="0.15">
      <c r="A17" s="46"/>
      <c r="B17" s="18" t="s">
        <v>14</v>
      </c>
      <c r="C17" s="19">
        <f>C16/$L$16*100</f>
        <v>37.746109415592606</v>
      </c>
      <c r="D17" s="19">
        <f t="shared" ref="D17:L17" si="6">D16/$L$16*100</f>
        <v>8.6331878830680768</v>
      </c>
      <c r="E17" s="19">
        <f t="shared" si="6"/>
        <v>10.795268242237748</v>
      </c>
      <c r="F17" s="19">
        <f t="shared" si="6"/>
        <v>15.414533255984059</v>
      </c>
      <c r="G17" s="19">
        <f t="shared" si="6"/>
        <v>3.752112391858148</v>
      </c>
      <c r="H17" s="19">
        <f t="shared" si="6"/>
        <v>0.98670769541201098</v>
      </c>
      <c r="I17" s="19">
        <f t="shared" si="6"/>
        <v>1.7000025222589352</v>
      </c>
      <c r="J17" s="19">
        <f t="shared" si="6"/>
        <v>1.7827326153302898</v>
      </c>
      <c r="K17" s="19">
        <f t="shared" si="6"/>
        <v>19.189345978258128</v>
      </c>
      <c r="L17" s="19">
        <f t="shared" si="6"/>
        <v>100</v>
      </c>
    </row>
    <row r="18" spans="1:12" x14ac:dyDescent="0.15">
      <c r="A18" s="45" t="s">
        <v>20</v>
      </c>
      <c r="B18" s="15" t="s">
        <v>11</v>
      </c>
      <c r="C18" s="20">
        <v>54776</v>
      </c>
      <c r="D18" s="20">
        <f>15481+690</f>
        <v>16171</v>
      </c>
      <c r="E18" s="20">
        <v>19820</v>
      </c>
      <c r="F18" s="20">
        <v>24806</v>
      </c>
      <c r="G18" s="20">
        <v>3708</v>
      </c>
      <c r="H18" s="20">
        <v>2299</v>
      </c>
      <c r="I18" s="20">
        <v>2727</v>
      </c>
      <c r="J18" s="20">
        <v>6068</v>
      </c>
      <c r="K18" s="17">
        <f t="shared" si="1"/>
        <v>39458</v>
      </c>
      <c r="L18" s="16">
        <v>169833</v>
      </c>
    </row>
    <row r="19" spans="1:12" x14ac:dyDescent="0.15">
      <c r="A19" s="46"/>
      <c r="B19" s="18" t="s">
        <v>14</v>
      </c>
      <c r="C19" s="19">
        <f>C18/$L$18*100</f>
        <v>32.252860162630348</v>
      </c>
      <c r="D19" s="19">
        <f t="shared" ref="D19:L19" si="7">D18/$L$18*100</f>
        <v>9.5217066176773653</v>
      </c>
      <c r="E19" s="19">
        <f t="shared" si="7"/>
        <v>11.670287871026243</v>
      </c>
      <c r="F19" s="19">
        <f t="shared" si="7"/>
        <v>14.606113064009939</v>
      </c>
      <c r="G19" s="19">
        <f t="shared" si="7"/>
        <v>2.1833212626521346</v>
      </c>
      <c r="H19" s="19">
        <f t="shared" si="7"/>
        <v>1.3536827353930037</v>
      </c>
      <c r="I19" s="19">
        <f t="shared" si="7"/>
        <v>1.6056950062708661</v>
      </c>
      <c r="J19" s="19">
        <f t="shared" si="7"/>
        <v>3.572921634782404</v>
      </c>
      <c r="K19" s="19">
        <f t="shared" si="7"/>
        <v>23.233411645557695</v>
      </c>
      <c r="L19" s="19">
        <f t="shared" si="7"/>
        <v>100</v>
      </c>
    </row>
    <row r="20" spans="1:12" x14ac:dyDescent="0.15">
      <c r="A20" s="45" t="s">
        <v>21</v>
      </c>
      <c r="B20" s="15" t="s">
        <v>11</v>
      </c>
      <c r="C20" s="20">
        <v>23258</v>
      </c>
      <c r="D20" s="20">
        <f>37451+2608</f>
        <v>40059</v>
      </c>
      <c r="E20" s="20">
        <v>5127</v>
      </c>
      <c r="F20" s="20">
        <v>23429</v>
      </c>
      <c r="G20" s="20">
        <v>2673</v>
      </c>
      <c r="H20" s="20">
        <v>2160</v>
      </c>
      <c r="I20" s="20">
        <v>812</v>
      </c>
      <c r="J20" s="20">
        <v>1062</v>
      </c>
      <c r="K20" s="17">
        <f t="shared" si="1"/>
        <v>16226</v>
      </c>
      <c r="L20" s="16">
        <v>114806</v>
      </c>
    </row>
    <row r="21" spans="1:12" x14ac:dyDescent="0.15">
      <c r="A21" s="46"/>
      <c r="B21" s="18" t="s">
        <v>14</v>
      </c>
      <c r="C21" s="19">
        <f>C20/$L$20*100</f>
        <v>20.25852307370695</v>
      </c>
      <c r="D21" s="19">
        <f t="shared" ref="D21:L21" si="8">D20/$L$20*100</f>
        <v>34.892775638903892</v>
      </c>
      <c r="E21" s="19">
        <f t="shared" si="8"/>
        <v>4.4657944706722645</v>
      </c>
      <c r="F21" s="19">
        <f t="shared" si="8"/>
        <v>20.407469992857514</v>
      </c>
      <c r="G21" s="19">
        <f t="shared" si="8"/>
        <v>2.3282755256693899</v>
      </c>
      <c r="H21" s="19">
        <f t="shared" si="8"/>
        <v>1.8814347682176891</v>
      </c>
      <c r="I21" s="19">
        <f t="shared" si="8"/>
        <v>0.70728010731146451</v>
      </c>
      <c r="J21" s="19">
        <f t="shared" si="8"/>
        <v>0.92503876104036376</v>
      </c>
      <c r="K21" s="19">
        <f t="shared" si="8"/>
        <v>14.133407661620472</v>
      </c>
      <c r="L21" s="19">
        <f t="shared" si="8"/>
        <v>100</v>
      </c>
    </row>
    <row r="22" spans="1:12" x14ac:dyDescent="0.15">
      <c r="A22" s="45" t="s">
        <v>22</v>
      </c>
      <c r="B22" s="15" t="s">
        <v>11</v>
      </c>
      <c r="C22" s="20">
        <v>11374</v>
      </c>
      <c r="D22" s="20">
        <f>4522+365</f>
        <v>4887</v>
      </c>
      <c r="E22" s="20">
        <v>17243</v>
      </c>
      <c r="F22" s="20">
        <v>13429</v>
      </c>
      <c r="G22" s="20">
        <v>31009</v>
      </c>
      <c r="H22" s="20">
        <v>837</v>
      </c>
      <c r="I22" s="20">
        <v>4678</v>
      </c>
      <c r="J22" s="20">
        <v>1570</v>
      </c>
      <c r="K22" s="17">
        <f t="shared" si="1"/>
        <v>14602</v>
      </c>
      <c r="L22" s="16">
        <v>99629</v>
      </c>
    </row>
    <row r="23" spans="1:12" x14ac:dyDescent="0.15">
      <c r="A23" s="46"/>
      <c r="B23" s="18" t="s">
        <v>14</v>
      </c>
      <c r="C23" s="19">
        <f>C22/$L$22*100</f>
        <v>11.416354675847394</v>
      </c>
      <c r="D23" s="19">
        <f t="shared" ref="D23:L23" si="9">D22/$L$22*100</f>
        <v>4.9051982856397229</v>
      </c>
      <c r="E23" s="19">
        <f t="shared" si="9"/>
        <v>17.307209748165693</v>
      </c>
      <c r="F23" s="19">
        <f t="shared" si="9"/>
        <v>13.479007116401851</v>
      </c>
      <c r="G23" s="19">
        <f t="shared" si="9"/>
        <v>31.124471790342167</v>
      </c>
      <c r="H23" s="19">
        <f t="shared" si="9"/>
        <v>0.8401168334521073</v>
      </c>
      <c r="I23" s="19">
        <f t="shared" si="9"/>
        <v>4.6954200082305348</v>
      </c>
      <c r="J23" s="19">
        <f t="shared" si="9"/>
        <v>1.5758463901072981</v>
      </c>
      <c r="K23" s="19">
        <f t="shared" si="9"/>
        <v>14.656375151813227</v>
      </c>
      <c r="L23" s="19">
        <f t="shared" si="9"/>
        <v>100</v>
      </c>
    </row>
    <row r="24" spans="1:12" x14ac:dyDescent="0.15">
      <c r="A24" s="45" t="s">
        <v>23</v>
      </c>
      <c r="B24" s="15" t="s">
        <v>11</v>
      </c>
      <c r="C24" s="20">
        <v>19593</v>
      </c>
      <c r="D24" s="20">
        <f>14749+1113</f>
        <v>15862</v>
      </c>
      <c r="E24" s="20">
        <v>5534</v>
      </c>
      <c r="F24" s="20">
        <v>19183</v>
      </c>
      <c r="G24" s="20">
        <v>355</v>
      </c>
      <c r="H24" s="20">
        <v>1436</v>
      </c>
      <c r="I24" s="20">
        <v>219</v>
      </c>
      <c r="J24" s="20">
        <v>648</v>
      </c>
      <c r="K24" s="17">
        <f t="shared" si="1"/>
        <v>18242</v>
      </c>
      <c r="L24" s="16">
        <v>81072</v>
      </c>
    </row>
    <row r="25" spans="1:12" x14ac:dyDescent="0.15">
      <c r="A25" s="46"/>
      <c r="B25" s="18" t="s">
        <v>14</v>
      </c>
      <c r="C25" s="19">
        <f>C24/$L$24*100</f>
        <v>24.167406749555951</v>
      </c>
      <c r="D25" s="19">
        <f t="shared" ref="D25:L25" si="10">D24/$L$24*100</f>
        <v>19.565324649694098</v>
      </c>
      <c r="E25" s="19">
        <f t="shared" si="10"/>
        <v>6.8260311821590687</v>
      </c>
      <c r="F25" s="19">
        <f t="shared" si="10"/>
        <v>23.661683441878822</v>
      </c>
      <c r="G25" s="19">
        <f t="shared" si="10"/>
        <v>0.43788237615946313</v>
      </c>
      <c r="H25" s="19">
        <f t="shared" si="10"/>
        <v>1.771265048352082</v>
      </c>
      <c r="I25" s="19">
        <f t="shared" si="10"/>
        <v>0.27013025458851392</v>
      </c>
      <c r="J25" s="19">
        <f t="shared" si="10"/>
        <v>0.79928952042628776</v>
      </c>
      <c r="K25" s="19">
        <f t="shared" si="10"/>
        <v>22.500986777185712</v>
      </c>
      <c r="L25" s="19">
        <f t="shared" si="10"/>
        <v>100</v>
      </c>
    </row>
    <row r="26" spans="1:12" x14ac:dyDescent="0.15">
      <c r="A26" s="45" t="s">
        <v>24</v>
      </c>
      <c r="B26" s="15" t="s">
        <v>11</v>
      </c>
      <c r="C26" s="20">
        <v>15782</v>
      </c>
      <c r="D26" s="20">
        <f>22409+1576</f>
        <v>23985</v>
      </c>
      <c r="E26" s="20">
        <v>2435</v>
      </c>
      <c r="F26" s="20">
        <v>6693</v>
      </c>
      <c r="G26" s="20">
        <v>580</v>
      </c>
      <c r="H26" s="20">
        <v>1455</v>
      </c>
      <c r="I26" s="20">
        <v>156</v>
      </c>
      <c r="J26" s="20">
        <v>717</v>
      </c>
      <c r="K26" s="17">
        <f t="shared" si="1"/>
        <v>9893</v>
      </c>
      <c r="L26" s="16">
        <v>61696</v>
      </c>
    </row>
    <row r="27" spans="1:12" x14ac:dyDescent="0.15">
      <c r="A27" s="46"/>
      <c r="B27" s="18" t="s">
        <v>14</v>
      </c>
      <c r="C27" s="19">
        <f>C26/$L$26*100</f>
        <v>25.580264522821576</v>
      </c>
      <c r="D27" s="19">
        <f t="shared" ref="D27:L27" si="11">D26/$L$26*100</f>
        <v>38.876102178423238</v>
      </c>
      <c r="E27" s="19">
        <f t="shared" si="11"/>
        <v>3.9467712655601659</v>
      </c>
      <c r="F27" s="19">
        <f t="shared" si="11"/>
        <v>10.848353215767634</v>
      </c>
      <c r="G27" s="19">
        <f t="shared" si="11"/>
        <v>0.94009336099585061</v>
      </c>
      <c r="H27" s="19">
        <f t="shared" si="11"/>
        <v>2.3583376556016598</v>
      </c>
      <c r="I27" s="19">
        <f t="shared" si="11"/>
        <v>0.25285269709543567</v>
      </c>
      <c r="J27" s="19">
        <f t="shared" si="11"/>
        <v>1.1621498962655603</v>
      </c>
      <c r="K27" s="19">
        <f t="shared" si="11"/>
        <v>16.035075207468878</v>
      </c>
      <c r="L27" s="19">
        <f t="shared" si="11"/>
        <v>100</v>
      </c>
    </row>
    <row r="28" spans="1:12" x14ac:dyDescent="0.15">
      <c r="A28" s="45" t="s">
        <v>25</v>
      </c>
      <c r="B28" s="15" t="s">
        <v>11</v>
      </c>
      <c r="C28" s="20">
        <f>C6-C8-C10-C12-C14-C16-C18-C20-C22-C24-C26</f>
        <v>166519</v>
      </c>
      <c r="D28" s="20">
        <f t="shared" ref="D28:L28" si="12">D6-D8-D10-D12-D14-D16-D18-D20-D22-D24-D26</f>
        <v>83005</v>
      </c>
      <c r="E28" s="20">
        <f t="shared" si="12"/>
        <v>102631</v>
      </c>
      <c r="F28" s="20">
        <f t="shared" si="12"/>
        <v>183444</v>
      </c>
      <c r="G28" s="20">
        <f t="shared" si="12"/>
        <v>86730</v>
      </c>
      <c r="H28" s="20">
        <f t="shared" si="12"/>
        <v>15148</v>
      </c>
      <c r="I28" s="20">
        <f t="shared" si="12"/>
        <v>18717</v>
      </c>
      <c r="J28" s="20">
        <f t="shared" si="12"/>
        <v>23151</v>
      </c>
      <c r="K28" s="20">
        <f t="shared" si="12"/>
        <v>162401</v>
      </c>
      <c r="L28" s="20">
        <f t="shared" si="12"/>
        <v>841746</v>
      </c>
    </row>
    <row r="29" spans="1:12" x14ac:dyDescent="0.15">
      <c r="A29" s="46"/>
      <c r="B29" s="18" t="s">
        <v>14</v>
      </c>
      <c r="C29" s="19">
        <f>C28/$L$28*100</f>
        <v>19.782570989348329</v>
      </c>
      <c r="D29" s="19">
        <f t="shared" ref="D29:L29" si="13">D28/$L$28*100</f>
        <v>9.8610507207637461</v>
      </c>
      <c r="E29" s="19">
        <f t="shared" si="13"/>
        <v>12.192632932024624</v>
      </c>
      <c r="F29" s="19">
        <f t="shared" si="13"/>
        <v>21.793272554903737</v>
      </c>
      <c r="G29" s="19">
        <f t="shared" si="13"/>
        <v>10.303583266210946</v>
      </c>
      <c r="H29" s="19">
        <f t="shared" si="13"/>
        <v>1.7995927512575054</v>
      </c>
      <c r="I29" s="19">
        <f t="shared" si="13"/>
        <v>2.2235923901034278</v>
      </c>
      <c r="J29" s="19">
        <f t="shared" si="13"/>
        <v>2.7503546200397744</v>
      </c>
      <c r="K29" s="19">
        <f t="shared" si="13"/>
        <v>19.293349775347906</v>
      </c>
      <c r="L29" s="19">
        <f t="shared" si="13"/>
        <v>100</v>
      </c>
    </row>
    <row r="30" spans="1:12" x14ac:dyDescent="0.15">
      <c r="A30" s="21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15">
      <c r="A31" s="24" t="s">
        <v>26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2" x14ac:dyDescent="0.15">
      <c r="A32" s="26" t="s">
        <v>27</v>
      </c>
      <c r="C32" s="25"/>
      <c r="D32" s="25"/>
      <c r="E32" s="25"/>
      <c r="F32" s="25"/>
      <c r="G32" s="25"/>
      <c r="H32" s="25"/>
      <c r="I32" s="25"/>
      <c r="J32" s="25"/>
      <c r="K32" s="25"/>
    </row>
    <row r="33" spans="1:12" ht="13.5" customHeight="1" x14ac:dyDescent="0.15">
      <c r="C33" s="25"/>
      <c r="D33" s="25"/>
      <c r="E33" s="25"/>
      <c r="F33" s="25"/>
      <c r="G33" s="25"/>
      <c r="H33" s="25"/>
      <c r="I33" s="25"/>
      <c r="J33" s="25"/>
      <c r="K33" s="25"/>
    </row>
    <row r="34" spans="1:12" ht="13.5" customHeight="1" x14ac:dyDescent="0.15">
      <c r="A34" s="27" t="s">
        <v>28</v>
      </c>
      <c r="B34" s="2"/>
    </row>
    <row r="35" spans="1:12" ht="6" customHeight="1" x14ac:dyDescent="0.15">
      <c r="A35" s="28"/>
      <c r="B35" s="28"/>
      <c r="C35" s="4"/>
      <c r="D35" s="4"/>
      <c r="E35" s="4"/>
      <c r="F35" s="4"/>
      <c r="G35" s="4"/>
      <c r="H35" s="4"/>
      <c r="I35" s="4"/>
      <c r="J35" s="4"/>
      <c r="K35" s="29"/>
      <c r="L35" s="4"/>
    </row>
    <row r="36" spans="1:12" ht="21" customHeight="1" x14ac:dyDescent="0.15">
      <c r="A36" s="62"/>
      <c r="B36" s="63"/>
      <c r="C36" s="30" t="s">
        <v>1</v>
      </c>
      <c r="D36" s="30" t="s">
        <v>2</v>
      </c>
      <c r="E36" s="30" t="s">
        <v>3</v>
      </c>
      <c r="F36" s="30" t="s">
        <v>4</v>
      </c>
      <c r="G36" s="30" t="s">
        <v>5</v>
      </c>
      <c r="H36" s="30" t="s">
        <v>6</v>
      </c>
      <c r="I36" s="30" t="s">
        <v>7</v>
      </c>
      <c r="J36" s="30" t="s">
        <v>8</v>
      </c>
      <c r="K36" s="30" t="s">
        <v>9</v>
      </c>
      <c r="L36" s="30" t="s">
        <v>10</v>
      </c>
    </row>
    <row r="37" spans="1:12" ht="13.5" customHeight="1" x14ac:dyDescent="0.15">
      <c r="A37" s="43" t="s">
        <v>30</v>
      </c>
      <c r="B37" s="7" t="s">
        <v>11</v>
      </c>
      <c r="C37" s="31">
        <v>606889</v>
      </c>
      <c r="D37" s="31">
        <v>593489</v>
      </c>
      <c r="E37" s="31">
        <v>202952</v>
      </c>
      <c r="F37" s="31">
        <v>36860</v>
      </c>
      <c r="G37" s="31">
        <v>316967</v>
      </c>
      <c r="H37" s="31">
        <v>51851</v>
      </c>
      <c r="I37" s="31">
        <v>59696</v>
      </c>
      <c r="J37" s="31">
        <v>41384</v>
      </c>
      <c r="K37" s="31">
        <f>L37-SUM(C37:J37)</f>
        <v>242885</v>
      </c>
      <c r="L37" s="31">
        <v>2152973</v>
      </c>
    </row>
    <row r="38" spans="1:12" ht="13.5" customHeight="1" x14ac:dyDescent="0.15">
      <c r="A38" s="44"/>
      <c r="B38" s="32" t="s">
        <v>29</v>
      </c>
      <c r="C38" s="33">
        <f t="shared" ref="C38:K38" si="14">C37/$L$37*100</f>
        <v>28.188416668485853</v>
      </c>
      <c r="D38" s="33">
        <f t="shared" si="14"/>
        <v>27.566021496786071</v>
      </c>
      <c r="E38" s="33">
        <f t="shared" si="14"/>
        <v>9.4265929020010937</v>
      </c>
      <c r="F38" s="33">
        <f t="shared" si="14"/>
        <v>1.7120511961831384</v>
      </c>
      <c r="G38" s="33">
        <f t="shared" si="14"/>
        <v>14.72229331254967</v>
      </c>
      <c r="H38" s="33">
        <f t="shared" si="14"/>
        <v>2.408344182672054</v>
      </c>
      <c r="I38" s="33">
        <f t="shared" si="14"/>
        <v>2.7727240425216664</v>
      </c>
      <c r="J38" s="33">
        <f t="shared" si="14"/>
        <v>1.9221792377331255</v>
      </c>
      <c r="K38" s="33">
        <f t="shared" si="14"/>
        <v>11.281376961067323</v>
      </c>
      <c r="L38" s="33">
        <f>SUM(C38:K38)</f>
        <v>99.999999999999986</v>
      </c>
    </row>
    <row r="39" spans="1:12" ht="13.5" customHeight="1" x14ac:dyDescent="0.15">
      <c r="A39" s="43" t="s">
        <v>31</v>
      </c>
      <c r="B39" s="7" t="s">
        <v>11</v>
      </c>
      <c r="C39" s="20">
        <v>655377</v>
      </c>
      <c r="D39" s="20">
        <v>589239</v>
      </c>
      <c r="E39" s="20">
        <v>210617</v>
      </c>
      <c r="F39" s="20">
        <v>41136</v>
      </c>
      <c r="G39" s="20">
        <v>312582</v>
      </c>
      <c r="H39" s="20">
        <v>52683</v>
      </c>
      <c r="I39" s="20">
        <v>59723</v>
      </c>
      <c r="J39" s="20">
        <v>42609</v>
      </c>
      <c r="K39" s="31">
        <f>L39-SUM(C39:J39)</f>
        <v>253460</v>
      </c>
      <c r="L39" s="20">
        <v>2217426</v>
      </c>
    </row>
    <row r="40" spans="1:12" ht="13.5" customHeight="1" x14ac:dyDescent="0.15">
      <c r="A40" s="44"/>
      <c r="B40" s="32" t="s">
        <v>29</v>
      </c>
      <c r="C40" s="33">
        <f t="shared" ref="C40:K40" si="15">C39/$L$39*100</f>
        <v>29.555755186418846</v>
      </c>
      <c r="D40" s="33">
        <f t="shared" si="15"/>
        <v>26.573107738431855</v>
      </c>
      <c r="E40" s="33">
        <f t="shared" si="15"/>
        <v>9.4982651055773673</v>
      </c>
      <c r="F40" s="33">
        <f t="shared" si="15"/>
        <v>1.8551239139434641</v>
      </c>
      <c r="G40" s="33">
        <f t="shared" si="15"/>
        <v>14.096614723557854</v>
      </c>
      <c r="H40" s="33">
        <f t="shared" si="15"/>
        <v>2.3758628247346247</v>
      </c>
      <c r="I40" s="33">
        <f t="shared" si="15"/>
        <v>2.6933480531030121</v>
      </c>
      <c r="J40" s="33">
        <f t="shared" si="15"/>
        <v>1.9215522862995202</v>
      </c>
      <c r="K40" s="33">
        <f t="shared" si="15"/>
        <v>11.430370167933452</v>
      </c>
      <c r="L40" s="33">
        <f>SUM(C40:K40)</f>
        <v>99.999999999999972</v>
      </c>
    </row>
    <row r="41" spans="1:12" ht="13.5" customHeight="1" x14ac:dyDescent="0.15">
      <c r="A41" s="43" t="s">
        <v>32</v>
      </c>
      <c r="B41" s="7" t="s">
        <v>11</v>
      </c>
      <c r="C41" s="20">
        <v>680518</v>
      </c>
      <c r="D41" s="20">
        <v>578495</v>
      </c>
      <c r="E41" s="20">
        <v>211716</v>
      </c>
      <c r="F41" s="20">
        <v>41000</v>
      </c>
      <c r="G41" s="20">
        <v>267456</v>
      </c>
      <c r="H41" s="20">
        <v>52149</v>
      </c>
      <c r="I41" s="20">
        <v>57464</v>
      </c>
      <c r="J41" s="20">
        <v>42686</v>
      </c>
      <c r="K41" s="31">
        <f>L41-SUM(C41:J41)</f>
        <v>254637</v>
      </c>
      <c r="L41" s="20">
        <v>2186121</v>
      </c>
    </row>
    <row r="42" spans="1:12" ht="13.5" customHeight="1" x14ac:dyDescent="0.15">
      <c r="A42" s="44"/>
      <c r="B42" s="32" t="s">
        <v>29</v>
      </c>
      <c r="C42" s="33">
        <f t="shared" ref="C42:K42" si="16">C41/$L$41*100</f>
        <v>31.129018018673253</v>
      </c>
      <c r="D42" s="33">
        <f t="shared" si="16"/>
        <v>26.462167464655433</v>
      </c>
      <c r="E42" s="33">
        <f t="shared" si="16"/>
        <v>9.6845508551447974</v>
      </c>
      <c r="F42" s="33">
        <f t="shared" si="16"/>
        <v>1.8754680093187888</v>
      </c>
      <c r="G42" s="33">
        <f t="shared" si="16"/>
        <v>12.234272485374781</v>
      </c>
      <c r="H42" s="33">
        <f t="shared" si="16"/>
        <v>2.3854580784869639</v>
      </c>
      <c r="I42" s="33">
        <f t="shared" si="16"/>
        <v>2.6285827728657289</v>
      </c>
      <c r="J42" s="33">
        <f t="shared" si="16"/>
        <v>1.9525909133117518</v>
      </c>
      <c r="K42" s="33">
        <f t="shared" si="16"/>
        <v>11.647891402168499</v>
      </c>
      <c r="L42" s="33">
        <f>SUM(C42:K42)</f>
        <v>99.999999999999986</v>
      </c>
    </row>
    <row r="43" spans="1:12" ht="13.5" customHeight="1" x14ac:dyDescent="0.15">
      <c r="A43" s="43" t="s">
        <v>33</v>
      </c>
      <c r="B43" s="7" t="s">
        <v>11</v>
      </c>
      <c r="C43" s="20">
        <v>687156</v>
      </c>
      <c r="D43" s="20">
        <v>565989</v>
      </c>
      <c r="E43" s="20">
        <v>210181</v>
      </c>
      <c r="F43" s="20">
        <v>41781</v>
      </c>
      <c r="G43" s="20">
        <v>230552</v>
      </c>
      <c r="H43" s="20">
        <v>50667</v>
      </c>
      <c r="I43" s="20">
        <v>54636</v>
      </c>
      <c r="J43" s="20">
        <v>41279</v>
      </c>
      <c r="K43" s="34">
        <v>251910</v>
      </c>
      <c r="L43" s="20">
        <f>SUM(C43:K43)</f>
        <v>2134151</v>
      </c>
    </row>
    <row r="44" spans="1:12" ht="13.5" customHeight="1" x14ac:dyDescent="0.15">
      <c r="A44" s="44"/>
      <c r="B44" s="32" t="s">
        <v>29</v>
      </c>
      <c r="C44" s="33">
        <f t="shared" ref="C44:K44" si="17">C43/$L$43*100</f>
        <v>32.198096573297761</v>
      </c>
      <c r="D44" s="33">
        <f t="shared" si="17"/>
        <v>26.520569537956778</v>
      </c>
      <c r="E44" s="33">
        <f t="shared" si="17"/>
        <v>9.8484596450766606</v>
      </c>
      <c r="F44" s="33">
        <f t="shared" si="17"/>
        <v>1.9577340122606133</v>
      </c>
      <c r="G44" s="33">
        <f t="shared" si="17"/>
        <v>10.802984418628297</v>
      </c>
      <c r="H44" s="33">
        <f t="shared" si="17"/>
        <v>2.3741056748093272</v>
      </c>
      <c r="I44" s="33">
        <f t="shared" si="17"/>
        <v>2.5600812688511732</v>
      </c>
      <c r="J44" s="33">
        <f t="shared" si="17"/>
        <v>1.9342117778920049</v>
      </c>
      <c r="K44" s="33">
        <f t="shared" si="17"/>
        <v>11.803757091227379</v>
      </c>
      <c r="L44" s="33">
        <f>SUM(C44:K44)</f>
        <v>100</v>
      </c>
    </row>
    <row r="45" spans="1:12" ht="13.5" customHeight="1" x14ac:dyDescent="0.15">
      <c r="A45" s="43" t="s">
        <v>34</v>
      </c>
      <c r="B45" s="7" t="s">
        <v>11</v>
      </c>
      <c r="C45" s="20">
        <v>674879</v>
      </c>
      <c r="D45" s="20">
        <v>545401</v>
      </c>
      <c r="E45" s="20">
        <v>209376</v>
      </c>
      <c r="F45" s="20">
        <v>44690</v>
      </c>
      <c r="G45" s="20">
        <v>210032</v>
      </c>
      <c r="H45" s="20">
        <v>49815</v>
      </c>
      <c r="I45" s="20">
        <v>52843</v>
      </c>
      <c r="J45" s="20">
        <v>42750</v>
      </c>
      <c r="K45" s="34">
        <f>L45-C45-D45-E45-F45-G45-H45-I45-J45</f>
        <v>248722</v>
      </c>
      <c r="L45" s="20">
        <v>2078508</v>
      </c>
    </row>
    <row r="46" spans="1:12" ht="13.5" customHeight="1" x14ac:dyDescent="0.15">
      <c r="A46" s="44"/>
      <c r="B46" s="32" t="s">
        <v>29</v>
      </c>
      <c r="C46" s="33">
        <f t="shared" ref="C46:K46" si="18">C45/$L$45*100</f>
        <v>32.469396316973523</v>
      </c>
      <c r="D46" s="33">
        <f t="shared" si="18"/>
        <v>26.240024094206039</v>
      </c>
      <c r="E46" s="33">
        <f t="shared" si="18"/>
        <v>10.073379558798907</v>
      </c>
      <c r="F46" s="33">
        <f t="shared" si="18"/>
        <v>2.1500999755593919</v>
      </c>
      <c r="G46" s="33">
        <f t="shared" si="18"/>
        <v>10.104940659357577</v>
      </c>
      <c r="H46" s="33">
        <f t="shared" si="18"/>
        <v>2.3966710736740007</v>
      </c>
      <c r="I46" s="33">
        <f t="shared" si="18"/>
        <v>2.5423524951551784</v>
      </c>
      <c r="J46" s="33">
        <f t="shared" si="18"/>
        <v>2.0567637940291785</v>
      </c>
      <c r="K46" s="33">
        <f t="shared" si="18"/>
        <v>11.966372032246207</v>
      </c>
      <c r="L46" s="33">
        <f>SUM(C46:K46)</f>
        <v>100</v>
      </c>
    </row>
    <row r="47" spans="1:12" ht="13.5" customHeight="1" x14ac:dyDescent="0.15">
      <c r="A47" s="43" t="s">
        <v>35</v>
      </c>
      <c r="B47" s="7" t="s">
        <v>11</v>
      </c>
      <c r="C47" s="20">
        <v>652595</v>
      </c>
      <c r="D47" s="20">
        <v>530048</v>
      </c>
      <c r="E47" s="20">
        <v>202985</v>
      </c>
      <c r="F47" s="20">
        <v>52367</v>
      </c>
      <c r="G47" s="20">
        <v>190609</v>
      </c>
      <c r="H47" s="20">
        <v>48361</v>
      </c>
      <c r="I47" s="20">
        <v>49255</v>
      </c>
      <c r="J47" s="20">
        <v>40133</v>
      </c>
      <c r="K47" s="34">
        <f>L47-C47-D47-E47-F47-G47-H47-I47-J47</f>
        <v>267303</v>
      </c>
      <c r="L47" s="20">
        <v>2033656</v>
      </c>
    </row>
    <row r="48" spans="1:12" ht="13.5" customHeight="1" x14ac:dyDescent="0.15">
      <c r="A48" s="44"/>
      <c r="B48" s="32" t="s">
        <v>29</v>
      </c>
      <c r="C48" s="33">
        <f t="shared" ref="C48:K48" si="19">C47/$L$47*100</f>
        <v>32.089743791477026</v>
      </c>
      <c r="D48" s="33">
        <f t="shared" si="19"/>
        <v>26.063798400516113</v>
      </c>
      <c r="E48" s="33">
        <f t="shared" si="19"/>
        <v>9.9812849370788364</v>
      </c>
      <c r="F48" s="33">
        <f t="shared" si="19"/>
        <v>2.5750176037638619</v>
      </c>
      <c r="G48" s="33">
        <f t="shared" si="19"/>
        <v>9.3727257707301526</v>
      </c>
      <c r="H48" s="33">
        <f t="shared" si="19"/>
        <v>2.3780324696015454</v>
      </c>
      <c r="I48" s="33">
        <f t="shared" si="19"/>
        <v>2.4219927067311287</v>
      </c>
      <c r="J48" s="33">
        <f t="shared" si="19"/>
        <v>1.9734409359301672</v>
      </c>
      <c r="K48" s="33">
        <f t="shared" si="19"/>
        <v>13.143963384171167</v>
      </c>
      <c r="L48" s="33">
        <f>SUM(C48:K48)</f>
        <v>100.00000000000003</v>
      </c>
    </row>
    <row r="49" spans="1:12" ht="13.5" customHeight="1" x14ac:dyDescent="0.15">
      <c r="A49" s="43" t="s">
        <v>36</v>
      </c>
      <c r="B49" s="7" t="s">
        <v>11</v>
      </c>
      <c r="C49" s="20">
        <v>649078</v>
      </c>
      <c r="D49" s="20">
        <v>519740</v>
      </c>
      <c r="E49" s="20">
        <v>209183</v>
      </c>
      <c r="F49" s="20">
        <v>72256</v>
      </c>
      <c r="G49" s="20">
        <v>181317</v>
      </c>
      <c r="H49" s="20">
        <v>49981</v>
      </c>
      <c r="I49" s="20">
        <v>48598</v>
      </c>
      <c r="J49" s="20">
        <v>41208</v>
      </c>
      <c r="K49" s="34">
        <f>L49-C49-D49-E49-F49-G49-H49-I49-J49</f>
        <v>295084</v>
      </c>
      <c r="L49" s="20">
        <v>2066445</v>
      </c>
    </row>
    <row r="50" spans="1:12" ht="13.5" customHeight="1" x14ac:dyDescent="0.15">
      <c r="A50" s="44"/>
      <c r="B50" s="32" t="s">
        <v>29</v>
      </c>
      <c r="C50" s="33">
        <f t="shared" ref="C50:K50" si="20">C49/$L$49*100</f>
        <v>31.41036901538633</v>
      </c>
      <c r="D50" s="33">
        <f t="shared" si="20"/>
        <v>25.15140736869358</v>
      </c>
      <c r="E50" s="33">
        <f t="shared" si="20"/>
        <v>10.122843821151784</v>
      </c>
      <c r="F50" s="33">
        <f t="shared" si="20"/>
        <v>3.4966331066154677</v>
      </c>
      <c r="G50" s="33">
        <f t="shared" si="20"/>
        <v>8.7743443449982941</v>
      </c>
      <c r="H50" s="33">
        <f t="shared" si="20"/>
        <v>2.4186949084054983</v>
      </c>
      <c r="I50" s="33">
        <f t="shared" si="20"/>
        <v>2.3517683751563676</v>
      </c>
      <c r="J50" s="33">
        <f t="shared" si="20"/>
        <v>1.9941493724730153</v>
      </c>
      <c r="K50" s="33">
        <f t="shared" si="20"/>
        <v>14.279789687119667</v>
      </c>
      <c r="L50" s="33">
        <f>SUM(C50:K50)</f>
        <v>100</v>
      </c>
    </row>
    <row r="51" spans="1:12" ht="13.5" customHeight="1" x14ac:dyDescent="0.15">
      <c r="A51" s="43" t="s">
        <v>37</v>
      </c>
      <c r="B51" s="7" t="s">
        <v>11</v>
      </c>
      <c r="C51" s="35">
        <v>654777</v>
      </c>
      <c r="D51" s="35">
        <v>501230</v>
      </c>
      <c r="E51" s="35">
        <v>217585</v>
      </c>
      <c r="F51" s="35">
        <v>99865</v>
      </c>
      <c r="G51" s="35">
        <v>175410</v>
      </c>
      <c r="H51" s="35">
        <v>51256</v>
      </c>
      <c r="I51" s="35">
        <v>47978</v>
      </c>
      <c r="J51" s="35">
        <v>43081</v>
      </c>
      <c r="K51" s="34">
        <f>L51-C51-D51-E51-F51-G51-H51-I51-J51</f>
        <v>330649</v>
      </c>
      <c r="L51" s="35">
        <v>2121831</v>
      </c>
    </row>
    <row r="52" spans="1:12" ht="12.75" customHeight="1" x14ac:dyDescent="0.15">
      <c r="A52" s="44"/>
      <c r="B52" s="32" t="s">
        <v>29</v>
      </c>
      <c r="C52" s="33">
        <f t="shared" ref="C52:K52" si="21">C51/$L$51*100</f>
        <v>30.859055221645832</v>
      </c>
      <c r="D52" s="33">
        <f t="shared" si="21"/>
        <v>23.622522246116677</v>
      </c>
      <c r="E52" s="33">
        <f t="shared" si="21"/>
        <v>10.254586722505232</v>
      </c>
      <c r="F52" s="33">
        <f t="shared" si="21"/>
        <v>4.7065482594985175</v>
      </c>
      <c r="G52" s="33">
        <f t="shared" si="21"/>
        <v>8.2669166394496081</v>
      </c>
      <c r="H52" s="33">
        <f t="shared" si="21"/>
        <v>2.4156495027172284</v>
      </c>
      <c r="I52" s="33">
        <f t="shared" si="21"/>
        <v>2.2611602903341499</v>
      </c>
      <c r="J52" s="33">
        <f t="shared" si="21"/>
        <v>2.0303690538973176</v>
      </c>
      <c r="K52" s="33">
        <f t="shared" si="21"/>
        <v>15.583192063835433</v>
      </c>
      <c r="L52" s="33">
        <f>SUM(C52:K52)</f>
        <v>100</v>
      </c>
    </row>
    <row r="53" spans="1:12" ht="12.75" customHeight="1" x14ac:dyDescent="0.15">
      <c r="A53" s="43" t="s">
        <v>38</v>
      </c>
      <c r="B53" s="7" t="s">
        <v>11</v>
      </c>
      <c r="C53" s="35">
        <v>665847</v>
      </c>
      <c r="D53" s="35">
        <f>457772+33939</f>
        <v>491711</v>
      </c>
      <c r="E53" s="35">
        <v>229595</v>
      </c>
      <c r="F53" s="35">
        <v>146956</v>
      </c>
      <c r="G53" s="35">
        <v>173437</v>
      </c>
      <c r="H53" s="35">
        <v>52271</v>
      </c>
      <c r="I53" s="35">
        <v>47721</v>
      </c>
      <c r="J53" s="35">
        <v>45379</v>
      </c>
      <c r="K53" s="34">
        <f>L53-C53-D53-E53-F53-G53-H53-I53-J53</f>
        <v>379272</v>
      </c>
      <c r="L53" s="35">
        <v>2232189</v>
      </c>
    </row>
    <row r="54" spans="1:12" ht="12.75" customHeight="1" x14ac:dyDescent="0.15">
      <c r="A54" s="44"/>
      <c r="B54" s="32" t="s">
        <v>29</v>
      </c>
      <c r="C54" s="33">
        <f t="shared" ref="C54:K54" si="22">C53/$L$53*100</f>
        <v>29.829328968111575</v>
      </c>
      <c r="D54" s="33">
        <f t="shared" si="22"/>
        <v>22.028197433102665</v>
      </c>
      <c r="E54" s="33">
        <f t="shared" si="22"/>
        <v>10.285643375180149</v>
      </c>
      <c r="F54" s="33">
        <f t="shared" si="22"/>
        <v>6.5834927060387809</v>
      </c>
      <c r="G54" s="33">
        <f t="shared" si="22"/>
        <v>7.7698169823433414</v>
      </c>
      <c r="H54" s="33">
        <f t="shared" si="22"/>
        <v>2.3416923925348616</v>
      </c>
      <c r="I54" s="33">
        <f t="shared" si="22"/>
        <v>2.1378566062282363</v>
      </c>
      <c r="J54" s="33">
        <f t="shared" si="22"/>
        <v>2.0329371751227159</v>
      </c>
      <c r="K54" s="33">
        <f t="shared" si="22"/>
        <v>16.991034361337682</v>
      </c>
      <c r="L54" s="33">
        <f>SUM(C54:K54)</f>
        <v>100.00000000000001</v>
      </c>
    </row>
    <row r="55" spans="1:12" ht="12.75" customHeight="1" x14ac:dyDescent="0.15">
      <c r="A55" s="43" t="s">
        <v>39</v>
      </c>
      <c r="B55" s="36" t="s">
        <v>11</v>
      </c>
      <c r="C55" s="35">
        <v>695522</v>
      </c>
      <c r="D55" s="35">
        <v>485557</v>
      </c>
      <c r="E55" s="35">
        <v>243662</v>
      </c>
      <c r="F55" s="35">
        <v>199990</v>
      </c>
      <c r="G55" s="35">
        <v>180923</v>
      </c>
      <c r="H55" s="35">
        <v>53705</v>
      </c>
      <c r="I55" s="35">
        <v>47740</v>
      </c>
      <c r="J55" s="35">
        <v>47647</v>
      </c>
      <c r="K55" s="35">
        <f>L55-C55-D55-E55-F55-G55-H55-I55-J55</f>
        <v>428076</v>
      </c>
      <c r="L55" s="35">
        <v>2382822</v>
      </c>
    </row>
    <row r="56" spans="1:12" ht="12.75" customHeight="1" x14ac:dyDescent="0.15">
      <c r="A56" s="44"/>
      <c r="B56" s="32" t="s">
        <v>29</v>
      </c>
      <c r="C56" s="33">
        <f t="shared" ref="C56:K56" si="23">C55/$L$55*100</f>
        <v>29.189003626792097</v>
      </c>
      <c r="D56" s="33">
        <f t="shared" si="23"/>
        <v>20.377392856033726</v>
      </c>
      <c r="E56" s="33">
        <f t="shared" si="23"/>
        <v>10.225774312978476</v>
      </c>
      <c r="F56" s="33">
        <f t="shared" si="23"/>
        <v>8.3929894889337096</v>
      </c>
      <c r="G56" s="33">
        <f t="shared" si="23"/>
        <v>7.5928038267231042</v>
      </c>
      <c r="H56" s="33">
        <f t="shared" si="23"/>
        <v>2.253840194525651</v>
      </c>
      <c r="I56" s="33">
        <f t="shared" si="23"/>
        <v>2.0035067663467938</v>
      </c>
      <c r="J56" s="33">
        <f t="shared" si="23"/>
        <v>1.9996038310876767</v>
      </c>
      <c r="K56" s="33">
        <f t="shared" si="23"/>
        <v>17.965085096578761</v>
      </c>
      <c r="L56" s="33">
        <f>SUM(C56:K56)</f>
        <v>99.999999999999986</v>
      </c>
    </row>
    <row r="57" spans="1:12" ht="12.75" customHeight="1" x14ac:dyDescent="0.15">
      <c r="A57" s="43" t="s">
        <v>41</v>
      </c>
      <c r="B57" s="36" t="s">
        <v>11</v>
      </c>
      <c r="C57" s="42">
        <v>730890</v>
      </c>
      <c r="D57" s="42">
        <v>481522</v>
      </c>
      <c r="E57" s="42">
        <v>260553</v>
      </c>
      <c r="F57" s="42">
        <v>262405</v>
      </c>
      <c r="G57" s="42">
        <v>191362</v>
      </c>
      <c r="H57" s="42">
        <v>55713</v>
      </c>
      <c r="I57" s="42">
        <v>47972</v>
      </c>
      <c r="J57" s="42">
        <v>50179</v>
      </c>
      <c r="K57" s="42">
        <f>L57-C57-D57-E57-F57-G57-H57-I57-J57</f>
        <v>481252</v>
      </c>
      <c r="L57" s="42">
        <v>2561848</v>
      </c>
    </row>
    <row r="58" spans="1:12" ht="12.75" customHeight="1" x14ac:dyDescent="0.15">
      <c r="A58" s="44"/>
      <c r="B58" s="40" t="s">
        <v>29</v>
      </c>
      <c r="C58" s="41">
        <f>C57/$L$57*100</f>
        <v>28.529795678744406</v>
      </c>
      <c r="D58" s="41">
        <f t="shared" ref="D58:K58" si="24">D57/$L$57*100</f>
        <v>18.795884845627061</v>
      </c>
      <c r="E58" s="41">
        <f t="shared" si="24"/>
        <v>10.170509725791694</v>
      </c>
      <c r="F58" s="41">
        <f t="shared" si="24"/>
        <v>10.242801290318551</v>
      </c>
      <c r="G58" s="41">
        <f t="shared" si="24"/>
        <v>7.4696859454581226</v>
      </c>
      <c r="H58" s="41">
        <f t="shared" si="24"/>
        <v>2.1747191870868217</v>
      </c>
      <c r="I58" s="41">
        <f t="shared" si="24"/>
        <v>1.8725544997205141</v>
      </c>
      <c r="J58" s="41">
        <f t="shared" si="24"/>
        <v>1.9587032485924221</v>
      </c>
      <c r="K58" s="41">
        <f t="shared" si="24"/>
        <v>18.785345578660404</v>
      </c>
      <c r="L58" s="41">
        <f>SUM(C58:K58)</f>
        <v>100</v>
      </c>
    </row>
    <row r="59" spans="1:12" ht="12.75" customHeight="1" x14ac:dyDescent="0.15">
      <c r="A59" s="43" t="s">
        <v>42</v>
      </c>
      <c r="B59" s="36" t="s">
        <v>11</v>
      </c>
      <c r="C59" s="42">
        <v>764720</v>
      </c>
      <c r="D59" s="42">
        <v>479193</v>
      </c>
      <c r="E59" s="42">
        <v>271289</v>
      </c>
      <c r="F59" s="42">
        <v>330835</v>
      </c>
      <c r="G59" s="42">
        <v>201865</v>
      </c>
      <c r="H59" s="42">
        <v>57500</v>
      </c>
      <c r="I59" s="42">
        <v>48362</v>
      </c>
      <c r="J59" s="42">
        <v>52323</v>
      </c>
      <c r="K59" s="42">
        <f>L59-C59-D59-E59-F59-G59-H59-I59-J59</f>
        <v>525006</v>
      </c>
      <c r="L59" s="42">
        <v>2731093</v>
      </c>
    </row>
    <row r="60" spans="1:12" ht="12.75" customHeight="1" x14ac:dyDescent="0.15">
      <c r="A60" s="44"/>
      <c r="B60" s="40" t="s">
        <v>29</v>
      </c>
      <c r="C60" s="41">
        <f t="shared" ref="C60:K60" si="25">C59/$L$59*100</f>
        <v>28.000511150663854</v>
      </c>
      <c r="D60" s="41">
        <f t="shared" si="25"/>
        <v>17.545832382859171</v>
      </c>
      <c r="E60" s="41">
        <f t="shared" si="25"/>
        <v>9.9333490291249689</v>
      </c>
      <c r="F60" s="41">
        <f t="shared" si="25"/>
        <v>12.113648271955588</v>
      </c>
      <c r="G60" s="41">
        <f t="shared" si="25"/>
        <v>7.3913630916266859</v>
      </c>
      <c r="H60" s="41">
        <f t="shared" si="25"/>
        <v>2.1053841813515688</v>
      </c>
      <c r="I60" s="41">
        <f t="shared" si="25"/>
        <v>1.7707928657134708</v>
      </c>
      <c r="J60" s="41">
        <f t="shared" si="25"/>
        <v>1.9158263742757937</v>
      </c>
      <c r="K60" s="41">
        <f t="shared" si="25"/>
        <v>19.223292652428899</v>
      </c>
      <c r="L60" s="41">
        <f>SUM(C60:K60)</f>
        <v>100</v>
      </c>
    </row>
    <row r="61" spans="1:12" s="37" customFormat="1" ht="12.75" customHeight="1" x14ac:dyDescent="0.15">
      <c r="A61" s="43" t="s">
        <v>44</v>
      </c>
      <c r="B61" s="36" t="s">
        <v>11</v>
      </c>
      <c r="C61" s="42">
        <v>813675</v>
      </c>
      <c r="D61" s="42">
        <f>446364+28096</f>
        <v>474460</v>
      </c>
      <c r="E61" s="42">
        <v>282798</v>
      </c>
      <c r="F61" s="42">
        <v>411968</v>
      </c>
      <c r="G61" s="42">
        <v>211677</v>
      </c>
      <c r="H61" s="42">
        <v>59172</v>
      </c>
      <c r="I61" s="42">
        <v>48669</v>
      </c>
      <c r="J61" s="42">
        <v>54809</v>
      </c>
      <c r="K61" s="42">
        <f>L61-C61-D61-E61-F61-G61-H61-I61-J61</f>
        <v>575909</v>
      </c>
      <c r="L61" s="42">
        <v>2933137</v>
      </c>
    </row>
    <row r="62" spans="1:12" s="37" customFormat="1" ht="12.75" customHeight="1" x14ac:dyDescent="0.15">
      <c r="A62" s="44"/>
      <c r="B62" s="40" t="s">
        <v>29</v>
      </c>
      <c r="C62" s="41">
        <f>C61/$L$61*100</f>
        <v>27.740777195200906</v>
      </c>
      <c r="D62" s="41">
        <f>D61/$L$61*100</f>
        <v>16.175855406685745</v>
      </c>
      <c r="E62" s="41">
        <f>E61/$L$61*100</f>
        <v>9.6414862312943441</v>
      </c>
      <c r="F62" s="41">
        <f>F61/$L$61*100</f>
        <v>14.045303714078136</v>
      </c>
      <c r="G62" s="41">
        <f>G61/$L$61*100</f>
        <v>7.2167443934599715</v>
      </c>
      <c r="H62" s="41">
        <f>H61/$L$61*100</f>
        <v>2.0173622984538397</v>
      </c>
      <c r="I62" s="41">
        <f>I61/$L$61*100</f>
        <v>1.6592815132740135</v>
      </c>
      <c r="J62" s="41">
        <f>J61/$L$61*100</f>
        <v>1.8686137060764634</v>
      </c>
      <c r="K62" s="41">
        <f>K61/$L$61*100</f>
        <v>19.634575541476583</v>
      </c>
      <c r="L62" s="41">
        <f>SUM(C62:K62)</f>
        <v>99.999999999999986</v>
      </c>
    </row>
    <row r="63" spans="1:12" s="37" customFormat="1" ht="12.75" customHeight="1" x14ac:dyDescent="0.15">
      <c r="A63" s="43" t="s">
        <v>47</v>
      </c>
      <c r="B63" s="36" t="s">
        <v>11</v>
      </c>
      <c r="C63" s="42">
        <v>778112</v>
      </c>
      <c r="D63" s="42">
        <f>426908+27214</f>
        <v>454122</v>
      </c>
      <c r="E63" s="42">
        <v>279660</v>
      </c>
      <c r="F63" s="42">
        <v>448053</v>
      </c>
      <c r="G63" s="42">
        <v>208538</v>
      </c>
      <c r="H63" s="42">
        <v>55761</v>
      </c>
      <c r="I63" s="42">
        <v>48256</v>
      </c>
      <c r="J63" s="42">
        <v>53379</v>
      </c>
      <c r="K63" s="42">
        <f>L63-C63-D63-E63-F63-G63-H63-I63-J63</f>
        <v>561235</v>
      </c>
      <c r="L63" s="42">
        <v>2887116</v>
      </c>
    </row>
    <row r="64" spans="1:12" s="37" customFormat="1" ht="12.75" customHeight="1" x14ac:dyDescent="0.15">
      <c r="A64" s="44"/>
      <c r="B64" s="40" t="s">
        <v>29</v>
      </c>
      <c r="C64" s="41">
        <f>C63/$L$63*100</f>
        <v>26.95118588930961</v>
      </c>
      <c r="D64" s="41">
        <f>D63/$L$63*100</f>
        <v>15.729260618554989</v>
      </c>
      <c r="E64" s="41">
        <f>E63/$L$63*100</f>
        <v>9.6864829816328815</v>
      </c>
      <c r="F64" s="41">
        <f>F63/$L$63*100</f>
        <v>15.519050845203312</v>
      </c>
      <c r="G64" s="41">
        <f>G63/$L$63*100</f>
        <v>7.2230558107121441</v>
      </c>
      <c r="H64" s="41">
        <f>H63/$L$63*100</f>
        <v>1.9313737307402958</v>
      </c>
      <c r="I64" s="41">
        <f>I63/$L$63*100</f>
        <v>1.6714257411202045</v>
      </c>
      <c r="J64" s="41">
        <f>J63/$L$63*100</f>
        <v>1.8488692522226333</v>
      </c>
      <c r="K64" s="41">
        <f>K63/$L$63*100</f>
        <v>19.439295130503936</v>
      </c>
      <c r="L64" s="41">
        <f>SUM(C64:K64)</f>
        <v>99.999999999999986</v>
      </c>
    </row>
    <row r="65" spans="1:13" s="37" customFormat="1" ht="12.75" customHeight="1" x14ac:dyDescent="0.15">
      <c r="A65" s="24" t="s">
        <v>43</v>
      </c>
      <c r="B65" s="3"/>
      <c r="C65" s="25"/>
      <c r="D65" s="25"/>
      <c r="E65" s="3"/>
      <c r="F65" s="3"/>
      <c r="G65" s="38"/>
      <c r="H65" s="3"/>
      <c r="I65" s="25"/>
      <c r="J65" s="25"/>
      <c r="K65" s="25"/>
      <c r="L65" s="3"/>
      <c r="M65" s="12"/>
    </row>
    <row r="66" spans="1:13" s="37" customFormat="1" ht="12.75" customHeight="1" x14ac:dyDescent="0.15">
      <c r="A66" s="24" t="s">
        <v>40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3" s="37" customFormat="1" ht="12.75" customHeight="1" x14ac:dyDescent="0.15">
      <c r="A67" s="3"/>
      <c r="B67" s="3"/>
      <c r="C67" s="3"/>
      <c r="D67" s="3"/>
      <c r="E67" s="3"/>
      <c r="F67" s="61" t="s">
        <v>45</v>
      </c>
      <c r="G67" s="61"/>
      <c r="H67" s="3"/>
      <c r="I67" s="3"/>
      <c r="J67" s="3"/>
      <c r="K67" s="3"/>
      <c r="L67" s="3"/>
    </row>
    <row r="68" spans="1:13" s="37" customFormat="1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</sheetData>
  <mergeCells count="38">
    <mergeCell ref="A63:A64"/>
    <mergeCell ref="F67:G67"/>
    <mergeCell ref="A22:A23"/>
    <mergeCell ref="A24:A25"/>
    <mergeCell ref="A26:A27"/>
    <mergeCell ref="A28:A29"/>
    <mergeCell ref="A36:B36"/>
    <mergeCell ref="A51:A52"/>
    <mergeCell ref="A57:A58"/>
    <mergeCell ref="A45:A46"/>
    <mergeCell ref="A47:A48"/>
    <mergeCell ref="A49:A50"/>
    <mergeCell ref="A37:A38"/>
    <mergeCell ref="A39:A40"/>
    <mergeCell ref="A41:A42"/>
    <mergeCell ref="A59:A60"/>
    <mergeCell ref="A3:B5"/>
    <mergeCell ref="J3:J5"/>
    <mergeCell ref="K3:K5"/>
    <mergeCell ref="A6:A7"/>
    <mergeCell ref="F3:F5"/>
    <mergeCell ref="G3:G5"/>
    <mergeCell ref="C3:C5"/>
    <mergeCell ref="D3:D5"/>
    <mergeCell ref="E3:E5"/>
    <mergeCell ref="H3:H5"/>
    <mergeCell ref="I3:I5"/>
    <mergeCell ref="A61:A62"/>
    <mergeCell ref="A10:A11"/>
    <mergeCell ref="A12:A13"/>
    <mergeCell ref="A14:A15"/>
    <mergeCell ref="A8:A9"/>
    <mergeCell ref="A16:A17"/>
    <mergeCell ref="A18:A19"/>
    <mergeCell ref="A53:A54"/>
    <mergeCell ref="A55:A56"/>
    <mergeCell ref="A20:A21"/>
    <mergeCell ref="A43:A44"/>
  </mergeCells>
  <phoneticPr fontId="3"/>
  <pageMargins left="0.78740157480314965" right="0.59055118110236227" top="0.59055118110236227" bottom="0.39370078740157483" header="0.51181102362204722" footer="0.51181102362204722"/>
  <pageSetup paperSize="9" scale="9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【済】資料4,5</vt:lpstr>
      <vt:lpstr>'【済】資料4,5'!Print_Area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菜奈美</dc:creator>
  <cp:lastModifiedBy>大阪府</cp:lastModifiedBy>
  <cp:lastPrinted>2021-02-08T05:59:50Z</cp:lastPrinted>
  <dcterms:created xsi:type="dcterms:W3CDTF">2018-10-09T07:20:31Z</dcterms:created>
  <dcterms:modified xsi:type="dcterms:W3CDTF">2022-01-06T03:03:34Z</dcterms:modified>
</cp:coreProperties>
</file>